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7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1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3.xml" ContentType="application/vnd.openxmlformats-officedocument.drawingml.chartshapes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4.xml" ContentType="application/vnd.openxmlformats-officedocument.drawingml.chartshapes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15.xml" ContentType="application/vnd.openxmlformats-officedocument.drawingml.chartshapes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drawings/drawing16.xml" ContentType="application/vnd.openxmlformats-officedocument.drawing+xml"/>
  <Override PartName="/xl/comments10.xml" ContentType="application/vnd.openxmlformats-officedocument.spreadsheetml.comments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drawings/drawing17.xml" ContentType="application/vnd.openxmlformats-officedocument.drawingml.chartshapes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8.xml" ContentType="application/vnd.openxmlformats-officedocument.drawingml.chartshapes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drawings/drawing22.xml" ContentType="application/vnd.openxmlformats-officedocument.drawing+xml"/>
  <Override PartName="/xl/comments12.xml" ContentType="application/vnd.openxmlformats-officedocument.spreadsheetml.comments+xml"/>
  <Override PartName="/xl/charts/chart81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2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3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4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5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6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7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8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9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0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drawings/drawing23.xml" ContentType="application/vnd.openxmlformats-officedocument.drawingml.chartshapes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24.xml" ContentType="application/vnd.openxmlformats-officedocument.drawingml.chartshapes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drawings/drawing27.xml" ContentType="application/vnd.openxmlformats-officedocument.drawing+xml"/>
  <Override PartName="/xl/charts/chart94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5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6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7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8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9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0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1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28.xml" ContentType="application/vnd.openxmlformats-officedocument.drawing+xml"/>
  <Override PartName="/xl/comments13.xml" ContentType="application/vnd.openxmlformats-officedocument.spreadsheetml.comments+xml"/>
  <Override PartName="/xl/charts/chart102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3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4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5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6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7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8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9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0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1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2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3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4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drawings/drawing29.xml" ContentType="application/vnd.openxmlformats-officedocument.drawing+xml"/>
  <Override PartName="/xl/comments14.xml" ContentType="application/vnd.openxmlformats-officedocument.spreadsheetml.comments+xml"/>
  <Override PartName="/xl/charts/chart115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6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7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drawings/drawing30.xml" ContentType="application/vnd.openxmlformats-officedocument.drawing+xml"/>
  <Override PartName="/xl/comments15.xml" ContentType="application/vnd.openxmlformats-officedocument.spreadsheetml.comments+xml"/>
  <Override PartName="/xl/charts/chart118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9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0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1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2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3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4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5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6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7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31.xml" ContentType="application/vnd.openxmlformats-officedocument.drawingml.chartshapes+xml"/>
  <Override PartName="/xl/charts/chart128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drawings/drawing32.xml" ContentType="application/vnd.openxmlformats-officedocument.drawingml.chartshapes+xml"/>
  <Override PartName="/xl/charts/chart129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omments16.xml" ContentType="application/vnd.openxmlformats-officedocument.spreadsheetml.comments+xml"/>
  <Override PartName="/xl/charts/chart130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1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2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3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4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5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6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7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8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9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40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drawings/drawing35.xml" ContentType="application/vnd.openxmlformats-officedocument.drawingml.chartshapes+xml"/>
  <Override PartName="/xl/charts/chart141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  <Override PartName="/xl/threadedComments/threadedComment7.xml" ContentType="application/vnd.ms-excel.threadedcomments+xml"/>
  <Override PartName="/xl/threadedComments/threadedComment8.xml" ContentType="application/vnd.ms-excel.threadedcomments+xml"/>
  <Override PartName="/xl/threadedComments/threadedComment9.xml" ContentType="application/vnd.ms-excel.threadedcomments+xml"/>
  <Override PartName="/xl/threadedComments/threadedComment10.xml" ContentType="application/vnd.ms-excel.threadedcomments+xml"/>
  <Override PartName="/xl/threadedComments/threadedComment11.xml" ContentType="application/vnd.ms-excel.threadedcomments+xml"/>
  <Override PartName="/xl/threadedComments/threadedComment12.xml" ContentType="application/vnd.ms-excel.threadedcomments+xml"/>
  <Override PartName="/xl/threadedComments/threadedComment1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ttman-main\Wattman-main\"/>
    </mc:Choice>
  </mc:AlternateContent>
  <xr:revisionPtr revIDLastSave="0" documentId="13_ncr:1_{FEA0BCEB-B6E7-42CE-9AD2-296D5CFDDB9A}" xr6:coauthVersionLast="47" xr6:coauthVersionMax="47" xr10:uidLastSave="{00000000-0000-0000-0000-000000000000}"/>
  <bookViews>
    <workbookView xWindow="-110" yWindow="-110" windowWidth="19420" windowHeight="10300" tabRatio="827" firstSheet="1" activeTab="9" xr2:uid="{C473F9BD-CACD-42FF-A532-12E7780C4E8A}"/>
  </bookViews>
  <sheets>
    <sheet name="Mounting Mode" sheetId="4" r:id="rId1"/>
    <sheet name="Logistic Mode" sheetId="3" r:id="rId2"/>
    <sheet name="Logistic Wo unplug" sheetId="41" r:id="rId3"/>
    <sheet name="Delivery" sheetId="11" r:id="rId4"/>
    <sheet name="Customer Mode" sheetId="2" r:id="rId5"/>
    <sheet name="Customer" sheetId="9" r:id="rId6"/>
    <sheet name="Flex_Vs_XDD" sheetId="18" state="hidden" r:id="rId7"/>
    <sheet name="Customer wo unplung" sheetId="44" r:id="rId8"/>
    <sheet name="Customer PIE" sheetId="39" r:id="rId9"/>
    <sheet name="Biberonnage_23°" sheetId="12" r:id="rId10"/>
    <sheet name="Biberonnage_(3)" sheetId="47" r:id="rId11"/>
    <sheet name="Biberonnage_(4)" sheetId="50" r:id="rId12"/>
    <sheet name="Bib pie" sheetId="40" r:id="rId13"/>
    <sheet name="Bib_ TEST " sheetId="33" r:id="rId14"/>
    <sheet name="Dark current" sheetId="28" r:id="rId15"/>
    <sheet name="Model Change Wh " sheetId="34" r:id="rId16"/>
    <sheet name="Bib 70°" sheetId="32" r:id="rId17"/>
    <sheet name="Feuil2" sheetId="15" r:id="rId18"/>
    <sheet name="Bib" sheetId="25" r:id="rId19"/>
    <sheet name="Flex_Vs_XDD (3)" sheetId="24" r:id="rId20"/>
    <sheet name="Feuil4" sheetId="42" r:id="rId21"/>
    <sheet name="Bib_ TEST  (2)" sheetId="35" r:id="rId22"/>
    <sheet name="Bib LIB test" sheetId="26" r:id="rId23"/>
    <sheet name="Feuil1 (2)" sheetId="43" r:id="rId24"/>
    <sheet name="Feuil5 (3)" sheetId="49" r:id="rId25"/>
    <sheet name="Feuil3" sheetId="16" state="hidden" r:id="rId26"/>
    <sheet name="Feuil1" sheetId="1" state="hidden" r:id="rId27"/>
    <sheet name="Customer Mode W Alarm" sheetId="7" state="hidden" r:id="rId28"/>
    <sheet name="Customer Mode w Tachy" sheetId="8" state="hidden" r:id="rId29"/>
    <sheet name="Customer Mode w Tachy + Alarm" sheetId="6" state="hidden" r:id="rId30"/>
    <sheet name="Synthesis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\0" localSheetId="14">#REF!</definedName>
    <definedName name="\0">#REF!</definedName>
    <definedName name="\a" localSheetId="14">#REF!</definedName>
    <definedName name="\a">#REF!</definedName>
    <definedName name="\m">#REF!</definedName>
    <definedName name="\q">#REF!</definedName>
    <definedName name="____L84" localSheetId="18">Bib!____L84</definedName>
    <definedName name="____L84" localSheetId="10">#N/A</definedName>
    <definedName name="____L84" localSheetId="11">#N/A</definedName>
    <definedName name="____L84" localSheetId="14">'Dark current'!____L84</definedName>
    <definedName name="____L84" localSheetId="24">#N/A</definedName>
    <definedName name="____L84" localSheetId="19">'Flex_Vs_XDD (3)'!____L84</definedName>
    <definedName name="____L84">Bib!____L84</definedName>
    <definedName name="___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__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___mi1" hidden="1">{"CORSA",#N/A,FALSE,"RESUMO FINAL";"KADETT",#N/A,FALSE,"RESUMO FINAL";"VECTRA",#N/A,FALSE,"RESUMO FINAL";"OMEGA",#N/A,FALSE,"RESUMO FINAL";"S_10",#N/A,FALSE,"RESUMO FINAL";"BLAZER",#N/A,FALSE,"RESUMO FINAL"}</definedName>
    <definedName name="___L84" localSheetId="18">Bib!___L84</definedName>
    <definedName name="___L84" localSheetId="10">#N/A</definedName>
    <definedName name="___L84" localSheetId="11">#N/A</definedName>
    <definedName name="___L84" localSheetId="14">'Dark current'!___L84</definedName>
    <definedName name="___L84" localSheetId="24">#N/A</definedName>
    <definedName name="___L84" localSheetId="19">'Flex_Vs_XDD (3)'!___L84</definedName>
    <definedName name="___L84">Bib!___L84</definedName>
    <definedName name="__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_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__mi1" hidden="1">{"CORSA",#N/A,FALSE,"RESUMO FINAL";"KADETT",#N/A,FALSE,"RESUMO FINAL";"VECTRA",#N/A,FALSE,"RESUMO FINAL";"OMEGA",#N/A,FALSE,"RESUMO FINAL";"S_10",#N/A,FALSE,"RESUMO FINAL";"BLAZER",#N/A,FALSE,"RESUMO FINAL"}</definedName>
    <definedName name="__L84" localSheetId="18">Bib!__L84</definedName>
    <definedName name="__L84" localSheetId="10">#N/A</definedName>
    <definedName name="__L84" localSheetId="11">#N/A</definedName>
    <definedName name="__L84" localSheetId="14">'Dark current'!__L84</definedName>
    <definedName name="__L84" localSheetId="24">#N/A</definedName>
    <definedName name="__L84" localSheetId="19">'Flex_Vs_XDD (3)'!__L84</definedName>
    <definedName name="__L84">Bib!__L84</definedName>
    <definedName name="_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_mi1" hidden="1">{"CORSA",#N/A,FALSE,"RESUMO FINAL";"KADETT",#N/A,FALSE,"RESUMO FINAL";"VECTRA",#N/A,FALSE,"RESUMO FINAL";"OMEGA",#N/A,FALSE,"RESUMO FINAL";"S_10",#N/A,FALSE,"RESUMO FINAL";"BLAZER",#N/A,FALSE,"RESUMO FINAL"}</definedName>
    <definedName name="_005明細事業部">#REF!</definedName>
    <definedName name="_012事業部明細">#REF!</definedName>
    <definedName name="_101事業部明細">#REF!</definedName>
    <definedName name="_19565">#REF!</definedName>
    <definedName name="_f1" localSheetId="18" hidden="1">{#N/A,#N/A,FALSE,"C065 MP 46";#N/A,#N/A,FALSE,"Roulage hebdomadaire";#N/A,#N/A,FALSE,"X57J MP 326";#N/A,#N/A,FALSE,"BAO MP 40";#N/A,#N/A,FALSE,"557 TP 459"}</definedName>
    <definedName name="_f1" localSheetId="16" hidden="1">{#N/A,#N/A,FALSE,"C065 MP 46";#N/A,#N/A,FALSE,"Roulage hebdomadaire";#N/A,#N/A,FALSE,"X57J MP 326";#N/A,#N/A,FALSE,"BAO MP 40";#N/A,#N/A,FALSE,"557 TP 459"}</definedName>
    <definedName name="_f1" localSheetId="22" hidden="1">{#N/A,#N/A,FALSE,"C065 MP 46";#N/A,#N/A,FALSE,"Roulage hebdomadaire";#N/A,#N/A,FALSE,"X57J MP 326";#N/A,#N/A,FALSE,"BAO MP 40";#N/A,#N/A,FALSE,"557 TP 459"}</definedName>
    <definedName name="_f1" localSheetId="12" hidden="1">{#N/A,#N/A,FALSE,"C065 MP 46";#N/A,#N/A,FALSE,"Roulage hebdomadaire";#N/A,#N/A,FALSE,"X57J MP 326";#N/A,#N/A,FALSE,"BAO MP 40";#N/A,#N/A,FALSE,"557 TP 459"}</definedName>
    <definedName name="_f1" localSheetId="13" hidden="1">{#N/A,#N/A,FALSE,"C065 MP 46";#N/A,#N/A,FALSE,"Roulage hebdomadaire";#N/A,#N/A,FALSE,"X57J MP 326";#N/A,#N/A,FALSE,"BAO MP 40";#N/A,#N/A,FALSE,"557 TP 459"}</definedName>
    <definedName name="_f1" localSheetId="21" hidden="1">{#N/A,#N/A,FALSE,"C065 MP 46";#N/A,#N/A,FALSE,"Roulage hebdomadaire";#N/A,#N/A,FALSE,"X57J MP 326";#N/A,#N/A,FALSE,"BAO MP 40";#N/A,#N/A,FALSE,"557 TP 459"}</definedName>
    <definedName name="_f1" localSheetId="10" hidden="1">{#N/A,#N/A,FALSE,"C065 MP 46";#N/A,#N/A,FALSE,"Roulage hebdomadaire";#N/A,#N/A,FALSE,"X57J MP 326";#N/A,#N/A,FALSE,"BAO MP 40";#N/A,#N/A,FALSE,"557 TP 459"}</definedName>
    <definedName name="_f1" localSheetId="11" hidden="1">{#N/A,#N/A,FALSE,"C065 MP 46";#N/A,#N/A,FALSE,"Roulage hebdomadaire";#N/A,#N/A,FALSE,"X57J MP 326";#N/A,#N/A,FALSE,"BAO MP 40";#N/A,#N/A,FALSE,"557 TP 459"}</definedName>
    <definedName name="_f1" localSheetId="9" hidden="1">{#N/A,#N/A,FALSE,"C065 MP 46";#N/A,#N/A,FALSE,"Roulage hebdomadaire";#N/A,#N/A,FALSE,"X57J MP 326";#N/A,#N/A,FALSE,"BAO MP 40";#N/A,#N/A,FALSE,"557 TP 459"}</definedName>
    <definedName name="_f1" localSheetId="14" hidden="1">{#N/A,#N/A,FALSE,"C065 MP 46";#N/A,#N/A,FALSE,"Roulage hebdomadaire";#N/A,#N/A,FALSE,"X57J MP 326";#N/A,#N/A,FALSE,"BAO MP 40";#N/A,#N/A,FALSE,"557 TP 459"}</definedName>
    <definedName name="_f1" localSheetId="17" hidden="1">{#N/A,#N/A,FALSE,"C065 MP 46";#N/A,#N/A,FALSE,"Roulage hebdomadaire";#N/A,#N/A,FALSE,"X57J MP 326";#N/A,#N/A,FALSE,"BAO MP 40";#N/A,#N/A,FALSE,"557 TP 459"}</definedName>
    <definedName name="_f1" localSheetId="24" hidden="1">{#N/A,#N/A,FALSE,"C065 MP 46";#N/A,#N/A,FALSE,"Roulage hebdomadaire";#N/A,#N/A,FALSE,"X57J MP 326";#N/A,#N/A,FALSE,"BAO MP 40";#N/A,#N/A,FALSE,"557 TP 459"}</definedName>
    <definedName name="_f1" localSheetId="6" hidden="1">{#N/A,#N/A,FALSE,"C065 MP 46";#N/A,#N/A,FALSE,"Roulage hebdomadaire";#N/A,#N/A,FALSE,"X57J MP 326";#N/A,#N/A,FALSE,"BAO MP 40";#N/A,#N/A,FALSE,"557 TP 459"}</definedName>
    <definedName name="_f1" localSheetId="19" hidden="1">{#N/A,#N/A,FALSE,"C065 MP 46";#N/A,#N/A,FALSE,"Roulage hebdomadaire";#N/A,#N/A,FALSE,"X57J MP 326";#N/A,#N/A,FALSE,"BAO MP 40";#N/A,#N/A,FALSE,"557 TP 459"}</definedName>
    <definedName name="_f1" hidden="1">{#N/A,#N/A,FALSE,"C065 MP 46";#N/A,#N/A,FALSE,"Roulage hebdomadaire";#N/A,#N/A,FALSE,"X57J MP 326";#N/A,#N/A,FALSE,"BAO MP 40";#N/A,#N/A,FALSE,"557 TP 459"}</definedName>
    <definedName name="_xlnm._FilterDatabase" localSheetId="4" hidden="1">'Customer Mode'!$A$2:$CI$42</definedName>
    <definedName name="_xlnm._FilterDatabase" localSheetId="1" hidden="1">'Logistic Mode'!$J$1:$J$60</definedName>
    <definedName name="_xlnm._FilterDatabase" localSheetId="2" hidden="1">'Logistic Wo unplug'!$A$1:$GM$1</definedName>
    <definedName name="_xlnm._FilterDatabase" localSheetId="15" hidden="1">'Model Change Wh '!#REF!</definedName>
    <definedName name="_xlnm._FilterDatabase" hidden="1">#REF!</definedName>
    <definedName name="_IND84">'[1]CHIFFRAGE CAISSE BK91'!$Q$3</definedName>
    <definedName name="_IND91">'[1]CHIFFRAGE CAISSE BK91'!$P$3</definedName>
    <definedName name="_L84" localSheetId="18">Bib!_L84</definedName>
    <definedName name="_L84" localSheetId="10">#N/A</definedName>
    <definedName name="_L84" localSheetId="11">#N/A</definedName>
    <definedName name="_L84" localSheetId="14">'Dark current'!_L84</definedName>
    <definedName name="_L84" localSheetId="24">#N/A</definedName>
    <definedName name="_L84" localSheetId="19">'Flex_Vs_XDD (3)'!_L84</definedName>
    <definedName name="_L84">Bib!_L84</definedName>
    <definedName name="_M13">[2]FEUTRE!#REF!</definedName>
    <definedName name="_M14">[2]FEUTRE!#REF!</definedName>
    <definedName name="_M16">[2]FEUTRE!#REF!</definedName>
    <definedName name="_M3">[2]FEUTRE!#REF!</definedName>
    <definedName name="_M4">[2]FEUTRE!#REF!</definedName>
    <definedName name="_M8">[2]FEUTRE!#REF!</definedName>
    <definedName name="_mi1" localSheetId="18" hidden="1">{"CORSA",#N/A,FALSE,"RESUMO FINAL";"KADETT",#N/A,FALSE,"RESUMO FINAL";"VECTRA",#N/A,FALSE,"RESUMO FINAL";"OMEGA",#N/A,FALSE,"RESUMO FINAL";"S_10",#N/A,FALSE,"RESUMO FINAL";"BLAZER",#N/A,FALSE,"RESUMO FINAL"}</definedName>
    <definedName name="_mi1" localSheetId="16" hidden="1">{"CORSA",#N/A,FALSE,"RESUMO FINAL";"KADETT",#N/A,FALSE,"RESUMO FINAL";"VECTRA",#N/A,FALSE,"RESUMO FINAL";"OMEGA",#N/A,FALSE,"RESUMO FINAL";"S_10",#N/A,FALSE,"RESUMO FINAL";"BLAZER",#N/A,FALSE,"RESUMO FINAL"}</definedName>
    <definedName name="_mi1" localSheetId="22" hidden="1">{"CORSA",#N/A,FALSE,"RESUMO FINAL";"KADETT",#N/A,FALSE,"RESUMO FINAL";"VECTRA",#N/A,FALSE,"RESUMO FINAL";"OMEGA",#N/A,FALSE,"RESUMO FINAL";"S_10",#N/A,FALSE,"RESUMO FINAL";"BLAZER",#N/A,FALSE,"RESUMO FINAL"}</definedName>
    <definedName name="_mi1" localSheetId="12" hidden="1">{"CORSA",#N/A,FALSE,"RESUMO FINAL";"KADETT",#N/A,FALSE,"RESUMO FINAL";"VECTRA",#N/A,FALSE,"RESUMO FINAL";"OMEGA",#N/A,FALSE,"RESUMO FINAL";"S_10",#N/A,FALSE,"RESUMO FINAL";"BLAZER",#N/A,FALSE,"RESUMO FINAL"}</definedName>
    <definedName name="_mi1" localSheetId="13" hidden="1">{"CORSA",#N/A,FALSE,"RESUMO FINAL";"KADETT",#N/A,FALSE,"RESUMO FINAL";"VECTRA",#N/A,FALSE,"RESUMO FINAL";"OMEGA",#N/A,FALSE,"RESUMO FINAL";"S_10",#N/A,FALSE,"RESUMO FINAL";"BLAZER",#N/A,FALSE,"RESUMO FINAL"}</definedName>
    <definedName name="_mi1" localSheetId="21" hidden="1">{"CORSA",#N/A,FALSE,"RESUMO FINAL";"KADETT",#N/A,FALSE,"RESUMO FINAL";"VECTRA",#N/A,FALSE,"RESUMO FINAL";"OMEGA",#N/A,FALSE,"RESUMO FINAL";"S_10",#N/A,FALSE,"RESUMO FINAL";"BLAZER",#N/A,FALSE,"RESUMO FINAL"}</definedName>
    <definedName name="_mi1" localSheetId="10" hidden="1">{"CORSA",#N/A,FALSE,"RESUMO FINAL";"KADETT",#N/A,FALSE,"RESUMO FINAL";"VECTRA",#N/A,FALSE,"RESUMO FINAL";"OMEGA",#N/A,FALSE,"RESUMO FINAL";"S_10",#N/A,FALSE,"RESUMO FINAL";"BLAZER",#N/A,FALSE,"RESUMO FINAL"}</definedName>
    <definedName name="_mi1" localSheetId="11" hidden="1">{"CORSA",#N/A,FALSE,"RESUMO FINAL";"KADETT",#N/A,FALSE,"RESUMO FINAL";"VECTRA",#N/A,FALSE,"RESUMO FINAL";"OMEGA",#N/A,FALSE,"RESUMO FINAL";"S_10",#N/A,FALSE,"RESUMO FINAL";"BLAZER",#N/A,FALSE,"RESUMO FINAL"}</definedName>
    <definedName name="_mi1" localSheetId="9" hidden="1">{"CORSA",#N/A,FALSE,"RESUMO FINAL";"KADETT",#N/A,FALSE,"RESUMO FINAL";"VECTRA",#N/A,FALSE,"RESUMO FINAL";"OMEGA",#N/A,FALSE,"RESUMO FINAL";"S_10",#N/A,FALSE,"RESUMO FINAL";"BLAZER",#N/A,FALSE,"RESUMO FINAL"}</definedName>
    <definedName name="_mi1" localSheetId="14" hidden="1">{"CORSA",#N/A,FALSE,"RESUMO FINAL";"KADETT",#N/A,FALSE,"RESUMO FINAL";"VECTRA",#N/A,FALSE,"RESUMO FINAL";"OMEGA",#N/A,FALSE,"RESUMO FINAL";"S_10",#N/A,FALSE,"RESUMO FINAL";"BLAZER",#N/A,FALSE,"RESUMO FINAL"}</definedName>
    <definedName name="_mi1" localSheetId="17" hidden="1">{"CORSA",#N/A,FALSE,"RESUMO FINAL";"KADETT",#N/A,FALSE,"RESUMO FINAL";"VECTRA",#N/A,FALSE,"RESUMO FINAL";"OMEGA",#N/A,FALSE,"RESUMO FINAL";"S_10",#N/A,FALSE,"RESUMO FINAL";"BLAZER",#N/A,FALSE,"RESUMO FINAL"}</definedName>
    <definedName name="_mi1" localSheetId="24" hidden="1">{"CORSA",#N/A,FALSE,"RESUMO FINAL";"KADETT",#N/A,FALSE,"RESUMO FINAL";"VECTRA",#N/A,FALSE,"RESUMO FINAL";"OMEGA",#N/A,FALSE,"RESUMO FINAL";"S_10",#N/A,FALSE,"RESUMO FINAL";"BLAZER",#N/A,FALSE,"RESUMO FINAL"}</definedName>
    <definedName name="_mi1" localSheetId="6" hidden="1">{"CORSA",#N/A,FALSE,"RESUMO FINAL";"KADETT",#N/A,FALSE,"RESUMO FINAL";"VECTRA",#N/A,FALSE,"RESUMO FINAL";"OMEGA",#N/A,FALSE,"RESUMO FINAL";"S_10",#N/A,FALSE,"RESUMO FINAL";"BLAZER",#N/A,FALSE,"RESUMO FINAL"}</definedName>
    <definedName name="_mi1" localSheetId="19" hidden="1">{"CORSA",#N/A,FALSE,"RESUMO FINAL";"KADETT",#N/A,FALSE,"RESUMO FINAL";"VECTRA",#N/A,FALSE,"RESUMO FINAL";"OMEGA",#N/A,FALSE,"RESUMO FINAL";"S_10",#N/A,FALSE,"RESUMO FINAL";"BLAZER",#N/A,FALSE,"RESUMO FINAL"}</definedName>
    <definedName name="_mi1" hidden="1">{"CORSA",#N/A,FALSE,"RESUMO FINAL";"KADETT",#N/A,FALSE,"RESUMO FINAL";"VECTRA",#N/A,FALSE,"RESUMO FINAL";"OMEGA",#N/A,FALSE,"RESUMO FINAL";"S_10",#N/A,FALSE,"RESUMO FINAL";"BLAZER",#N/A,FALSE,"RESUMO FINAL"}</definedName>
    <definedName name="_MS15">[2]FEUTRE!#REF!</definedName>
    <definedName name="_Order1" hidden="1">1</definedName>
    <definedName name="_Order2" hidden="1">255</definedName>
    <definedName name="_R7">[2]FEUTRE!#REF!</definedName>
    <definedName name="_Regression_Int" hidden="1">1</definedName>
    <definedName name="○と×">#REF!</definedName>
    <definedName name="a" localSheetId="18" hidden="1">{"CORSA",#N/A,FALSE,"RESUMO FINAL";"KADETT",#N/A,FALSE,"RESUMO FINAL";"VECTRA",#N/A,FALSE,"RESUMO FINAL";"OMEGA",#N/A,FALSE,"RESUMO FINAL";"S_10",#N/A,FALSE,"RESUMO FINAL";"BLAZER",#N/A,FALSE,"RESUMO FINAL"}</definedName>
    <definedName name="a" localSheetId="16" hidden="1">{"CORSA",#N/A,FALSE,"RESUMO FINAL";"KADETT",#N/A,FALSE,"RESUMO FINAL";"VECTRA",#N/A,FALSE,"RESUMO FINAL";"OMEGA",#N/A,FALSE,"RESUMO FINAL";"S_10",#N/A,FALSE,"RESUMO FINAL";"BLAZER",#N/A,FALSE,"RESUMO FINAL"}</definedName>
    <definedName name="a" localSheetId="22" hidden="1">{"CORSA",#N/A,FALSE,"RESUMO FINAL";"KADETT",#N/A,FALSE,"RESUMO FINAL";"VECTRA",#N/A,FALSE,"RESUMO FINAL";"OMEGA",#N/A,FALSE,"RESUMO FINAL";"S_10",#N/A,FALSE,"RESUMO FINAL";"BLAZER",#N/A,FALSE,"RESUMO FINAL"}</definedName>
    <definedName name="a" localSheetId="12" hidden="1">{"CORSA",#N/A,FALSE,"RESUMO FINAL";"KADETT",#N/A,FALSE,"RESUMO FINAL";"VECTRA",#N/A,FALSE,"RESUMO FINAL";"OMEGA",#N/A,FALSE,"RESUMO FINAL";"S_10",#N/A,FALSE,"RESUMO FINAL";"BLAZER",#N/A,FALSE,"RESUMO FINAL"}</definedName>
    <definedName name="a" localSheetId="13" hidden="1">{"CORSA",#N/A,FALSE,"RESUMO FINAL";"KADETT",#N/A,FALSE,"RESUMO FINAL";"VECTRA",#N/A,FALSE,"RESUMO FINAL";"OMEGA",#N/A,FALSE,"RESUMO FINAL";"S_10",#N/A,FALSE,"RESUMO FINAL";"BLAZER",#N/A,FALSE,"RESUMO FINAL"}</definedName>
    <definedName name="a" localSheetId="21" hidden="1">{"CORSA",#N/A,FALSE,"RESUMO FINAL";"KADETT",#N/A,FALSE,"RESUMO FINAL";"VECTRA",#N/A,FALSE,"RESUMO FINAL";"OMEGA",#N/A,FALSE,"RESUMO FINAL";"S_10",#N/A,FALSE,"RESUMO FINAL";"BLAZER",#N/A,FALSE,"RESUMO FINAL"}</definedName>
    <definedName name="a" localSheetId="10" hidden="1">{"CORSA",#N/A,FALSE,"RESUMO FINAL";"KADETT",#N/A,FALSE,"RESUMO FINAL";"VECTRA",#N/A,FALSE,"RESUMO FINAL";"OMEGA",#N/A,FALSE,"RESUMO FINAL";"S_10",#N/A,FALSE,"RESUMO FINAL";"BLAZER",#N/A,FALSE,"RESUMO FINAL"}</definedName>
    <definedName name="a" localSheetId="11" hidden="1">{"CORSA",#N/A,FALSE,"RESUMO FINAL";"KADETT",#N/A,FALSE,"RESUMO FINAL";"VECTRA",#N/A,FALSE,"RESUMO FINAL";"OMEGA",#N/A,FALSE,"RESUMO FINAL";"S_10",#N/A,FALSE,"RESUMO FINAL";"BLAZER",#N/A,FALSE,"RESUMO FINAL"}</definedName>
    <definedName name="a" localSheetId="9" hidden="1">{"CORSA",#N/A,FALSE,"RESUMO FINAL";"KADETT",#N/A,FALSE,"RESUMO FINAL";"VECTRA",#N/A,FALSE,"RESUMO FINAL";"OMEGA",#N/A,FALSE,"RESUMO FINAL";"S_10",#N/A,FALSE,"RESUMO FINAL";"BLAZER",#N/A,FALSE,"RESUMO FINAL"}</definedName>
    <definedName name="a" localSheetId="14" hidden="1">{"CORSA",#N/A,FALSE,"RESUMO FINAL";"KADETT",#N/A,FALSE,"RESUMO FINAL";"VECTRA",#N/A,FALSE,"RESUMO FINAL";"OMEGA",#N/A,FALSE,"RESUMO FINAL";"S_10",#N/A,FALSE,"RESUMO FINAL";"BLAZER",#N/A,FALSE,"RESUMO FINAL"}</definedName>
    <definedName name="a" localSheetId="17" hidden="1">{"CORSA",#N/A,FALSE,"RESUMO FINAL";"KADETT",#N/A,FALSE,"RESUMO FINAL";"VECTRA",#N/A,FALSE,"RESUMO FINAL";"OMEGA",#N/A,FALSE,"RESUMO FINAL";"S_10",#N/A,FALSE,"RESUMO FINAL";"BLAZER",#N/A,FALSE,"RESUMO FINAL"}</definedName>
    <definedName name="a" localSheetId="24" hidden="1">{"CORSA",#N/A,FALSE,"RESUMO FINAL";"KADETT",#N/A,FALSE,"RESUMO FINAL";"VECTRA",#N/A,FALSE,"RESUMO FINAL";"OMEGA",#N/A,FALSE,"RESUMO FINAL";"S_10",#N/A,FALSE,"RESUMO FINAL";"BLAZER",#N/A,FALSE,"RESUMO FINAL"}</definedName>
    <definedName name="a" localSheetId="6" hidden="1">{"CORSA",#N/A,FALSE,"RESUMO FINAL";"KADETT",#N/A,FALSE,"RESUMO FINAL";"VECTRA",#N/A,FALSE,"RESUMO FINAL";"OMEGA",#N/A,FALSE,"RESUMO FINAL";"S_10",#N/A,FALSE,"RESUMO FINAL";"BLAZER",#N/A,FALSE,"RESUMO FINAL"}</definedName>
    <definedName name="a" localSheetId="19" hidden="1">{"CORSA",#N/A,FALSE,"RESUMO FINAL";"KADETT",#N/A,FALSE,"RESUMO FINAL";"VECTRA",#N/A,FALSE,"RESUMO FINAL";"OMEGA",#N/A,FALSE,"RESUMO FINAL";"S_10",#N/A,FALSE,"RESUMO FINAL";"BLAZER",#N/A,FALSE,"RESUMO FINAL"}</definedName>
    <definedName name="a" hidden="1">{"CORSA",#N/A,FALSE,"RESUMO FINAL";"KADETT",#N/A,FALSE,"RESUMO FINAL";"VECTRA",#N/A,FALSE,"RESUMO FINAL";"OMEGA",#N/A,FALSE,"RESUMO FINAL";"S_10",#N/A,FALSE,"RESUMO FINAL";"BLAZER",#N/A,FALSE,"RESUMO FINAL"}</definedName>
    <definedName name="A1A">#REF!</definedName>
    <definedName name="aaa">#REF!</definedName>
    <definedName name="Abattant">#REF!</definedName>
    <definedName name="AccessButton">"PostK9b1_Synthèse_composants_Liste"</definedName>
    <definedName name="AccessDatabase" hidden="1">"C:\HOME\CARLIER\uet_gd\Proj_K9\dt_sys\PostK9b1.mdb"</definedName>
    <definedName name="aci">#REF!</definedName>
    <definedName name="AcPilote_i">#REF!</definedName>
    <definedName name="afficherMasquerLesFeuilles" localSheetId="10">#N/A</definedName>
    <definedName name="afficherMasquerLesFeuilles" localSheetId="11">#N/A</definedName>
    <definedName name="afficherMasquerLesFeuilles" localSheetId="24">#N/A</definedName>
    <definedName name="afficherMasquerLesFeuilles" localSheetId="15">'Model Change Wh '!afficherMasquerLesFeuilles</definedName>
    <definedName name="afficherMasquerLesFeuilles">'Model Change Wh '!afficherMasquerLesFeuilles</definedName>
    <definedName name="Airbags_AR">#REF!</definedName>
    <definedName name="Airbags_AV">#REF!</definedName>
    <definedName name="AK" localSheetId="18">Bib!AK</definedName>
    <definedName name="AK" localSheetId="10">#N/A</definedName>
    <definedName name="AK" localSheetId="11">#N/A</definedName>
    <definedName name="AK" localSheetId="14">'Dark current'!AK</definedName>
    <definedName name="AK" localSheetId="24">#N/A</definedName>
    <definedName name="AK" localSheetId="19">'Flex_Vs_XDD (3)'!AK</definedName>
    <definedName name="AK">Bib!AK</definedName>
    <definedName name="alpha1_B" localSheetId="14">#REF!</definedName>
    <definedName name="alpha1_B">#REF!</definedName>
    <definedName name="alpha1_H" localSheetId="14">#REF!</definedName>
    <definedName name="alpha1_H">#REF!</definedName>
    <definedName name="alpha2">#REF!</definedName>
    <definedName name="Antennes">#REF!</definedName>
    <definedName name="Anti_brouillards">#REF!</definedName>
    <definedName name="Attelage">#REF!</definedName>
    <definedName name="Avertisseur_sonore">#REF!</definedName>
    <definedName name="b" localSheetId="18" hidden="1">{"CORSA",#N/A,FALSE,"RESUMO FINAL";"KADETT",#N/A,FALSE,"RESUMO FINAL";"VECTRA",#N/A,FALSE,"RESUMO FINAL";"OMEGA",#N/A,FALSE,"RESUMO FINAL";"S_10",#N/A,FALSE,"RESUMO FINAL";"BLAZER",#N/A,FALSE,"RESUMO FINAL"}</definedName>
    <definedName name="b" localSheetId="16" hidden="1">{"CORSA",#N/A,FALSE,"RESUMO FINAL";"KADETT",#N/A,FALSE,"RESUMO FINAL";"VECTRA",#N/A,FALSE,"RESUMO FINAL";"OMEGA",#N/A,FALSE,"RESUMO FINAL";"S_10",#N/A,FALSE,"RESUMO FINAL";"BLAZER",#N/A,FALSE,"RESUMO FINAL"}</definedName>
    <definedName name="b" localSheetId="22" hidden="1">{"CORSA",#N/A,FALSE,"RESUMO FINAL";"KADETT",#N/A,FALSE,"RESUMO FINAL";"VECTRA",#N/A,FALSE,"RESUMO FINAL";"OMEGA",#N/A,FALSE,"RESUMO FINAL";"S_10",#N/A,FALSE,"RESUMO FINAL";"BLAZER",#N/A,FALSE,"RESUMO FINAL"}</definedName>
    <definedName name="b" localSheetId="12" hidden="1">{"CORSA",#N/A,FALSE,"RESUMO FINAL";"KADETT",#N/A,FALSE,"RESUMO FINAL";"VECTRA",#N/A,FALSE,"RESUMO FINAL";"OMEGA",#N/A,FALSE,"RESUMO FINAL";"S_10",#N/A,FALSE,"RESUMO FINAL";"BLAZER",#N/A,FALSE,"RESUMO FINAL"}</definedName>
    <definedName name="b" localSheetId="13" hidden="1">{"CORSA",#N/A,FALSE,"RESUMO FINAL";"KADETT",#N/A,FALSE,"RESUMO FINAL";"VECTRA",#N/A,FALSE,"RESUMO FINAL";"OMEGA",#N/A,FALSE,"RESUMO FINAL";"S_10",#N/A,FALSE,"RESUMO FINAL";"BLAZER",#N/A,FALSE,"RESUMO FINAL"}</definedName>
    <definedName name="b" localSheetId="21" hidden="1">{"CORSA",#N/A,FALSE,"RESUMO FINAL";"KADETT",#N/A,FALSE,"RESUMO FINAL";"VECTRA",#N/A,FALSE,"RESUMO FINAL";"OMEGA",#N/A,FALSE,"RESUMO FINAL";"S_10",#N/A,FALSE,"RESUMO FINAL";"BLAZER",#N/A,FALSE,"RESUMO FINAL"}</definedName>
    <definedName name="b" localSheetId="10" hidden="1">{"CORSA",#N/A,FALSE,"RESUMO FINAL";"KADETT",#N/A,FALSE,"RESUMO FINAL";"VECTRA",#N/A,FALSE,"RESUMO FINAL";"OMEGA",#N/A,FALSE,"RESUMO FINAL";"S_10",#N/A,FALSE,"RESUMO FINAL";"BLAZER",#N/A,FALSE,"RESUMO FINAL"}</definedName>
    <definedName name="b" localSheetId="11" hidden="1">{"CORSA",#N/A,FALSE,"RESUMO FINAL";"KADETT",#N/A,FALSE,"RESUMO FINAL";"VECTRA",#N/A,FALSE,"RESUMO FINAL";"OMEGA",#N/A,FALSE,"RESUMO FINAL";"S_10",#N/A,FALSE,"RESUMO FINAL";"BLAZER",#N/A,FALSE,"RESUMO FINAL"}</definedName>
    <definedName name="b" localSheetId="9" hidden="1">{"CORSA",#N/A,FALSE,"RESUMO FINAL";"KADETT",#N/A,FALSE,"RESUMO FINAL";"VECTRA",#N/A,FALSE,"RESUMO FINAL";"OMEGA",#N/A,FALSE,"RESUMO FINAL";"S_10",#N/A,FALSE,"RESUMO FINAL";"BLAZER",#N/A,FALSE,"RESUMO FINAL"}</definedName>
    <definedName name="b" localSheetId="14" hidden="1">{"CORSA",#N/A,FALSE,"RESUMO FINAL";"KADETT",#N/A,FALSE,"RESUMO FINAL";"VECTRA",#N/A,FALSE,"RESUMO FINAL";"OMEGA",#N/A,FALSE,"RESUMO FINAL";"S_10",#N/A,FALSE,"RESUMO FINAL";"BLAZER",#N/A,FALSE,"RESUMO FINAL"}</definedName>
    <definedName name="b" localSheetId="17" hidden="1">{"CORSA",#N/A,FALSE,"RESUMO FINAL";"KADETT",#N/A,FALSE,"RESUMO FINAL";"VECTRA",#N/A,FALSE,"RESUMO FINAL";"OMEGA",#N/A,FALSE,"RESUMO FINAL";"S_10",#N/A,FALSE,"RESUMO FINAL";"BLAZER",#N/A,FALSE,"RESUMO FINAL"}</definedName>
    <definedName name="b" localSheetId="24" hidden="1">{"CORSA",#N/A,FALSE,"RESUMO FINAL";"KADETT",#N/A,FALSE,"RESUMO FINAL";"VECTRA",#N/A,FALSE,"RESUMO FINAL";"OMEGA",#N/A,FALSE,"RESUMO FINAL";"S_10",#N/A,FALSE,"RESUMO FINAL";"BLAZER",#N/A,FALSE,"RESUMO FINAL"}</definedName>
    <definedName name="b" localSheetId="6" hidden="1">{"CORSA",#N/A,FALSE,"RESUMO FINAL";"KADETT",#N/A,FALSE,"RESUMO FINAL";"VECTRA",#N/A,FALSE,"RESUMO FINAL";"OMEGA",#N/A,FALSE,"RESUMO FINAL";"S_10",#N/A,FALSE,"RESUMO FINAL";"BLAZER",#N/A,FALSE,"RESUMO FINAL"}</definedName>
    <definedName name="b" localSheetId="19" hidden="1">{"CORSA",#N/A,FALSE,"RESUMO FINAL";"KADETT",#N/A,FALSE,"RESUMO FINAL";"VECTRA",#N/A,FALSE,"RESUMO FINAL";"OMEGA",#N/A,FALSE,"RESUMO FINAL";"S_10",#N/A,FALSE,"RESUMO FINAL";"BLAZER",#N/A,FALSE,"RESUMO FINAL"}</definedName>
    <definedName name="b" hidden="1">{"CORSA",#N/A,FALSE,"RESUMO FINAL";"KADETT",#N/A,FALSE,"RESUMO FINAL";"VECTRA",#N/A,FALSE,"RESUMO FINAL";"OMEGA",#N/A,FALSE,"RESUMO FINAL";"S_10",#N/A,FALSE,"RESUMO FINAL";"BLAZER",#N/A,FALSE,"RESUMO FINAL"}</definedName>
    <definedName name="B_">#REF!</definedName>
    <definedName name="BASE">#REF!</definedName>
    <definedName name="_xlnm.Database">#REF!</definedName>
    <definedName name="bdd">[3]Bdd_ETP!#REF!</definedName>
    <definedName name="BILAN">#REF!</definedName>
    <definedName name="BILAN2">#REF!</definedName>
    <definedName name="boitprogrsa">#REF!</definedName>
    <definedName name="BOM">#REF!</definedName>
    <definedName name="Bouclier_AR">#REF!</definedName>
    <definedName name="Bouclier_AV">#REF!</definedName>
    <definedName name="Bouclier_AV_R_Type_Aventure">#REF!</definedName>
    <definedName name="BoutAbt">#N/A</definedName>
    <definedName name="BoutChk">#N/A</definedName>
    <definedName name="BoutCns">#N/A</definedName>
    <definedName name="BoutPdtdat">#N/A</definedName>
    <definedName name="bprsa">#REF!</definedName>
    <definedName name="BtnAideLiaison_QuandClic" localSheetId="19">#REF!</definedName>
    <definedName name="BtnAideLiaison_QuandClic">#REF!</definedName>
    <definedName name="BtnAideNomFiche_QuandClic" localSheetId="19">#REF!</definedName>
    <definedName name="BtnAideNomFiche_QuandClic">#REF!</definedName>
    <definedName name="BtnAjout_Fiche_techno_QuandClic" localSheetId="19">#REF!</definedName>
    <definedName name="BtnAjout_Fiche_techno_QuandClic">#REF!</definedName>
    <definedName name="BtnOptions_QuandClic" localSheetId="19">#REF!</definedName>
    <definedName name="BtnOptions_QuandClic">#REF!</definedName>
    <definedName name="BtnPIN_QuandClic" localSheetId="19">#REF!</definedName>
    <definedName name="BtnPIN_QuandClic">#REF!</definedName>
    <definedName name="BtnRetourConnectique_QuandClic" localSheetId="19">#REF!</definedName>
    <definedName name="BtnRetourConnectique_QuandClic">#REF!</definedName>
    <definedName name="BtnRetourInterface_QuandClic" localSheetId="19">#REF!</definedName>
    <definedName name="BtnRetourInterface_QuandClic">#REF!</definedName>
    <definedName name="BuiltIn_Consolidate_Area___1">#N/A</definedName>
    <definedName name="Câblages">#REF!</definedName>
    <definedName name="CABLAGES___RESERVOIR___CIRCUIT_CARBURANT___OUTILLAGE">#REF!</definedName>
    <definedName name="Calandre">#REF!</definedName>
    <definedName name="Capot_AV">#REF!</definedName>
    <definedName name="CDC">#REF!</definedName>
    <definedName name="Ceintures_de_sécurité_AR">#REF!</definedName>
    <definedName name="Ceintures_de_sécurité_AR_en_3ième_rangée">#REF!</definedName>
    <definedName name="Ceintures_de_sécurité_AV">#REF!</definedName>
    <definedName name="cg.copierDansFicheBilanSheet" localSheetId="10">#N/A</definedName>
    <definedName name="cg.copierDansFicheBilanSheet" localSheetId="11">#N/A</definedName>
    <definedName name="cg.copierDansFicheBilanSheet" localSheetId="24">#N/A</definedName>
    <definedName name="cg.copierDansFicheBilanSheet" localSheetId="15">'Model Change Wh '!cg.copierDansFicheBilanSheet</definedName>
    <definedName name="cg.copierDansFicheBilanSheet">'Model Change Wh '!cg.copierDansFicheBilanSheet</definedName>
    <definedName name="cg.entrerUneDateUnique" localSheetId="10">#N/A</definedName>
    <definedName name="cg.entrerUneDateUnique" localSheetId="11">#N/A</definedName>
    <definedName name="cg.entrerUneDateUnique" localSheetId="24">#N/A</definedName>
    <definedName name="cg.entrerUneDateUnique" localSheetId="15">'Model Change Wh '!cg.entrerUneDateUnique</definedName>
    <definedName name="cg.entrerUneDateUnique">'Model Change Wh '!cg.entrerUneDateUnique</definedName>
    <definedName name="cg.listeDéroulantePourColonneAffichable" localSheetId="10">#N/A</definedName>
    <definedName name="cg.listeDéroulantePourColonneAffichable" localSheetId="11">#N/A</definedName>
    <definedName name="cg.listeDéroulantePourColonneAffichable" localSheetId="24">#N/A</definedName>
    <definedName name="cg.listeDéroulantePourColonneAffichable" localSheetId="15">'Model Change Wh '!cg.listeDéroulantePourColonneAffichable</definedName>
    <definedName name="cg.listeDéroulantePourColonneAffichable">'Model Change Wh '!cg.listeDéroulantePourColonneAffichable</definedName>
    <definedName name="cg.listeDéroulantePourColonneFicheBilanSheet" localSheetId="10">#N/A</definedName>
    <definedName name="cg.listeDéroulantePourColonneFicheBilanSheet" localSheetId="11">#N/A</definedName>
    <definedName name="cg.listeDéroulantePourColonneFicheBilanSheet" localSheetId="24">#N/A</definedName>
    <definedName name="cg.listeDéroulantePourColonneFicheBilanSheet" localSheetId="15">'Model Change Wh '!cg.listeDéroulantePourColonneFicheBilanSheet</definedName>
    <definedName name="cg.listeDéroulantePourColonneFicheBilanSheet">'Model Change Wh '!cg.listeDéroulantePourColonneFicheBilanSheet</definedName>
    <definedName name="chap_CABLAGES__ELEC.">#REF!</definedName>
    <definedName name="chap_EQUIPEMENTS_EXTERIEURS">#REF!</definedName>
    <definedName name="chap_HABILLAGES___EQUIPEMENTS_SUR_HABILLAGES">#REF!</definedName>
    <definedName name="chap_LIAISON_AU_SOL">#REF!</definedName>
    <definedName name="chap_MECANISMES">#REF!</definedName>
    <definedName name="chap_MOTORISATIONS___TRANSMISSIONS___DEPOLLUTIONS">#REF!</definedName>
    <definedName name="chap_OUVRANTS">#REF!</definedName>
    <definedName name="chap_PACKS_EQUIPEMENTS">#REF!</definedName>
    <definedName name="chap_POSTE_DE_CONDUITE">#REF!</definedName>
    <definedName name="chap_RESERVOIR__CIRCUIT_CARBURANT___OUTILLAGE">#REF!</definedName>
    <definedName name="chap_SIEGES___EXTINCTEUR">#REF!</definedName>
    <definedName name="chap_SUPERSTRUCTURE">#REF!</definedName>
    <definedName name="chap_VITRAGES">#REF!</definedName>
    <definedName name="Charges_utiles">#REF!</definedName>
    <definedName name="Chauffage___Climatisation">#REF!</definedName>
    <definedName name="CheckSum1">#REF!</definedName>
    <definedName name="CheckSum2">#REF!</definedName>
    <definedName name="CheckSum3">#REF!</definedName>
    <definedName name="cle">#REF!</definedName>
    <definedName name="Cloison_derrière_sièges_1er_rang">#REF!</definedName>
    <definedName name="Cloison_derrière_sièges_2eme_rang">#REF!</definedName>
    <definedName name="coefcentrage">#REF!</definedName>
    <definedName name="Col_Allemand">#REF!</definedName>
    <definedName name="Col_Anglais">#REF!</definedName>
    <definedName name="Col_Calcul">#REF!</definedName>
    <definedName name="Col_CmdeActionAttendue">#REF!</definedName>
    <definedName name="Col_CmdePartage">#REF!</definedName>
    <definedName name="Col_ConditionUtilisation">#REF!</definedName>
    <definedName name="Col_Cotation">#REF!</definedName>
    <definedName name="Col_Espagnol">#REF!</definedName>
    <definedName name="Col_Hollandais">#REF!</definedName>
    <definedName name="Col_IndicateurPrestation">#REF!</definedName>
    <definedName name="Col_IndicateurProjet">#REF!</definedName>
    <definedName name="Col_Italien">#REF!</definedName>
    <definedName name="Col_Polonais">#REF!</definedName>
    <definedName name="Col_Portugais">#REF!</definedName>
    <definedName name="Col_PremierVeh">#REF!</definedName>
    <definedName name="Col_StatutPrestation">#REF!</definedName>
    <definedName name="Col_Total">#REF!</definedName>
    <definedName name="Col_Turque">#REF!</definedName>
    <definedName name="Colonnes" localSheetId="15">OFFSET(#REF!,0,0,1,COUNTA(#REF!)-1)</definedName>
    <definedName name="Colonnes">OFFSET(#REF!,0,0,1,COUNTA(#REF!)-1)</definedName>
    <definedName name="Commandes_électriques">#REF!</definedName>
    <definedName name="Commandes_HVAC____distribution_d_air_____HVAC___Heat_Ventilation___Air_Con">#REF!</definedName>
    <definedName name="Commandes_sous_volant">#REF!</definedName>
    <definedName name="Comp" localSheetId="18" hidden="1">{#N/A,#N/A,FALSE,"DE-MP 326";#N/A,#N/A,FALSE,"DE-MP 40";#N/A,#N/A,FALSE,"DE-MP 46";#N/A,#N/A,FALSE,"DE-TP 459"}</definedName>
    <definedName name="Comp" localSheetId="16" hidden="1">{#N/A,#N/A,FALSE,"DE-MP 326";#N/A,#N/A,FALSE,"DE-MP 40";#N/A,#N/A,FALSE,"DE-MP 46";#N/A,#N/A,FALSE,"DE-TP 459"}</definedName>
    <definedName name="Comp" localSheetId="22" hidden="1">{#N/A,#N/A,FALSE,"DE-MP 326";#N/A,#N/A,FALSE,"DE-MP 40";#N/A,#N/A,FALSE,"DE-MP 46";#N/A,#N/A,FALSE,"DE-TP 459"}</definedName>
    <definedName name="Comp" localSheetId="12" hidden="1">{#N/A,#N/A,FALSE,"DE-MP 326";#N/A,#N/A,FALSE,"DE-MP 40";#N/A,#N/A,FALSE,"DE-MP 46";#N/A,#N/A,FALSE,"DE-TP 459"}</definedName>
    <definedName name="Comp" localSheetId="13" hidden="1">{#N/A,#N/A,FALSE,"DE-MP 326";#N/A,#N/A,FALSE,"DE-MP 40";#N/A,#N/A,FALSE,"DE-MP 46";#N/A,#N/A,FALSE,"DE-TP 459"}</definedName>
    <definedName name="Comp" localSheetId="21" hidden="1">{#N/A,#N/A,FALSE,"DE-MP 326";#N/A,#N/A,FALSE,"DE-MP 40";#N/A,#N/A,FALSE,"DE-MP 46";#N/A,#N/A,FALSE,"DE-TP 459"}</definedName>
    <definedName name="Comp" localSheetId="10" hidden="1">{#N/A,#N/A,FALSE,"DE-MP 326";#N/A,#N/A,FALSE,"DE-MP 40";#N/A,#N/A,FALSE,"DE-MP 46";#N/A,#N/A,FALSE,"DE-TP 459"}</definedName>
    <definedName name="Comp" localSheetId="11" hidden="1">{#N/A,#N/A,FALSE,"DE-MP 326";#N/A,#N/A,FALSE,"DE-MP 40";#N/A,#N/A,FALSE,"DE-MP 46";#N/A,#N/A,FALSE,"DE-TP 459"}</definedName>
    <definedName name="Comp" localSheetId="9" hidden="1">{#N/A,#N/A,FALSE,"DE-MP 326";#N/A,#N/A,FALSE,"DE-MP 40";#N/A,#N/A,FALSE,"DE-MP 46";#N/A,#N/A,FALSE,"DE-TP 459"}</definedName>
    <definedName name="Comp" localSheetId="14" hidden="1">{#N/A,#N/A,FALSE,"DE-MP 326";#N/A,#N/A,FALSE,"DE-MP 40";#N/A,#N/A,FALSE,"DE-MP 46";#N/A,#N/A,FALSE,"DE-TP 459"}</definedName>
    <definedName name="Comp" localSheetId="17" hidden="1">{#N/A,#N/A,FALSE,"DE-MP 326";#N/A,#N/A,FALSE,"DE-MP 40";#N/A,#N/A,FALSE,"DE-MP 46";#N/A,#N/A,FALSE,"DE-TP 459"}</definedName>
    <definedName name="Comp" localSheetId="24" hidden="1">{#N/A,#N/A,FALSE,"DE-MP 326";#N/A,#N/A,FALSE,"DE-MP 40";#N/A,#N/A,FALSE,"DE-MP 46";#N/A,#N/A,FALSE,"DE-TP 459"}</definedName>
    <definedName name="Comp" localSheetId="6" hidden="1">{#N/A,#N/A,FALSE,"DE-MP 326";#N/A,#N/A,FALSE,"DE-MP 40";#N/A,#N/A,FALSE,"DE-MP 46";#N/A,#N/A,FALSE,"DE-TP 459"}</definedName>
    <definedName name="Comp" localSheetId="19" hidden="1">{#N/A,#N/A,FALSE,"DE-MP 326";#N/A,#N/A,FALSE,"DE-MP 40";#N/A,#N/A,FALSE,"DE-MP 46";#N/A,#N/A,FALSE,"DE-TP 459"}</definedName>
    <definedName name="Comp" hidden="1">{#N/A,#N/A,FALSE,"DE-MP 326";#N/A,#N/A,FALSE,"DE-MP 40";#N/A,#N/A,FALSE,"DE-MP 46";#N/A,#N/A,FALSE,"DE-TP 459"}</definedName>
    <definedName name="Config_KPI_1">#REF!</definedName>
    <definedName name="Config_KPI_2">#REF!</definedName>
    <definedName name="Config_KPI_3">#REF!</definedName>
    <definedName name="Config_KPI_4">#REF!</definedName>
    <definedName name="ConfigConformityStatus">#REF!</definedName>
    <definedName name="ConformanceLevels">#REF!</definedName>
    <definedName name="Console_centrale__levier_de_vitesses___habillage_du_frein_à_main">#REF!</definedName>
    <definedName name="Console_de_pavillon___Plafonnier">#REF!</definedName>
    <definedName name="copierDansFicheBilan" localSheetId="10">#N/A</definedName>
    <definedName name="copierDansFicheBilan" localSheetId="11">#N/A</definedName>
    <definedName name="copierDansFicheBilan" localSheetId="24">#N/A</definedName>
    <definedName name="copierDansFicheBilan" localSheetId="15">'Model Change Wh '!copierDansFicheBilan</definedName>
    <definedName name="copierDansFicheBilan">'Model Change Wh '!copierDansFicheBilan</definedName>
    <definedName name="copierDansFicheBilanSheet" localSheetId="10">#N/A</definedName>
    <definedName name="copierDansFicheBilanSheet" localSheetId="11">#N/A</definedName>
    <definedName name="copierDansFicheBilanSheet" localSheetId="24">#N/A</definedName>
    <definedName name="copierDansFicheBilanSheet" localSheetId="15">'Model Change Wh '!copierDansFicheBilanSheet</definedName>
    <definedName name="copierDansFicheBilanSheet">'Model Change Wh '!copierDansFicheBilanSheet</definedName>
    <definedName name="Corps_de_planche">#REF!</definedName>
    <definedName name="coucou" localSheetId="18" hidden="1">{#N/A,#N/A,FALSE,"DE-MP 326";#N/A,#N/A,FALSE,"DE-MP 40";#N/A,#N/A,FALSE,"DE-MP 46";#N/A,#N/A,FALSE,"DE-TP 459"}</definedName>
    <definedName name="coucou" localSheetId="16" hidden="1">{#N/A,#N/A,FALSE,"DE-MP 326";#N/A,#N/A,FALSE,"DE-MP 40";#N/A,#N/A,FALSE,"DE-MP 46";#N/A,#N/A,FALSE,"DE-TP 459"}</definedName>
    <definedName name="coucou" localSheetId="22" hidden="1">{#N/A,#N/A,FALSE,"DE-MP 326";#N/A,#N/A,FALSE,"DE-MP 40";#N/A,#N/A,FALSE,"DE-MP 46";#N/A,#N/A,FALSE,"DE-TP 459"}</definedName>
    <definedName name="coucou" localSheetId="12" hidden="1">{#N/A,#N/A,FALSE,"DE-MP 326";#N/A,#N/A,FALSE,"DE-MP 40";#N/A,#N/A,FALSE,"DE-MP 46";#N/A,#N/A,FALSE,"DE-TP 459"}</definedName>
    <definedName name="coucou" localSheetId="13" hidden="1">{#N/A,#N/A,FALSE,"DE-MP 326";#N/A,#N/A,FALSE,"DE-MP 40";#N/A,#N/A,FALSE,"DE-MP 46";#N/A,#N/A,FALSE,"DE-TP 459"}</definedName>
    <definedName name="coucou" localSheetId="21" hidden="1">{#N/A,#N/A,FALSE,"DE-MP 326";#N/A,#N/A,FALSE,"DE-MP 40";#N/A,#N/A,FALSE,"DE-MP 46";#N/A,#N/A,FALSE,"DE-TP 459"}</definedName>
    <definedName name="coucou" localSheetId="10" hidden="1">{#N/A,#N/A,FALSE,"DE-MP 326";#N/A,#N/A,FALSE,"DE-MP 40";#N/A,#N/A,FALSE,"DE-MP 46";#N/A,#N/A,FALSE,"DE-TP 459"}</definedName>
    <definedName name="coucou" localSheetId="11" hidden="1">{#N/A,#N/A,FALSE,"DE-MP 326";#N/A,#N/A,FALSE,"DE-MP 40";#N/A,#N/A,FALSE,"DE-MP 46";#N/A,#N/A,FALSE,"DE-TP 459"}</definedName>
    <definedName name="coucou" localSheetId="9" hidden="1">{#N/A,#N/A,FALSE,"DE-MP 326";#N/A,#N/A,FALSE,"DE-MP 40";#N/A,#N/A,FALSE,"DE-MP 46";#N/A,#N/A,FALSE,"DE-TP 459"}</definedName>
    <definedName name="coucou" localSheetId="14" hidden="1">{#N/A,#N/A,FALSE,"DE-MP 326";#N/A,#N/A,FALSE,"DE-MP 40";#N/A,#N/A,FALSE,"DE-MP 46";#N/A,#N/A,FALSE,"DE-TP 459"}</definedName>
    <definedName name="coucou" localSheetId="17" hidden="1">{#N/A,#N/A,FALSE,"DE-MP 326";#N/A,#N/A,FALSE,"DE-MP 40";#N/A,#N/A,FALSE,"DE-MP 46";#N/A,#N/A,FALSE,"DE-TP 459"}</definedName>
    <definedName name="coucou" localSheetId="24" hidden="1">{#N/A,#N/A,FALSE,"DE-MP 326";#N/A,#N/A,FALSE,"DE-MP 40";#N/A,#N/A,FALSE,"DE-MP 46";#N/A,#N/A,FALSE,"DE-TP 459"}</definedName>
    <definedName name="coucou" localSheetId="6" hidden="1">{#N/A,#N/A,FALSE,"DE-MP 326";#N/A,#N/A,FALSE,"DE-MP 40";#N/A,#N/A,FALSE,"DE-MP 46";#N/A,#N/A,FALSE,"DE-TP 459"}</definedName>
    <definedName name="coucou" localSheetId="19" hidden="1">{#N/A,#N/A,FALSE,"DE-MP 326";#N/A,#N/A,FALSE,"DE-MP 40";#N/A,#N/A,FALSE,"DE-MP 46";#N/A,#N/A,FALSE,"DE-TP 459"}</definedName>
    <definedName name="coucou" hidden="1">{#N/A,#N/A,FALSE,"DE-MP 326";#N/A,#N/A,FALSE,"DE-MP 40";#N/A,#N/A,FALSE,"DE-MP 46";#N/A,#N/A,FALSE,"DE-TP 459"}</definedName>
    <definedName name="Couverture">#REF!</definedName>
    <definedName name="Coversheet">#REF!</definedName>
    <definedName name="CR">#N/A</definedName>
    <definedName name="Creation_Modeles">#N/A</definedName>
    <definedName name="_xlnm.Criteria">#REF!</definedName>
    <definedName name="d" localSheetId="18" hidden="1">{"CORSA",#N/A,FALSE,"RESUMO FINAL";"KADETT",#N/A,FALSE,"RESUMO FINAL";"VECTRA",#N/A,FALSE,"RESUMO FINAL";"OMEGA",#N/A,FALSE,"RESUMO FINAL";"S_10",#N/A,FALSE,"RESUMO FINAL";"BLAZER",#N/A,FALSE,"RESUMO FINAL"}</definedName>
    <definedName name="d" localSheetId="16" hidden="1">{"CORSA",#N/A,FALSE,"RESUMO FINAL";"KADETT",#N/A,FALSE,"RESUMO FINAL";"VECTRA",#N/A,FALSE,"RESUMO FINAL";"OMEGA",#N/A,FALSE,"RESUMO FINAL";"S_10",#N/A,FALSE,"RESUMO FINAL";"BLAZER",#N/A,FALSE,"RESUMO FINAL"}</definedName>
    <definedName name="d" localSheetId="22" hidden="1">{"CORSA",#N/A,FALSE,"RESUMO FINAL";"KADETT",#N/A,FALSE,"RESUMO FINAL";"VECTRA",#N/A,FALSE,"RESUMO FINAL";"OMEGA",#N/A,FALSE,"RESUMO FINAL";"S_10",#N/A,FALSE,"RESUMO FINAL";"BLAZER",#N/A,FALSE,"RESUMO FINAL"}</definedName>
    <definedName name="d" localSheetId="12" hidden="1">{"CORSA",#N/A,FALSE,"RESUMO FINAL";"KADETT",#N/A,FALSE,"RESUMO FINAL";"VECTRA",#N/A,FALSE,"RESUMO FINAL";"OMEGA",#N/A,FALSE,"RESUMO FINAL";"S_10",#N/A,FALSE,"RESUMO FINAL";"BLAZER",#N/A,FALSE,"RESUMO FINAL"}</definedName>
    <definedName name="d" localSheetId="13" hidden="1">{"CORSA",#N/A,FALSE,"RESUMO FINAL";"KADETT",#N/A,FALSE,"RESUMO FINAL";"VECTRA",#N/A,FALSE,"RESUMO FINAL";"OMEGA",#N/A,FALSE,"RESUMO FINAL";"S_10",#N/A,FALSE,"RESUMO FINAL";"BLAZER",#N/A,FALSE,"RESUMO FINAL"}</definedName>
    <definedName name="d" localSheetId="21" hidden="1">{"CORSA",#N/A,FALSE,"RESUMO FINAL";"KADETT",#N/A,FALSE,"RESUMO FINAL";"VECTRA",#N/A,FALSE,"RESUMO FINAL";"OMEGA",#N/A,FALSE,"RESUMO FINAL";"S_10",#N/A,FALSE,"RESUMO FINAL";"BLAZER",#N/A,FALSE,"RESUMO FINAL"}</definedName>
    <definedName name="d" localSheetId="10" hidden="1">{"CORSA",#N/A,FALSE,"RESUMO FINAL";"KADETT",#N/A,FALSE,"RESUMO FINAL";"VECTRA",#N/A,FALSE,"RESUMO FINAL";"OMEGA",#N/A,FALSE,"RESUMO FINAL";"S_10",#N/A,FALSE,"RESUMO FINAL";"BLAZER",#N/A,FALSE,"RESUMO FINAL"}</definedName>
    <definedName name="d" localSheetId="11" hidden="1">{"CORSA",#N/A,FALSE,"RESUMO FINAL";"KADETT",#N/A,FALSE,"RESUMO FINAL";"VECTRA",#N/A,FALSE,"RESUMO FINAL";"OMEGA",#N/A,FALSE,"RESUMO FINAL";"S_10",#N/A,FALSE,"RESUMO FINAL";"BLAZER",#N/A,FALSE,"RESUMO FINAL"}</definedName>
    <definedName name="d" localSheetId="9" hidden="1">{"CORSA",#N/A,FALSE,"RESUMO FINAL";"KADETT",#N/A,FALSE,"RESUMO FINAL";"VECTRA",#N/A,FALSE,"RESUMO FINAL";"OMEGA",#N/A,FALSE,"RESUMO FINAL";"S_10",#N/A,FALSE,"RESUMO FINAL";"BLAZER",#N/A,FALSE,"RESUMO FINAL"}</definedName>
    <definedName name="d" localSheetId="14" hidden="1">{"CORSA",#N/A,FALSE,"RESUMO FINAL";"KADETT",#N/A,FALSE,"RESUMO FINAL";"VECTRA",#N/A,FALSE,"RESUMO FINAL";"OMEGA",#N/A,FALSE,"RESUMO FINAL";"S_10",#N/A,FALSE,"RESUMO FINAL";"BLAZER",#N/A,FALSE,"RESUMO FINAL"}</definedName>
    <definedName name="d" localSheetId="17" hidden="1">{"CORSA",#N/A,FALSE,"RESUMO FINAL";"KADETT",#N/A,FALSE,"RESUMO FINAL";"VECTRA",#N/A,FALSE,"RESUMO FINAL";"OMEGA",#N/A,FALSE,"RESUMO FINAL";"S_10",#N/A,FALSE,"RESUMO FINAL";"BLAZER",#N/A,FALSE,"RESUMO FINAL"}</definedName>
    <definedName name="d" localSheetId="24" hidden="1">{"CORSA",#N/A,FALSE,"RESUMO FINAL";"KADETT",#N/A,FALSE,"RESUMO FINAL";"VECTRA",#N/A,FALSE,"RESUMO FINAL";"OMEGA",#N/A,FALSE,"RESUMO FINAL";"S_10",#N/A,FALSE,"RESUMO FINAL";"BLAZER",#N/A,FALSE,"RESUMO FINAL"}</definedName>
    <definedName name="d" localSheetId="6" hidden="1">{"CORSA",#N/A,FALSE,"RESUMO FINAL";"KADETT",#N/A,FALSE,"RESUMO FINAL";"VECTRA",#N/A,FALSE,"RESUMO FINAL";"OMEGA",#N/A,FALSE,"RESUMO FINAL";"S_10",#N/A,FALSE,"RESUMO FINAL";"BLAZER",#N/A,FALSE,"RESUMO FINAL"}</definedName>
    <definedName name="d" localSheetId="19" hidden="1">{"CORSA",#N/A,FALSE,"RESUMO FINAL";"KADETT",#N/A,FALSE,"RESUMO FINAL";"VECTRA",#N/A,FALSE,"RESUMO FINAL";"OMEGA",#N/A,FALSE,"RESUMO FINAL";"S_10",#N/A,FALSE,"RESUMO FINAL";"BLAZER",#N/A,FALSE,"RESUMO FINAL"}</definedName>
    <definedName name="d" hidden="1">{"CORSA",#N/A,FALSE,"RESUMO FINAL";"KADETT",#N/A,FALSE,"RESUMO FINAL";"VECTRA",#N/A,FALSE,"RESUMO FINAL";"OMEGA",#N/A,FALSE,"RESUMO FINAL";"S_10",#N/A,FALSE,"RESUMO FINAL";"BLAZER",#N/A,FALSE,"RESUMO FINAL"}</definedName>
    <definedName name="data">#REF!</definedName>
    <definedName name="DataArea">#REF!</definedName>
    <definedName name="DataAreaWithHeader">#REF!</definedName>
    <definedName name="date_actual">MONTH(#REF!)</definedName>
    <definedName name="datemad">#REF!</definedName>
    <definedName name="datemadc">#REF!</definedName>
    <definedName name="datemot">#REF!</definedName>
    <definedName name="datevéhi">#REF!</definedName>
    <definedName name="datev馼i">#REF!</definedName>
    <definedName name="Day_Running_Lights">#REF!</definedName>
    <definedName name="ddd">#REF!</definedName>
    <definedName name="DEBUT">#REF!</definedName>
    <definedName name="deded">#REF!</definedName>
    <definedName name="Dégivrage_AR">#REF!</definedName>
    <definedName name="dflt1">#REF!</definedName>
    <definedName name="dgdgfdrge">#REF!</definedName>
    <definedName name="DIAG_BAT">#REF!</definedName>
    <definedName name="DIAGFAM">#REF!</definedName>
    <definedName name="DIM_LEADTIME">'[4]Données pour Sourcing plan'!#REF!</definedName>
    <definedName name="DIV_LEADTIME">'[4]Données pour Sourcing plan'!#REF!</definedName>
    <definedName name="DocInfo">#REF!</definedName>
    <definedName name="DocTitle">#REF!</definedName>
    <definedName name="e" localSheetId="18" hidden="1">{"CORSA",#N/A,FALSE,"RESUMO FINAL";"KADETT",#N/A,FALSE,"RESUMO FINAL";"VECTRA",#N/A,FALSE,"RESUMO FINAL";"OMEGA",#N/A,FALSE,"RESUMO FINAL";"S_10",#N/A,FALSE,"RESUMO FINAL";"BLAZER",#N/A,FALSE,"RESUMO FINAL"}</definedName>
    <definedName name="e" localSheetId="16" hidden="1">{"CORSA",#N/A,FALSE,"RESUMO FINAL";"KADETT",#N/A,FALSE,"RESUMO FINAL";"VECTRA",#N/A,FALSE,"RESUMO FINAL";"OMEGA",#N/A,FALSE,"RESUMO FINAL";"S_10",#N/A,FALSE,"RESUMO FINAL";"BLAZER",#N/A,FALSE,"RESUMO FINAL"}</definedName>
    <definedName name="e" localSheetId="22" hidden="1">{"CORSA",#N/A,FALSE,"RESUMO FINAL";"KADETT",#N/A,FALSE,"RESUMO FINAL";"VECTRA",#N/A,FALSE,"RESUMO FINAL";"OMEGA",#N/A,FALSE,"RESUMO FINAL";"S_10",#N/A,FALSE,"RESUMO FINAL";"BLAZER",#N/A,FALSE,"RESUMO FINAL"}</definedName>
    <definedName name="e" localSheetId="12" hidden="1">{"CORSA",#N/A,FALSE,"RESUMO FINAL";"KADETT",#N/A,FALSE,"RESUMO FINAL";"VECTRA",#N/A,FALSE,"RESUMO FINAL";"OMEGA",#N/A,FALSE,"RESUMO FINAL";"S_10",#N/A,FALSE,"RESUMO FINAL";"BLAZER",#N/A,FALSE,"RESUMO FINAL"}</definedName>
    <definedName name="e" localSheetId="13" hidden="1">{"CORSA",#N/A,FALSE,"RESUMO FINAL";"KADETT",#N/A,FALSE,"RESUMO FINAL";"VECTRA",#N/A,FALSE,"RESUMO FINAL";"OMEGA",#N/A,FALSE,"RESUMO FINAL";"S_10",#N/A,FALSE,"RESUMO FINAL";"BLAZER",#N/A,FALSE,"RESUMO FINAL"}</definedName>
    <definedName name="e" localSheetId="21" hidden="1">{"CORSA",#N/A,FALSE,"RESUMO FINAL";"KADETT",#N/A,FALSE,"RESUMO FINAL";"VECTRA",#N/A,FALSE,"RESUMO FINAL";"OMEGA",#N/A,FALSE,"RESUMO FINAL";"S_10",#N/A,FALSE,"RESUMO FINAL";"BLAZER",#N/A,FALSE,"RESUMO FINAL"}</definedName>
    <definedName name="e" localSheetId="10" hidden="1">{"CORSA",#N/A,FALSE,"RESUMO FINAL";"KADETT",#N/A,FALSE,"RESUMO FINAL";"VECTRA",#N/A,FALSE,"RESUMO FINAL";"OMEGA",#N/A,FALSE,"RESUMO FINAL";"S_10",#N/A,FALSE,"RESUMO FINAL";"BLAZER",#N/A,FALSE,"RESUMO FINAL"}</definedName>
    <definedName name="e" localSheetId="11" hidden="1">{"CORSA",#N/A,FALSE,"RESUMO FINAL";"KADETT",#N/A,FALSE,"RESUMO FINAL";"VECTRA",#N/A,FALSE,"RESUMO FINAL";"OMEGA",#N/A,FALSE,"RESUMO FINAL";"S_10",#N/A,FALSE,"RESUMO FINAL";"BLAZER",#N/A,FALSE,"RESUMO FINAL"}</definedName>
    <definedName name="e" localSheetId="9" hidden="1">{"CORSA",#N/A,FALSE,"RESUMO FINAL";"KADETT",#N/A,FALSE,"RESUMO FINAL";"VECTRA",#N/A,FALSE,"RESUMO FINAL";"OMEGA",#N/A,FALSE,"RESUMO FINAL";"S_10",#N/A,FALSE,"RESUMO FINAL";"BLAZER",#N/A,FALSE,"RESUMO FINAL"}</definedName>
    <definedName name="e" localSheetId="14" hidden="1">{"CORSA",#N/A,FALSE,"RESUMO FINAL";"KADETT",#N/A,FALSE,"RESUMO FINAL";"VECTRA",#N/A,FALSE,"RESUMO FINAL";"OMEGA",#N/A,FALSE,"RESUMO FINAL";"S_10",#N/A,FALSE,"RESUMO FINAL";"BLAZER",#N/A,FALSE,"RESUMO FINAL"}</definedName>
    <definedName name="e" localSheetId="17" hidden="1">{"CORSA",#N/A,FALSE,"RESUMO FINAL";"KADETT",#N/A,FALSE,"RESUMO FINAL";"VECTRA",#N/A,FALSE,"RESUMO FINAL";"OMEGA",#N/A,FALSE,"RESUMO FINAL";"S_10",#N/A,FALSE,"RESUMO FINAL";"BLAZER",#N/A,FALSE,"RESUMO FINAL"}</definedName>
    <definedName name="e" localSheetId="24" hidden="1">{"CORSA",#N/A,FALSE,"RESUMO FINAL";"KADETT",#N/A,FALSE,"RESUMO FINAL";"VECTRA",#N/A,FALSE,"RESUMO FINAL";"OMEGA",#N/A,FALSE,"RESUMO FINAL";"S_10",#N/A,FALSE,"RESUMO FINAL";"BLAZER",#N/A,FALSE,"RESUMO FINAL"}</definedName>
    <definedName name="e" localSheetId="6" hidden="1">{"CORSA",#N/A,FALSE,"RESUMO FINAL";"KADETT",#N/A,FALSE,"RESUMO FINAL";"VECTRA",#N/A,FALSE,"RESUMO FINAL";"OMEGA",#N/A,FALSE,"RESUMO FINAL";"S_10",#N/A,FALSE,"RESUMO FINAL";"BLAZER",#N/A,FALSE,"RESUMO FINAL"}</definedName>
    <definedName name="e" localSheetId="19" hidden="1">{"CORSA",#N/A,FALSE,"RESUMO FINAL";"KADETT",#N/A,FALSE,"RESUMO FINAL";"VECTRA",#N/A,FALSE,"RESUMO FINAL";"OMEGA",#N/A,FALSE,"RESUMO FINAL";"S_10",#N/A,FALSE,"RESUMO FINAL";"BLAZER",#N/A,FALSE,"RESUMO FINAL"}</definedName>
    <definedName name="e" hidden="1">{"CORSA",#N/A,FALSE,"RESUMO FINAL";"KADETT",#N/A,FALSE,"RESUMO FINAL";"VECTRA",#N/A,FALSE,"RESUMO FINAL";"OMEGA",#N/A,FALSE,"RESUMO FINAL";"S_10",#N/A,FALSE,"RESUMO FINAL";"BLAZER",#N/A,FALSE,"RESUMO FINAL"}</definedName>
    <definedName name="ECL_BT">#REF!</definedName>
    <definedName name="Eclaireur_de_plaque_de_police">#REF!</definedName>
    <definedName name="Eclaireurs">#REF!</definedName>
    <definedName name="ECU_GENERIQUE">#REF!</definedName>
    <definedName name="ECUIdentInfoArea">#REF!</definedName>
    <definedName name="ECUsDataArea">#REF!</definedName>
    <definedName name="eee">#REF!</definedName>
    <definedName name="effacerTableBilan" localSheetId="10">#N/A</definedName>
    <definedName name="effacerTableBilan" localSheetId="11">#N/A</definedName>
    <definedName name="effacerTableBilan" localSheetId="24">#N/A</definedName>
    <definedName name="effacerTableBilan" localSheetId="15">'Model Change Wh '!effacerTableBilan</definedName>
    <definedName name="effacerTableBilan">'Model Change Wh '!effacerTableBilan</definedName>
    <definedName name="effacerTableDonnée" localSheetId="10">#N/A</definedName>
    <definedName name="effacerTableDonnée" localSheetId="11">#N/A</definedName>
    <definedName name="effacerTableDonnée" localSheetId="24">#N/A</definedName>
    <definedName name="effacerTableDonnée" localSheetId="15">'Model Change Wh '!effacerTableDonnée</definedName>
    <definedName name="effacerTableDonnée">'Model Change Wh '!effacerTableDonnée</definedName>
    <definedName name="Eléments_aérodynamiques">#REF!</definedName>
    <definedName name="emulaf">#REF!</definedName>
    <definedName name="emularsa">#REF!</definedName>
    <definedName name="entrerUneDateUnique" localSheetId="12">[5]!entrerUneDateUnique</definedName>
    <definedName name="entrerUneDateUnique" localSheetId="21">[5]!entrerUneDateUnique</definedName>
    <definedName name="entrerUneDateUnique" localSheetId="10">[5]!entrerUneDateUnique</definedName>
    <definedName name="entrerUneDateUnique" localSheetId="11">[5]!entrerUneDateUnique</definedName>
    <definedName name="entrerUneDateUnique" localSheetId="8">[5]!entrerUneDateUnique</definedName>
    <definedName name="entrerUneDateUnique" localSheetId="7">[5]!entrerUneDateUnique</definedName>
    <definedName name="entrerUneDateUnique" localSheetId="2">[5]!entrerUneDateUnique</definedName>
    <definedName name="entrerUneDateUnique" localSheetId="15">[5]!entrerUneDateUnique</definedName>
    <definedName name="entrerUneDateUnique">[5]!entrerUneDateUnique</definedName>
    <definedName name="Essuie_vitre_AR">#REF!</definedName>
    <definedName name="Essuie_vitre_AV">#REF!</definedName>
    <definedName name="Etat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44">#REF!</definedName>
    <definedName name="ExtendArea45">#REF!</definedName>
    <definedName name="ExtendArea46">#REF!</definedName>
    <definedName name="ExtendArea47">#REF!</definedName>
    <definedName name="ExtendArea48">#REF!</definedName>
    <definedName name="ExtendArea49">#REF!</definedName>
    <definedName name="ExtendArea5">#REF!</definedName>
    <definedName name="ExtendArea50">#REF!</definedName>
    <definedName name="ExtendArea51">#REF!</definedName>
    <definedName name="ExtendArea52">#REF!</definedName>
    <definedName name="ExtendArea53">#REF!</definedName>
    <definedName name="ExtendArea54">#REF!</definedName>
    <definedName name="ExtendArea55">#REF!</definedName>
    <definedName name="ExtendArea56">#REF!</definedName>
    <definedName name="ExtendArea6">#REF!</definedName>
    <definedName name="ExtendArea7">#REF!</definedName>
    <definedName name="ExtendArea8">#REF!</definedName>
    <definedName name="ExtendArea9">#REF!</definedName>
    <definedName name="Extincteur">#REF!</definedName>
    <definedName name="_xlnm.Extract">#REF!</definedName>
    <definedName name="f" localSheetId="18" hidden="1">{#N/A,#N/A,FALSE,"DE-MP 326";#N/A,#N/A,FALSE,"DE-MP 40";#N/A,#N/A,FALSE,"DE-MP 46";#N/A,#N/A,FALSE,"DE-TP 459"}</definedName>
    <definedName name="f" localSheetId="16" hidden="1">{#N/A,#N/A,FALSE,"DE-MP 326";#N/A,#N/A,FALSE,"DE-MP 40";#N/A,#N/A,FALSE,"DE-MP 46";#N/A,#N/A,FALSE,"DE-TP 459"}</definedName>
    <definedName name="f" localSheetId="22" hidden="1">{#N/A,#N/A,FALSE,"DE-MP 326";#N/A,#N/A,FALSE,"DE-MP 40";#N/A,#N/A,FALSE,"DE-MP 46";#N/A,#N/A,FALSE,"DE-TP 459"}</definedName>
    <definedName name="f" localSheetId="12" hidden="1">{#N/A,#N/A,FALSE,"DE-MP 326";#N/A,#N/A,FALSE,"DE-MP 40";#N/A,#N/A,FALSE,"DE-MP 46";#N/A,#N/A,FALSE,"DE-TP 459"}</definedName>
    <definedName name="f" localSheetId="13" hidden="1">{#N/A,#N/A,FALSE,"DE-MP 326";#N/A,#N/A,FALSE,"DE-MP 40";#N/A,#N/A,FALSE,"DE-MP 46";#N/A,#N/A,FALSE,"DE-TP 459"}</definedName>
    <definedName name="f" localSheetId="21" hidden="1">{#N/A,#N/A,FALSE,"DE-MP 326";#N/A,#N/A,FALSE,"DE-MP 40";#N/A,#N/A,FALSE,"DE-MP 46";#N/A,#N/A,FALSE,"DE-TP 459"}</definedName>
    <definedName name="f" localSheetId="10" hidden="1">{#N/A,#N/A,FALSE,"DE-MP 326";#N/A,#N/A,FALSE,"DE-MP 40";#N/A,#N/A,FALSE,"DE-MP 46";#N/A,#N/A,FALSE,"DE-TP 459"}</definedName>
    <definedName name="f" localSheetId="11" hidden="1">{#N/A,#N/A,FALSE,"DE-MP 326";#N/A,#N/A,FALSE,"DE-MP 40";#N/A,#N/A,FALSE,"DE-MP 46";#N/A,#N/A,FALSE,"DE-TP 459"}</definedName>
    <definedName name="f" localSheetId="9" hidden="1">{#N/A,#N/A,FALSE,"DE-MP 326";#N/A,#N/A,FALSE,"DE-MP 40";#N/A,#N/A,FALSE,"DE-MP 46";#N/A,#N/A,FALSE,"DE-TP 459"}</definedName>
    <definedName name="f" localSheetId="14" hidden="1">{#N/A,#N/A,FALSE,"DE-MP 326";#N/A,#N/A,FALSE,"DE-MP 40";#N/A,#N/A,FALSE,"DE-MP 46";#N/A,#N/A,FALSE,"DE-TP 459"}</definedName>
    <definedName name="f" localSheetId="17" hidden="1">{#N/A,#N/A,FALSE,"DE-MP 326";#N/A,#N/A,FALSE,"DE-MP 40";#N/A,#N/A,FALSE,"DE-MP 46";#N/A,#N/A,FALSE,"DE-TP 459"}</definedName>
    <definedName name="f" localSheetId="24" hidden="1">{#N/A,#N/A,FALSE,"DE-MP 326";#N/A,#N/A,FALSE,"DE-MP 40";#N/A,#N/A,FALSE,"DE-MP 46";#N/A,#N/A,FALSE,"DE-TP 459"}</definedName>
    <definedName name="f" localSheetId="6" hidden="1">{#N/A,#N/A,FALSE,"DE-MP 326";#N/A,#N/A,FALSE,"DE-MP 40";#N/A,#N/A,FALSE,"DE-MP 46";#N/A,#N/A,FALSE,"DE-TP 459"}</definedName>
    <definedName name="f" localSheetId="19" hidden="1">{#N/A,#N/A,FALSE,"DE-MP 326";#N/A,#N/A,FALSE,"DE-MP 40";#N/A,#N/A,FALSE,"DE-MP 46";#N/A,#N/A,FALSE,"DE-TP 459"}</definedName>
    <definedName name="F" localSheetId="15">[2]FEUTRE!#REF!</definedName>
    <definedName name="f" hidden="1">{#N/A,#N/A,FALSE,"DE-MP 326";#N/A,#N/A,FALSE,"DE-MP 40";#N/A,#N/A,FALSE,"DE-MP 46";#N/A,#N/A,FALSE,"DE-TP 459"}</definedName>
    <definedName name="Famille">#REF!</definedName>
    <definedName name="Feux_AR">#REF!</definedName>
    <definedName name="Feux_indicateurs_de_direction">#REF!</definedName>
    <definedName name="Feux_stop_surélevé">#REF!</definedName>
    <definedName name="FF" localSheetId="18" hidden="1">{#N/A,#N/A,FALSE,"DE-MP 326";#N/A,#N/A,FALSE,"DE-MP 40";#N/A,#N/A,FALSE,"DE-MP 46";#N/A,#N/A,FALSE,"DE-TP 459"}</definedName>
    <definedName name="FF" localSheetId="16" hidden="1">{#N/A,#N/A,FALSE,"DE-MP 326";#N/A,#N/A,FALSE,"DE-MP 40";#N/A,#N/A,FALSE,"DE-MP 46";#N/A,#N/A,FALSE,"DE-TP 459"}</definedName>
    <definedName name="FF" localSheetId="22" hidden="1">{#N/A,#N/A,FALSE,"DE-MP 326";#N/A,#N/A,FALSE,"DE-MP 40";#N/A,#N/A,FALSE,"DE-MP 46";#N/A,#N/A,FALSE,"DE-TP 459"}</definedName>
    <definedName name="FF" localSheetId="12" hidden="1">{#N/A,#N/A,FALSE,"DE-MP 326";#N/A,#N/A,FALSE,"DE-MP 40";#N/A,#N/A,FALSE,"DE-MP 46";#N/A,#N/A,FALSE,"DE-TP 459"}</definedName>
    <definedName name="FF" localSheetId="13" hidden="1">{#N/A,#N/A,FALSE,"DE-MP 326";#N/A,#N/A,FALSE,"DE-MP 40";#N/A,#N/A,FALSE,"DE-MP 46";#N/A,#N/A,FALSE,"DE-TP 459"}</definedName>
    <definedName name="FF" localSheetId="21" hidden="1">{#N/A,#N/A,FALSE,"DE-MP 326";#N/A,#N/A,FALSE,"DE-MP 40";#N/A,#N/A,FALSE,"DE-MP 46";#N/A,#N/A,FALSE,"DE-TP 459"}</definedName>
    <definedName name="FF" localSheetId="10" hidden="1">{#N/A,#N/A,FALSE,"DE-MP 326";#N/A,#N/A,FALSE,"DE-MP 40";#N/A,#N/A,FALSE,"DE-MP 46";#N/A,#N/A,FALSE,"DE-TP 459"}</definedName>
    <definedName name="FF" localSheetId="11" hidden="1">{#N/A,#N/A,FALSE,"DE-MP 326";#N/A,#N/A,FALSE,"DE-MP 40";#N/A,#N/A,FALSE,"DE-MP 46";#N/A,#N/A,FALSE,"DE-TP 459"}</definedName>
    <definedName name="FF" localSheetId="9" hidden="1">{#N/A,#N/A,FALSE,"DE-MP 326";#N/A,#N/A,FALSE,"DE-MP 40";#N/A,#N/A,FALSE,"DE-MP 46";#N/A,#N/A,FALSE,"DE-TP 459"}</definedName>
    <definedName name="FF" localSheetId="14" hidden="1">{#N/A,#N/A,FALSE,"DE-MP 326";#N/A,#N/A,FALSE,"DE-MP 40";#N/A,#N/A,FALSE,"DE-MP 46";#N/A,#N/A,FALSE,"DE-TP 459"}</definedName>
    <definedName name="FF" localSheetId="17" hidden="1">{#N/A,#N/A,FALSE,"DE-MP 326";#N/A,#N/A,FALSE,"DE-MP 40";#N/A,#N/A,FALSE,"DE-MP 46";#N/A,#N/A,FALSE,"DE-TP 459"}</definedName>
    <definedName name="FF" localSheetId="24" hidden="1">{#N/A,#N/A,FALSE,"DE-MP 326";#N/A,#N/A,FALSE,"DE-MP 40";#N/A,#N/A,FALSE,"DE-MP 46";#N/A,#N/A,FALSE,"DE-TP 459"}</definedName>
    <definedName name="FF" localSheetId="6" hidden="1">{#N/A,#N/A,FALSE,"DE-MP 326";#N/A,#N/A,FALSE,"DE-MP 40";#N/A,#N/A,FALSE,"DE-MP 46";#N/A,#N/A,FALSE,"DE-TP 459"}</definedName>
    <definedName name="FF" localSheetId="19" hidden="1">{#N/A,#N/A,FALSE,"DE-MP 326";#N/A,#N/A,FALSE,"DE-MP 40";#N/A,#N/A,FALSE,"DE-MP 46";#N/A,#N/A,FALSE,"DE-TP 459"}</definedName>
    <definedName name="FF" hidden="1">{#N/A,#N/A,FALSE,"DE-MP 326";#N/A,#N/A,FALSE,"DE-MP 40";#N/A,#N/A,FALSE,"DE-MP 46";#N/A,#N/A,FALSE,"DE-TP 459"}</definedName>
    <definedName name="fff">#REF!</definedName>
    <definedName name="fgqhsh" localSheetId="18" hidden="1">{#N/A,#N/A,FALSE,"DE-MP 326";#N/A,#N/A,FALSE,"DE-MP 40";#N/A,#N/A,FALSE,"DE-MP 46";#N/A,#N/A,FALSE,"DE-TP 459"}</definedName>
    <definedName name="fgqhsh" localSheetId="16" hidden="1">{#N/A,#N/A,FALSE,"DE-MP 326";#N/A,#N/A,FALSE,"DE-MP 40";#N/A,#N/A,FALSE,"DE-MP 46";#N/A,#N/A,FALSE,"DE-TP 459"}</definedName>
    <definedName name="fgqhsh" localSheetId="22" hidden="1">{#N/A,#N/A,FALSE,"DE-MP 326";#N/A,#N/A,FALSE,"DE-MP 40";#N/A,#N/A,FALSE,"DE-MP 46";#N/A,#N/A,FALSE,"DE-TP 459"}</definedName>
    <definedName name="fgqhsh" localSheetId="12" hidden="1">{#N/A,#N/A,FALSE,"DE-MP 326";#N/A,#N/A,FALSE,"DE-MP 40";#N/A,#N/A,FALSE,"DE-MP 46";#N/A,#N/A,FALSE,"DE-TP 459"}</definedName>
    <definedName name="fgqhsh" localSheetId="13" hidden="1">{#N/A,#N/A,FALSE,"DE-MP 326";#N/A,#N/A,FALSE,"DE-MP 40";#N/A,#N/A,FALSE,"DE-MP 46";#N/A,#N/A,FALSE,"DE-TP 459"}</definedName>
    <definedName name="fgqhsh" localSheetId="21" hidden="1">{#N/A,#N/A,FALSE,"DE-MP 326";#N/A,#N/A,FALSE,"DE-MP 40";#N/A,#N/A,FALSE,"DE-MP 46";#N/A,#N/A,FALSE,"DE-TP 459"}</definedName>
    <definedName name="fgqhsh" localSheetId="10" hidden="1">{#N/A,#N/A,FALSE,"DE-MP 326";#N/A,#N/A,FALSE,"DE-MP 40";#N/A,#N/A,FALSE,"DE-MP 46";#N/A,#N/A,FALSE,"DE-TP 459"}</definedName>
    <definedName name="fgqhsh" localSheetId="11" hidden="1">{#N/A,#N/A,FALSE,"DE-MP 326";#N/A,#N/A,FALSE,"DE-MP 40";#N/A,#N/A,FALSE,"DE-MP 46";#N/A,#N/A,FALSE,"DE-TP 459"}</definedName>
    <definedName name="fgqhsh" localSheetId="9" hidden="1">{#N/A,#N/A,FALSE,"DE-MP 326";#N/A,#N/A,FALSE,"DE-MP 40";#N/A,#N/A,FALSE,"DE-MP 46";#N/A,#N/A,FALSE,"DE-TP 459"}</definedName>
    <definedName name="fgqhsh" localSheetId="14" hidden="1">{#N/A,#N/A,FALSE,"DE-MP 326";#N/A,#N/A,FALSE,"DE-MP 40";#N/A,#N/A,FALSE,"DE-MP 46";#N/A,#N/A,FALSE,"DE-TP 459"}</definedName>
    <definedName name="fgqhsh" localSheetId="17" hidden="1">{#N/A,#N/A,FALSE,"DE-MP 326";#N/A,#N/A,FALSE,"DE-MP 40";#N/A,#N/A,FALSE,"DE-MP 46";#N/A,#N/A,FALSE,"DE-TP 459"}</definedName>
    <definedName name="fgqhsh" localSheetId="24" hidden="1">{#N/A,#N/A,FALSE,"DE-MP 326";#N/A,#N/A,FALSE,"DE-MP 40";#N/A,#N/A,FALSE,"DE-MP 46";#N/A,#N/A,FALSE,"DE-TP 459"}</definedName>
    <definedName name="fgqhsh" localSheetId="6" hidden="1">{#N/A,#N/A,FALSE,"DE-MP 326";#N/A,#N/A,FALSE,"DE-MP 40";#N/A,#N/A,FALSE,"DE-MP 46";#N/A,#N/A,FALSE,"DE-TP 459"}</definedName>
    <definedName name="fgqhsh" localSheetId="19" hidden="1">{#N/A,#N/A,FALSE,"DE-MP 326";#N/A,#N/A,FALSE,"DE-MP 40";#N/A,#N/A,FALSE,"DE-MP 46";#N/A,#N/A,FALSE,"DE-TP 459"}</definedName>
    <definedName name="fgqhsh" hidden="1">{#N/A,#N/A,FALSE,"DE-MP 326";#N/A,#N/A,FALSE,"DE-MP 40";#N/A,#N/A,FALSE,"DE-MP 46";#N/A,#N/A,FALSE,"DE-TP 459"}</definedName>
    <definedName name="Fonctions">[3]Bdd_ETP!#REF!</definedName>
    <definedName name="FUITES2" localSheetId="18" hidden="1">{#N/A,#N/A,FALSE,"C065 MP 46";#N/A,#N/A,FALSE,"Roulage hebdomadaire";#N/A,#N/A,FALSE,"X57J MP 326";#N/A,#N/A,FALSE,"BAO MP 40";#N/A,#N/A,FALSE,"557 TP 459"}</definedName>
    <definedName name="FUITES2" localSheetId="16" hidden="1">{#N/A,#N/A,FALSE,"C065 MP 46";#N/A,#N/A,FALSE,"Roulage hebdomadaire";#N/A,#N/A,FALSE,"X57J MP 326";#N/A,#N/A,FALSE,"BAO MP 40";#N/A,#N/A,FALSE,"557 TP 459"}</definedName>
    <definedName name="FUITES2" localSheetId="22" hidden="1">{#N/A,#N/A,FALSE,"C065 MP 46";#N/A,#N/A,FALSE,"Roulage hebdomadaire";#N/A,#N/A,FALSE,"X57J MP 326";#N/A,#N/A,FALSE,"BAO MP 40";#N/A,#N/A,FALSE,"557 TP 459"}</definedName>
    <definedName name="FUITES2" localSheetId="12" hidden="1">{#N/A,#N/A,FALSE,"C065 MP 46";#N/A,#N/A,FALSE,"Roulage hebdomadaire";#N/A,#N/A,FALSE,"X57J MP 326";#N/A,#N/A,FALSE,"BAO MP 40";#N/A,#N/A,FALSE,"557 TP 459"}</definedName>
    <definedName name="FUITES2" localSheetId="13" hidden="1">{#N/A,#N/A,FALSE,"C065 MP 46";#N/A,#N/A,FALSE,"Roulage hebdomadaire";#N/A,#N/A,FALSE,"X57J MP 326";#N/A,#N/A,FALSE,"BAO MP 40";#N/A,#N/A,FALSE,"557 TP 459"}</definedName>
    <definedName name="FUITES2" localSheetId="21" hidden="1">{#N/A,#N/A,FALSE,"C065 MP 46";#N/A,#N/A,FALSE,"Roulage hebdomadaire";#N/A,#N/A,FALSE,"X57J MP 326";#N/A,#N/A,FALSE,"BAO MP 40";#N/A,#N/A,FALSE,"557 TP 459"}</definedName>
    <definedName name="FUITES2" localSheetId="10" hidden="1">{#N/A,#N/A,FALSE,"C065 MP 46";#N/A,#N/A,FALSE,"Roulage hebdomadaire";#N/A,#N/A,FALSE,"X57J MP 326";#N/A,#N/A,FALSE,"BAO MP 40";#N/A,#N/A,FALSE,"557 TP 459"}</definedName>
    <definedName name="FUITES2" localSheetId="11" hidden="1">{#N/A,#N/A,FALSE,"C065 MP 46";#N/A,#N/A,FALSE,"Roulage hebdomadaire";#N/A,#N/A,FALSE,"X57J MP 326";#N/A,#N/A,FALSE,"BAO MP 40";#N/A,#N/A,FALSE,"557 TP 459"}</definedName>
    <definedName name="FUITES2" localSheetId="9" hidden="1">{#N/A,#N/A,FALSE,"C065 MP 46";#N/A,#N/A,FALSE,"Roulage hebdomadaire";#N/A,#N/A,FALSE,"X57J MP 326";#N/A,#N/A,FALSE,"BAO MP 40";#N/A,#N/A,FALSE,"557 TP 459"}</definedName>
    <definedName name="FUITES2" localSheetId="14" hidden="1">{#N/A,#N/A,FALSE,"C065 MP 46";#N/A,#N/A,FALSE,"Roulage hebdomadaire";#N/A,#N/A,FALSE,"X57J MP 326";#N/A,#N/A,FALSE,"BAO MP 40";#N/A,#N/A,FALSE,"557 TP 459"}</definedName>
    <definedName name="FUITES2" localSheetId="17" hidden="1">{#N/A,#N/A,FALSE,"C065 MP 46";#N/A,#N/A,FALSE,"Roulage hebdomadaire";#N/A,#N/A,FALSE,"X57J MP 326";#N/A,#N/A,FALSE,"BAO MP 40";#N/A,#N/A,FALSE,"557 TP 459"}</definedName>
    <definedName name="FUITES2" localSheetId="24" hidden="1">{#N/A,#N/A,FALSE,"C065 MP 46";#N/A,#N/A,FALSE,"Roulage hebdomadaire";#N/A,#N/A,FALSE,"X57J MP 326";#N/A,#N/A,FALSE,"BAO MP 40";#N/A,#N/A,FALSE,"557 TP 459"}</definedName>
    <definedName name="FUITES2" localSheetId="6" hidden="1">{#N/A,#N/A,FALSE,"C065 MP 46";#N/A,#N/A,FALSE,"Roulage hebdomadaire";#N/A,#N/A,FALSE,"X57J MP 326";#N/A,#N/A,FALSE,"BAO MP 40";#N/A,#N/A,FALSE,"557 TP 459"}</definedName>
    <definedName name="FUITES2" localSheetId="19" hidden="1">{#N/A,#N/A,FALSE,"C065 MP 46";#N/A,#N/A,FALSE,"Roulage hebdomadaire";#N/A,#N/A,FALSE,"X57J MP 326";#N/A,#N/A,FALSE,"BAO MP 40";#N/A,#N/A,FALSE,"557 TP 459"}</definedName>
    <definedName name="FUITES2" hidden="1">{#N/A,#N/A,FALSE,"C065 MP 46";#N/A,#N/A,FALSE,"Roulage hebdomadaire";#N/A,#N/A,FALSE,"X57J MP 326";#N/A,#N/A,FALSE,"BAO MP 40";#N/A,#N/A,FALSE,"557 TP 459"}</definedName>
    <definedName name="G" localSheetId="18">{"CORSA",#N/A,FALSE,"RESUMO FINAL";"KADETT",#N/A,FALSE,"RESUMO FINAL";"VECTRA",#N/A,FALSE,"RESUMO FINAL";"OMEGA",#N/A,FALSE,"RESUMO FINAL";"S_10",#N/A,FALSE,"RESUMO FINAL";"BLAZER",#N/A,FALSE,"RESUMO FINAL"}</definedName>
    <definedName name="G" localSheetId="10">{"CORSA",#N/A,FALSE,"RESUMO FINAL";"KADETT",#N/A,FALSE,"RESUMO FINAL";"VECTRA",#N/A,FALSE,"RESUMO FINAL";"OMEGA",#N/A,FALSE,"RESUMO FINAL";"S_10",#N/A,FALSE,"RESUMO FINAL";"BLAZER",#N/A,FALSE,"RESUMO FINAL"}</definedName>
    <definedName name="G" localSheetId="11">{"CORSA",#N/A,FALSE,"RESUMO FINAL";"KADETT",#N/A,FALSE,"RESUMO FINAL";"VECTRA",#N/A,FALSE,"RESUMO FINAL";"OMEGA",#N/A,FALSE,"RESUMO FINAL";"S_10",#N/A,FALSE,"RESUMO FINAL";"BLAZER",#N/A,FALSE,"RESUMO FINAL"}</definedName>
    <definedName name="G" localSheetId="14">{"CORSA",#N/A,FALSE,"RESUMO FINAL";"KADETT",#N/A,FALSE,"RESUMO FINAL";"VECTRA",#N/A,FALSE,"RESUMO FINAL";"OMEGA",#N/A,FALSE,"RESUMO FINAL";"S_10",#N/A,FALSE,"RESUMO FINAL";"BLAZER",#N/A,FALSE,"RESUMO FINAL"}</definedName>
    <definedName name="G" localSheetId="24">{"CORSA",#N/A,FALSE,"RESUMO FINAL";"KADETT",#N/A,FALSE,"RESUMO FINAL";"VECTRA",#N/A,FALSE,"RESUMO FINAL";"OMEGA",#N/A,FALSE,"RESUMO FINAL";"S_10",#N/A,FALSE,"RESUMO FINAL";"BLAZER",#N/A,FALSE,"RESUMO FINAL"}</definedName>
    <definedName name="G" localSheetId="19">{"CORSA",#N/A,FALSE,"RESUMO FINAL";"KADETT",#N/A,FALSE,"RESUMO FINAL";"VECTRA",#N/A,FALSE,"RESUMO FINAL";"OMEGA",#N/A,FALSE,"RESUMO FINAL";"S_10",#N/A,FALSE,"RESUMO FINAL";"BLAZER",#N/A,FALSE,"RESUMO FINAL"}</definedName>
    <definedName name="G" localSheetId="15">[2]FEUTRE!#REF!</definedName>
    <definedName name="G">{"CORSA",#N/A,FALSE,"RESUMO FINAL";"KADETT",#N/A,FALSE,"RESUMO FINAL";"VECTRA",#N/A,FALSE,"RESUMO FINAL";"OMEGA",#N/A,FALSE,"RESUMO FINAL";"S_10",#N/A,FALSE,"RESUMO FINAL";"BLAZER",#N/A,FALSE,"RESUMO FINAL"}</definedName>
    <definedName name="Galerie">#REF!</definedName>
    <definedName name="gamma">#REF!</definedName>
    <definedName name="gammes1" localSheetId="18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6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22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2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3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21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0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1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9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4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7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24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6" hidden="1">{"CORSA",#N/A,FALSE,"RESUMO FINAL";"KADETT",#N/A,FALSE,"RESUMO FINAL";"VECTRA",#N/A,FALSE,"RESUMO FINAL";"OMEGA",#N/A,FALSE,"RESUMO FINAL";"S_10",#N/A,FALSE,"RESUMO FINAL";"BLAZER",#N/A,FALSE,"RESUMO FINAL"}</definedName>
    <definedName name="gammes1" localSheetId="19" hidden="1">{"CORSA",#N/A,FALSE,"RESUMO FINAL";"KADETT",#N/A,FALSE,"RESUMO FINAL";"VECTRA",#N/A,FALSE,"RESUMO FINAL";"OMEGA",#N/A,FALSE,"RESUMO FINAL";"S_10",#N/A,FALSE,"RESUMO FINAL";"BLAZER",#N/A,FALSE,"RESUMO FINAL"}</definedName>
    <definedName name="gammes1" hidden="1">{"CORSA",#N/A,FALSE,"RESUMO FINAL";"KADETT",#N/A,FALSE,"RESUMO FINAL";"VECTRA",#N/A,FALSE,"RESUMO FINAL";"OMEGA",#N/A,FALSE,"RESUMO FINAL";"S_10",#N/A,FALSE,"RESUMO FINAL";"BLAZER",#N/A,FALSE,"RESUMO FINAL"}</definedName>
    <definedName name="General_Data">#REF!</definedName>
    <definedName name="gfio">#REF!</definedName>
    <definedName name="ggg">#REF!</definedName>
    <definedName name="gh" localSheetId="18" hidden="1">{#N/A,#N/A,FALSE,"DE-MP 326";#N/A,#N/A,FALSE,"DE-MP 40";#N/A,#N/A,FALSE,"DE-MP 46";#N/A,#N/A,FALSE,"DE-TP 459"}</definedName>
    <definedName name="gh" localSheetId="16" hidden="1">{#N/A,#N/A,FALSE,"DE-MP 326";#N/A,#N/A,FALSE,"DE-MP 40";#N/A,#N/A,FALSE,"DE-MP 46";#N/A,#N/A,FALSE,"DE-TP 459"}</definedName>
    <definedName name="gh" localSheetId="22" hidden="1">{#N/A,#N/A,FALSE,"DE-MP 326";#N/A,#N/A,FALSE,"DE-MP 40";#N/A,#N/A,FALSE,"DE-MP 46";#N/A,#N/A,FALSE,"DE-TP 459"}</definedName>
    <definedName name="gh" localSheetId="12" hidden="1">{#N/A,#N/A,FALSE,"DE-MP 326";#N/A,#N/A,FALSE,"DE-MP 40";#N/A,#N/A,FALSE,"DE-MP 46";#N/A,#N/A,FALSE,"DE-TP 459"}</definedName>
    <definedName name="gh" localSheetId="13" hidden="1">{#N/A,#N/A,FALSE,"DE-MP 326";#N/A,#N/A,FALSE,"DE-MP 40";#N/A,#N/A,FALSE,"DE-MP 46";#N/A,#N/A,FALSE,"DE-TP 459"}</definedName>
    <definedName name="gh" localSheetId="21" hidden="1">{#N/A,#N/A,FALSE,"DE-MP 326";#N/A,#N/A,FALSE,"DE-MP 40";#N/A,#N/A,FALSE,"DE-MP 46";#N/A,#N/A,FALSE,"DE-TP 459"}</definedName>
    <definedName name="gh" localSheetId="10" hidden="1">{#N/A,#N/A,FALSE,"DE-MP 326";#N/A,#N/A,FALSE,"DE-MP 40";#N/A,#N/A,FALSE,"DE-MP 46";#N/A,#N/A,FALSE,"DE-TP 459"}</definedName>
    <definedName name="gh" localSheetId="11" hidden="1">{#N/A,#N/A,FALSE,"DE-MP 326";#N/A,#N/A,FALSE,"DE-MP 40";#N/A,#N/A,FALSE,"DE-MP 46";#N/A,#N/A,FALSE,"DE-TP 459"}</definedName>
    <definedName name="gh" localSheetId="9" hidden="1">{#N/A,#N/A,FALSE,"DE-MP 326";#N/A,#N/A,FALSE,"DE-MP 40";#N/A,#N/A,FALSE,"DE-MP 46";#N/A,#N/A,FALSE,"DE-TP 459"}</definedName>
    <definedName name="gh" localSheetId="14" hidden="1">{#N/A,#N/A,FALSE,"DE-MP 326";#N/A,#N/A,FALSE,"DE-MP 40";#N/A,#N/A,FALSE,"DE-MP 46";#N/A,#N/A,FALSE,"DE-TP 459"}</definedName>
    <definedName name="gh" localSheetId="17" hidden="1">{#N/A,#N/A,FALSE,"DE-MP 326";#N/A,#N/A,FALSE,"DE-MP 40";#N/A,#N/A,FALSE,"DE-MP 46";#N/A,#N/A,FALSE,"DE-TP 459"}</definedName>
    <definedName name="gh" localSheetId="24" hidden="1">{#N/A,#N/A,FALSE,"DE-MP 326";#N/A,#N/A,FALSE,"DE-MP 40";#N/A,#N/A,FALSE,"DE-MP 46";#N/A,#N/A,FALSE,"DE-TP 459"}</definedName>
    <definedName name="gh" localSheetId="6" hidden="1">{#N/A,#N/A,FALSE,"DE-MP 326";#N/A,#N/A,FALSE,"DE-MP 40";#N/A,#N/A,FALSE,"DE-MP 46";#N/A,#N/A,FALSE,"DE-TP 459"}</definedName>
    <definedName name="gh" localSheetId="19" hidden="1">{#N/A,#N/A,FALSE,"DE-MP 326";#N/A,#N/A,FALSE,"DE-MP 40";#N/A,#N/A,FALSE,"DE-MP 46";#N/A,#N/A,FALSE,"DE-TP 459"}</definedName>
    <definedName name="gh" hidden="1">{#N/A,#N/A,FALSE,"DE-MP 326";#N/A,#N/A,FALSE,"DE-MP 40";#N/A,#N/A,FALSE,"DE-MP 46";#N/A,#N/A,FALSE,"DE-TP 459"}</definedName>
    <definedName name="Gravite">#REF!</definedName>
    <definedName name="h" localSheetId="18" hidden="1">{#N/A,#N/A,FALSE,"DE-MP 326";#N/A,#N/A,FALSE,"DE-MP 40";#N/A,#N/A,FALSE,"DE-MP 46";#N/A,#N/A,FALSE,"DE-TP 459"}</definedName>
    <definedName name="h" localSheetId="16" hidden="1">{#N/A,#N/A,FALSE,"DE-MP 326";#N/A,#N/A,FALSE,"DE-MP 40";#N/A,#N/A,FALSE,"DE-MP 46";#N/A,#N/A,FALSE,"DE-TP 459"}</definedName>
    <definedName name="h" localSheetId="22" hidden="1">{#N/A,#N/A,FALSE,"DE-MP 326";#N/A,#N/A,FALSE,"DE-MP 40";#N/A,#N/A,FALSE,"DE-MP 46";#N/A,#N/A,FALSE,"DE-TP 459"}</definedName>
    <definedName name="h" localSheetId="12" hidden="1">{#N/A,#N/A,FALSE,"DE-MP 326";#N/A,#N/A,FALSE,"DE-MP 40";#N/A,#N/A,FALSE,"DE-MP 46";#N/A,#N/A,FALSE,"DE-TP 459"}</definedName>
    <definedName name="h" localSheetId="13" hidden="1">{#N/A,#N/A,FALSE,"DE-MP 326";#N/A,#N/A,FALSE,"DE-MP 40";#N/A,#N/A,FALSE,"DE-MP 46";#N/A,#N/A,FALSE,"DE-TP 459"}</definedName>
    <definedName name="h" localSheetId="21" hidden="1">{#N/A,#N/A,FALSE,"DE-MP 326";#N/A,#N/A,FALSE,"DE-MP 40";#N/A,#N/A,FALSE,"DE-MP 46";#N/A,#N/A,FALSE,"DE-TP 459"}</definedName>
    <definedName name="h" localSheetId="10" hidden="1">{#N/A,#N/A,FALSE,"DE-MP 326";#N/A,#N/A,FALSE,"DE-MP 40";#N/A,#N/A,FALSE,"DE-MP 46";#N/A,#N/A,FALSE,"DE-TP 459"}</definedName>
    <definedName name="h" localSheetId="11" hidden="1">{#N/A,#N/A,FALSE,"DE-MP 326";#N/A,#N/A,FALSE,"DE-MP 40";#N/A,#N/A,FALSE,"DE-MP 46";#N/A,#N/A,FALSE,"DE-TP 459"}</definedName>
    <definedName name="h" localSheetId="9" hidden="1">{#N/A,#N/A,FALSE,"DE-MP 326";#N/A,#N/A,FALSE,"DE-MP 40";#N/A,#N/A,FALSE,"DE-MP 46";#N/A,#N/A,FALSE,"DE-TP 459"}</definedName>
    <definedName name="h" localSheetId="14" hidden="1">{#N/A,#N/A,FALSE,"DE-MP 326";#N/A,#N/A,FALSE,"DE-MP 40";#N/A,#N/A,FALSE,"DE-MP 46";#N/A,#N/A,FALSE,"DE-TP 459"}</definedName>
    <definedName name="h" localSheetId="17" hidden="1">{#N/A,#N/A,FALSE,"DE-MP 326";#N/A,#N/A,FALSE,"DE-MP 40";#N/A,#N/A,FALSE,"DE-MP 46";#N/A,#N/A,FALSE,"DE-TP 459"}</definedName>
    <definedName name="h" localSheetId="24" hidden="1">{#N/A,#N/A,FALSE,"DE-MP 326";#N/A,#N/A,FALSE,"DE-MP 40";#N/A,#N/A,FALSE,"DE-MP 46";#N/A,#N/A,FALSE,"DE-TP 459"}</definedName>
    <definedName name="h" localSheetId="6" hidden="1">{#N/A,#N/A,FALSE,"DE-MP 326";#N/A,#N/A,FALSE,"DE-MP 40";#N/A,#N/A,FALSE,"DE-MP 46";#N/A,#N/A,FALSE,"DE-TP 459"}</definedName>
    <definedName name="h" localSheetId="19" hidden="1">{#N/A,#N/A,FALSE,"DE-MP 326";#N/A,#N/A,FALSE,"DE-MP 40";#N/A,#N/A,FALSE,"DE-MP 46";#N/A,#N/A,FALSE,"DE-TP 459"}</definedName>
    <definedName name="H" localSheetId="15">[2]FEUTRE!#REF!</definedName>
    <definedName name="h" hidden="1">{#N/A,#N/A,FALSE,"DE-MP 326";#N/A,#N/A,FALSE,"DE-MP 40";#N/A,#N/A,FALSE,"DE-MP 46";#N/A,#N/A,FALSE,"DE-TP 459"}</definedName>
    <definedName name="Habillage_de_benne">#REF!</definedName>
    <definedName name="Habillage_de_Coffre">#REF!</definedName>
    <definedName name="Habillage_de_Hayon">#REF!</definedName>
    <definedName name="Habillage_de_Pavillon">#REF!</definedName>
    <definedName name="Habillage_de_Porte_de_coffre__sedan">#REF!</definedName>
    <definedName name="Habillage_de_Portes_battantes_face_AR_1_3_2_3">#REF!</definedName>
    <definedName name="Habillages_latéraux__Harmonies_et_accessoires_dans_coffre">#REF!</definedName>
    <definedName name="Hayon">#REF!</definedName>
    <definedName name="Height_ground">#REF!</definedName>
    <definedName name="Height_Z0">#REF!</definedName>
    <definedName name="i" localSheetId="18" hidden="1">{#N/A,#N/A,FALSE,"C065 MP 46";#N/A,#N/A,FALSE,"Roulage hebdomadaire";#N/A,#N/A,FALSE,"X57J MP 326";#N/A,#N/A,FALSE,"BAO MP 40";#N/A,#N/A,FALSE,"557 TP 459"}</definedName>
    <definedName name="i" localSheetId="16" hidden="1">{#N/A,#N/A,FALSE,"C065 MP 46";#N/A,#N/A,FALSE,"Roulage hebdomadaire";#N/A,#N/A,FALSE,"X57J MP 326";#N/A,#N/A,FALSE,"BAO MP 40";#N/A,#N/A,FALSE,"557 TP 459"}</definedName>
    <definedName name="i" localSheetId="22" hidden="1">{#N/A,#N/A,FALSE,"C065 MP 46";#N/A,#N/A,FALSE,"Roulage hebdomadaire";#N/A,#N/A,FALSE,"X57J MP 326";#N/A,#N/A,FALSE,"BAO MP 40";#N/A,#N/A,FALSE,"557 TP 459"}</definedName>
    <definedName name="i" localSheetId="12" hidden="1">{#N/A,#N/A,FALSE,"C065 MP 46";#N/A,#N/A,FALSE,"Roulage hebdomadaire";#N/A,#N/A,FALSE,"X57J MP 326";#N/A,#N/A,FALSE,"BAO MP 40";#N/A,#N/A,FALSE,"557 TP 459"}</definedName>
    <definedName name="i" localSheetId="13" hidden="1">{#N/A,#N/A,FALSE,"C065 MP 46";#N/A,#N/A,FALSE,"Roulage hebdomadaire";#N/A,#N/A,FALSE,"X57J MP 326";#N/A,#N/A,FALSE,"BAO MP 40";#N/A,#N/A,FALSE,"557 TP 459"}</definedName>
    <definedName name="i" localSheetId="21" hidden="1">{#N/A,#N/A,FALSE,"C065 MP 46";#N/A,#N/A,FALSE,"Roulage hebdomadaire";#N/A,#N/A,FALSE,"X57J MP 326";#N/A,#N/A,FALSE,"BAO MP 40";#N/A,#N/A,FALSE,"557 TP 459"}</definedName>
    <definedName name="i" localSheetId="10" hidden="1">{#N/A,#N/A,FALSE,"C065 MP 46";#N/A,#N/A,FALSE,"Roulage hebdomadaire";#N/A,#N/A,FALSE,"X57J MP 326";#N/A,#N/A,FALSE,"BAO MP 40";#N/A,#N/A,FALSE,"557 TP 459"}</definedName>
    <definedName name="i" localSheetId="11" hidden="1">{#N/A,#N/A,FALSE,"C065 MP 46";#N/A,#N/A,FALSE,"Roulage hebdomadaire";#N/A,#N/A,FALSE,"X57J MP 326";#N/A,#N/A,FALSE,"BAO MP 40";#N/A,#N/A,FALSE,"557 TP 459"}</definedName>
    <definedName name="i" localSheetId="9" hidden="1">{#N/A,#N/A,FALSE,"C065 MP 46";#N/A,#N/A,FALSE,"Roulage hebdomadaire";#N/A,#N/A,FALSE,"X57J MP 326";#N/A,#N/A,FALSE,"BAO MP 40";#N/A,#N/A,FALSE,"557 TP 459"}</definedName>
    <definedName name="i" localSheetId="14" hidden="1">{#N/A,#N/A,FALSE,"C065 MP 46";#N/A,#N/A,FALSE,"Roulage hebdomadaire";#N/A,#N/A,FALSE,"X57J MP 326";#N/A,#N/A,FALSE,"BAO MP 40";#N/A,#N/A,FALSE,"557 TP 459"}</definedName>
    <definedName name="i" localSheetId="17" hidden="1">{#N/A,#N/A,FALSE,"C065 MP 46";#N/A,#N/A,FALSE,"Roulage hebdomadaire";#N/A,#N/A,FALSE,"X57J MP 326";#N/A,#N/A,FALSE,"BAO MP 40";#N/A,#N/A,FALSE,"557 TP 459"}</definedName>
    <definedName name="i" localSheetId="24" hidden="1">{#N/A,#N/A,FALSE,"C065 MP 46";#N/A,#N/A,FALSE,"Roulage hebdomadaire";#N/A,#N/A,FALSE,"X57J MP 326";#N/A,#N/A,FALSE,"BAO MP 40";#N/A,#N/A,FALSE,"557 TP 459"}</definedName>
    <definedName name="i" localSheetId="6" hidden="1">{#N/A,#N/A,FALSE,"C065 MP 46";#N/A,#N/A,FALSE,"Roulage hebdomadaire";#N/A,#N/A,FALSE,"X57J MP 326";#N/A,#N/A,FALSE,"BAO MP 40";#N/A,#N/A,FALSE,"557 TP 459"}</definedName>
    <definedName name="i" localSheetId="19" hidden="1">{#N/A,#N/A,FALSE,"C065 MP 46";#N/A,#N/A,FALSE,"Roulage hebdomadaire";#N/A,#N/A,FALSE,"X57J MP 326";#N/A,#N/A,FALSE,"BAO MP 40";#N/A,#N/A,FALSE,"557 TP 459"}</definedName>
    <definedName name="i" hidden="1">{#N/A,#N/A,FALSE,"C065 MP 46";#N/A,#N/A,FALSE,"Roulage hebdomadaire";#N/A,#N/A,FALSE,"X57J MP 326";#N/A,#N/A,FALSE,"BAO MP 40";#N/A,#N/A,FALSE,"557 TP 459"}</definedName>
    <definedName name="_xlnm.Print_Titles">#REF!</definedName>
    <definedName name="Impression_FT" localSheetId="19">#REF!</definedName>
    <definedName name="Impression_FT">#REF!</definedName>
    <definedName name="imprimerUnCompteRendu" localSheetId="10">#N/A</definedName>
    <definedName name="imprimerUnCompteRendu" localSheetId="11">#N/A</definedName>
    <definedName name="imprimerUnCompteRendu" localSheetId="24">#N/A</definedName>
    <definedName name="imprimerUnCompteRendu" localSheetId="15">'Model Change Wh '!imprimerUnCompteRendu</definedName>
    <definedName name="imprimerUnCompteRendu">'Model Change Wh '!imprimerUnCompteRendu</definedName>
    <definedName name="j" localSheetId="18" hidden="1">{#N/A,#N/A,FALSE,"DE-MP 326";#N/A,#N/A,FALSE,"DE-MP 40";#N/A,#N/A,FALSE,"DE-MP 46";#N/A,#N/A,FALSE,"DE-TP 459"}</definedName>
    <definedName name="j" localSheetId="16" hidden="1">{#N/A,#N/A,FALSE,"DE-MP 326";#N/A,#N/A,FALSE,"DE-MP 40";#N/A,#N/A,FALSE,"DE-MP 46";#N/A,#N/A,FALSE,"DE-TP 459"}</definedName>
    <definedName name="j" localSheetId="22" hidden="1">{#N/A,#N/A,FALSE,"DE-MP 326";#N/A,#N/A,FALSE,"DE-MP 40";#N/A,#N/A,FALSE,"DE-MP 46";#N/A,#N/A,FALSE,"DE-TP 459"}</definedName>
    <definedName name="j" localSheetId="12" hidden="1">{#N/A,#N/A,FALSE,"DE-MP 326";#N/A,#N/A,FALSE,"DE-MP 40";#N/A,#N/A,FALSE,"DE-MP 46";#N/A,#N/A,FALSE,"DE-TP 459"}</definedName>
    <definedName name="j" localSheetId="13" hidden="1">{#N/A,#N/A,FALSE,"DE-MP 326";#N/A,#N/A,FALSE,"DE-MP 40";#N/A,#N/A,FALSE,"DE-MP 46";#N/A,#N/A,FALSE,"DE-TP 459"}</definedName>
    <definedName name="j" localSheetId="21" hidden="1">{#N/A,#N/A,FALSE,"DE-MP 326";#N/A,#N/A,FALSE,"DE-MP 40";#N/A,#N/A,FALSE,"DE-MP 46";#N/A,#N/A,FALSE,"DE-TP 459"}</definedName>
    <definedName name="j" localSheetId="10" hidden="1">{#N/A,#N/A,FALSE,"DE-MP 326";#N/A,#N/A,FALSE,"DE-MP 40";#N/A,#N/A,FALSE,"DE-MP 46";#N/A,#N/A,FALSE,"DE-TP 459"}</definedName>
    <definedName name="j" localSheetId="11" hidden="1">{#N/A,#N/A,FALSE,"DE-MP 326";#N/A,#N/A,FALSE,"DE-MP 40";#N/A,#N/A,FALSE,"DE-MP 46";#N/A,#N/A,FALSE,"DE-TP 459"}</definedName>
    <definedName name="j" localSheetId="9" hidden="1">{#N/A,#N/A,FALSE,"DE-MP 326";#N/A,#N/A,FALSE,"DE-MP 40";#N/A,#N/A,FALSE,"DE-MP 46";#N/A,#N/A,FALSE,"DE-TP 459"}</definedName>
    <definedName name="j" localSheetId="14" hidden="1">{#N/A,#N/A,FALSE,"DE-MP 326";#N/A,#N/A,FALSE,"DE-MP 40";#N/A,#N/A,FALSE,"DE-MP 46";#N/A,#N/A,FALSE,"DE-TP 459"}</definedName>
    <definedName name="j" localSheetId="17" hidden="1">{#N/A,#N/A,FALSE,"DE-MP 326";#N/A,#N/A,FALSE,"DE-MP 40";#N/A,#N/A,FALSE,"DE-MP 46";#N/A,#N/A,FALSE,"DE-TP 459"}</definedName>
    <definedName name="j" localSheetId="24" hidden="1">{#N/A,#N/A,FALSE,"DE-MP 326";#N/A,#N/A,FALSE,"DE-MP 40";#N/A,#N/A,FALSE,"DE-MP 46";#N/A,#N/A,FALSE,"DE-TP 459"}</definedName>
    <definedName name="j" localSheetId="6" hidden="1">{#N/A,#N/A,FALSE,"DE-MP 326";#N/A,#N/A,FALSE,"DE-MP 40";#N/A,#N/A,FALSE,"DE-MP 46";#N/A,#N/A,FALSE,"DE-TP 459"}</definedName>
    <definedName name="j" localSheetId="19" hidden="1">{#N/A,#N/A,FALSE,"DE-MP 326";#N/A,#N/A,FALSE,"DE-MP 40";#N/A,#N/A,FALSE,"DE-MP 46";#N/A,#N/A,FALSE,"DE-TP 459"}</definedName>
    <definedName name="j" hidden="1">{#N/A,#N/A,FALSE,"DE-MP 326";#N/A,#N/A,FALSE,"DE-MP 40";#N/A,#N/A,FALSE,"DE-MP 46";#N/A,#N/A,FALSE,"DE-TP 459"}</definedName>
    <definedName name="k" localSheetId="18" hidden="1">{#N/A,#N/A,FALSE,"C065 MP 46";#N/A,#N/A,FALSE,"Roulage hebdomadaire";#N/A,#N/A,FALSE,"X57J MP 326";#N/A,#N/A,FALSE,"BAO MP 40";#N/A,#N/A,FALSE,"557 TP 459"}</definedName>
    <definedName name="k" localSheetId="16" hidden="1">{#N/A,#N/A,FALSE,"C065 MP 46";#N/A,#N/A,FALSE,"Roulage hebdomadaire";#N/A,#N/A,FALSE,"X57J MP 326";#N/A,#N/A,FALSE,"BAO MP 40";#N/A,#N/A,FALSE,"557 TP 459"}</definedName>
    <definedName name="k" localSheetId="22" hidden="1">{#N/A,#N/A,FALSE,"C065 MP 46";#N/A,#N/A,FALSE,"Roulage hebdomadaire";#N/A,#N/A,FALSE,"X57J MP 326";#N/A,#N/A,FALSE,"BAO MP 40";#N/A,#N/A,FALSE,"557 TP 459"}</definedName>
    <definedName name="k" localSheetId="12" hidden="1">{#N/A,#N/A,FALSE,"C065 MP 46";#N/A,#N/A,FALSE,"Roulage hebdomadaire";#N/A,#N/A,FALSE,"X57J MP 326";#N/A,#N/A,FALSE,"BAO MP 40";#N/A,#N/A,FALSE,"557 TP 459"}</definedName>
    <definedName name="k" localSheetId="13" hidden="1">{#N/A,#N/A,FALSE,"C065 MP 46";#N/A,#N/A,FALSE,"Roulage hebdomadaire";#N/A,#N/A,FALSE,"X57J MP 326";#N/A,#N/A,FALSE,"BAO MP 40";#N/A,#N/A,FALSE,"557 TP 459"}</definedName>
    <definedName name="k" localSheetId="21" hidden="1">{#N/A,#N/A,FALSE,"C065 MP 46";#N/A,#N/A,FALSE,"Roulage hebdomadaire";#N/A,#N/A,FALSE,"X57J MP 326";#N/A,#N/A,FALSE,"BAO MP 40";#N/A,#N/A,FALSE,"557 TP 459"}</definedName>
    <definedName name="k" localSheetId="10" hidden="1">{#N/A,#N/A,FALSE,"C065 MP 46";#N/A,#N/A,FALSE,"Roulage hebdomadaire";#N/A,#N/A,FALSE,"X57J MP 326";#N/A,#N/A,FALSE,"BAO MP 40";#N/A,#N/A,FALSE,"557 TP 459"}</definedName>
    <definedName name="k" localSheetId="11" hidden="1">{#N/A,#N/A,FALSE,"C065 MP 46";#N/A,#N/A,FALSE,"Roulage hebdomadaire";#N/A,#N/A,FALSE,"X57J MP 326";#N/A,#N/A,FALSE,"BAO MP 40";#N/A,#N/A,FALSE,"557 TP 459"}</definedName>
    <definedName name="k" localSheetId="9" hidden="1">{#N/A,#N/A,FALSE,"C065 MP 46";#N/A,#N/A,FALSE,"Roulage hebdomadaire";#N/A,#N/A,FALSE,"X57J MP 326";#N/A,#N/A,FALSE,"BAO MP 40";#N/A,#N/A,FALSE,"557 TP 459"}</definedName>
    <definedName name="k" localSheetId="14" hidden="1">{#N/A,#N/A,FALSE,"C065 MP 46";#N/A,#N/A,FALSE,"Roulage hebdomadaire";#N/A,#N/A,FALSE,"X57J MP 326";#N/A,#N/A,FALSE,"BAO MP 40";#N/A,#N/A,FALSE,"557 TP 459"}</definedName>
    <definedName name="k" localSheetId="17" hidden="1">{#N/A,#N/A,FALSE,"C065 MP 46";#N/A,#N/A,FALSE,"Roulage hebdomadaire";#N/A,#N/A,FALSE,"X57J MP 326";#N/A,#N/A,FALSE,"BAO MP 40";#N/A,#N/A,FALSE,"557 TP 459"}</definedName>
    <definedName name="k" localSheetId="24" hidden="1">{#N/A,#N/A,FALSE,"C065 MP 46";#N/A,#N/A,FALSE,"Roulage hebdomadaire";#N/A,#N/A,FALSE,"X57J MP 326";#N/A,#N/A,FALSE,"BAO MP 40";#N/A,#N/A,FALSE,"557 TP 459"}</definedName>
    <definedName name="k" localSheetId="6" hidden="1">{#N/A,#N/A,FALSE,"C065 MP 46";#N/A,#N/A,FALSE,"Roulage hebdomadaire";#N/A,#N/A,FALSE,"X57J MP 326";#N/A,#N/A,FALSE,"BAO MP 40";#N/A,#N/A,FALSE,"557 TP 459"}</definedName>
    <definedName name="k" localSheetId="19" hidden="1">{#N/A,#N/A,FALSE,"C065 MP 46";#N/A,#N/A,FALSE,"Roulage hebdomadaire";#N/A,#N/A,FALSE,"X57J MP 326";#N/A,#N/A,FALSE,"BAO MP 40";#N/A,#N/A,FALSE,"557 TP 459"}</definedName>
    <definedName name="k" hidden="1">{#N/A,#N/A,FALSE,"C065 MP 46";#N/A,#N/A,FALSE,"Roulage hebdomadaire";#N/A,#N/A,FALSE,"X57J MP 326";#N/A,#N/A,FALSE,"BAO MP 40";#N/A,#N/A,FALSE,"557 TP 459"}</definedName>
    <definedName name="kjl" localSheetId="18" hidden="1">{#N/A,#N/A,FALSE,"C065 MP 46";#N/A,#N/A,FALSE,"Roulage hebdomadaire";#N/A,#N/A,FALSE,"X57J MP 326";#N/A,#N/A,FALSE,"BAO MP 40";#N/A,#N/A,FALSE,"557 TP 459"}</definedName>
    <definedName name="kjl" localSheetId="16" hidden="1">{#N/A,#N/A,FALSE,"C065 MP 46";#N/A,#N/A,FALSE,"Roulage hebdomadaire";#N/A,#N/A,FALSE,"X57J MP 326";#N/A,#N/A,FALSE,"BAO MP 40";#N/A,#N/A,FALSE,"557 TP 459"}</definedName>
    <definedName name="kjl" localSheetId="22" hidden="1">{#N/A,#N/A,FALSE,"C065 MP 46";#N/A,#N/A,FALSE,"Roulage hebdomadaire";#N/A,#N/A,FALSE,"X57J MP 326";#N/A,#N/A,FALSE,"BAO MP 40";#N/A,#N/A,FALSE,"557 TP 459"}</definedName>
    <definedName name="kjl" localSheetId="12" hidden="1">{#N/A,#N/A,FALSE,"C065 MP 46";#N/A,#N/A,FALSE,"Roulage hebdomadaire";#N/A,#N/A,FALSE,"X57J MP 326";#N/A,#N/A,FALSE,"BAO MP 40";#N/A,#N/A,FALSE,"557 TP 459"}</definedName>
    <definedName name="kjl" localSheetId="13" hidden="1">{#N/A,#N/A,FALSE,"C065 MP 46";#N/A,#N/A,FALSE,"Roulage hebdomadaire";#N/A,#N/A,FALSE,"X57J MP 326";#N/A,#N/A,FALSE,"BAO MP 40";#N/A,#N/A,FALSE,"557 TP 459"}</definedName>
    <definedName name="kjl" localSheetId="21" hidden="1">{#N/A,#N/A,FALSE,"C065 MP 46";#N/A,#N/A,FALSE,"Roulage hebdomadaire";#N/A,#N/A,FALSE,"X57J MP 326";#N/A,#N/A,FALSE,"BAO MP 40";#N/A,#N/A,FALSE,"557 TP 459"}</definedName>
    <definedName name="kjl" localSheetId="10" hidden="1">{#N/A,#N/A,FALSE,"C065 MP 46";#N/A,#N/A,FALSE,"Roulage hebdomadaire";#N/A,#N/A,FALSE,"X57J MP 326";#N/A,#N/A,FALSE,"BAO MP 40";#N/A,#N/A,FALSE,"557 TP 459"}</definedName>
    <definedName name="kjl" localSheetId="11" hidden="1">{#N/A,#N/A,FALSE,"C065 MP 46";#N/A,#N/A,FALSE,"Roulage hebdomadaire";#N/A,#N/A,FALSE,"X57J MP 326";#N/A,#N/A,FALSE,"BAO MP 40";#N/A,#N/A,FALSE,"557 TP 459"}</definedName>
    <definedName name="kjl" localSheetId="9" hidden="1">{#N/A,#N/A,FALSE,"C065 MP 46";#N/A,#N/A,FALSE,"Roulage hebdomadaire";#N/A,#N/A,FALSE,"X57J MP 326";#N/A,#N/A,FALSE,"BAO MP 40";#N/A,#N/A,FALSE,"557 TP 459"}</definedName>
    <definedName name="kjl" localSheetId="14" hidden="1">{#N/A,#N/A,FALSE,"C065 MP 46";#N/A,#N/A,FALSE,"Roulage hebdomadaire";#N/A,#N/A,FALSE,"X57J MP 326";#N/A,#N/A,FALSE,"BAO MP 40";#N/A,#N/A,FALSE,"557 TP 459"}</definedName>
    <definedName name="kjl" localSheetId="17" hidden="1">{#N/A,#N/A,FALSE,"C065 MP 46";#N/A,#N/A,FALSE,"Roulage hebdomadaire";#N/A,#N/A,FALSE,"X57J MP 326";#N/A,#N/A,FALSE,"BAO MP 40";#N/A,#N/A,FALSE,"557 TP 459"}</definedName>
    <definedName name="kjl" localSheetId="24" hidden="1">{#N/A,#N/A,FALSE,"C065 MP 46";#N/A,#N/A,FALSE,"Roulage hebdomadaire";#N/A,#N/A,FALSE,"X57J MP 326";#N/A,#N/A,FALSE,"BAO MP 40";#N/A,#N/A,FALSE,"557 TP 459"}</definedName>
    <definedName name="kjl" localSheetId="6" hidden="1">{#N/A,#N/A,FALSE,"C065 MP 46";#N/A,#N/A,FALSE,"Roulage hebdomadaire";#N/A,#N/A,FALSE,"X57J MP 326";#N/A,#N/A,FALSE,"BAO MP 40";#N/A,#N/A,FALSE,"557 TP 459"}</definedName>
    <definedName name="kjl" localSheetId="19" hidden="1">{#N/A,#N/A,FALSE,"C065 MP 46";#N/A,#N/A,FALSE,"Roulage hebdomadaire";#N/A,#N/A,FALSE,"X57J MP 326";#N/A,#N/A,FALSE,"BAO MP 40";#N/A,#N/A,FALSE,"557 TP 459"}</definedName>
    <definedName name="kjl" hidden="1">{#N/A,#N/A,FALSE,"C065 MP 46";#N/A,#N/A,FALSE,"Roulage hebdomadaire";#N/A,#N/A,FALSE,"X57J MP 326";#N/A,#N/A,FALSE,"BAO MP 40";#N/A,#N/A,FALSE,"557 TP 459"}</definedName>
    <definedName name="KM">#N/A</definedName>
    <definedName name="kokokoko">#REF!</definedName>
    <definedName name="KPI_SourceSheet">#REF!</definedName>
    <definedName name="Lave_projecteurs">#REF!</definedName>
    <definedName name="Lave_vitre">#REF!</definedName>
    <definedName name="lectureDésignationParRafale" localSheetId="10">#N/A</definedName>
    <definedName name="lectureDésignationParRafale" localSheetId="11">#N/A</definedName>
    <definedName name="lectureDésignationParRafale" localSheetId="24">#N/A</definedName>
    <definedName name="lectureDésignationParRafale" localSheetId="15">'Model Change Wh '!lectureDésignationParRafale</definedName>
    <definedName name="lectureDésignationParRafale">'Model Change Wh '!lectureDésignationParRafale</definedName>
    <definedName name="lecturePrixEtTempsParRafale" localSheetId="10">#N/A</definedName>
    <definedName name="lecturePrixEtTempsParRafale" localSheetId="11">#N/A</definedName>
    <definedName name="lecturePrixEtTempsParRafale" localSheetId="24">#N/A</definedName>
    <definedName name="lecturePrixEtTempsParRafale" localSheetId="15">'Model Change Wh '!lecturePrixEtTempsParRafale</definedName>
    <definedName name="lecturePrixEtTempsParRafale">'Model Change Wh '!lecturePrixEtTempsParRafale</definedName>
    <definedName name="Lève_Vitres">#REF!</definedName>
    <definedName name="Lien_Tableau" localSheetId="14">ADDRESS(MATCH(#REF!,#REF!,0)+1,10+#REF!,,,"Tableaux de consos")</definedName>
    <definedName name="Lien_Tableau" localSheetId="15">ADDRESS(MATCH(#REF!,'[6]Tableaux de consos'!$B:$B,0)+1,10+#REF!,,,"Tableaux de consos")</definedName>
    <definedName name="Lien_Tableau">ADDRESS(MATCH(#REF!,#REF!,0)+1,10+#REF!,,,"Tableaux de consos")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.HaibunK">#REF!</definedName>
    <definedName name="List_Y_or_N">#REF!</definedName>
    <definedName name="LISTE">#N/A</definedName>
    <definedName name="Liste_Bat">#REF!</definedName>
    <definedName name="Liste_Dem">#REF!</definedName>
    <definedName name="liste_légende">#REF!</definedName>
    <definedName name="Liste_Tmp_Bat">#REF!</definedName>
    <definedName name="Liste_Tmp_Cabl">#REF!</definedName>
    <definedName name="ListeCaisse">#N/A</definedName>
    <definedName name="listeDéroulantePourColonneAffichable" localSheetId="10">#N/A</definedName>
    <definedName name="listeDéroulantePourColonneAffichable" localSheetId="11">#N/A</definedName>
    <definedName name="listeDéroulantePourColonneAffichable" localSheetId="24">#N/A</definedName>
    <definedName name="listeDéroulantePourColonneAffichable" localSheetId="15">'Model Change Wh '!listeDéroulantePourColonneAffichable</definedName>
    <definedName name="listeDéroulantePourColonneAffichable">'Model Change Wh '!listeDéroulantePourColonneAffichable</definedName>
    <definedName name="listeDéroulantePourColonneFicheBilan" localSheetId="10">#N/A</definedName>
    <definedName name="listeDéroulantePourColonneFicheBilan" localSheetId="11">#N/A</definedName>
    <definedName name="listeDéroulantePourColonneFicheBilan" localSheetId="24">#N/A</definedName>
    <definedName name="listeDéroulantePourColonneFicheBilan" localSheetId="15">'Model Change Wh '!listeDéroulantePourColonneFicheBilan</definedName>
    <definedName name="listeDéroulantePourColonneFicheBilan">'Model Change Wh '!listeDéroulantePourColonneFicheBilan</definedName>
    <definedName name="listeDéroulantePourColonneFicheBilanSheet" localSheetId="10">#N/A</definedName>
    <definedName name="listeDéroulantePourColonneFicheBilanSheet" localSheetId="11">#N/A</definedName>
    <definedName name="listeDéroulantePourColonneFicheBilanSheet" localSheetId="24">#N/A</definedName>
    <definedName name="listeDéroulantePourColonneFicheBilanSheet" localSheetId="15">'Model Change Wh '!listeDéroulantePourColonneFicheBilanSheet</definedName>
    <definedName name="listeDéroulantePourColonneFicheBilanSheet">'Model Change Wh '!listeDéroulantePourColonneFicheBilanSheet</definedName>
    <definedName name="LITTEL_AF">#REF!</definedName>
    <definedName name="LITTEL_MF">#REF!</definedName>
    <definedName name="Lunette_AR">#REF!</definedName>
    <definedName name="main" localSheetId="12">[7]!main</definedName>
    <definedName name="main" localSheetId="21">[7]!main</definedName>
    <definedName name="main" localSheetId="10">[7]!main</definedName>
    <definedName name="main" localSheetId="11">[7]!main</definedName>
    <definedName name="main" localSheetId="8">[7]!main</definedName>
    <definedName name="main" localSheetId="7">[7]!main</definedName>
    <definedName name="main" localSheetId="2">[7]!main</definedName>
    <definedName name="main" localSheetId="15">[7]!main</definedName>
    <definedName name="main">[7]!main</definedName>
    <definedName name="Marche_pieds">#REF!</definedName>
    <definedName name="Mécanisme_d_abattant">#REF!</definedName>
    <definedName name="Mécanismes_de_capot">#REF!</definedName>
    <definedName name="Mécanismes_de_hayon">#REF!</definedName>
    <definedName name="Mécanismes_de_portes_battantes_AR_1_3_2_3">#REF!</definedName>
    <definedName name="Mécanismes_de_portes_de_coffre__sedan">#REF!</definedName>
    <definedName name="Mécanismes_de_portes_latérales">#REF!</definedName>
    <definedName name="Menu">#N/A</definedName>
    <definedName name="Menu1">#N/A</definedName>
    <definedName name="mi" localSheetId="18" hidden="1">{"CORSA",#N/A,FALSE,"RESUMO FINAL";"KADETT",#N/A,FALSE,"RESUMO FINAL";"VECTRA",#N/A,FALSE,"RESUMO FINAL";"OMEGA",#N/A,FALSE,"RESUMO FINAL";"S_10",#N/A,FALSE,"RESUMO FINAL";"BLAZER",#N/A,FALSE,"RESUMO FINAL"}</definedName>
    <definedName name="mi" localSheetId="16" hidden="1">{"CORSA",#N/A,FALSE,"RESUMO FINAL";"KADETT",#N/A,FALSE,"RESUMO FINAL";"VECTRA",#N/A,FALSE,"RESUMO FINAL";"OMEGA",#N/A,FALSE,"RESUMO FINAL";"S_10",#N/A,FALSE,"RESUMO FINAL";"BLAZER",#N/A,FALSE,"RESUMO FINAL"}</definedName>
    <definedName name="mi" localSheetId="22" hidden="1">{"CORSA",#N/A,FALSE,"RESUMO FINAL";"KADETT",#N/A,FALSE,"RESUMO FINAL";"VECTRA",#N/A,FALSE,"RESUMO FINAL";"OMEGA",#N/A,FALSE,"RESUMO FINAL";"S_10",#N/A,FALSE,"RESUMO FINAL";"BLAZER",#N/A,FALSE,"RESUMO FINAL"}</definedName>
    <definedName name="mi" localSheetId="12" hidden="1">{"CORSA",#N/A,FALSE,"RESUMO FINAL";"KADETT",#N/A,FALSE,"RESUMO FINAL";"VECTRA",#N/A,FALSE,"RESUMO FINAL";"OMEGA",#N/A,FALSE,"RESUMO FINAL";"S_10",#N/A,FALSE,"RESUMO FINAL";"BLAZER",#N/A,FALSE,"RESUMO FINAL"}</definedName>
    <definedName name="mi" localSheetId="13" hidden="1">{"CORSA",#N/A,FALSE,"RESUMO FINAL";"KADETT",#N/A,FALSE,"RESUMO FINAL";"VECTRA",#N/A,FALSE,"RESUMO FINAL";"OMEGA",#N/A,FALSE,"RESUMO FINAL";"S_10",#N/A,FALSE,"RESUMO FINAL";"BLAZER",#N/A,FALSE,"RESUMO FINAL"}</definedName>
    <definedName name="mi" localSheetId="21" hidden="1">{"CORSA",#N/A,FALSE,"RESUMO FINAL";"KADETT",#N/A,FALSE,"RESUMO FINAL";"VECTRA",#N/A,FALSE,"RESUMO FINAL";"OMEGA",#N/A,FALSE,"RESUMO FINAL";"S_10",#N/A,FALSE,"RESUMO FINAL";"BLAZER",#N/A,FALSE,"RESUMO FINAL"}</definedName>
    <definedName name="mi" localSheetId="10" hidden="1">{"CORSA",#N/A,FALSE,"RESUMO FINAL";"KADETT",#N/A,FALSE,"RESUMO FINAL";"VECTRA",#N/A,FALSE,"RESUMO FINAL";"OMEGA",#N/A,FALSE,"RESUMO FINAL";"S_10",#N/A,FALSE,"RESUMO FINAL";"BLAZER",#N/A,FALSE,"RESUMO FINAL"}</definedName>
    <definedName name="mi" localSheetId="11" hidden="1">{"CORSA",#N/A,FALSE,"RESUMO FINAL";"KADETT",#N/A,FALSE,"RESUMO FINAL";"VECTRA",#N/A,FALSE,"RESUMO FINAL";"OMEGA",#N/A,FALSE,"RESUMO FINAL";"S_10",#N/A,FALSE,"RESUMO FINAL";"BLAZER",#N/A,FALSE,"RESUMO FINAL"}</definedName>
    <definedName name="mi" localSheetId="9" hidden="1">{"CORSA",#N/A,FALSE,"RESUMO FINAL";"KADETT",#N/A,FALSE,"RESUMO FINAL";"VECTRA",#N/A,FALSE,"RESUMO FINAL";"OMEGA",#N/A,FALSE,"RESUMO FINAL";"S_10",#N/A,FALSE,"RESUMO FINAL";"BLAZER",#N/A,FALSE,"RESUMO FINAL"}</definedName>
    <definedName name="mi" localSheetId="14" hidden="1">{"CORSA",#N/A,FALSE,"RESUMO FINAL";"KADETT",#N/A,FALSE,"RESUMO FINAL";"VECTRA",#N/A,FALSE,"RESUMO FINAL";"OMEGA",#N/A,FALSE,"RESUMO FINAL";"S_10",#N/A,FALSE,"RESUMO FINAL";"BLAZER",#N/A,FALSE,"RESUMO FINAL"}</definedName>
    <definedName name="mi" localSheetId="17" hidden="1">{"CORSA",#N/A,FALSE,"RESUMO FINAL";"KADETT",#N/A,FALSE,"RESUMO FINAL";"VECTRA",#N/A,FALSE,"RESUMO FINAL";"OMEGA",#N/A,FALSE,"RESUMO FINAL";"S_10",#N/A,FALSE,"RESUMO FINAL";"BLAZER",#N/A,FALSE,"RESUMO FINAL"}</definedName>
    <definedName name="mi" localSheetId="24" hidden="1">{"CORSA",#N/A,FALSE,"RESUMO FINAL";"KADETT",#N/A,FALSE,"RESUMO FINAL";"VECTRA",#N/A,FALSE,"RESUMO FINAL";"OMEGA",#N/A,FALSE,"RESUMO FINAL";"S_10",#N/A,FALSE,"RESUMO FINAL";"BLAZER",#N/A,FALSE,"RESUMO FINAL"}</definedName>
    <definedName name="mi" localSheetId="6" hidden="1">{"CORSA",#N/A,FALSE,"RESUMO FINAL";"KADETT",#N/A,FALSE,"RESUMO FINAL";"VECTRA",#N/A,FALSE,"RESUMO FINAL";"OMEGA",#N/A,FALSE,"RESUMO FINAL";"S_10",#N/A,FALSE,"RESUMO FINAL";"BLAZER",#N/A,FALSE,"RESUMO FINAL"}</definedName>
    <definedName name="mi" localSheetId="19" hidden="1">{"CORSA",#N/A,FALSE,"RESUMO FINAL";"KADETT",#N/A,FALSE,"RESUMO FINAL";"VECTRA",#N/A,FALSE,"RESUMO FINAL";"OMEGA",#N/A,FALSE,"RESUMO FINAL";"S_10",#N/A,FALSE,"RESUMO FINAL";"BLAZER",#N/A,FALSE,"RESUMO FINAL"}</definedName>
    <definedName name="mi" hidden="1">{"CORSA",#N/A,FALSE,"RESUMO FINAL";"KADETT",#N/A,FALSE,"RESUMO FINAL";"VECTRA",#N/A,FALSE,"RESUMO FINAL";"OMEGA",#N/A,FALSE,"RESUMO FINAL";"S_10",#N/A,FALSE,"RESUMO FINAL";"BLAZER",#N/A,FALSE,"RESUMO FINAL"}</definedName>
    <definedName name="mim" localSheetId="18" hidden="1">{"CORSA",#N/A,FALSE,"RESUMO FINAL";"KADETT",#N/A,FALSE,"RESUMO FINAL";"VECTRA",#N/A,FALSE,"RESUMO FINAL";"OMEGA",#N/A,FALSE,"RESUMO FINAL";"S_10",#N/A,FALSE,"RESUMO FINAL";"BLAZER",#N/A,FALSE,"RESUMO FINAL"}</definedName>
    <definedName name="mim" localSheetId="16" hidden="1">{"CORSA",#N/A,FALSE,"RESUMO FINAL";"KADETT",#N/A,FALSE,"RESUMO FINAL";"VECTRA",#N/A,FALSE,"RESUMO FINAL";"OMEGA",#N/A,FALSE,"RESUMO FINAL";"S_10",#N/A,FALSE,"RESUMO FINAL";"BLAZER",#N/A,FALSE,"RESUMO FINAL"}</definedName>
    <definedName name="mim" localSheetId="22" hidden="1">{"CORSA",#N/A,FALSE,"RESUMO FINAL";"KADETT",#N/A,FALSE,"RESUMO FINAL";"VECTRA",#N/A,FALSE,"RESUMO FINAL";"OMEGA",#N/A,FALSE,"RESUMO FINAL";"S_10",#N/A,FALSE,"RESUMO FINAL";"BLAZER",#N/A,FALSE,"RESUMO FINAL"}</definedName>
    <definedName name="mim" localSheetId="12" hidden="1">{"CORSA",#N/A,FALSE,"RESUMO FINAL";"KADETT",#N/A,FALSE,"RESUMO FINAL";"VECTRA",#N/A,FALSE,"RESUMO FINAL";"OMEGA",#N/A,FALSE,"RESUMO FINAL";"S_10",#N/A,FALSE,"RESUMO FINAL";"BLAZER",#N/A,FALSE,"RESUMO FINAL"}</definedName>
    <definedName name="mim" localSheetId="13" hidden="1">{"CORSA",#N/A,FALSE,"RESUMO FINAL";"KADETT",#N/A,FALSE,"RESUMO FINAL";"VECTRA",#N/A,FALSE,"RESUMO FINAL";"OMEGA",#N/A,FALSE,"RESUMO FINAL";"S_10",#N/A,FALSE,"RESUMO FINAL";"BLAZER",#N/A,FALSE,"RESUMO FINAL"}</definedName>
    <definedName name="mim" localSheetId="21" hidden="1">{"CORSA",#N/A,FALSE,"RESUMO FINAL";"KADETT",#N/A,FALSE,"RESUMO FINAL";"VECTRA",#N/A,FALSE,"RESUMO FINAL";"OMEGA",#N/A,FALSE,"RESUMO FINAL";"S_10",#N/A,FALSE,"RESUMO FINAL";"BLAZER",#N/A,FALSE,"RESUMO FINAL"}</definedName>
    <definedName name="mim" localSheetId="10" hidden="1">{"CORSA",#N/A,FALSE,"RESUMO FINAL";"KADETT",#N/A,FALSE,"RESUMO FINAL";"VECTRA",#N/A,FALSE,"RESUMO FINAL";"OMEGA",#N/A,FALSE,"RESUMO FINAL";"S_10",#N/A,FALSE,"RESUMO FINAL";"BLAZER",#N/A,FALSE,"RESUMO FINAL"}</definedName>
    <definedName name="mim" localSheetId="11" hidden="1">{"CORSA",#N/A,FALSE,"RESUMO FINAL";"KADETT",#N/A,FALSE,"RESUMO FINAL";"VECTRA",#N/A,FALSE,"RESUMO FINAL";"OMEGA",#N/A,FALSE,"RESUMO FINAL";"S_10",#N/A,FALSE,"RESUMO FINAL";"BLAZER",#N/A,FALSE,"RESUMO FINAL"}</definedName>
    <definedName name="mim" localSheetId="9" hidden="1">{"CORSA",#N/A,FALSE,"RESUMO FINAL";"KADETT",#N/A,FALSE,"RESUMO FINAL";"VECTRA",#N/A,FALSE,"RESUMO FINAL";"OMEGA",#N/A,FALSE,"RESUMO FINAL";"S_10",#N/A,FALSE,"RESUMO FINAL";"BLAZER",#N/A,FALSE,"RESUMO FINAL"}</definedName>
    <definedName name="mim" localSheetId="14" hidden="1">{"CORSA",#N/A,FALSE,"RESUMO FINAL";"KADETT",#N/A,FALSE,"RESUMO FINAL";"VECTRA",#N/A,FALSE,"RESUMO FINAL";"OMEGA",#N/A,FALSE,"RESUMO FINAL";"S_10",#N/A,FALSE,"RESUMO FINAL";"BLAZER",#N/A,FALSE,"RESUMO FINAL"}</definedName>
    <definedName name="mim" localSheetId="17" hidden="1">{"CORSA",#N/A,FALSE,"RESUMO FINAL";"KADETT",#N/A,FALSE,"RESUMO FINAL";"VECTRA",#N/A,FALSE,"RESUMO FINAL";"OMEGA",#N/A,FALSE,"RESUMO FINAL";"S_10",#N/A,FALSE,"RESUMO FINAL";"BLAZER",#N/A,FALSE,"RESUMO FINAL"}</definedName>
    <definedName name="mim" localSheetId="24" hidden="1">{"CORSA",#N/A,FALSE,"RESUMO FINAL";"KADETT",#N/A,FALSE,"RESUMO FINAL";"VECTRA",#N/A,FALSE,"RESUMO FINAL";"OMEGA",#N/A,FALSE,"RESUMO FINAL";"S_10",#N/A,FALSE,"RESUMO FINAL";"BLAZER",#N/A,FALSE,"RESUMO FINAL"}</definedName>
    <definedName name="mim" localSheetId="6" hidden="1">{"CORSA",#N/A,FALSE,"RESUMO FINAL";"KADETT",#N/A,FALSE,"RESUMO FINAL";"VECTRA",#N/A,FALSE,"RESUMO FINAL";"OMEGA",#N/A,FALSE,"RESUMO FINAL";"S_10",#N/A,FALSE,"RESUMO FINAL";"BLAZER",#N/A,FALSE,"RESUMO FINAL"}</definedName>
    <definedName name="mim" localSheetId="19" hidden="1">{"CORSA",#N/A,FALSE,"RESUMO FINAL";"KADETT",#N/A,FALSE,"RESUMO FINAL";"VECTRA",#N/A,FALSE,"RESUMO FINAL";"OMEGA",#N/A,FALSE,"RESUMO FINAL";"S_10",#N/A,FALSE,"RESUMO FINAL";"BLAZER",#N/A,FALSE,"RESUMO FINAL"}</definedName>
    <definedName name="mim" hidden="1">{"CORSA",#N/A,FALSE,"RESUMO FINAL";"KADETT",#N/A,FALSE,"RESUMO FINAL";"VECTRA",#N/A,FALSE,"RESUMO FINAL";"OMEGA",#N/A,FALSE,"RESUMO FINAL";"S_10",#N/A,FALSE,"RESUMO FINAL";"BLAZER",#N/A,FALSE,"RESUMO FINAL"}</definedName>
    <definedName name="miseEnFormeDeLaFeuilleChiffrage" localSheetId="10">#N/A</definedName>
    <definedName name="miseEnFormeDeLaFeuilleChiffrage" localSheetId="11">#N/A</definedName>
    <definedName name="miseEnFormeDeLaFeuilleChiffrage" localSheetId="24">#N/A</definedName>
    <definedName name="miseEnFormeDeLaFeuilleChiffrage" localSheetId="15">'Model Change Wh '!miseEnFormeDeLaFeuilleChiffrage</definedName>
    <definedName name="miseEnFormeDeLaFeuilleChiffrage">'Model Change Wh '!miseEnFormeDeLaFeuilleChiffrage</definedName>
    <definedName name="mmm">#REF!</definedName>
    <definedName name="ModHerve.RazPénalité" localSheetId="12">[5]!ModHerve.RazPénalité</definedName>
    <definedName name="ModHerve.RazPénalité" localSheetId="21">[5]!ModHerve.RazPénalité</definedName>
    <definedName name="ModHerve.RazPénalité" localSheetId="10">[5]!ModHerve.RazPénalité</definedName>
    <definedName name="ModHerve.RazPénalité" localSheetId="11">[5]!ModHerve.RazPénalité</definedName>
    <definedName name="ModHerve.RazPénalité" localSheetId="8">[5]!ModHerve.RazPénalité</definedName>
    <definedName name="ModHerve.RazPénalité" localSheetId="7">[5]!ModHerve.RazPénalité</definedName>
    <definedName name="ModHerve.RazPénalité" localSheetId="2">[5]!ModHerve.RazPénalité</definedName>
    <definedName name="ModHerve.RazPénalité" localSheetId="15">[5]!ModHerve.RazPénalité</definedName>
    <definedName name="ModHerve.RazPénalité">[5]!ModHerve.RazPénalité</definedName>
    <definedName name="MODULE_LIST">#REF!</definedName>
    <definedName name="Module2.承認処理" localSheetId="19">#REF!</definedName>
    <definedName name="Module2.承認処理">#REF!</definedName>
    <definedName name="moisdeb">#REF!</definedName>
    <definedName name="Monogrammes__badging_extérieur">#REF!</definedName>
    <definedName name="MOT_Tour">#REF!</definedName>
    <definedName name="moteur">#REF!</definedName>
    <definedName name="Motorisations_Diesel">#REF!</definedName>
    <definedName name="Motorisations_Essence">#REF!</definedName>
    <definedName name="Motorisations_GNC">#REF!</definedName>
    <definedName name="MTA_AF">#REF!</definedName>
    <definedName name="MTA_MF">#REF!</definedName>
    <definedName name="N">#N/A</definedName>
    <definedName name="N__de_chassis">#REF!</definedName>
    <definedName name="NOMO">#REF!</definedName>
    <definedName name="numol">#REF!</definedName>
    <definedName name="numomol">#REF!</definedName>
    <definedName name="Objectives_Ref">#REF!</definedName>
    <definedName name="Outillage">#REF!</definedName>
    <definedName name="P._BAES">'[8]13.14.15.16'!#REF!</definedName>
    <definedName name="P._Baès">'[8]13.14.15.16'!#REF!</definedName>
    <definedName name="Pack__E0_Plus___anciennement_Pack_Export">#REF!</definedName>
    <definedName name="Pack_confort">#REF!</definedName>
    <definedName name="Pack_GRAND_FROID">#REF!</definedName>
    <definedName name="Pack_professionnel">#REF!</definedName>
    <definedName name="Pack_sécurité">#REF!</definedName>
    <definedName name="Panneaux__de_portes_avant">#REF!</definedName>
    <definedName name="Panneaux_de_portes_arrière">#REF!</definedName>
    <definedName name="Pare_brise">#REF!</definedName>
    <definedName name="Pare_soleil">#REF!</definedName>
    <definedName name="pas">#REF!</definedName>
    <definedName name="paulo" localSheetId="18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6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2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2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3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1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0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1" hidden="1">{"CORSA",#N/A,FALSE,"RESUMO FINAL";"KADETT",#N/A,FALSE,"RESUMO FINAL";"VECTRA",#N/A,FALSE,"RESUMO FINAL";"OMEGA",#N/A,FALSE,"RESUMO FINAL";"S_10",#N/A,FALSE,"RESUMO FINAL";"BLAZER",#N/A,FALSE,"RESUMO FINAL"}</definedName>
    <definedName name="paulo" localSheetId="9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4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7" hidden="1">{"CORSA",#N/A,FALSE,"RESUMO FINAL";"KADETT",#N/A,FALSE,"RESUMO FINAL";"VECTRA",#N/A,FALSE,"RESUMO FINAL";"OMEGA",#N/A,FALSE,"RESUMO FINAL";"S_10",#N/A,FALSE,"RESUMO FINAL";"BLAZER",#N/A,FALSE,"RESUMO FINAL"}</definedName>
    <definedName name="paulo" localSheetId="24" hidden="1">{"CORSA",#N/A,FALSE,"RESUMO FINAL";"KADETT",#N/A,FALSE,"RESUMO FINAL";"VECTRA",#N/A,FALSE,"RESUMO FINAL";"OMEGA",#N/A,FALSE,"RESUMO FINAL";"S_10",#N/A,FALSE,"RESUMO FINAL";"BLAZER",#N/A,FALSE,"RESUMO FINAL"}</definedName>
    <definedName name="paulo" localSheetId="6" hidden="1">{"CORSA",#N/A,FALSE,"RESUMO FINAL";"KADETT",#N/A,FALSE,"RESUMO FINAL";"VECTRA",#N/A,FALSE,"RESUMO FINAL";"OMEGA",#N/A,FALSE,"RESUMO FINAL";"S_10",#N/A,FALSE,"RESUMO FINAL";"BLAZER",#N/A,FALSE,"RESUMO FINAL"}</definedName>
    <definedName name="paulo" localSheetId="19" hidden="1">{"CORSA",#N/A,FALSE,"RESUMO FINAL";"KADETT",#N/A,FALSE,"RESUMO FINAL";"VECTRA",#N/A,FALSE,"RESUMO FINAL";"OMEGA",#N/A,FALSE,"RESUMO FINAL";"S_10",#N/A,FALSE,"RESUMO FINAL";"BLAZER",#N/A,FALSE,"RESUMO FINAL"}</definedName>
    <definedName name="paulo" hidden="1">{"CORSA",#N/A,FALSE,"RESUMO FINAL";"KADETT",#N/A,FALSE,"RESUMO FINAL";"VECTRA",#N/A,FALSE,"RESUMO FINAL";"OMEGA",#N/A,FALSE,"RESUMO FINAL";"S_10",#N/A,FALSE,"RESUMO FINAL";"BLAZER",#N/A,FALSE,"RESUMO FINAL"}</definedName>
    <definedName name="Pavillon">#REF!</definedName>
    <definedName name="pays9">#REF!</definedName>
    <definedName name="Peinture">#REF!</definedName>
    <definedName name="Perimeter">#REF!</definedName>
    <definedName name="Ph.0">#REF!</definedName>
    <definedName name="Ph.1">#REF!</definedName>
    <definedName name="Ph.2">#REF!</definedName>
    <definedName name="Ph.3">#REF!</definedName>
    <definedName name="Ph.4a">#REF!</definedName>
    <definedName name="Ph.4b">#REF!</definedName>
    <definedName name="Plafonniers">#REF!</definedName>
    <definedName name="Poignées_de_maintien_de_virage___range_lunettes">#REF!</definedName>
    <definedName name="POLY_R">#REF!</definedName>
    <definedName name="Porte_de_coffre__sedan">#REF!</definedName>
    <definedName name="Portes_AV__tôlerie">#REF!</definedName>
    <definedName name="Portes_face_AR__tôlerie">#REF!</definedName>
    <definedName name="Portes_latérales_AR__tôlerie">#REF!</definedName>
    <definedName name="PostK9b1_Synthèse_composants_Liste">#REF!</definedName>
    <definedName name="PostK9b1_Synth鑚e_composants_Liste">#REF!</definedName>
    <definedName name="ppp">#REF!</definedName>
    <definedName name="Presta10101">#REF!</definedName>
    <definedName name="Presta10102">#REF!</definedName>
    <definedName name="Presta10103">#REF!</definedName>
    <definedName name="Presta10104">#REF!</definedName>
    <definedName name="Presta10105">#REF!</definedName>
    <definedName name="Presta10106">#REF!</definedName>
    <definedName name="Presta10107">#REF!</definedName>
    <definedName name="Presta10108">#REF!</definedName>
    <definedName name="Presta10109">#REF!</definedName>
    <definedName name="Presta10110">#REF!</definedName>
    <definedName name="Presta10111">#REF!</definedName>
    <definedName name="Presta10112">#REF!</definedName>
    <definedName name="Presta10113">#REF!</definedName>
    <definedName name="Presta10114">#REF!</definedName>
    <definedName name="Presta10115">#REF!</definedName>
    <definedName name="Presta10116">#REF!</definedName>
    <definedName name="Presta10201">#REF!</definedName>
    <definedName name="Presta10202">#REF!</definedName>
    <definedName name="Presta10203">#REF!</definedName>
    <definedName name="Presta10204">#REF!</definedName>
    <definedName name="Presta10205">#REF!</definedName>
    <definedName name="Presta10206">#REF!</definedName>
    <definedName name="Presta10207">#REF!</definedName>
    <definedName name="Presta10208">#REF!</definedName>
    <definedName name="Presta10209">#REF!</definedName>
    <definedName name="Presta10210">#REF!</definedName>
    <definedName name="Presta10211">#REF!</definedName>
    <definedName name="Presta10212">#REF!</definedName>
    <definedName name="Presta10213">#REF!</definedName>
    <definedName name="Presta10214">#REF!</definedName>
    <definedName name="Presta10215">#REF!</definedName>
    <definedName name="Presta10216">#REF!</definedName>
    <definedName name="Presta10217">#REF!</definedName>
    <definedName name="Presta10218">#REF!</definedName>
    <definedName name="Presta10219">#REF!</definedName>
    <definedName name="Presta10220">#REF!</definedName>
    <definedName name="Presta10221">#REF!</definedName>
    <definedName name="Presta10222">#REF!</definedName>
    <definedName name="Presta10223">#REF!</definedName>
    <definedName name="Presta10224">#REF!</definedName>
    <definedName name="Presta10225">#REF!</definedName>
    <definedName name="Presta10226">#REF!</definedName>
    <definedName name="Presta10227">#REF!</definedName>
    <definedName name="Presta10301">#REF!</definedName>
    <definedName name="Presta10302">#REF!</definedName>
    <definedName name="Presta10303">#REF!</definedName>
    <definedName name="Presta10304">#REF!</definedName>
    <definedName name="Presta10305">#REF!</definedName>
    <definedName name="Presta10306">#REF!</definedName>
    <definedName name="Presta10307">#REF!</definedName>
    <definedName name="Presta10308">#REF!</definedName>
    <definedName name="Presta10309">#REF!</definedName>
    <definedName name="Presta10310">#REF!</definedName>
    <definedName name="Presta10401">#REF!</definedName>
    <definedName name="Presta10402">#REF!</definedName>
    <definedName name="Presta10403">#REF!</definedName>
    <definedName name="Presta10404">#REF!</definedName>
    <definedName name="Presta10405">#REF!</definedName>
    <definedName name="Presta10406">#REF!</definedName>
    <definedName name="Presta10407">#REF!</definedName>
    <definedName name="Presta10408">#REF!</definedName>
    <definedName name="Presta10409">#REF!</definedName>
    <definedName name="Presta10410">#REF!</definedName>
    <definedName name="Presta10411">#REF!</definedName>
    <definedName name="Presta10412">#REF!</definedName>
    <definedName name="Presta10413">#REF!</definedName>
    <definedName name="Presta10414">#REF!</definedName>
    <definedName name="Presta10415">#REF!</definedName>
    <definedName name="Presta10416">#REF!</definedName>
    <definedName name="Presta10417">#REF!</definedName>
    <definedName name="Presta10418">#REF!</definedName>
    <definedName name="Presta10501">#REF!</definedName>
    <definedName name="Presta10502">#REF!</definedName>
    <definedName name="Presta10503">#REF!</definedName>
    <definedName name="Presta10504">#REF!</definedName>
    <definedName name="Presta10505">#REF!</definedName>
    <definedName name="Presta10506">#REF!</definedName>
    <definedName name="Presta10507">#REF!</definedName>
    <definedName name="Presta10508">#REF!</definedName>
    <definedName name="Presta10509">#REF!</definedName>
    <definedName name="Presta10601">#REF!</definedName>
    <definedName name="Presta10602">#REF!</definedName>
    <definedName name="Presta10603">#REF!</definedName>
    <definedName name="Presta10604">#REF!</definedName>
    <definedName name="Presta10605">#REF!</definedName>
    <definedName name="Presta10606">#REF!</definedName>
    <definedName name="Presta10701">#REF!</definedName>
    <definedName name="Presta10702">#REF!</definedName>
    <definedName name="Presta10703">#REF!</definedName>
    <definedName name="Presta10704">#REF!</definedName>
    <definedName name="Presta10801">#REF!</definedName>
    <definedName name="Presta10802">#REF!</definedName>
    <definedName name="Presta10803">#REF!</definedName>
    <definedName name="Presta10804">#REF!</definedName>
    <definedName name="Presta10805">#REF!</definedName>
    <definedName name="Presta10806">#REF!</definedName>
    <definedName name="Presta10807">#REF!</definedName>
    <definedName name="Presta10808">#REF!</definedName>
    <definedName name="Presta10809">#REF!</definedName>
    <definedName name="Presta10810">#REF!</definedName>
    <definedName name="Presta10811">#REF!</definedName>
    <definedName name="Presta10812">#REF!</definedName>
    <definedName name="Presta10813">#REF!</definedName>
    <definedName name="Presta10901">#REF!</definedName>
    <definedName name="Presta10902">#REF!</definedName>
    <definedName name="Presta20101">#REF!</definedName>
    <definedName name="Presta20102">#REF!</definedName>
    <definedName name="Presta20103">#REF!</definedName>
    <definedName name="Presta20104">#REF!</definedName>
    <definedName name="Presta20105">#REF!</definedName>
    <definedName name="Presta20106">#REF!</definedName>
    <definedName name="Presta20107">#REF!</definedName>
    <definedName name="Presta20201">#REF!</definedName>
    <definedName name="Presta20202">#REF!</definedName>
    <definedName name="Presta20203">#REF!</definedName>
    <definedName name="Presta20204">#REF!</definedName>
    <definedName name="Presta20205">#REF!</definedName>
    <definedName name="Presta20206">#REF!</definedName>
    <definedName name="Presta20207">#REF!</definedName>
    <definedName name="Presta20208">#REF!</definedName>
    <definedName name="Presta20209">#REF!</definedName>
    <definedName name="Presta20210">#REF!</definedName>
    <definedName name="Presta20211">#REF!</definedName>
    <definedName name="Presta20212">#REF!</definedName>
    <definedName name="Presta20213">#REF!</definedName>
    <definedName name="Presta20301">#REF!</definedName>
    <definedName name="Presta20302">#REF!</definedName>
    <definedName name="Presta20303">#REF!</definedName>
    <definedName name="Presta20304">#REF!</definedName>
    <definedName name="Presta20305">#REF!</definedName>
    <definedName name="Presta20306">#REF!</definedName>
    <definedName name="Presta20307">#REF!</definedName>
    <definedName name="Presta20308">#REF!</definedName>
    <definedName name="Presta20309">#REF!</definedName>
    <definedName name="Presta20310">#REF!</definedName>
    <definedName name="Presta20311">#REF!</definedName>
    <definedName name="Presta20312">#REF!</definedName>
    <definedName name="Presta20313">#REF!</definedName>
    <definedName name="Presta20314">#REF!</definedName>
    <definedName name="Presta20315">#REF!</definedName>
    <definedName name="Presta20316">#REF!</definedName>
    <definedName name="Presta20317">#REF!</definedName>
    <definedName name="Presta20318">#REF!</definedName>
    <definedName name="Presta20401">#REF!</definedName>
    <definedName name="Presta20402">#REF!</definedName>
    <definedName name="Presta20403">#REF!</definedName>
    <definedName name="Presta20404">#REF!</definedName>
    <definedName name="Presta20405">#REF!</definedName>
    <definedName name="Presta20406">#REF!</definedName>
    <definedName name="Presta20407">#REF!</definedName>
    <definedName name="Presta20408">#REF!</definedName>
    <definedName name="Presta20501">#REF!</definedName>
    <definedName name="Presta20601">#REF!</definedName>
    <definedName name="Presta20602">#REF!</definedName>
    <definedName name="Presta20603">#REF!</definedName>
    <definedName name="Presta20604">#REF!</definedName>
    <definedName name="Presta20605">#REF!</definedName>
    <definedName name="Presta20606">#REF!</definedName>
    <definedName name="Presta20607">#REF!</definedName>
    <definedName name="Presta20608">#REF!</definedName>
    <definedName name="Presta20609">#REF!</definedName>
    <definedName name="Presta20610">#REF!</definedName>
    <definedName name="Presta20611">#REF!</definedName>
    <definedName name="Presta20612">#REF!</definedName>
    <definedName name="Presta20613">#REF!</definedName>
    <definedName name="Presta20614">#REF!</definedName>
    <definedName name="Presta20615">#REF!</definedName>
    <definedName name="Presta210101">#REF!</definedName>
    <definedName name="Presta210102">#REF!</definedName>
    <definedName name="Presta210103">#REF!</definedName>
    <definedName name="Presta210104">#REF!</definedName>
    <definedName name="Presta210105">#REF!</definedName>
    <definedName name="Presta210106">#REF!</definedName>
    <definedName name="Presta210107">#REF!</definedName>
    <definedName name="Presta210108">#REF!</definedName>
    <definedName name="Presta210109">#REF!</definedName>
    <definedName name="Presta210110">#REF!</definedName>
    <definedName name="Presta210111">#REF!</definedName>
    <definedName name="Presta210112">#REF!</definedName>
    <definedName name="Presta210113">#REF!</definedName>
    <definedName name="Presta210114">#REF!</definedName>
    <definedName name="Presta210115">#REF!</definedName>
    <definedName name="Presta210116">#REF!</definedName>
    <definedName name="Presta210201">#REF!</definedName>
    <definedName name="Presta210202">#REF!</definedName>
    <definedName name="Presta210203">#REF!</definedName>
    <definedName name="Presta210204">#REF!</definedName>
    <definedName name="Presta210205">#REF!</definedName>
    <definedName name="Presta210206">#REF!</definedName>
    <definedName name="Presta210207">#REF!</definedName>
    <definedName name="Presta210208">#REF!</definedName>
    <definedName name="Presta210209">#REF!</definedName>
    <definedName name="Presta210210">#REF!</definedName>
    <definedName name="Presta210211">#REF!</definedName>
    <definedName name="Presta210212">#REF!</definedName>
    <definedName name="Presta210213">#REF!</definedName>
    <definedName name="Presta210214">#REF!</definedName>
    <definedName name="Presta210215">#REF!</definedName>
    <definedName name="Presta210216">#REF!</definedName>
    <definedName name="Presta210217">#REF!</definedName>
    <definedName name="Presta210218">#REF!</definedName>
    <definedName name="Presta210219">#REF!</definedName>
    <definedName name="Presta210220">#REF!</definedName>
    <definedName name="Presta210221">#REF!</definedName>
    <definedName name="Presta210222">#REF!</definedName>
    <definedName name="Presta210223">#REF!</definedName>
    <definedName name="Presta210224">#REF!</definedName>
    <definedName name="Presta210225">#REF!</definedName>
    <definedName name="Presta210226">#REF!</definedName>
    <definedName name="Presta210227">#REF!</definedName>
    <definedName name="Presta210301">#REF!</definedName>
    <definedName name="Presta210302">#REF!</definedName>
    <definedName name="Presta210303">#REF!</definedName>
    <definedName name="Presta210304">#REF!</definedName>
    <definedName name="Presta210305">#REF!</definedName>
    <definedName name="Presta210306">#REF!</definedName>
    <definedName name="Presta210307">#REF!</definedName>
    <definedName name="Presta210308">#REF!</definedName>
    <definedName name="Presta210309">#REF!</definedName>
    <definedName name="Presta210310">#REF!</definedName>
    <definedName name="Presta210401">#REF!</definedName>
    <definedName name="Presta210402">#REF!</definedName>
    <definedName name="Presta210403">#REF!</definedName>
    <definedName name="Presta210404">#REF!</definedName>
    <definedName name="Presta210405">#REF!</definedName>
    <definedName name="Presta210406">#REF!</definedName>
    <definedName name="Presta210407">#REF!</definedName>
    <definedName name="Presta210408">#REF!</definedName>
    <definedName name="Presta210409">#REF!</definedName>
    <definedName name="Presta210410">#REF!</definedName>
    <definedName name="Presta210411">#REF!</definedName>
    <definedName name="Presta210412">#REF!</definedName>
    <definedName name="Presta210413">#REF!</definedName>
    <definedName name="Presta210414">#REF!</definedName>
    <definedName name="Presta210415">#REF!</definedName>
    <definedName name="Presta210416">#REF!</definedName>
    <definedName name="Presta210417">#REF!</definedName>
    <definedName name="Presta210418">#REF!</definedName>
    <definedName name="Presta210501">#REF!</definedName>
    <definedName name="Presta210502">#REF!</definedName>
    <definedName name="Presta210503">#REF!</definedName>
    <definedName name="Presta210504">#REF!</definedName>
    <definedName name="Presta210505">#REF!</definedName>
    <definedName name="Presta210506">#REF!</definedName>
    <definedName name="Presta210507">#REF!</definedName>
    <definedName name="Presta210508">#REF!</definedName>
    <definedName name="Presta210509">#REF!</definedName>
    <definedName name="Presta210601">#REF!</definedName>
    <definedName name="Presta210602">#REF!</definedName>
    <definedName name="Presta210603">#REF!</definedName>
    <definedName name="Presta210604">#REF!</definedName>
    <definedName name="Presta210605">#REF!</definedName>
    <definedName name="Presta210606">#REF!</definedName>
    <definedName name="Presta210701">#REF!</definedName>
    <definedName name="Presta210702">#REF!</definedName>
    <definedName name="Presta210703">#REF!</definedName>
    <definedName name="Presta210704">#REF!</definedName>
    <definedName name="Presta210801">#REF!</definedName>
    <definedName name="Presta210802">#REF!</definedName>
    <definedName name="Presta210803">#REF!</definedName>
    <definedName name="Presta210804">#REF!</definedName>
    <definedName name="Presta210805">#REF!</definedName>
    <definedName name="Presta210806">#REF!</definedName>
    <definedName name="Presta210807">#REF!</definedName>
    <definedName name="Presta210808">#REF!</definedName>
    <definedName name="Presta210809">#REF!</definedName>
    <definedName name="Presta210810">#REF!</definedName>
    <definedName name="Presta210811">#REF!</definedName>
    <definedName name="Presta210812">#REF!</definedName>
    <definedName name="Presta210813">#REF!</definedName>
    <definedName name="Presta210901">#REF!</definedName>
    <definedName name="Presta210902">#REF!</definedName>
    <definedName name="Presta220101">#REF!</definedName>
    <definedName name="Presta220102">#REF!</definedName>
    <definedName name="Presta220103">#REF!</definedName>
    <definedName name="Presta220104">#REF!</definedName>
    <definedName name="Presta220105">#REF!</definedName>
    <definedName name="Presta220106">#REF!</definedName>
    <definedName name="Presta220107">#REF!</definedName>
    <definedName name="Presta220201">#REF!</definedName>
    <definedName name="Presta220202">#REF!</definedName>
    <definedName name="Presta220203">#REF!</definedName>
    <definedName name="Presta220204">#REF!</definedName>
    <definedName name="Presta220205">#REF!</definedName>
    <definedName name="Presta220206">#REF!</definedName>
    <definedName name="Presta220207">#REF!</definedName>
    <definedName name="Presta220208">#REF!</definedName>
    <definedName name="Presta220209">#REF!</definedName>
    <definedName name="Presta220210">#REF!</definedName>
    <definedName name="Presta220211">#REF!</definedName>
    <definedName name="Presta220212">#REF!</definedName>
    <definedName name="Presta220213">#REF!</definedName>
    <definedName name="Presta220301">#REF!</definedName>
    <definedName name="Presta220302">#REF!</definedName>
    <definedName name="Presta220303">#REF!</definedName>
    <definedName name="Presta220304">#REF!</definedName>
    <definedName name="Presta220305">#REF!</definedName>
    <definedName name="Presta220306">#REF!</definedName>
    <definedName name="Presta220307">#REF!</definedName>
    <definedName name="Presta220308">#REF!</definedName>
    <definedName name="Presta220309">#REF!</definedName>
    <definedName name="Presta220310">#REF!</definedName>
    <definedName name="Presta220311">#REF!</definedName>
    <definedName name="Presta220312">#REF!</definedName>
    <definedName name="Presta220313">#REF!</definedName>
    <definedName name="Presta220314">#REF!</definedName>
    <definedName name="Presta220315">#REF!</definedName>
    <definedName name="Presta220316">#REF!</definedName>
    <definedName name="Presta220317">#REF!</definedName>
    <definedName name="Presta220318">#REF!</definedName>
    <definedName name="Presta220401">#REF!</definedName>
    <definedName name="Presta220402">#REF!</definedName>
    <definedName name="Presta220403">#REF!</definedName>
    <definedName name="Presta220404">#REF!</definedName>
    <definedName name="Presta220405">#REF!</definedName>
    <definedName name="Presta220406">#REF!</definedName>
    <definedName name="Presta220407">#REF!</definedName>
    <definedName name="Presta220408">#REF!</definedName>
    <definedName name="Presta220501">#REF!</definedName>
    <definedName name="Presta220601">#REF!</definedName>
    <definedName name="Presta220602">#REF!</definedName>
    <definedName name="Presta220603">#REF!</definedName>
    <definedName name="Presta220604">#REF!</definedName>
    <definedName name="Presta220605">#REF!</definedName>
    <definedName name="Presta220606">#REF!</definedName>
    <definedName name="Presta220607">#REF!</definedName>
    <definedName name="Presta220608">#REF!</definedName>
    <definedName name="Presta220609">#REF!</definedName>
    <definedName name="Presta220610">#REF!</definedName>
    <definedName name="Presta220611">#REF!</definedName>
    <definedName name="Presta220612">#REF!</definedName>
    <definedName name="Presta220613">#REF!</definedName>
    <definedName name="Presta220614">#REF!</definedName>
    <definedName name="Presta220615">#REF!</definedName>
    <definedName name="Presta230001">#REF!</definedName>
    <definedName name="Presta230002">#REF!</definedName>
    <definedName name="Presta230003">#REF!</definedName>
    <definedName name="Presta230004">#REF!</definedName>
    <definedName name="Presta230005">#REF!</definedName>
    <definedName name="Presta230006">#REF!</definedName>
    <definedName name="Presta230101">#REF!</definedName>
    <definedName name="Presta230102">#REF!</definedName>
    <definedName name="Presta230103">#REF!</definedName>
    <definedName name="Presta230104">#REF!</definedName>
    <definedName name="Presta230105">#REF!</definedName>
    <definedName name="Presta230106">#REF!</definedName>
    <definedName name="Presta230107">#REF!</definedName>
    <definedName name="Presta230108">#REF!</definedName>
    <definedName name="Presta230109">#REF!</definedName>
    <definedName name="Presta230110">#REF!</definedName>
    <definedName name="Presta230111">#REF!</definedName>
    <definedName name="Presta230112">#REF!</definedName>
    <definedName name="Presta230201">#REF!</definedName>
    <definedName name="Presta230202">#REF!</definedName>
    <definedName name="Presta230203">#REF!</definedName>
    <definedName name="Presta230204">#REF!</definedName>
    <definedName name="Presta230205">#REF!</definedName>
    <definedName name="Presta230206">#REF!</definedName>
    <definedName name="Presta230301">#REF!</definedName>
    <definedName name="Presta230302">#REF!</definedName>
    <definedName name="Presta230303">#REF!</definedName>
    <definedName name="Presta230304">#REF!</definedName>
    <definedName name="Presta230305">#REF!</definedName>
    <definedName name="Presta240101">#REF!</definedName>
    <definedName name="Presta240102">#REF!</definedName>
    <definedName name="Presta240103">#REF!</definedName>
    <definedName name="Presta240104">#REF!</definedName>
    <definedName name="Presta240105">#REF!</definedName>
    <definedName name="Presta240106">#REF!</definedName>
    <definedName name="Presta240107">#REF!</definedName>
    <definedName name="Presta240108">#REF!</definedName>
    <definedName name="Presta240109">#REF!</definedName>
    <definedName name="Presta240110">#REF!</definedName>
    <definedName name="Presta240111">#REF!</definedName>
    <definedName name="Presta240112">#REF!</definedName>
    <definedName name="Presta240113">#REF!</definedName>
    <definedName name="Presta240114">#REF!</definedName>
    <definedName name="Presta240115">#REF!</definedName>
    <definedName name="Presta240116">#REF!</definedName>
    <definedName name="Presta240117">#REF!</definedName>
    <definedName name="Presta240201">#REF!</definedName>
    <definedName name="Presta240202">#REF!</definedName>
    <definedName name="Presta240203">#REF!</definedName>
    <definedName name="Presta240204">#REF!</definedName>
    <definedName name="Presta240205">#REF!</definedName>
    <definedName name="Presta240206">#REF!</definedName>
    <definedName name="Presta240207">#REF!</definedName>
    <definedName name="Presta240208">#REF!</definedName>
    <definedName name="Presta240209">#REF!</definedName>
    <definedName name="Presta240210">#REF!</definedName>
    <definedName name="Presta240211">#REF!</definedName>
    <definedName name="Presta240301">#REF!</definedName>
    <definedName name="Presta240302">#REF!</definedName>
    <definedName name="Presta240303">#REF!</definedName>
    <definedName name="Presta240304">#REF!</definedName>
    <definedName name="Presta240305">#REF!</definedName>
    <definedName name="Presta240401">#REF!</definedName>
    <definedName name="Presta240402">#REF!</definedName>
    <definedName name="Presta240403">#REF!</definedName>
    <definedName name="Presta240404">#REF!</definedName>
    <definedName name="Presta240405">#REF!</definedName>
    <definedName name="Presta240406">#REF!</definedName>
    <definedName name="Presta240407">#REF!</definedName>
    <definedName name="Presta240408">#REF!</definedName>
    <definedName name="Presta240409">#REF!</definedName>
    <definedName name="Presta240410">#REF!</definedName>
    <definedName name="Presta240411">#REF!</definedName>
    <definedName name="Presta240412">#REF!</definedName>
    <definedName name="Presta240413">#REF!</definedName>
    <definedName name="Presta240414">#REF!</definedName>
    <definedName name="Presta240415">#REF!</definedName>
    <definedName name="Presta240501">#REF!</definedName>
    <definedName name="Presta240502">#REF!</definedName>
    <definedName name="Presta240503">#REF!</definedName>
    <definedName name="Presta240504">#REF!</definedName>
    <definedName name="Presta240505">#REF!</definedName>
    <definedName name="Presta240506">#REF!</definedName>
    <definedName name="Presta250101">#REF!</definedName>
    <definedName name="Presta250102">#REF!</definedName>
    <definedName name="Presta250103">#REF!</definedName>
    <definedName name="Presta250104">#REF!</definedName>
    <definedName name="Presta250105">#REF!</definedName>
    <definedName name="Presta250106">#REF!</definedName>
    <definedName name="Presta250107">#REF!</definedName>
    <definedName name="Presta250108">#REF!</definedName>
    <definedName name="Presta250109">#REF!</definedName>
    <definedName name="Presta250110">#REF!</definedName>
    <definedName name="Presta250111">#REF!</definedName>
    <definedName name="Presta250112">#REF!</definedName>
    <definedName name="Presta250113">#REF!</definedName>
    <definedName name="Presta250201">#REF!</definedName>
    <definedName name="Presta250202">#REF!</definedName>
    <definedName name="Presta250203">#REF!</definedName>
    <definedName name="Presta250204">#REF!</definedName>
    <definedName name="Presta250205">#REF!</definedName>
    <definedName name="Presta250206">#REF!</definedName>
    <definedName name="Presta250207">#REF!</definedName>
    <definedName name="Presta250208">#REF!</definedName>
    <definedName name="Presta250209">#REF!</definedName>
    <definedName name="Presta250210">#REF!</definedName>
    <definedName name="Presta250211">#REF!</definedName>
    <definedName name="Presta250301">#REF!</definedName>
    <definedName name="Presta250302">#REF!</definedName>
    <definedName name="Presta250303">#REF!</definedName>
    <definedName name="Presta250304">#REF!</definedName>
    <definedName name="Presta250305">#REF!</definedName>
    <definedName name="Presta250306">#REF!</definedName>
    <definedName name="Presta250401">#REF!</definedName>
    <definedName name="Presta250402">#REF!</definedName>
    <definedName name="Presta260101">#REF!</definedName>
    <definedName name="Presta260102">#REF!</definedName>
    <definedName name="Presta260103">#REF!</definedName>
    <definedName name="Presta260104">#REF!</definedName>
    <definedName name="Presta260105">#REF!</definedName>
    <definedName name="Presta260106">#REF!</definedName>
    <definedName name="Presta260107">#REF!</definedName>
    <definedName name="Presta260108">#REF!</definedName>
    <definedName name="Presta260109">#REF!</definedName>
    <definedName name="Presta260110">#REF!</definedName>
    <definedName name="Presta260111">#REF!</definedName>
    <definedName name="Presta260112">#REF!</definedName>
    <definedName name="Presta260113">#REF!</definedName>
    <definedName name="Presta260114">#REF!</definedName>
    <definedName name="Presta260115">#REF!</definedName>
    <definedName name="Presta260116">#REF!</definedName>
    <definedName name="Presta260117">#REF!</definedName>
    <definedName name="Presta260118">#REF!</definedName>
    <definedName name="Presta260119">#REF!</definedName>
    <definedName name="Presta260120">#REF!</definedName>
    <definedName name="Presta260121">#REF!</definedName>
    <definedName name="Presta260122">#REF!</definedName>
    <definedName name="Presta260123">#REF!</definedName>
    <definedName name="Presta260124">#REF!</definedName>
    <definedName name="Presta260201">#REF!</definedName>
    <definedName name="Presta260202">#REF!</definedName>
    <definedName name="Presta260203">#REF!</definedName>
    <definedName name="Presta260204">#REF!</definedName>
    <definedName name="Presta260301">#REF!</definedName>
    <definedName name="Presta260302">#REF!</definedName>
    <definedName name="Presta260303">#REF!</definedName>
    <definedName name="Presta260304">#REF!</definedName>
    <definedName name="Presta260305">#REF!</definedName>
    <definedName name="Presta260306">#REF!</definedName>
    <definedName name="Presta260307">#REF!</definedName>
    <definedName name="Presta260308">#REF!</definedName>
    <definedName name="Presta260309">#REF!</definedName>
    <definedName name="Presta260310">#REF!</definedName>
    <definedName name="Presta260311">#REF!</definedName>
    <definedName name="Presta260312">#REF!</definedName>
    <definedName name="Presta260313">#REF!</definedName>
    <definedName name="Presta260314">#REF!</definedName>
    <definedName name="Presta260315">#REF!</definedName>
    <definedName name="Presta260316">#REF!</definedName>
    <definedName name="Presta260317">#REF!</definedName>
    <definedName name="Presta260318">#REF!</definedName>
    <definedName name="Presta260401">#REF!</definedName>
    <definedName name="Presta260402">#REF!</definedName>
    <definedName name="Presta260403">#REF!</definedName>
    <definedName name="Presta260404">#REF!</definedName>
    <definedName name="Presta260405">#REF!</definedName>
    <definedName name="Presta260406">#REF!</definedName>
    <definedName name="Presta260407">#REF!</definedName>
    <definedName name="Presta260408">#REF!</definedName>
    <definedName name="Presta260409">#REF!</definedName>
    <definedName name="Presta260410">#REF!</definedName>
    <definedName name="Presta260501">#REF!</definedName>
    <definedName name="Presta260502">#REF!</definedName>
    <definedName name="Presta260503">#REF!</definedName>
    <definedName name="Presta260504">#REF!</definedName>
    <definedName name="Presta260505">#REF!</definedName>
    <definedName name="Presta260601">#REF!</definedName>
    <definedName name="Presta260602">#REF!</definedName>
    <definedName name="Presta260603">#REF!</definedName>
    <definedName name="Presta260604">#REF!</definedName>
    <definedName name="Presta260605">#REF!</definedName>
    <definedName name="Presta260606">#REF!</definedName>
    <definedName name="Presta260607">#REF!</definedName>
    <definedName name="Presta260701">#REF!</definedName>
    <definedName name="Presta260702">#REF!</definedName>
    <definedName name="Presta260703">#REF!</definedName>
    <definedName name="Presta260704">#REF!</definedName>
    <definedName name="Presta260705">#REF!</definedName>
    <definedName name="Presta260706">#REF!</definedName>
    <definedName name="Presta260707">#REF!</definedName>
    <definedName name="Presta260801">#REF!</definedName>
    <definedName name="Presta260802">#REF!</definedName>
    <definedName name="Presta260901">#REF!</definedName>
    <definedName name="Presta260902">#REF!</definedName>
    <definedName name="Presta260903">#REF!</definedName>
    <definedName name="Presta260904">#REF!</definedName>
    <definedName name="Presta260905">#REF!</definedName>
    <definedName name="Presta260906">#REF!</definedName>
    <definedName name="Presta260907">#REF!</definedName>
    <definedName name="Presta260908">#REF!</definedName>
    <definedName name="Presta260909">#REF!</definedName>
    <definedName name="Presta260910">#REF!</definedName>
    <definedName name="Presta260911">#REF!</definedName>
    <definedName name="Presta270101">#REF!</definedName>
    <definedName name="Presta270102">#REF!</definedName>
    <definedName name="Presta270103">#REF!</definedName>
    <definedName name="Presta270104">#REF!</definedName>
    <definedName name="Presta270105">#REF!</definedName>
    <definedName name="Presta270106">#REF!</definedName>
    <definedName name="Presta270107">#REF!</definedName>
    <definedName name="Presta270108">#REF!</definedName>
    <definedName name="Presta270109">#REF!</definedName>
    <definedName name="Presta270110">#REF!</definedName>
    <definedName name="Presta270111">#REF!</definedName>
    <definedName name="Presta270112">#REF!</definedName>
    <definedName name="Presta270113">#REF!</definedName>
    <definedName name="Presta270114">#REF!</definedName>
    <definedName name="Presta270115">#REF!</definedName>
    <definedName name="Presta270116">#REF!</definedName>
    <definedName name="Presta270117">#REF!</definedName>
    <definedName name="Presta270201">#REF!</definedName>
    <definedName name="Presta270202">#REF!</definedName>
    <definedName name="Presta270203">#REF!</definedName>
    <definedName name="Presta270204">#REF!</definedName>
    <definedName name="Presta270205">#REF!</definedName>
    <definedName name="Presta270206">#REF!</definedName>
    <definedName name="Presta270207">#REF!</definedName>
    <definedName name="Presta270208">#REF!</definedName>
    <definedName name="Presta270209">#REF!</definedName>
    <definedName name="Presta270210">#REF!</definedName>
    <definedName name="Presta270211">#REF!</definedName>
    <definedName name="Presta270212">#REF!</definedName>
    <definedName name="Presta270213">#REF!</definedName>
    <definedName name="Presta270214">#REF!</definedName>
    <definedName name="Presta270215">#REF!</definedName>
    <definedName name="Presta270216">#REF!</definedName>
    <definedName name="Presta270217">#REF!</definedName>
    <definedName name="Presta270218">#REF!</definedName>
    <definedName name="Presta270219">#REF!</definedName>
    <definedName name="Presta270220">#REF!</definedName>
    <definedName name="Presta270221">#REF!</definedName>
    <definedName name="Presta270222">#REF!</definedName>
    <definedName name="Presta270223">#REF!</definedName>
    <definedName name="Presta270301">#REF!</definedName>
    <definedName name="Presta270302">#REF!</definedName>
    <definedName name="Presta270303">#REF!</definedName>
    <definedName name="Presta270304">#REF!</definedName>
    <definedName name="Presta270305">#REF!</definedName>
    <definedName name="Presta270401">#REF!</definedName>
    <definedName name="Presta270402">#REF!</definedName>
    <definedName name="Presta270403">#REF!</definedName>
    <definedName name="Presta270404">#REF!</definedName>
    <definedName name="Presta270405">#REF!</definedName>
    <definedName name="Presta270406">#REF!</definedName>
    <definedName name="Presta270407">#REF!</definedName>
    <definedName name="Presta270408">#REF!</definedName>
    <definedName name="Presta270409">#REF!</definedName>
    <definedName name="Presta270410">#REF!</definedName>
    <definedName name="Presta270411">#REF!</definedName>
    <definedName name="Presta270501">#REF!</definedName>
    <definedName name="Presta270502">#REF!</definedName>
    <definedName name="Presta270503">#REF!</definedName>
    <definedName name="Presta270504">#REF!</definedName>
    <definedName name="Presta270505">#REF!</definedName>
    <definedName name="Presta270601">#REF!</definedName>
    <definedName name="Presta270602">#REF!</definedName>
    <definedName name="Presta270603">#REF!</definedName>
    <definedName name="Presta270604">#REF!</definedName>
    <definedName name="Presta270605">#REF!</definedName>
    <definedName name="Presta270606">#REF!</definedName>
    <definedName name="Presta270607">#REF!</definedName>
    <definedName name="Presta270608">#REF!</definedName>
    <definedName name="Presta270609">#REF!</definedName>
    <definedName name="Presta270610">#REF!</definedName>
    <definedName name="Presta280101">#REF!</definedName>
    <definedName name="Presta280102">#REF!</definedName>
    <definedName name="Presta280103">#REF!</definedName>
    <definedName name="Presta280104">#REF!</definedName>
    <definedName name="Presta280105">#REF!</definedName>
    <definedName name="Presta280106">#REF!</definedName>
    <definedName name="Presta280107">#REF!</definedName>
    <definedName name="Presta280108">#REF!</definedName>
    <definedName name="Presta280109">#REF!</definedName>
    <definedName name="Presta280110">#REF!</definedName>
    <definedName name="Presta280201">#REF!</definedName>
    <definedName name="Presta280202">#REF!</definedName>
    <definedName name="Presta280203">#REF!</definedName>
    <definedName name="Presta280204">#REF!</definedName>
    <definedName name="Presta280205">#REF!</definedName>
    <definedName name="Presta280301">#REF!</definedName>
    <definedName name="Presta280302">#REF!</definedName>
    <definedName name="Presta280303">#REF!</definedName>
    <definedName name="Presta280401">#REF!</definedName>
    <definedName name="Presta280402">#REF!</definedName>
    <definedName name="Presta280403">#REF!</definedName>
    <definedName name="Presta280404">#REF!</definedName>
    <definedName name="Presta280405">#REF!</definedName>
    <definedName name="Presta290101">#REF!</definedName>
    <definedName name="Presta290102">#REF!</definedName>
    <definedName name="Presta290103">#REF!</definedName>
    <definedName name="Presta290104">#REF!</definedName>
    <definedName name="Presta290105">#REF!</definedName>
    <definedName name="Presta290106">#REF!</definedName>
    <definedName name="Presta290107">#REF!</definedName>
    <definedName name="Presta290108">#REF!</definedName>
    <definedName name="Presta290109">#REF!</definedName>
    <definedName name="Presta290110">#REF!</definedName>
    <definedName name="Presta290111">#REF!</definedName>
    <definedName name="Presta290112">#REF!</definedName>
    <definedName name="Presta290113">#REF!</definedName>
    <definedName name="Presta290114">#REF!</definedName>
    <definedName name="Presta290201">#REF!</definedName>
    <definedName name="Presta290202">#REF!</definedName>
    <definedName name="Presta290203">#REF!</definedName>
    <definedName name="Presta290204">#REF!</definedName>
    <definedName name="Presta290205">#REF!</definedName>
    <definedName name="Presta290206">#REF!</definedName>
    <definedName name="Presta290207">#REF!</definedName>
    <definedName name="Presta290208">#REF!</definedName>
    <definedName name="Presta290209">#REF!</definedName>
    <definedName name="Presta290210">#REF!</definedName>
    <definedName name="Presta290211">#REF!</definedName>
    <definedName name="Presta290301">#REF!</definedName>
    <definedName name="Presta290302">#REF!</definedName>
    <definedName name="Presta290303">#REF!</definedName>
    <definedName name="Presta290304">#REF!</definedName>
    <definedName name="Presta290305">#REF!</definedName>
    <definedName name="Presta290306">#REF!</definedName>
    <definedName name="Presta290307">#REF!</definedName>
    <definedName name="Presta290308">#REF!</definedName>
    <definedName name="Presta290309">#REF!</definedName>
    <definedName name="Presta290310">#REF!</definedName>
    <definedName name="Presta290401">#REF!</definedName>
    <definedName name="Presta290402">#REF!</definedName>
    <definedName name="Presta290501">#REF!</definedName>
    <definedName name="Presta290502">#REF!</definedName>
    <definedName name="Presta290503">#REF!</definedName>
    <definedName name="Presta290504">#REF!</definedName>
    <definedName name="Presta30001">#REF!</definedName>
    <definedName name="Presta30002">#REF!</definedName>
    <definedName name="Presta30003">#REF!</definedName>
    <definedName name="Presta30004">#REF!</definedName>
    <definedName name="Presta30005">#REF!</definedName>
    <definedName name="Presta30006">#REF!</definedName>
    <definedName name="Presta30101">#REF!</definedName>
    <definedName name="Presta30102">#REF!</definedName>
    <definedName name="Presta30103">#REF!</definedName>
    <definedName name="Presta30104">#REF!</definedName>
    <definedName name="Presta30105">#REF!</definedName>
    <definedName name="Presta30106">#REF!</definedName>
    <definedName name="Presta30107">#REF!</definedName>
    <definedName name="Presta30108">#REF!</definedName>
    <definedName name="Presta30109">#REF!</definedName>
    <definedName name="Presta30110">#REF!</definedName>
    <definedName name="Presta30111">#REF!</definedName>
    <definedName name="Presta30112">#REF!</definedName>
    <definedName name="Presta30201">#REF!</definedName>
    <definedName name="Presta30202">#REF!</definedName>
    <definedName name="Presta30203">#REF!</definedName>
    <definedName name="Presta30204">#REF!</definedName>
    <definedName name="Presta30205">#REF!</definedName>
    <definedName name="Presta30206">#REF!</definedName>
    <definedName name="Presta30301">#REF!</definedName>
    <definedName name="Presta30302">#REF!</definedName>
    <definedName name="Presta30303">#REF!</definedName>
    <definedName name="Presta30304">#REF!</definedName>
    <definedName name="Presta30305">#REF!</definedName>
    <definedName name="Presta40101">#REF!</definedName>
    <definedName name="Presta40102">#REF!</definedName>
    <definedName name="Presta40103">#REF!</definedName>
    <definedName name="Presta40104">#REF!</definedName>
    <definedName name="Presta40105">#REF!</definedName>
    <definedName name="Presta40106">#REF!</definedName>
    <definedName name="Presta40107">#REF!</definedName>
    <definedName name="Presta40108">#REF!</definedName>
    <definedName name="Presta40109">#REF!</definedName>
    <definedName name="Presta40110">#REF!</definedName>
    <definedName name="Presta40111">#REF!</definedName>
    <definedName name="Presta40112">#REF!</definedName>
    <definedName name="Presta40113">#REF!</definedName>
    <definedName name="Presta40114">#REF!</definedName>
    <definedName name="Presta40115">#REF!</definedName>
    <definedName name="Presta40116">#REF!</definedName>
    <definedName name="Presta40117">#REF!</definedName>
    <definedName name="Presta40201">#REF!</definedName>
    <definedName name="Presta40202">#REF!</definedName>
    <definedName name="Presta40203">#REF!</definedName>
    <definedName name="Presta40204">#REF!</definedName>
    <definedName name="Presta40205">#REF!</definedName>
    <definedName name="Presta40206">#REF!</definedName>
    <definedName name="Presta40207">#REF!</definedName>
    <definedName name="Presta40208">#REF!</definedName>
    <definedName name="Presta40209">#REF!</definedName>
    <definedName name="Presta40210">#REF!</definedName>
    <definedName name="Presta40211">#REF!</definedName>
    <definedName name="Presta40301">#REF!</definedName>
    <definedName name="Presta40302">#REF!</definedName>
    <definedName name="Presta40303">#REF!</definedName>
    <definedName name="Presta40304">#REF!</definedName>
    <definedName name="Presta40305">#REF!</definedName>
    <definedName name="Presta40401">#REF!</definedName>
    <definedName name="Presta40402">#REF!</definedName>
    <definedName name="Presta40403">#REF!</definedName>
    <definedName name="Presta40404">#REF!</definedName>
    <definedName name="Presta40405">#REF!</definedName>
    <definedName name="Presta40406">#REF!</definedName>
    <definedName name="Presta40407">#REF!</definedName>
    <definedName name="Presta40408">#REF!</definedName>
    <definedName name="Presta40409">#REF!</definedName>
    <definedName name="Presta40410">#REF!</definedName>
    <definedName name="Presta40411">#REF!</definedName>
    <definedName name="Presta40412">#REF!</definedName>
    <definedName name="Presta40413">#REF!</definedName>
    <definedName name="Presta40414">#REF!</definedName>
    <definedName name="Presta40415">#REF!</definedName>
    <definedName name="Presta40501">#REF!</definedName>
    <definedName name="Presta40502">#REF!</definedName>
    <definedName name="Presta40503">#REF!</definedName>
    <definedName name="Presta40504">#REF!</definedName>
    <definedName name="Presta40505">#REF!</definedName>
    <definedName name="Presta40506">#REF!</definedName>
    <definedName name="Presta50101">#REF!</definedName>
    <definedName name="Presta50102">#REF!</definedName>
    <definedName name="Presta50103">#REF!</definedName>
    <definedName name="Presta50104">#REF!</definedName>
    <definedName name="Presta50105">#REF!</definedName>
    <definedName name="Presta50106">#REF!</definedName>
    <definedName name="Presta50107">#REF!</definedName>
    <definedName name="Presta50108">#REF!</definedName>
    <definedName name="Presta50109">#REF!</definedName>
    <definedName name="Presta50110">#REF!</definedName>
    <definedName name="Presta50111">#REF!</definedName>
    <definedName name="Presta50112">#REF!</definedName>
    <definedName name="Presta50113">#REF!</definedName>
    <definedName name="Presta50201">#REF!</definedName>
    <definedName name="Presta50202">#REF!</definedName>
    <definedName name="Presta50203">#REF!</definedName>
    <definedName name="Presta50204">#REF!</definedName>
    <definedName name="Presta50205">#REF!</definedName>
    <definedName name="Presta50206">#REF!</definedName>
    <definedName name="Presta50207">#REF!</definedName>
    <definedName name="Presta50208">#REF!</definedName>
    <definedName name="Presta50209">#REF!</definedName>
    <definedName name="Presta50210">#REF!</definedName>
    <definedName name="Presta50211">#REF!</definedName>
    <definedName name="Presta50301">#REF!</definedName>
    <definedName name="Presta50302">#REF!</definedName>
    <definedName name="Presta50303">#REF!</definedName>
    <definedName name="Presta50304">#REF!</definedName>
    <definedName name="Presta50305">#REF!</definedName>
    <definedName name="Presta50306">#REF!</definedName>
    <definedName name="Presta50401">#REF!</definedName>
    <definedName name="Presta50402">#REF!</definedName>
    <definedName name="Presta60101">#REF!</definedName>
    <definedName name="Presta60102">#REF!</definedName>
    <definedName name="Presta60103">#REF!</definedName>
    <definedName name="Presta60104">#REF!</definedName>
    <definedName name="Presta60105">#REF!</definedName>
    <definedName name="Presta60106">#REF!</definedName>
    <definedName name="Presta60107">#REF!</definedName>
    <definedName name="Presta60108">#REF!</definedName>
    <definedName name="Presta60109">#REF!</definedName>
    <definedName name="Presta60110">#REF!</definedName>
    <definedName name="Presta60111">#REF!</definedName>
    <definedName name="Presta60112">#REF!</definedName>
    <definedName name="Presta60113">#REF!</definedName>
    <definedName name="Presta60114">#REF!</definedName>
    <definedName name="Presta60115">#REF!</definedName>
    <definedName name="Presta60116">#REF!</definedName>
    <definedName name="Presta60117">#REF!</definedName>
    <definedName name="Presta60118">#REF!</definedName>
    <definedName name="Presta60119">#REF!</definedName>
    <definedName name="Presta60120">#REF!</definedName>
    <definedName name="Presta60121">#REF!</definedName>
    <definedName name="Presta60122">#REF!</definedName>
    <definedName name="Presta60123">#REF!</definedName>
    <definedName name="Presta60124">#REF!</definedName>
    <definedName name="Presta60201">#REF!</definedName>
    <definedName name="Presta60202">#REF!</definedName>
    <definedName name="Presta60203">#REF!</definedName>
    <definedName name="Presta60204">#REF!</definedName>
    <definedName name="Presta60301">#REF!</definedName>
    <definedName name="Presta60302">#REF!</definedName>
    <definedName name="Presta60303">#REF!</definedName>
    <definedName name="Presta60304">#REF!</definedName>
    <definedName name="Presta60305">#REF!</definedName>
    <definedName name="Presta60306">#REF!</definedName>
    <definedName name="Presta60307">#REF!</definedName>
    <definedName name="Presta60308">#REF!</definedName>
    <definedName name="Presta60309">#REF!</definedName>
    <definedName name="Presta60310">#REF!</definedName>
    <definedName name="Presta60311">#REF!</definedName>
    <definedName name="Presta60312">#REF!</definedName>
    <definedName name="Presta60313">#REF!</definedName>
    <definedName name="Presta60314">#REF!</definedName>
    <definedName name="Presta60315">#REF!</definedName>
    <definedName name="Presta60316">#REF!</definedName>
    <definedName name="Presta60317">#REF!</definedName>
    <definedName name="Presta60318">#REF!</definedName>
    <definedName name="Presta60401">#REF!</definedName>
    <definedName name="Presta60402">#REF!</definedName>
    <definedName name="Presta60403">#REF!</definedName>
    <definedName name="Presta60404">#REF!</definedName>
    <definedName name="Presta60405">#REF!</definedName>
    <definedName name="Presta60406">#REF!</definedName>
    <definedName name="Presta60407">#REF!</definedName>
    <definedName name="Presta60408">#REF!</definedName>
    <definedName name="Presta60409">#REF!</definedName>
    <definedName name="Presta60410">#REF!</definedName>
    <definedName name="Presta60501">#REF!</definedName>
    <definedName name="Presta60502">#REF!</definedName>
    <definedName name="Presta60503">#REF!</definedName>
    <definedName name="Presta60504">#REF!</definedName>
    <definedName name="Presta60505">#REF!</definedName>
    <definedName name="Presta60601">#REF!</definedName>
    <definedName name="Presta60602">#REF!</definedName>
    <definedName name="Presta60603">#REF!</definedName>
    <definedName name="Presta60604">#REF!</definedName>
    <definedName name="Presta60605">#REF!</definedName>
    <definedName name="Presta60606">#REF!</definedName>
    <definedName name="Presta60607">#REF!</definedName>
    <definedName name="Presta60701">#REF!</definedName>
    <definedName name="Presta60702">#REF!</definedName>
    <definedName name="Presta60703">#REF!</definedName>
    <definedName name="Presta60704">#REF!</definedName>
    <definedName name="Presta60705">#REF!</definedName>
    <definedName name="Presta60706">#REF!</definedName>
    <definedName name="Presta60707">#REF!</definedName>
    <definedName name="Presta60801">#REF!</definedName>
    <definedName name="Presta60802">#REF!</definedName>
    <definedName name="Presta60901">#REF!</definedName>
    <definedName name="Presta60902">#REF!</definedName>
    <definedName name="Presta60903">#REF!</definedName>
    <definedName name="Presta60904">#REF!</definedName>
    <definedName name="Presta60905">#REF!</definedName>
    <definedName name="Presta60906">#REF!</definedName>
    <definedName name="Presta60907">#REF!</definedName>
    <definedName name="Presta60908">#REF!</definedName>
    <definedName name="Presta60909">#REF!</definedName>
    <definedName name="Presta60910">#REF!</definedName>
    <definedName name="Presta60911">#REF!</definedName>
    <definedName name="Presta70101">#REF!</definedName>
    <definedName name="Presta70102">#REF!</definedName>
    <definedName name="Presta70103">#REF!</definedName>
    <definedName name="Presta70104">#REF!</definedName>
    <definedName name="Presta70105">#REF!</definedName>
    <definedName name="Presta70106">#REF!</definedName>
    <definedName name="Presta70107">#REF!</definedName>
    <definedName name="Presta70108">#REF!</definedName>
    <definedName name="Presta70109">#REF!</definedName>
    <definedName name="Presta70110">#REF!</definedName>
    <definedName name="Presta70111">#REF!</definedName>
    <definedName name="Presta70112">#REF!</definedName>
    <definedName name="Presta70113">#REF!</definedName>
    <definedName name="Presta70114">#REF!</definedName>
    <definedName name="Presta70115">#REF!</definedName>
    <definedName name="Presta70116">#REF!</definedName>
    <definedName name="Presta70117">#REF!</definedName>
    <definedName name="Presta70201">#REF!</definedName>
    <definedName name="Presta70202">#REF!</definedName>
    <definedName name="Presta70203">#REF!</definedName>
    <definedName name="Presta70204">#REF!</definedName>
    <definedName name="Presta70205">#REF!</definedName>
    <definedName name="Presta70206">#REF!</definedName>
    <definedName name="Presta70207">#REF!</definedName>
    <definedName name="Presta70208">#REF!</definedName>
    <definedName name="Presta70209">#REF!</definedName>
    <definedName name="Presta70210">#REF!</definedName>
    <definedName name="Presta70211">#REF!</definedName>
    <definedName name="Presta70212">#REF!</definedName>
    <definedName name="Presta70213">#REF!</definedName>
    <definedName name="Presta70214">#REF!</definedName>
    <definedName name="Presta70215">#REF!</definedName>
    <definedName name="Presta70216">#REF!</definedName>
    <definedName name="Presta70217">#REF!</definedName>
    <definedName name="Presta70218">#REF!</definedName>
    <definedName name="Presta70219">#REF!</definedName>
    <definedName name="Presta70220">#REF!</definedName>
    <definedName name="Presta70221">#REF!</definedName>
    <definedName name="Presta70222">#REF!</definedName>
    <definedName name="Presta70223">#REF!</definedName>
    <definedName name="Presta70301">#REF!</definedName>
    <definedName name="Presta70302">#REF!</definedName>
    <definedName name="Presta70303">#REF!</definedName>
    <definedName name="Presta70304">#REF!</definedName>
    <definedName name="Presta70305">#REF!</definedName>
    <definedName name="Presta70401">#REF!</definedName>
    <definedName name="Presta70402">#REF!</definedName>
    <definedName name="Presta70403">#REF!</definedName>
    <definedName name="Presta70404">#REF!</definedName>
    <definedName name="Presta70405">#REF!</definedName>
    <definedName name="Presta70406">#REF!</definedName>
    <definedName name="Presta70407">#REF!</definedName>
    <definedName name="Presta70408">#REF!</definedName>
    <definedName name="Presta70409">#REF!</definedName>
    <definedName name="Presta70410">#REF!</definedName>
    <definedName name="Presta70411">#REF!</definedName>
    <definedName name="Presta70501">#REF!</definedName>
    <definedName name="Presta70502">#REF!</definedName>
    <definedName name="Presta70503">#REF!</definedName>
    <definedName name="Presta70504">#REF!</definedName>
    <definedName name="Presta70505">#REF!</definedName>
    <definedName name="Presta70601">#REF!</definedName>
    <definedName name="Presta70602">#REF!</definedName>
    <definedName name="Presta70603">#REF!</definedName>
    <definedName name="Presta70604">#REF!</definedName>
    <definedName name="Presta70605">#REF!</definedName>
    <definedName name="Presta70606">#REF!</definedName>
    <definedName name="Presta70607">#REF!</definedName>
    <definedName name="Presta70608">#REF!</definedName>
    <definedName name="Presta70609">#REF!</definedName>
    <definedName name="Presta70610">#REF!</definedName>
    <definedName name="Presta80101">#REF!</definedName>
    <definedName name="Presta80102">#REF!</definedName>
    <definedName name="Presta80103">#REF!</definedName>
    <definedName name="Presta80104">#REF!</definedName>
    <definedName name="Presta80105">#REF!</definedName>
    <definedName name="Presta80106">#REF!</definedName>
    <definedName name="Presta80107">#REF!</definedName>
    <definedName name="Presta80108">#REF!</definedName>
    <definedName name="Presta80109">#REF!</definedName>
    <definedName name="Presta80110">#REF!</definedName>
    <definedName name="Presta80201">#REF!</definedName>
    <definedName name="Presta80202">#REF!</definedName>
    <definedName name="Presta80203">#REF!</definedName>
    <definedName name="Presta80204">#REF!</definedName>
    <definedName name="Presta80205">#REF!</definedName>
    <definedName name="Presta80301">#REF!</definedName>
    <definedName name="Presta80302">#REF!</definedName>
    <definedName name="Presta80303">#REF!</definedName>
    <definedName name="Presta80401">#REF!</definedName>
    <definedName name="Presta80402">#REF!</definedName>
    <definedName name="Presta80403">#REF!</definedName>
    <definedName name="Presta80404">#REF!</definedName>
    <definedName name="Presta80405">#REF!</definedName>
    <definedName name="Presta90101">#REF!</definedName>
    <definedName name="Presta90102">#REF!</definedName>
    <definedName name="Presta90103">#REF!</definedName>
    <definedName name="Presta90104">#REF!</definedName>
    <definedName name="Presta90105">#REF!</definedName>
    <definedName name="Presta90106">#REF!</definedName>
    <definedName name="Presta90107">#REF!</definedName>
    <definedName name="Presta90108">#REF!</definedName>
    <definedName name="Presta90109">#REF!</definedName>
    <definedName name="Presta90110">#REF!</definedName>
    <definedName name="Presta90111">#REF!</definedName>
    <definedName name="Presta90112">#REF!</definedName>
    <definedName name="Presta90113">#REF!</definedName>
    <definedName name="Presta90114">#REF!</definedName>
    <definedName name="Presta90201">#REF!</definedName>
    <definedName name="Presta90202">#REF!</definedName>
    <definedName name="Presta90203">#REF!</definedName>
    <definedName name="Presta90204">#REF!</definedName>
    <definedName name="Presta90205">#REF!</definedName>
    <definedName name="Presta90206">#REF!</definedName>
    <definedName name="Presta90207">#REF!</definedName>
    <definedName name="Presta90208">#REF!</definedName>
    <definedName name="Presta90209">#REF!</definedName>
    <definedName name="Presta90210">#REF!</definedName>
    <definedName name="Presta90211">#REF!</definedName>
    <definedName name="Presta90301">#REF!</definedName>
    <definedName name="Presta90302">#REF!</definedName>
    <definedName name="Presta90303">#REF!</definedName>
    <definedName name="Presta90304">#REF!</definedName>
    <definedName name="Presta90305">#REF!</definedName>
    <definedName name="Presta90306">#REF!</definedName>
    <definedName name="Presta90307">#REF!</definedName>
    <definedName name="Presta90308">#REF!</definedName>
    <definedName name="Presta90309">#REF!</definedName>
    <definedName name="Presta90310">#REF!</definedName>
    <definedName name="Presta90401">#REF!</definedName>
    <definedName name="Presta90402">#REF!</definedName>
    <definedName name="Presta90501">#REF!</definedName>
    <definedName name="Presta90502">#REF!</definedName>
    <definedName name="Presta90503">#REF!</definedName>
    <definedName name="Presta90504">#REF!</definedName>
    <definedName name="Print_Area_MI">#REF!</definedName>
    <definedName name="Print_Titles_MI">#REF!</definedName>
    <definedName name="programaf">#REF!</definedName>
    <definedName name="programarsa">#REF!</definedName>
    <definedName name="Project">#REF!</definedName>
    <definedName name="Project_Data1">#REF!</definedName>
    <definedName name="Projecteurs_AV">#REF!</definedName>
    <definedName name="PROJECT情報入力_CANCEL" localSheetId="18">Bib!PROJECT情報入力_CANCEL</definedName>
    <definedName name="PROJECT情報入力_CANCEL" localSheetId="10">#N/A</definedName>
    <definedName name="PROJECT情報入力_CANCEL" localSheetId="11">#N/A</definedName>
    <definedName name="PROJECT情報入力_CANCEL" localSheetId="14">'Dark current'!PROJECT情報入力_CANCEL</definedName>
    <definedName name="PROJECT情報入力_CANCEL" localSheetId="24">#N/A</definedName>
    <definedName name="PROJECT情報入力_CANCEL" localSheetId="19">'Flex_Vs_XDD (3)'!PROJECT情報入力_CANCEL</definedName>
    <definedName name="PROJECT情報入力_CANCEL">Bib!PROJECT情報入力_CANCEL</definedName>
    <definedName name="PROJECT情報入力_OK" localSheetId="18">Bib!PROJECT情報入力_OK</definedName>
    <definedName name="PROJECT情報入力_OK" localSheetId="10">#N/A</definedName>
    <definedName name="PROJECT情報入力_OK" localSheetId="11">#N/A</definedName>
    <definedName name="PROJECT情報入力_OK" localSheetId="14">'Dark current'!PROJECT情報入力_OK</definedName>
    <definedName name="PROJECT情報入力_OK" localSheetId="24">#N/A</definedName>
    <definedName name="PROJECT情報入力_OK" localSheetId="19">'Flex_Vs_XDD (3)'!PROJECT情報入力_OK</definedName>
    <definedName name="PROJECT情報入力_OK">Bib!PROJECT情報入力_OK</definedName>
    <definedName name="Projet">'[3]Famille Projets'!#REF!</definedName>
    <definedName name="Protections__et_strippings" localSheetId="14">#REF!</definedName>
    <definedName name="Protections__et_strippings">#REF!</definedName>
    <definedName name="Protections_sous_caisse" localSheetId="14">#REF!</definedName>
    <definedName name="Protections_sous_caisse">#REF!</definedName>
    <definedName name="PUDENZ_AF">#REF!</definedName>
    <definedName name="PUDENZ_MF">#REF!</definedName>
    <definedName name="QCDP2">#REF!</definedName>
    <definedName name="Radio_et_communication">#REF!</definedName>
    <definedName name="Record1">#REF!</definedName>
    <definedName name="Record2">#REF!</definedName>
    <definedName name="RecordType">#REF!</definedName>
    <definedName name="refsoft">#REF!</definedName>
    <definedName name="Réglage_en_site_des_projecteurs">#REF!</definedName>
    <definedName name="REPARTITION">#N/A</definedName>
    <definedName name="Répétiteurs_latéraux">#REF!</definedName>
    <definedName name="Réservoir___Circuit_carburant">#REF!</definedName>
    <definedName name="Rétroviseur_intérieur">#REF!</definedName>
    <definedName name="Rétroviseurs_extérieurs">#REF!</definedName>
    <definedName name="Roues__jantes__enjoliveurs__pneus">#REF!</definedName>
    <definedName name="ROV_Document">#REF!</definedName>
    <definedName name="RPULLmax">#REF!</definedName>
    <definedName name="RPULLmin">#REF!</definedName>
    <definedName name="RPULLnominal">#REF!</definedName>
    <definedName name="rsa">#REF!</definedName>
    <definedName name="s" localSheetId="18" hidden="1">{"CORSA",#N/A,FALSE,"RESUMO FINAL";"KADETT",#N/A,FALSE,"RESUMO FINAL";"VECTRA",#N/A,FALSE,"RESUMO FINAL";"OMEGA",#N/A,FALSE,"RESUMO FINAL";"S_10",#N/A,FALSE,"RESUMO FINAL";"BLAZER",#N/A,FALSE,"RESUMO FINAL"}</definedName>
    <definedName name="s" localSheetId="16" hidden="1">{"CORSA",#N/A,FALSE,"RESUMO FINAL";"KADETT",#N/A,FALSE,"RESUMO FINAL";"VECTRA",#N/A,FALSE,"RESUMO FINAL";"OMEGA",#N/A,FALSE,"RESUMO FINAL";"S_10",#N/A,FALSE,"RESUMO FINAL";"BLAZER",#N/A,FALSE,"RESUMO FINAL"}</definedName>
    <definedName name="s" localSheetId="22" hidden="1">{"CORSA",#N/A,FALSE,"RESUMO FINAL";"KADETT",#N/A,FALSE,"RESUMO FINAL";"VECTRA",#N/A,FALSE,"RESUMO FINAL";"OMEGA",#N/A,FALSE,"RESUMO FINAL";"S_10",#N/A,FALSE,"RESUMO FINAL";"BLAZER",#N/A,FALSE,"RESUMO FINAL"}</definedName>
    <definedName name="s" localSheetId="12" hidden="1">{"CORSA",#N/A,FALSE,"RESUMO FINAL";"KADETT",#N/A,FALSE,"RESUMO FINAL";"VECTRA",#N/A,FALSE,"RESUMO FINAL";"OMEGA",#N/A,FALSE,"RESUMO FINAL";"S_10",#N/A,FALSE,"RESUMO FINAL";"BLAZER",#N/A,FALSE,"RESUMO FINAL"}</definedName>
    <definedName name="s" localSheetId="13" hidden="1">{"CORSA",#N/A,FALSE,"RESUMO FINAL";"KADETT",#N/A,FALSE,"RESUMO FINAL";"VECTRA",#N/A,FALSE,"RESUMO FINAL";"OMEGA",#N/A,FALSE,"RESUMO FINAL";"S_10",#N/A,FALSE,"RESUMO FINAL";"BLAZER",#N/A,FALSE,"RESUMO FINAL"}</definedName>
    <definedName name="s" localSheetId="21" hidden="1">{"CORSA",#N/A,FALSE,"RESUMO FINAL";"KADETT",#N/A,FALSE,"RESUMO FINAL";"VECTRA",#N/A,FALSE,"RESUMO FINAL";"OMEGA",#N/A,FALSE,"RESUMO FINAL";"S_10",#N/A,FALSE,"RESUMO FINAL";"BLAZER",#N/A,FALSE,"RESUMO FINAL"}</definedName>
    <definedName name="s" localSheetId="10" hidden="1">{"CORSA",#N/A,FALSE,"RESUMO FINAL";"KADETT",#N/A,FALSE,"RESUMO FINAL";"VECTRA",#N/A,FALSE,"RESUMO FINAL";"OMEGA",#N/A,FALSE,"RESUMO FINAL";"S_10",#N/A,FALSE,"RESUMO FINAL";"BLAZER",#N/A,FALSE,"RESUMO FINAL"}</definedName>
    <definedName name="s" localSheetId="11" hidden="1">{"CORSA",#N/A,FALSE,"RESUMO FINAL";"KADETT",#N/A,FALSE,"RESUMO FINAL";"VECTRA",#N/A,FALSE,"RESUMO FINAL";"OMEGA",#N/A,FALSE,"RESUMO FINAL";"S_10",#N/A,FALSE,"RESUMO FINAL";"BLAZER",#N/A,FALSE,"RESUMO FINAL"}</definedName>
    <definedName name="s" localSheetId="9" hidden="1">{"CORSA",#N/A,FALSE,"RESUMO FINAL";"KADETT",#N/A,FALSE,"RESUMO FINAL";"VECTRA",#N/A,FALSE,"RESUMO FINAL";"OMEGA",#N/A,FALSE,"RESUMO FINAL";"S_10",#N/A,FALSE,"RESUMO FINAL";"BLAZER",#N/A,FALSE,"RESUMO FINAL"}</definedName>
    <definedName name="s" localSheetId="14" hidden="1">{"CORSA",#N/A,FALSE,"RESUMO FINAL";"KADETT",#N/A,FALSE,"RESUMO FINAL";"VECTRA",#N/A,FALSE,"RESUMO FINAL";"OMEGA",#N/A,FALSE,"RESUMO FINAL";"S_10",#N/A,FALSE,"RESUMO FINAL";"BLAZER",#N/A,FALSE,"RESUMO FINAL"}</definedName>
    <definedName name="s" localSheetId="17" hidden="1">{"CORSA",#N/A,FALSE,"RESUMO FINAL";"KADETT",#N/A,FALSE,"RESUMO FINAL";"VECTRA",#N/A,FALSE,"RESUMO FINAL";"OMEGA",#N/A,FALSE,"RESUMO FINAL";"S_10",#N/A,FALSE,"RESUMO FINAL";"BLAZER",#N/A,FALSE,"RESUMO FINAL"}</definedName>
    <definedName name="s" localSheetId="24" hidden="1">{"CORSA",#N/A,FALSE,"RESUMO FINAL";"KADETT",#N/A,FALSE,"RESUMO FINAL";"VECTRA",#N/A,FALSE,"RESUMO FINAL";"OMEGA",#N/A,FALSE,"RESUMO FINAL";"S_10",#N/A,FALSE,"RESUMO FINAL";"BLAZER",#N/A,FALSE,"RESUMO FINAL"}</definedName>
    <definedName name="s" localSheetId="6" hidden="1">{"CORSA",#N/A,FALSE,"RESUMO FINAL";"KADETT",#N/A,FALSE,"RESUMO FINAL";"VECTRA",#N/A,FALSE,"RESUMO FINAL";"OMEGA",#N/A,FALSE,"RESUMO FINAL";"S_10",#N/A,FALSE,"RESUMO FINAL";"BLAZER",#N/A,FALSE,"RESUMO FINAL"}</definedName>
    <definedName name="s" localSheetId="19" hidden="1">{"CORSA",#N/A,FALSE,"RESUMO FINAL";"KADETT",#N/A,FALSE,"RESUMO FINAL";"VECTRA",#N/A,FALSE,"RESUMO FINAL";"OMEGA",#N/A,FALSE,"RESUMO FINAL";"S_10",#N/A,FALSE,"RESUMO FINAL";"BLAZER",#N/A,FALSE,"RESUMO FINAL"}</definedName>
    <definedName name="s" hidden="1">{"CORSA",#N/A,FALSE,"RESUMO FINAL";"KADETT",#N/A,FALSE,"RESUMO FINAL";"VECTRA",#N/A,FALSE,"RESUMO FINAL";"OMEGA",#N/A,FALSE,"RESUMO FINAL";"S_10",#N/A,FALSE,"RESUMO FINAL";"BLAZER",#N/A,FALSE,"RESUMO FINAL"}</definedName>
    <definedName name="S_B">#REF!</definedName>
    <definedName name="S_H">#REF!</definedName>
    <definedName name="Selleries">#REF!</definedName>
    <definedName name="SHEET4">#REF!</definedName>
    <definedName name="Sièges_AR_2__rangée">#REF!</definedName>
    <definedName name="Sièges_AR_3__rangée">#REF!</definedName>
    <definedName name="Sièges_AV">#REF!</definedName>
    <definedName name="Sièges_AV___Extincteur">#REF!</definedName>
    <definedName name="Sièges_avant___Extincteur">#REF!</definedName>
    <definedName name="Signalisation_portes_ouvertes">#REF!</definedName>
    <definedName name="solver_lin" hidden="1">0</definedName>
    <definedName name="solver_num" hidden="1">0</definedName>
    <definedName name="solver_typ" hidden="1">3</definedName>
    <definedName name="solver_val" hidden="1">0.02</definedName>
    <definedName name="Sortie">#N/A</definedName>
    <definedName name="SourceSheetName">#REF!</definedName>
    <definedName name="SQL.条件ユーザ">#REF!</definedName>
    <definedName name="SQL.条件基本部番">#REF!</definedName>
    <definedName name="SQL.条件製造部門">#REF!</definedName>
    <definedName name="SQL.条件車種">#REF!</definedName>
    <definedName name="sss">#REF!</definedName>
    <definedName name="Superstructure">#REF!</definedName>
    <definedName name="Systèmes_pilotés">#REF!</definedName>
    <definedName name="SYSTEMLIST">#REF!</definedName>
    <definedName name="t" localSheetId="18" hidden="1">{"CORSA",#N/A,FALSE,"RESUMO FINAL";"KADETT",#N/A,FALSE,"RESUMO FINAL";"VECTRA",#N/A,FALSE,"RESUMO FINAL";"OMEGA",#N/A,FALSE,"RESUMO FINAL";"S_10",#N/A,FALSE,"RESUMO FINAL";"BLAZER",#N/A,FALSE,"RESUMO FINAL"}</definedName>
    <definedName name="t" localSheetId="16" hidden="1">{"CORSA",#N/A,FALSE,"RESUMO FINAL";"KADETT",#N/A,FALSE,"RESUMO FINAL";"VECTRA",#N/A,FALSE,"RESUMO FINAL";"OMEGA",#N/A,FALSE,"RESUMO FINAL";"S_10",#N/A,FALSE,"RESUMO FINAL";"BLAZER",#N/A,FALSE,"RESUMO FINAL"}</definedName>
    <definedName name="t" localSheetId="22" hidden="1">{"CORSA",#N/A,FALSE,"RESUMO FINAL";"KADETT",#N/A,FALSE,"RESUMO FINAL";"VECTRA",#N/A,FALSE,"RESUMO FINAL";"OMEGA",#N/A,FALSE,"RESUMO FINAL";"S_10",#N/A,FALSE,"RESUMO FINAL";"BLAZER",#N/A,FALSE,"RESUMO FINAL"}</definedName>
    <definedName name="t" localSheetId="12" hidden="1">{"CORSA",#N/A,FALSE,"RESUMO FINAL";"KADETT",#N/A,FALSE,"RESUMO FINAL";"VECTRA",#N/A,FALSE,"RESUMO FINAL";"OMEGA",#N/A,FALSE,"RESUMO FINAL";"S_10",#N/A,FALSE,"RESUMO FINAL";"BLAZER",#N/A,FALSE,"RESUMO FINAL"}</definedName>
    <definedName name="t" localSheetId="13" hidden="1">{"CORSA",#N/A,FALSE,"RESUMO FINAL";"KADETT",#N/A,FALSE,"RESUMO FINAL";"VECTRA",#N/A,FALSE,"RESUMO FINAL";"OMEGA",#N/A,FALSE,"RESUMO FINAL";"S_10",#N/A,FALSE,"RESUMO FINAL";"BLAZER",#N/A,FALSE,"RESUMO FINAL"}</definedName>
    <definedName name="t" localSheetId="21" hidden="1">{"CORSA",#N/A,FALSE,"RESUMO FINAL";"KADETT",#N/A,FALSE,"RESUMO FINAL";"VECTRA",#N/A,FALSE,"RESUMO FINAL";"OMEGA",#N/A,FALSE,"RESUMO FINAL";"S_10",#N/A,FALSE,"RESUMO FINAL";"BLAZER",#N/A,FALSE,"RESUMO FINAL"}</definedName>
    <definedName name="t" localSheetId="10" hidden="1">{"CORSA",#N/A,FALSE,"RESUMO FINAL";"KADETT",#N/A,FALSE,"RESUMO FINAL";"VECTRA",#N/A,FALSE,"RESUMO FINAL";"OMEGA",#N/A,FALSE,"RESUMO FINAL";"S_10",#N/A,FALSE,"RESUMO FINAL";"BLAZER",#N/A,FALSE,"RESUMO FINAL"}</definedName>
    <definedName name="t" localSheetId="11" hidden="1">{"CORSA",#N/A,FALSE,"RESUMO FINAL";"KADETT",#N/A,FALSE,"RESUMO FINAL";"VECTRA",#N/A,FALSE,"RESUMO FINAL";"OMEGA",#N/A,FALSE,"RESUMO FINAL";"S_10",#N/A,FALSE,"RESUMO FINAL";"BLAZER",#N/A,FALSE,"RESUMO FINAL"}</definedName>
    <definedName name="t" localSheetId="9" hidden="1">{"CORSA",#N/A,FALSE,"RESUMO FINAL";"KADETT",#N/A,FALSE,"RESUMO FINAL";"VECTRA",#N/A,FALSE,"RESUMO FINAL";"OMEGA",#N/A,FALSE,"RESUMO FINAL";"S_10",#N/A,FALSE,"RESUMO FINAL";"BLAZER",#N/A,FALSE,"RESUMO FINAL"}</definedName>
    <definedName name="t" localSheetId="14" hidden="1">{"CORSA",#N/A,FALSE,"RESUMO FINAL";"KADETT",#N/A,FALSE,"RESUMO FINAL";"VECTRA",#N/A,FALSE,"RESUMO FINAL";"OMEGA",#N/A,FALSE,"RESUMO FINAL";"S_10",#N/A,FALSE,"RESUMO FINAL";"BLAZER",#N/A,FALSE,"RESUMO FINAL"}</definedName>
    <definedName name="t" localSheetId="17" hidden="1">{"CORSA",#N/A,FALSE,"RESUMO FINAL";"KADETT",#N/A,FALSE,"RESUMO FINAL";"VECTRA",#N/A,FALSE,"RESUMO FINAL";"OMEGA",#N/A,FALSE,"RESUMO FINAL";"S_10",#N/A,FALSE,"RESUMO FINAL";"BLAZER",#N/A,FALSE,"RESUMO FINAL"}</definedName>
    <definedName name="t" localSheetId="24" hidden="1">{"CORSA",#N/A,FALSE,"RESUMO FINAL";"KADETT",#N/A,FALSE,"RESUMO FINAL";"VECTRA",#N/A,FALSE,"RESUMO FINAL";"OMEGA",#N/A,FALSE,"RESUMO FINAL";"S_10",#N/A,FALSE,"RESUMO FINAL";"BLAZER",#N/A,FALSE,"RESUMO FINAL"}</definedName>
    <definedName name="t" localSheetId="6" hidden="1">{"CORSA",#N/A,FALSE,"RESUMO FINAL";"KADETT",#N/A,FALSE,"RESUMO FINAL";"VECTRA",#N/A,FALSE,"RESUMO FINAL";"OMEGA",#N/A,FALSE,"RESUMO FINAL";"S_10",#N/A,FALSE,"RESUMO FINAL";"BLAZER",#N/A,FALSE,"RESUMO FINAL"}</definedName>
    <definedName name="t" localSheetId="19" hidden="1">{"CORSA",#N/A,FALSE,"RESUMO FINAL";"KADETT",#N/A,FALSE,"RESUMO FINAL";"VECTRA",#N/A,FALSE,"RESUMO FINAL";"OMEGA",#N/A,FALSE,"RESUMO FINAL";"S_10",#N/A,FALSE,"RESUMO FINAL";"BLAZER",#N/A,FALSE,"RESUMO FINAL"}</definedName>
    <definedName name="t" hidden="1">{"CORSA",#N/A,FALSE,"RESUMO FINAL";"KADETT",#N/A,FALSE,"RESUMO FINAL";"VECTRA",#N/A,FALSE,"RESUMO FINAL";"OMEGA",#N/A,FALSE,"RESUMO FINAL";"S_10",#N/A,FALSE,"RESUMO FINAL";"BLAZER",#N/A,FALSE,"RESUMO FINAL"}</definedName>
    <definedName name="T_Car_Type_Code_List.Car_Type_Code">#REF!</definedName>
    <definedName name="T_Customer_Cd_List.Customer_Cd">#REF!</definedName>
    <definedName name="T_GetCar_Type_Code.Car_Type_Code">#REF!</definedName>
    <definedName name="T_GetCustomer_Cd.Customer_Cd">#REF!</definedName>
    <definedName name="T_GetPProduct_No.PProduct_No">#REF!</definedName>
    <definedName name="T_GetProduct_Line_Cd.Product_Line_Cd">#REF!</definedName>
    <definedName name="T_GetProduct_Site_Cd.Product_Site_Cd">#REF!</definedName>
    <definedName name="T_GetYearMonth.YearMonth">#REF!</definedName>
    <definedName name="T_Product_Site_Cd_List.Product_Site_Cd">#REF!</definedName>
    <definedName name="T_YearMonth_List.YearMonth">#REF!</definedName>
    <definedName name="T_取入日程.貼付位置">#REF!</definedName>
    <definedName name="T_納入日程.製造部門">#REF!</definedName>
    <definedName name="table">#REF!</definedName>
    <definedName name="tableau">#REF!,#REF!,#REF!,#REF!</definedName>
    <definedName name="Tableau_de_bord">#REF!</definedName>
    <definedName name="Tablette_AR_et_tablettes_latérales">#REF!</definedName>
    <definedName name="Tapis_habitacle">#REF!</definedName>
    <definedName name="Témoins">#REF!</definedName>
    <definedName name="test">#REF!</definedName>
    <definedName name="Tests_ID_List">#REF!</definedName>
    <definedName name="Title">#REF!</definedName>
    <definedName name="Tmax_OFF">#REF!</definedName>
    <definedName name="Tmax_ON">#REF!</definedName>
    <definedName name="Tmin_OFF">#REF!</definedName>
    <definedName name="Tmin_ON">#REF!</definedName>
    <definedName name="Toit_ouvrant">#REF!</definedName>
    <definedName name="Tooling">#REF!</definedName>
    <definedName name="toto">#N/A</definedName>
    <definedName name="tototo">#REF!</definedName>
    <definedName name="Trappe_à_carburant">#REF!</definedName>
    <definedName name="TrustLevels">#REF!</definedName>
    <definedName name="TTl">#N/A</definedName>
    <definedName name="tttttttttttttttttttt">#REF!</definedName>
    <definedName name="txtChargeTel">#REF!</definedName>
    <definedName name="txtNumSheets">#REF!</definedName>
    <definedName name="txtReceDate">#REF!</definedName>
    <definedName name="txtSameProtoNo">#REF!</definedName>
    <definedName name="typcalc">#REF!</definedName>
    <definedName name="typcalcu">#REF!</definedName>
    <definedName name="Update">#REF!</definedName>
    <definedName name="vaguemot">#REF!</definedName>
    <definedName name="vaguvehi">#REF!</definedName>
    <definedName name="Valider">#N/A</definedName>
    <definedName name="VB_EXCEL.BtnAide_QuandClic" localSheetId="19">#REF!</definedName>
    <definedName name="VB_EXCEL.BtnAide_QuandClic">#REF!</definedName>
    <definedName name="VB_EXCEL.BtnAideCablage_QuandClic" localSheetId="19">#REF!</definedName>
    <definedName name="VB_EXCEL.BtnAideCablage_QuandClic">#REF!</definedName>
    <definedName name="VB_EXCEL.BtnAideEquipotentielle_QuandClic" localSheetId="19">#REF!</definedName>
    <definedName name="VB_EXCEL.BtnAideEquipotentielle_QuandClic">#REF!</definedName>
    <definedName name="VB_EXCEL.BtnAideInfoEchangees_QuandClic" localSheetId="19">#REF!</definedName>
    <definedName name="VB_EXCEL.BtnAideInfoEchangees_QuandClic">#REF!</definedName>
    <definedName name="VB_EXCEL.BtnAideNomFiche_QuandClic" localSheetId="19">#REF!</definedName>
    <definedName name="VB_EXCEL.BtnAideNomFiche_QuandClic">#REF!</definedName>
    <definedName name="VB_EXCEL.BtnAideSignalAppel_QuandClic" localSheetId="19">#REF!</definedName>
    <definedName name="VB_EXCEL.BtnAideSignalAppel_QuandClic">#REF!</definedName>
    <definedName name="VB_EXCEL.BtnAideSignalStabilise_QuandClic" localSheetId="19">#REF!</definedName>
    <definedName name="VB_EXCEL.BtnAideSignalStabilise_QuandClic">#REF!</definedName>
    <definedName name="VB_EXCEL.BtnBe_QuandClic" localSheetId="19">#REF!</definedName>
    <definedName name="VB_EXCEL.BtnBe_QuandClic">#REF!</definedName>
    <definedName name="VB_EXCEL.BtnFamille_QuandClic" localSheetId="19">#REF!</definedName>
    <definedName name="VB_EXCEL.BtnFamille_QuandClic">#REF!</definedName>
    <definedName name="VB_EXCEL.BtnFeuille2_QuandClic" localSheetId="19">#REF!</definedName>
    <definedName name="VB_EXCEL.BtnFeuille2_QuandClic">#REF!</definedName>
    <definedName name="VB_EXCEL.BtnFeuille3_QuandClic" localSheetId="19">#REF!</definedName>
    <definedName name="VB_EXCEL.BtnFeuille3_QuandClic">#REF!</definedName>
    <definedName name="VB_EXCEL.BtnImprimer_QuandClic" localSheetId="19">#REF!</definedName>
    <definedName name="VB_EXCEL.BtnImprimer_QuandClic">#REF!</definedName>
    <definedName name="VB_EXCEL.BtnListe_QuandClic" localSheetId="19">#REF!</definedName>
    <definedName name="VB_EXCEL.BtnListe_QuandClic">#REF!</definedName>
    <definedName name="VB_EXCEL.BtnPreconisationFonctionnement_QuandClic" localSheetId="19">#REF!</definedName>
    <definedName name="VB_EXCEL.BtnPreconisationFonctionnement_QuandClic">#REF!</definedName>
    <definedName name="VB_EXCEL.BtnSaisie_QuandClic" localSheetId="19">#REF!</definedName>
    <definedName name="VB_EXCEL.BtnSaisie_QuandClic">#REF!</definedName>
    <definedName name="VB_EXCEL.BtnSortir_QuandClic" localSheetId="19">#REF!</definedName>
    <definedName name="VB_EXCEL.BtnSortir_QuandClic">#REF!</definedName>
    <definedName name="VB_EXCEL.BtnSousFamille_QuandClic" localSheetId="19">#REF!</definedName>
    <definedName name="VB_EXCEL.BtnSousFamille_QuandClic">#REF!</definedName>
    <definedName name="VB_EXCEL.sauvegarde_QuandClic" localSheetId="19">#REF!</definedName>
    <definedName name="VB_EXCEL.sauvegarde_QuandClic">#REF!</definedName>
    <definedName name="véhicule">#REF!</definedName>
    <definedName name="Verrous_et_clés">#REF!</definedName>
    <definedName name="Version">#REF!</definedName>
    <definedName name="VI_02_List_01">#REF!</definedName>
    <definedName name="VIEWMK_VTB61DUA_UD">#REF!</definedName>
    <definedName name="VIEWMK_VTB61DUA_UD1">#REF!</definedName>
    <definedName name="Vitre_de_custode">#REF!</definedName>
    <definedName name="Vitres_de_portes_face_AR_1_3_2_3">#REF!</definedName>
    <definedName name="Vitres_de_portes_latérales_AR">#REF!</definedName>
    <definedName name="Vitres_de_portes_latérales_AV">#REF!</definedName>
    <definedName name="Volant___colonne_de_direction">#REF!</definedName>
    <definedName name="VSmax">#REF!</definedName>
    <definedName name="VSmin">#REF!</definedName>
    <definedName name="VSnominal">#REF!</definedName>
    <definedName name="v馼icule">#REF!</definedName>
    <definedName name="western" localSheetId="18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6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22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2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3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21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0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1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9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4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7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24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6" hidden="1">{"CORSA",#N/A,FALSE,"RESUMO FINAL";"KADETT",#N/A,FALSE,"RESUMO FINAL";"VECTRA",#N/A,FALSE,"RESUMO FINAL";"OMEGA",#N/A,FALSE,"RESUMO FINAL";"S_10",#N/A,FALSE,"RESUMO FINAL";"BLAZER",#N/A,FALSE,"RESUMO FINAL"}</definedName>
    <definedName name="western" localSheetId="19" hidden="1">{"CORSA",#N/A,FALSE,"RESUMO FINAL";"KADETT",#N/A,FALSE,"RESUMO FINAL";"VECTRA",#N/A,FALSE,"RESUMO FINAL";"OMEGA",#N/A,FALSE,"RESUMO FINAL";"S_10",#N/A,FALSE,"RESUMO FINAL";"BLAZER",#N/A,FALSE,"RESUMO FINAL"}</definedName>
    <definedName name="western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8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6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2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2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3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1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0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1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9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4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7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24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6" hidden="1">{"CORSA",#N/A,FALSE,"RESUMO FINAL";"KADETT",#N/A,FALSE,"RESUMO FINAL";"VECTRA",#N/A,FALSE,"RESUMO FINAL";"OMEGA",#N/A,FALSE,"RESUMO FINAL";"S_10",#N/A,FALSE,"RESUMO FINAL";"BLAZER",#N/A,FALSE,"RESUMO FINAL"}</definedName>
    <definedName name="wrn.FINAL._.RESUMO." localSheetId="19" hidden="1">{"CORSA",#N/A,FALSE,"RESUMO FINAL";"KADETT",#N/A,FALSE,"RESUMO FINAL";"VECTRA",#N/A,FALSE,"RESUMO FINAL";"OMEGA",#N/A,FALSE,"RESUMO FINAL";"S_10",#N/A,FALSE,"RESUMO FINAL";"BLAZER",#N/A,FALSE,"RESUMO FINAL"}</definedName>
    <definedName name="wrn.FINAL._.RESUMO." hidden="1">{"CORSA",#N/A,FALSE,"RESUMO FINAL";"KADETT",#N/A,FALSE,"RESUMO FINAL";"VECTRA",#N/A,FALSE,"RESUMO FINAL";"OMEGA",#N/A,FALSE,"RESUMO FINAL";"S_10",#N/A,FALSE,"RESUMO FINAL";"BLAZER",#N/A,FALSE,"RESUMO FINAL"}</definedName>
    <definedName name="wrn.pièces._.en._.essai." localSheetId="18" hidden="1">{#N/A,#N/A,FALSE,"DE-MP 326";#N/A,#N/A,FALSE,"DE-MP 40";#N/A,#N/A,FALSE,"DE-MP 46";#N/A,#N/A,FALSE,"DE-TP 459"}</definedName>
    <definedName name="wrn.pièces._.en._.essai." localSheetId="16" hidden="1">{#N/A,#N/A,FALSE,"DE-MP 326";#N/A,#N/A,FALSE,"DE-MP 40";#N/A,#N/A,FALSE,"DE-MP 46";#N/A,#N/A,FALSE,"DE-TP 459"}</definedName>
    <definedName name="wrn.pièces._.en._.essai." localSheetId="22" hidden="1">{#N/A,#N/A,FALSE,"DE-MP 326";#N/A,#N/A,FALSE,"DE-MP 40";#N/A,#N/A,FALSE,"DE-MP 46";#N/A,#N/A,FALSE,"DE-TP 459"}</definedName>
    <definedName name="wrn.pièces._.en._.essai." localSheetId="12" hidden="1">{#N/A,#N/A,FALSE,"DE-MP 326";#N/A,#N/A,FALSE,"DE-MP 40";#N/A,#N/A,FALSE,"DE-MP 46";#N/A,#N/A,FALSE,"DE-TP 459"}</definedName>
    <definedName name="wrn.pièces._.en._.essai." localSheetId="13" hidden="1">{#N/A,#N/A,FALSE,"DE-MP 326";#N/A,#N/A,FALSE,"DE-MP 40";#N/A,#N/A,FALSE,"DE-MP 46";#N/A,#N/A,FALSE,"DE-TP 459"}</definedName>
    <definedName name="wrn.pièces._.en._.essai." localSheetId="21" hidden="1">{#N/A,#N/A,FALSE,"DE-MP 326";#N/A,#N/A,FALSE,"DE-MP 40";#N/A,#N/A,FALSE,"DE-MP 46";#N/A,#N/A,FALSE,"DE-TP 459"}</definedName>
    <definedName name="wrn.pièces._.en._.essai." localSheetId="10" hidden="1">{#N/A,#N/A,FALSE,"DE-MP 326";#N/A,#N/A,FALSE,"DE-MP 40";#N/A,#N/A,FALSE,"DE-MP 46";#N/A,#N/A,FALSE,"DE-TP 459"}</definedName>
    <definedName name="wrn.pièces._.en._.essai." localSheetId="11" hidden="1">{#N/A,#N/A,FALSE,"DE-MP 326";#N/A,#N/A,FALSE,"DE-MP 40";#N/A,#N/A,FALSE,"DE-MP 46";#N/A,#N/A,FALSE,"DE-TP 459"}</definedName>
    <definedName name="wrn.pièces._.en._.essai." localSheetId="9" hidden="1">{#N/A,#N/A,FALSE,"DE-MP 326";#N/A,#N/A,FALSE,"DE-MP 40";#N/A,#N/A,FALSE,"DE-MP 46";#N/A,#N/A,FALSE,"DE-TP 459"}</definedName>
    <definedName name="wrn.pièces._.en._.essai." localSheetId="14" hidden="1">{#N/A,#N/A,FALSE,"DE-MP 326";#N/A,#N/A,FALSE,"DE-MP 40";#N/A,#N/A,FALSE,"DE-MP 46";#N/A,#N/A,FALSE,"DE-TP 459"}</definedName>
    <definedName name="wrn.pièces._.en._.essai." localSheetId="17" hidden="1">{#N/A,#N/A,FALSE,"DE-MP 326";#N/A,#N/A,FALSE,"DE-MP 40";#N/A,#N/A,FALSE,"DE-MP 46";#N/A,#N/A,FALSE,"DE-TP 459"}</definedName>
    <definedName name="wrn.pièces._.en._.essai." localSheetId="24" hidden="1">{#N/A,#N/A,FALSE,"DE-MP 326";#N/A,#N/A,FALSE,"DE-MP 40";#N/A,#N/A,FALSE,"DE-MP 46";#N/A,#N/A,FALSE,"DE-TP 459"}</definedName>
    <definedName name="wrn.pièces._.en._.essai." localSheetId="6" hidden="1">{#N/A,#N/A,FALSE,"DE-MP 326";#N/A,#N/A,FALSE,"DE-MP 40";#N/A,#N/A,FALSE,"DE-MP 46";#N/A,#N/A,FALSE,"DE-TP 459"}</definedName>
    <definedName name="wrn.pièces._.en._.essai." localSheetId="19" hidden="1">{#N/A,#N/A,FALSE,"DE-MP 326";#N/A,#N/A,FALSE,"DE-MP 40";#N/A,#N/A,FALSE,"DE-MP 46";#N/A,#N/A,FALSE,"DE-TP 459"}</definedName>
    <definedName name="wrn.pièces._.en._.essai." hidden="1">{#N/A,#N/A,FALSE,"DE-MP 326";#N/A,#N/A,FALSE,"DE-MP 40";#N/A,#N/A,FALSE,"DE-MP 46";#N/A,#N/A,FALSE,"DE-TP 459"}</definedName>
    <definedName name="wrn.roulhedb." localSheetId="18" hidden="1">{#N/A,#N/A,FALSE,"C065 MP 46";#N/A,#N/A,FALSE,"Roulage hebdomadaire";#N/A,#N/A,FALSE,"X57J MP 326";#N/A,#N/A,FALSE,"BAO MP 40";#N/A,#N/A,FALSE,"557 TP 459"}</definedName>
    <definedName name="wrn.roulhedb." localSheetId="16" hidden="1">{#N/A,#N/A,FALSE,"C065 MP 46";#N/A,#N/A,FALSE,"Roulage hebdomadaire";#N/A,#N/A,FALSE,"X57J MP 326";#N/A,#N/A,FALSE,"BAO MP 40";#N/A,#N/A,FALSE,"557 TP 459"}</definedName>
    <definedName name="wrn.roulhedb." localSheetId="22" hidden="1">{#N/A,#N/A,FALSE,"C065 MP 46";#N/A,#N/A,FALSE,"Roulage hebdomadaire";#N/A,#N/A,FALSE,"X57J MP 326";#N/A,#N/A,FALSE,"BAO MP 40";#N/A,#N/A,FALSE,"557 TP 459"}</definedName>
    <definedName name="wrn.roulhedb." localSheetId="12" hidden="1">{#N/A,#N/A,FALSE,"C065 MP 46";#N/A,#N/A,FALSE,"Roulage hebdomadaire";#N/A,#N/A,FALSE,"X57J MP 326";#N/A,#N/A,FALSE,"BAO MP 40";#N/A,#N/A,FALSE,"557 TP 459"}</definedName>
    <definedName name="wrn.roulhedb." localSheetId="13" hidden="1">{#N/A,#N/A,FALSE,"C065 MP 46";#N/A,#N/A,FALSE,"Roulage hebdomadaire";#N/A,#N/A,FALSE,"X57J MP 326";#N/A,#N/A,FALSE,"BAO MP 40";#N/A,#N/A,FALSE,"557 TP 459"}</definedName>
    <definedName name="wrn.roulhedb." localSheetId="21" hidden="1">{#N/A,#N/A,FALSE,"C065 MP 46";#N/A,#N/A,FALSE,"Roulage hebdomadaire";#N/A,#N/A,FALSE,"X57J MP 326";#N/A,#N/A,FALSE,"BAO MP 40";#N/A,#N/A,FALSE,"557 TP 459"}</definedName>
    <definedName name="wrn.roulhedb." localSheetId="10" hidden="1">{#N/A,#N/A,FALSE,"C065 MP 46";#N/A,#N/A,FALSE,"Roulage hebdomadaire";#N/A,#N/A,FALSE,"X57J MP 326";#N/A,#N/A,FALSE,"BAO MP 40";#N/A,#N/A,FALSE,"557 TP 459"}</definedName>
    <definedName name="wrn.roulhedb." localSheetId="11" hidden="1">{#N/A,#N/A,FALSE,"C065 MP 46";#N/A,#N/A,FALSE,"Roulage hebdomadaire";#N/A,#N/A,FALSE,"X57J MP 326";#N/A,#N/A,FALSE,"BAO MP 40";#N/A,#N/A,FALSE,"557 TP 459"}</definedName>
    <definedName name="wrn.roulhedb." localSheetId="9" hidden="1">{#N/A,#N/A,FALSE,"C065 MP 46";#N/A,#N/A,FALSE,"Roulage hebdomadaire";#N/A,#N/A,FALSE,"X57J MP 326";#N/A,#N/A,FALSE,"BAO MP 40";#N/A,#N/A,FALSE,"557 TP 459"}</definedName>
    <definedName name="wrn.roulhedb." localSheetId="14" hidden="1">{#N/A,#N/A,FALSE,"C065 MP 46";#N/A,#N/A,FALSE,"Roulage hebdomadaire";#N/A,#N/A,FALSE,"X57J MP 326";#N/A,#N/A,FALSE,"BAO MP 40";#N/A,#N/A,FALSE,"557 TP 459"}</definedName>
    <definedName name="wrn.roulhedb." localSheetId="17" hidden="1">{#N/A,#N/A,FALSE,"C065 MP 46";#N/A,#N/A,FALSE,"Roulage hebdomadaire";#N/A,#N/A,FALSE,"X57J MP 326";#N/A,#N/A,FALSE,"BAO MP 40";#N/A,#N/A,FALSE,"557 TP 459"}</definedName>
    <definedName name="wrn.roulhedb." localSheetId="24" hidden="1">{#N/A,#N/A,FALSE,"C065 MP 46";#N/A,#N/A,FALSE,"Roulage hebdomadaire";#N/A,#N/A,FALSE,"X57J MP 326";#N/A,#N/A,FALSE,"BAO MP 40";#N/A,#N/A,FALSE,"557 TP 459"}</definedName>
    <definedName name="wrn.roulhedb." localSheetId="6" hidden="1">{#N/A,#N/A,FALSE,"C065 MP 46";#N/A,#N/A,FALSE,"Roulage hebdomadaire";#N/A,#N/A,FALSE,"X57J MP 326";#N/A,#N/A,FALSE,"BAO MP 40";#N/A,#N/A,FALSE,"557 TP 459"}</definedName>
    <definedName name="wrn.roulhedb." localSheetId="19" hidden="1">{#N/A,#N/A,FALSE,"C065 MP 46";#N/A,#N/A,FALSE,"Roulage hebdomadaire";#N/A,#N/A,FALSE,"X57J MP 326";#N/A,#N/A,FALSE,"BAO MP 40";#N/A,#N/A,FALSE,"557 TP 459"}</definedName>
    <definedName name="wrn.roulhedb." hidden="1">{#N/A,#N/A,FALSE,"C065 MP 46";#N/A,#N/A,FALSE,"Roulage hebdomadaire";#N/A,#N/A,FALSE,"X57J MP 326";#N/A,#N/A,FALSE,"BAO MP 40";#N/A,#N/A,FALSE,"557 TP 459"}</definedName>
    <definedName name="X">#N/A</definedName>
    <definedName name="xxx">#REF!</definedName>
    <definedName name="z">#N/A</definedName>
    <definedName name="ZDIAG_BAT">#REF!</definedName>
    <definedName name="Zdiag1">"Bouton 2,Bouton 3,Zone de liste 4,Zone de liste 5,Etiquette 6,Etiquette 7"</definedName>
    <definedName name="ZomMot_k">#REF!</definedName>
    <definedName name="_xlnm.Print_Area" localSheetId="15">'Model Change Wh '!$B$1:$N$25</definedName>
    <definedName name="_xlnm.Print_Area">#REF!</definedName>
    <definedName name="Zone_de_chargement">#REF!</definedName>
    <definedName name="おいおい" localSheetId="18">Bib!おいおい</definedName>
    <definedName name="おいおい" localSheetId="10">#N/A</definedName>
    <definedName name="おいおい" localSheetId="11">#N/A</definedName>
    <definedName name="おいおい" localSheetId="14">'Dark current'!おいおい</definedName>
    <definedName name="おいおい" localSheetId="24">#N/A</definedName>
    <definedName name="おいおい" localSheetId="19">'Flex_Vs_XDD (3)'!おいおい</definedName>
    <definedName name="おいおい">Bib!おいおい</definedName>
    <definedName name="グループ分類" localSheetId="14">#REF!</definedName>
    <definedName name="グループ分類">#REF!</definedName>
    <definedName name="グループ名" localSheetId="14">#REF!</definedName>
    <definedName name="グループ名">#REF!</definedName>
    <definedName name="トヨタ車種別差異" localSheetId="18">Bib!トヨタ車種別差異</definedName>
    <definedName name="トヨタ車種別差異" localSheetId="10">#N/A</definedName>
    <definedName name="トヨタ車種別差異" localSheetId="11">#N/A</definedName>
    <definedName name="トヨタ車種別差異" localSheetId="14">'Dark current'!トヨタ車種別差異</definedName>
    <definedName name="トヨタ車種別差異" localSheetId="24">#N/A</definedName>
    <definedName name="トヨタ車種別差異" localSheetId="19">'Flex_Vs_XDD (3)'!トヨタ車種別差異</definedName>
    <definedName name="トヨタ車種別差異">Bib!トヨタ車種別差異</definedName>
    <definedName name="ﾅﾋﾞ形態" localSheetId="14">#REF!</definedName>
    <definedName name="ﾅﾋﾞ形態">#REF!</definedName>
    <definedName name="ﾅﾋﾞ形態分類" localSheetId="14">#REF!</definedName>
    <definedName name="ﾅﾋﾞ形態分類">#REF!</definedName>
    <definedName name="ふぁｆ" localSheetId="18">Bib!ふぁｆ</definedName>
    <definedName name="ふぁｆ" localSheetId="10">#N/A</definedName>
    <definedName name="ふぁｆ" localSheetId="11">#N/A</definedName>
    <definedName name="ふぁｆ" localSheetId="14">'Dark current'!ふぁｆ</definedName>
    <definedName name="ふぁｆ" localSheetId="24">#N/A</definedName>
    <definedName name="ふぁｆ" localSheetId="19">'Flex_Vs_XDD (3)'!ふぁｆ</definedName>
    <definedName name="ふぁｆ">Bib!ふぁｆ</definedName>
    <definedName name="ふぁふぁ" localSheetId="18">Bib!ふぁふぁ</definedName>
    <definedName name="ふぁふぁ" localSheetId="10">#N/A</definedName>
    <definedName name="ふぁふぁ" localSheetId="11">#N/A</definedName>
    <definedName name="ふぁふぁ" localSheetId="14">'Dark current'!ふぁふぁ</definedName>
    <definedName name="ふぁふぁ" localSheetId="24">#N/A</definedName>
    <definedName name="ふぁふぁ" localSheetId="19">'Flex_Vs_XDD (3)'!ふぁふぁ</definedName>
    <definedName name="ふぁふぁ">Bib!ふぁふぁ</definedName>
    <definedName name="プロジェクト分類" localSheetId="14">#REF!</definedName>
    <definedName name="プロジェクト分類">#REF!</definedName>
    <definedName name="まとめ２" localSheetId="18">Bib!まとめ２</definedName>
    <definedName name="まとめ２" localSheetId="10">#N/A</definedName>
    <definedName name="まとめ２" localSheetId="11">#N/A</definedName>
    <definedName name="まとめ２" localSheetId="14">'Dark current'!まとめ２</definedName>
    <definedName name="まとめ２" localSheetId="24">#N/A</definedName>
    <definedName name="まとめ２" localSheetId="19">'Flex_Vs_XDD (3)'!まとめ２</definedName>
    <definedName name="まとめ２">Bib!まとめ２</definedName>
    <definedName name="ﾒﾃﾞｨｱ" localSheetId="14">#REF!</definedName>
    <definedName name="ﾒﾃﾞｨｱ">#REF!</definedName>
    <definedName name="メディア分類" localSheetId="14">#REF!</definedName>
    <definedName name="メディア分類">#REF!</definedName>
    <definedName name="ﾒﾆｭｰ">#REF!</definedName>
    <definedName name="ﾓﾃﾞﾙ">#REF!</definedName>
    <definedName name="ﾓﾃﾞﾙｺｰﾄﾞ">#REF!</definedName>
    <definedName name="モデル分類">#REF!</definedName>
    <definedName name="仕向け">#REF!</definedName>
    <definedName name="仕向け分類">#REF!</definedName>
    <definedName name="代表課">#REF!</definedName>
    <definedName name="印刷">#REF!,#REF!,#REF!,#REF!</definedName>
    <definedName name="原企担当情報入力_OK" localSheetId="18">Bib!原企担当情報入力_OK</definedName>
    <definedName name="原企担当情報入力_OK" localSheetId="10">#N/A</definedName>
    <definedName name="原企担当情報入力_OK" localSheetId="11">#N/A</definedName>
    <definedName name="原企担当情報入力_OK" localSheetId="14">'Dark current'!原企担当情報入力_OK</definedName>
    <definedName name="原企担当情報入力_OK" localSheetId="24">#N/A</definedName>
    <definedName name="原企担当情報入力_OK" localSheetId="19">'Flex_Vs_XDD (3)'!原企担当情報入力_OK</definedName>
    <definedName name="原企担当情報入力_OK">Bib!原企担当情報入力_OK</definedName>
    <definedName name="取締役会資料" localSheetId="18">Bib!取締役会資料</definedName>
    <definedName name="取締役会資料" localSheetId="10">#N/A</definedName>
    <definedName name="取締役会資料" localSheetId="11">#N/A</definedName>
    <definedName name="取締役会資料" localSheetId="14">'Dark current'!取締役会資料</definedName>
    <definedName name="取締役会資料" localSheetId="24">#N/A</definedName>
    <definedName name="取締役会資料" localSheetId="19">'Flex_Vs_XDD (3)'!取締役会資料</definedName>
    <definedName name="取締役会資料">Bib!取締役会資料</definedName>
    <definedName name="品目コード" localSheetId="14">#REF!</definedName>
    <definedName name="品目コード">#REF!</definedName>
    <definedName name="品種区分_CLICK" localSheetId="18">Bib!品種区分_CLICK</definedName>
    <definedName name="品種区分_CLICK" localSheetId="10">#N/A</definedName>
    <definedName name="品種区分_CLICK" localSheetId="11">#N/A</definedName>
    <definedName name="品種区分_CLICK" localSheetId="14">'Dark current'!品種区分_CLICK</definedName>
    <definedName name="品種区分_CLICK" localSheetId="24">#N/A</definedName>
    <definedName name="品種区分_CLICK" localSheetId="19">'Flex_Vs_XDD (3)'!品種区分_CLICK</definedName>
    <definedName name="品種区分_CLICK">Bib!品種区分_CLICK</definedName>
    <definedName name="品種区分_OK" localSheetId="18">Bib!品種区分_OK</definedName>
    <definedName name="品種区分_OK" localSheetId="10">#N/A</definedName>
    <definedName name="品種区分_OK" localSheetId="11">#N/A</definedName>
    <definedName name="品種区分_OK" localSheetId="14">'Dark current'!品種区分_OK</definedName>
    <definedName name="品種区分_OK" localSheetId="24">#N/A</definedName>
    <definedName name="品種区分_OK" localSheetId="19">'Flex_Vs_XDD (3)'!品種区分_OK</definedName>
    <definedName name="品種区分_OK">Bib!品種区分_OK</definedName>
    <definedName name="営業実績" localSheetId="14">#REF!</definedName>
    <definedName name="営業実績">#REF!</definedName>
    <definedName name="営業実績2" localSheetId="14">#REF!</definedName>
    <definedName name="営業実績2">#REF!</definedName>
    <definedName name="固有共通">#REF!</definedName>
    <definedName name="固有共通分類">#REF!</definedName>
    <definedName name="基本枠.明細">#REF!</definedName>
    <definedName name="基本枠.明細_改行">#REF!</definedName>
    <definedName name="大中分類">#REF!</definedName>
    <definedName name="大分類SEL_CHANGE" localSheetId="18">Bib!大分類SEL_CHANGE</definedName>
    <definedName name="大分類SEL_CHANGE" localSheetId="10">#N/A</definedName>
    <definedName name="大分類SEL_CHANGE" localSheetId="11">#N/A</definedName>
    <definedName name="大分類SEL_CHANGE" localSheetId="14">'Dark current'!大分類SEL_CHANGE</definedName>
    <definedName name="大分類SEL_CHANGE" localSheetId="24">#N/A</definedName>
    <definedName name="大分類SEL_CHANGE" localSheetId="19">'Flex_Vs_XDD (3)'!大分類SEL_CHANGE</definedName>
    <definedName name="大分類SEL_CHANGE">Bib!大分類SEL_CHANGE</definedName>
    <definedName name="室名" localSheetId="14">#REF!</definedName>
    <definedName name="室名">#REF!</definedName>
    <definedName name="小分類" localSheetId="14">#REF!</definedName>
    <definedName name="小分類">#REF!</definedName>
    <definedName name="小分類SEL_CHANGE" localSheetId="18">Bib!小分類SEL_CHANGE</definedName>
    <definedName name="小分類SEL_CHANGE" localSheetId="10">#N/A</definedName>
    <definedName name="小分類SEL_CHANGE" localSheetId="11">#N/A</definedName>
    <definedName name="小分類SEL_CHANGE" localSheetId="14">'Dark current'!小分類SEL_CHANGE</definedName>
    <definedName name="小分類SEL_CHANGE" localSheetId="24">#N/A</definedName>
    <definedName name="小分類SEL_CHANGE" localSheetId="19">'Flex_Vs_XDD (3)'!小分類SEL_CHANGE</definedName>
    <definedName name="小分類SEL_CHANGE">Bib!小分類SEL_CHANGE</definedName>
    <definedName name="岸上" localSheetId="18">Bib!岸上</definedName>
    <definedName name="岸上" localSheetId="10">#N/A</definedName>
    <definedName name="岸上" localSheetId="11">#N/A</definedName>
    <definedName name="岸上" localSheetId="14">'Dark current'!岸上</definedName>
    <definedName name="岸上" localSheetId="24">#N/A</definedName>
    <definedName name="岸上" localSheetId="19">'Flex_Vs_XDD (3)'!岸上</definedName>
    <definedName name="岸上">Bib!岸上</definedName>
    <definedName name="差異グラフ" localSheetId="18">Bib!差異グラフ</definedName>
    <definedName name="差異グラフ" localSheetId="10">#N/A</definedName>
    <definedName name="差異グラフ" localSheetId="11">#N/A</definedName>
    <definedName name="差異グラフ" localSheetId="14">'Dark current'!差異グラフ</definedName>
    <definedName name="差異グラフ" localSheetId="24">#N/A</definedName>
    <definedName name="差異グラフ" localSheetId="19">'Flex_Vs_XDD (3)'!差異グラフ</definedName>
    <definedName name="差異グラフ">Bib!差異グラフ</definedName>
    <definedName name="情報入力_CANCEL" localSheetId="18">Bib!情報入力_CANCEL</definedName>
    <definedName name="情報入力_CANCEL" localSheetId="10">#N/A</definedName>
    <definedName name="情報入力_CANCEL" localSheetId="11">#N/A</definedName>
    <definedName name="情報入力_CANCEL" localSheetId="14">'Dark current'!情報入力_CANCEL</definedName>
    <definedName name="情報入力_CANCEL" localSheetId="24">#N/A</definedName>
    <definedName name="情報入力_CANCEL" localSheetId="19">'Flex_Vs_XDD (3)'!情報入力_CANCEL</definedName>
    <definedName name="情報入力_CANCEL">Bib!情報入力_CANCEL</definedName>
    <definedName name="情報入力_OK" localSheetId="18">Bib!情報入力_OK</definedName>
    <definedName name="情報入力_OK" localSheetId="10">#N/A</definedName>
    <definedName name="情報入力_OK" localSheetId="11">#N/A</definedName>
    <definedName name="情報入力_OK" localSheetId="14">'Dark current'!情報入力_OK</definedName>
    <definedName name="情報入力_OK" localSheetId="24">#N/A</definedName>
    <definedName name="情報入力_OK" localSheetId="19">'Flex_Vs_XDD (3)'!情報入力_OK</definedName>
    <definedName name="情報入力_OK">Bib!情報入力_OK</definedName>
    <definedName name="所属室名" localSheetId="14">#REF!</definedName>
    <definedName name="所属室名">#REF!</definedName>
    <definedName name="担当者">"テキスト 15"</definedName>
    <definedName name="提出" localSheetId="18">Bib!提出</definedName>
    <definedName name="提出" localSheetId="10">#N/A</definedName>
    <definedName name="提出" localSheetId="11">#N/A</definedName>
    <definedName name="提出" localSheetId="14">'Dark current'!提出</definedName>
    <definedName name="提出" localSheetId="24">#N/A</definedName>
    <definedName name="提出" localSheetId="19">'Flex_Vs_XDD (3)'!提出</definedName>
    <definedName name="提出">Bib!提出</definedName>
    <definedName name="提出する" localSheetId="18">Bib!提出する</definedName>
    <definedName name="提出する" localSheetId="10">#N/A</definedName>
    <definedName name="提出する" localSheetId="11">#N/A</definedName>
    <definedName name="提出する" localSheetId="14">'Dark current'!提出する</definedName>
    <definedName name="提出する" localSheetId="24">#N/A</definedName>
    <definedName name="提出する" localSheetId="19">'Flex_Vs_XDD (3)'!提出する</definedName>
    <definedName name="提出する">Bib!提出する</definedName>
    <definedName name="明細読み込み" localSheetId="19">#REF!</definedName>
    <definedName name="明細読み込み">#REF!</definedName>
    <definedName name="段階">"エディット 27"</definedName>
    <definedName name="画面.01_N">#REF!</definedName>
    <definedName name="画面.01_N1">#REF!</definedName>
    <definedName name="画面.02_N">#REF!</definedName>
    <definedName name="画面.02_N1">#REF!</definedName>
    <definedName name="画面.03_N">#REF!</definedName>
    <definedName name="画面.03_N1">#REF!</definedName>
    <definedName name="画面.04_N">#REF!</definedName>
    <definedName name="画面.04_N1">#REF!</definedName>
    <definedName name="画面.05_N">#REF!</definedName>
    <definedName name="画面.05_N1">#REF!</definedName>
    <definedName name="画面.06_N">#REF!</definedName>
    <definedName name="画面.06_N1">#REF!</definedName>
    <definedName name="画面.07_N">#REF!</definedName>
    <definedName name="画面.07_N1">#REF!</definedName>
    <definedName name="画面.08_N">#REF!</definedName>
    <definedName name="画面.08_N1">#REF!</definedName>
    <definedName name="画面.09_N">#REF!</definedName>
    <definedName name="画面.09_N1">#REF!</definedName>
    <definedName name="画面.10_N">#REF!</definedName>
    <definedName name="画面.10_N1">#REF!</definedName>
    <definedName name="画面.11_N">#REF!</definedName>
    <definedName name="画面.11_N1">#REF!</definedName>
    <definedName name="画面.12_N">#REF!</definedName>
    <definedName name="画面.12_N1">#REF!</definedName>
    <definedName name="画面.13_N">#REF!</definedName>
    <definedName name="画面.13_N1">#REF!</definedName>
    <definedName name="画面.14_N">#REF!</definedName>
    <definedName name="画面.14_N1">#REF!</definedName>
    <definedName name="画面.15_N">#REF!</definedName>
    <definedName name="画面.15_N1">#REF!</definedName>
    <definedName name="画面.16_N">#REF!</definedName>
    <definedName name="画面.16_N1">#REF!</definedName>
    <definedName name="画面.17_N">#REF!</definedName>
    <definedName name="画面.17_N1">#REF!</definedName>
    <definedName name="画面.18_N">#REF!</definedName>
    <definedName name="画面.18_N1">#REF!</definedName>
    <definedName name="画面.19_N">#REF!</definedName>
    <definedName name="画面.19_N1">#REF!</definedName>
    <definedName name="画面.20_N">#REF!</definedName>
    <definedName name="画面.20_N1">#REF!</definedName>
    <definedName name="画面.21_N">#REF!</definedName>
    <definedName name="画面.21_N1">#REF!</definedName>
    <definedName name="画面.22_N">#REF!</definedName>
    <definedName name="画面.22_N1">#REF!</definedName>
    <definedName name="画面.23_N">#REF!</definedName>
    <definedName name="画面.23_N1">#REF!</definedName>
    <definedName name="画面.24_N">#REF!</definedName>
    <definedName name="画面.24_N1">#REF!</definedName>
    <definedName name="画面.25_N">#REF!</definedName>
    <definedName name="画面.25_N1">#REF!</definedName>
    <definedName name="画面.26_N">#REF!</definedName>
    <definedName name="画面.26_N1">#REF!</definedName>
    <definedName name="画面.27_N">#REF!</definedName>
    <definedName name="画面.27_N1">#REF!</definedName>
    <definedName name="画面.28_N">#REF!</definedName>
    <definedName name="画面.28_N1">#REF!</definedName>
    <definedName name="画面.29_N">#REF!</definedName>
    <definedName name="画面.29_N1">#REF!</definedName>
    <definedName name="画面.30_N">#REF!</definedName>
    <definedName name="画面.30_N1">#REF!</definedName>
    <definedName name="画面.31_N">#REF!</definedName>
    <definedName name="画面.31_N1">#REF!</definedName>
    <definedName name="画面.SS">#REF!</definedName>
    <definedName name="画面.データ領域">#REF!</definedName>
    <definedName name="画面.印刷領域">#REF!</definedName>
    <definedName name="画面.取入場所">#REF!</definedName>
    <definedName name="画面.品番">#REF!</definedName>
    <definedName name="画面.基本データ領域">#REF!</definedName>
    <definedName name="画面.数量">#REF!</definedName>
    <definedName name="画面.日付開始">#REF!</definedName>
    <definedName name="画面.日付開始N1">#REF!</definedName>
    <definedName name="画面.空白">#REF!</definedName>
    <definedName name="画面.製番">#REF!</definedName>
    <definedName name="画面.設変">#REF!</definedName>
    <definedName name="画面.車種">#REF!</definedName>
    <definedName name="目次" localSheetId="18">Bib!目次</definedName>
    <definedName name="目次" localSheetId="10">#N/A</definedName>
    <definedName name="目次" localSheetId="11">#N/A</definedName>
    <definedName name="目次" localSheetId="14">'Dark current'!目次</definedName>
    <definedName name="目次" localSheetId="24">#N/A</definedName>
    <definedName name="目次" localSheetId="19">'Flex_Vs_XDD (3)'!目次</definedName>
    <definedName name="目次">Bib!目次</definedName>
    <definedName name="納入先" localSheetId="14">#REF!</definedName>
    <definedName name="納入先">#REF!</definedName>
    <definedName name="納入先ｺｰﾄﾞ" localSheetId="14">#REF!</definedName>
    <definedName name="納入先ｺｰﾄﾞ">#REF!</definedName>
    <definedName name="納入先分類">#REF!</definedName>
    <definedName name="納入形態">#REF!</definedName>
    <definedName name="納入形態分類">#REF!</definedName>
    <definedName name="累計見直し_機種別" localSheetId="18">Bib!累計見直し_機種別</definedName>
    <definedName name="累計見直し_機種別" localSheetId="10">#N/A</definedName>
    <definedName name="累計見直し_機種別" localSheetId="11">#N/A</definedName>
    <definedName name="累計見直し_機種別" localSheetId="14">'Dark current'!累計見直し_機種別</definedName>
    <definedName name="累計見直し_機種別" localSheetId="24">#N/A</definedName>
    <definedName name="累計見直し_機種別" localSheetId="19">'Flex_Vs_XDD (3)'!累計見直し_機種別</definedName>
    <definedName name="累計見直し_機種別">Bib!累計見直し_機種別</definedName>
    <definedName name="累計見直し_車種別_機種別_トヨタ" localSheetId="18">Bib!累計見直し_車種別_機種別_トヨタ</definedName>
    <definedName name="累計見直し_車種別_機種別_トヨタ" localSheetId="10">#N/A</definedName>
    <definedName name="累計見直し_車種別_機種別_トヨタ" localSheetId="11">#N/A</definedName>
    <definedName name="累計見直し_車種別_機種別_トヨタ" localSheetId="14">'Dark current'!累計見直し_車種別_機種別_トヨタ</definedName>
    <definedName name="累計見直し_車種別_機種別_トヨタ" localSheetId="24">#N/A</definedName>
    <definedName name="累計見直し_車種別_機種別_トヨタ" localSheetId="19">'Flex_Vs_XDD (3)'!累計見直し_車種別_機種別_トヨタ</definedName>
    <definedName name="累計見直し_車種別_機種別_トヨタ">Bib!累計見直し_車種別_機種別_トヨタ</definedName>
    <definedName name="累計見直し_顧客別_機種別" localSheetId="18">Bib!累計見直し_顧客別_機種別</definedName>
    <definedName name="累計見直し_顧客別_機種別" localSheetId="10">#N/A</definedName>
    <definedName name="累計見直し_顧客別_機種別" localSheetId="11">#N/A</definedName>
    <definedName name="累計見直し_顧客別_機種別" localSheetId="14">'Dark current'!累計見直し_顧客別_機種別</definedName>
    <definedName name="累計見直し_顧客別_機種別" localSheetId="24">#N/A</definedName>
    <definedName name="累計見直し_顧客別_機種別" localSheetId="19">'Flex_Vs_XDD (3)'!累計見直し_顧客別_機種別</definedName>
    <definedName name="累計見直し_顧客別_機種別">Bib!累計見直し_顧客別_機種別</definedName>
    <definedName name="製品" localSheetId="14">#REF!</definedName>
    <definedName name="製品">#REF!</definedName>
    <definedName name="製品分類" localSheetId="14">#REF!</definedName>
    <definedName name="製品分類">#REF!</definedName>
    <definedName name="製品構成">#REF!</definedName>
    <definedName name="製品構成分類">#REF!</definedName>
    <definedName name="要求画面.ユーザ">#REF!</definedName>
    <definedName name="要求画面.計画年月">#REF!</definedName>
    <definedName name="要求画面.車種">#REF!</definedName>
    <definedName name="計画と実績1から6月">#REF!,#REF!</definedName>
    <definedName name="計画と実績7から12月">#REF!,#REF!</definedName>
    <definedName name="課名">#REF!</definedName>
    <definedName name="費目">#REF!</definedName>
    <definedName name="費目コード">#REF!</definedName>
    <definedName name="部門No">#REF!</definedName>
    <definedName name="部門名">#REF!</definedName>
    <definedName name="金型明細">#REF!</definedName>
    <definedName name="集約機種選択_CANCEL" localSheetId="18">Bib!集約機種選択_CANCEL</definedName>
    <definedName name="集約機種選択_CANCEL" localSheetId="10">#N/A</definedName>
    <definedName name="集約機種選択_CANCEL" localSheetId="11">#N/A</definedName>
    <definedName name="集約機種選択_CANCEL" localSheetId="14">'Dark current'!集約機種選択_CANCEL</definedName>
    <definedName name="集約機種選択_CANCEL" localSheetId="24">#N/A</definedName>
    <definedName name="集約機種選択_CANCEL" localSheetId="19">'Flex_Vs_XDD (3)'!集約機種選択_CANCEL</definedName>
    <definedName name="集約機種選択_CANCEL">Bib!集約機種選択_CANCEL</definedName>
    <definedName name="集約機種選択_OK" localSheetId="18">Bib!集約機種選択_OK</definedName>
    <definedName name="集約機種選択_OK" localSheetId="10">#N/A</definedName>
    <definedName name="集約機種選択_OK" localSheetId="11">#N/A</definedName>
    <definedName name="集約機種選択_OK" localSheetId="14">'Dark current'!集約機種選択_OK</definedName>
    <definedName name="集約機種選択_OK" localSheetId="24">#N/A</definedName>
    <definedName name="集約機種選択_OK" localSheetId="19">'Flex_Vs_XDD (3)'!集約機種選択_OK</definedName>
    <definedName name="集約機種選択_OK">Bib!集約機種選択_OK</definedName>
    <definedName name="集約機種選択_SORTCHANGE" localSheetId="18">Bib!集約機種選択_SORTCHANGE</definedName>
    <definedName name="集約機種選択_SORTCHANGE" localSheetId="10">#N/A</definedName>
    <definedName name="集約機種選択_SORTCHANGE" localSheetId="11">#N/A</definedName>
    <definedName name="集約機種選択_SORTCHANGE" localSheetId="14">'Dark current'!集約機種選択_SORTCHANGE</definedName>
    <definedName name="集約機種選択_SORTCHANGE" localSheetId="24">#N/A</definedName>
    <definedName name="集約機種選択_SORTCHANGE" localSheetId="19">'Flex_Vs_XDD (3)'!集約機種選択_SORTCHANGE</definedName>
    <definedName name="集約機種選択_SORTCHANGE">Bib!集約機種選択_SORTCHANGE</definedName>
    <definedName name="顧客別差異" localSheetId="18">Bib!顧客別差異</definedName>
    <definedName name="顧客別差異" localSheetId="10">#N/A</definedName>
    <definedName name="顧客別差異" localSheetId="11">#N/A</definedName>
    <definedName name="顧客別差異" localSheetId="14">'Dark current'!顧客別差異</definedName>
    <definedName name="顧客別差異" localSheetId="24">#N/A</definedName>
    <definedName name="顧客別差異" localSheetId="19">'Flex_Vs_XDD (3)'!顧客別差異</definedName>
    <definedName name="顧客別差異">Bib!顧客別差異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2" l="1"/>
  <c r="I32" i="2"/>
  <c r="I33" i="2"/>
  <c r="J33" i="2"/>
  <c r="I35" i="2"/>
  <c r="I36" i="2"/>
  <c r="I37" i="2"/>
  <c r="I38" i="2"/>
  <c r="I39" i="2"/>
  <c r="I40" i="2"/>
  <c r="I41" i="2"/>
  <c r="I42" i="2"/>
  <c r="F46" i="2"/>
  <c r="F278" i="50"/>
  <c r="J49" i="43" l="1"/>
  <c r="J48" i="43"/>
  <c r="J50" i="43"/>
  <c r="J53" i="43"/>
  <c r="J52" i="43"/>
  <c r="J54" i="43"/>
  <c r="N27" i="43"/>
  <c r="N26" i="43"/>
  <c r="O26" i="43"/>
  <c r="P25" i="43"/>
  <c r="O25" i="43" s="1"/>
  <c r="J40" i="43"/>
  <c r="J37" i="43"/>
  <c r="J36" i="43"/>
  <c r="O35" i="43"/>
  <c r="J30" i="43"/>
  <c r="J28" i="43"/>
  <c r="J27" i="43"/>
  <c r="BG245" i="50" l="1"/>
  <c r="BH245" i="50"/>
  <c r="BG250" i="50"/>
  <c r="BG259" i="50"/>
  <c r="H254" i="50"/>
  <c r="BG255" i="50"/>
  <c r="BG247" i="50"/>
  <c r="BH247" i="50"/>
  <c r="BG248" i="50"/>
  <c r="BG252" i="50"/>
  <c r="BG262" i="50"/>
  <c r="BG258" i="50"/>
  <c r="G31" i="50"/>
  <c r="H31" i="50" s="1"/>
  <c r="I31" i="50" s="1"/>
  <c r="J31" i="50" s="1"/>
  <c r="K31" i="50" s="1"/>
  <c r="L31" i="50" s="1"/>
  <c r="M31" i="50" s="1"/>
  <c r="N31" i="50" s="1"/>
  <c r="O31" i="50" s="1"/>
  <c r="P31" i="50" s="1"/>
  <c r="Q31" i="50" s="1"/>
  <c r="R31" i="50" s="1"/>
  <c r="S31" i="50" s="1"/>
  <c r="T31" i="50" s="1"/>
  <c r="U31" i="50" s="1"/>
  <c r="V31" i="50" s="1"/>
  <c r="W31" i="50" s="1"/>
  <c r="F31" i="50"/>
  <c r="Q215" i="50"/>
  <c r="V311" i="50"/>
  <c r="R311" i="50"/>
  <c r="O311" i="50"/>
  <c r="Q292" i="50"/>
  <c r="M292" i="50"/>
  <c r="J292" i="50"/>
  <c r="C280" i="50"/>
  <c r="C282" i="50" s="1"/>
  <c r="G279" i="50"/>
  <c r="G278" i="50"/>
  <c r="CR267" i="50" s="1"/>
  <c r="C275" i="50"/>
  <c r="O269" i="50"/>
  <c r="DB268" i="50" a="1"/>
  <c r="DB268" i="50" s="1"/>
  <c r="DA268" i="50"/>
  <c r="CZ268" i="50"/>
  <c r="CX268" i="50"/>
  <c r="CW268" i="50"/>
  <c r="CV268" i="50"/>
  <c r="CU268" i="50"/>
  <c r="CT268" i="50"/>
  <c r="CR268" i="50"/>
  <c r="CQ268" i="50"/>
  <c r="CP268" i="50"/>
  <c r="CN268" i="50"/>
  <c r="CM268" i="50"/>
  <c r="CL268" i="50"/>
  <c r="CK268" i="50"/>
  <c r="CJ268" i="50"/>
  <c r="CH268" i="50"/>
  <c r="CF268" i="50"/>
  <c r="CE268" i="50"/>
  <c r="CD268" i="50"/>
  <c r="CB268" i="50"/>
  <c r="CA268" i="50"/>
  <c r="BZ268" i="50"/>
  <c r="BY268" i="50"/>
  <c r="BX268" i="50"/>
  <c r="BV268" i="50"/>
  <c r="BT268" i="50"/>
  <c r="BS268" i="50"/>
  <c r="BR268" i="50"/>
  <c r="BQ268" i="50"/>
  <c r="BP268" i="50"/>
  <c r="BN268" i="50"/>
  <c r="BM268" i="50"/>
  <c r="BL268" i="50"/>
  <c r="BK268" i="50"/>
  <c r="BJ268" i="50"/>
  <c r="BH268" i="50"/>
  <c r="BG268" i="50"/>
  <c r="BF268" i="50"/>
  <c r="BD268" i="50"/>
  <c r="BB268" i="50"/>
  <c r="BA268" i="50"/>
  <c r="AZ268" i="50"/>
  <c r="AX268" i="50"/>
  <c r="AW268" i="50"/>
  <c r="AV268" i="50"/>
  <c r="AU268" i="50"/>
  <c r="AT268" i="50"/>
  <c r="AR268" i="50"/>
  <c r="AP268" i="50"/>
  <c r="AO268" i="50"/>
  <c r="AN268" i="50"/>
  <c r="AM268" i="50"/>
  <c r="AL268" i="50"/>
  <c r="AJ268" i="50"/>
  <c r="AI268" i="50"/>
  <c r="AH268" i="50"/>
  <c r="AF268" i="50"/>
  <c r="AD268" i="50"/>
  <c r="AC268" i="50"/>
  <c r="AB268" i="50"/>
  <c r="Z268" i="50"/>
  <c r="X268" i="50"/>
  <c r="W268" i="50"/>
  <c r="U268" i="50"/>
  <c r="T268" i="50"/>
  <c r="S268" i="50"/>
  <c r="Q268" i="50"/>
  <c r="P268" i="50"/>
  <c r="N268" i="50"/>
  <c r="M268" i="50"/>
  <c r="DA267" i="50"/>
  <c r="CW267" i="50"/>
  <c r="CU267" i="50"/>
  <c r="CQ267" i="50"/>
  <c r="CM267" i="50"/>
  <c r="CK267" i="50"/>
  <c r="CE267" i="50"/>
  <c r="CA267" i="50"/>
  <c r="BY267" i="50"/>
  <c r="BS267" i="50"/>
  <c r="BQ267" i="50"/>
  <c r="BM267" i="50"/>
  <c r="BK267" i="50"/>
  <c r="BG267" i="50"/>
  <c r="BD267" i="50"/>
  <c r="BA267" i="50"/>
  <c r="AW267" i="50"/>
  <c r="AU267" i="50"/>
  <c r="AO267" i="50"/>
  <c r="AM267" i="50"/>
  <c r="AI267" i="50"/>
  <c r="AC267" i="50"/>
  <c r="W267" i="50"/>
  <c r="U267" i="50"/>
  <c r="T267" i="50"/>
  <c r="Q267" i="50"/>
  <c r="N267" i="50"/>
  <c r="R264" i="50"/>
  <c r="O264" i="50"/>
  <c r="CZ257" i="50"/>
  <c r="C252" i="50"/>
  <c r="C254" i="50" s="1"/>
  <c r="F251" i="50"/>
  <c r="G251" i="50" s="1"/>
  <c r="F250" i="50"/>
  <c r="C247" i="50"/>
  <c r="AR240" i="50" s="1"/>
  <c r="K242" i="50"/>
  <c r="AM240" i="50"/>
  <c r="V238" i="50"/>
  <c r="V241" i="50" s="1"/>
  <c r="R238" i="50"/>
  <c r="R241" i="50" s="1"/>
  <c r="O238" i="50"/>
  <c r="O241" i="50" s="1"/>
  <c r="C227" i="50"/>
  <c r="C229" i="50" s="1"/>
  <c r="F226" i="50"/>
  <c r="G226" i="50" s="1"/>
  <c r="F225" i="50"/>
  <c r="G225" i="50" s="1"/>
  <c r="C222" i="50"/>
  <c r="AF215" i="50" s="1"/>
  <c r="K217" i="50"/>
  <c r="AO215" i="50"/>
  <c r="AM215" i="50"/>
  <c r="AH215" i="50"/>
  <c r="AC215" i="50"/>
  <c r="W215" i="50"/>
  <c r="S215" i="50"/>
  <c r="N215" i="50"/>
  <c r="AR214" i="50"/>
  <c r="AO214" i="50"/>
  <c r="AN214" i="50"/>
  <c r="AM214" i="50"/>
  <c r="AL214" i="50"/>
  <c r="AJ214" i="50"/>
  <c r="AH214" i="50"/>
  <c r="AF214" i="50"/>
  <c r="AD214" i="50"/>
  <c r="AC214" i="50"/>
  <c r="Z214" i="50"/>
  <c r="W214" i="50"/>
  <c r="U214" i="50"/>
  <c r="S214" i="50"/>
  <c r="Q214" i="50"/>
  <c r="P214" i="50"/>
  <c r="N214" i="50"/>
  <c r="M214" i="50"/>
  <c r="V213" i="50"/>
  <c r="V216" i="50" s="1"/>
  <c r="R213" i="50"/>
  <c r="R216" i="50" s="1"/>
  <c r="O213" i="50"/>
  <c r="O216" i="50" s="1"/>
  <c r="E213" i="50"/>
  <c r="R128" i="50"/>
  <c r="R129" i="50" s="1"/>
  <c r="O128" i="50"/>
  <c r="O129" i="50" s="1"/>
  <c r="K128" i="50"/>
  <c r="J128" i="50"/>
  <c r="I128" i="50"/>
  <c r="H128" i="50"/>
  <c r="G128" i="50"/>
  <c r="F128" i="50"/>
  <c r="E128" i="50"/>
  <c r="R124" i="50"/>
  <c r="R125" i="50" s="1"/>
  <c r="O124" i="50"/>
  <c r="O125" i="50" s="1"/>
  <c r="K124" i="50"/>
  <c r="J124" i="50"/>
  <c r="I124" i="50"/>
  <c r="H124" i="50"/>
  <c r="G124" i="50"/>
  <c r="F124" i="50"/>
  <c r="E124" i="50"/>
  <c r="CY121" i="50"/>
  <c r="K121" i="50"/>
  <c r="J121" i="50"/>
  <c r="I121" i="50"/>
  <c r="H121" i="50"/>
  <c r="G121" i="50"/>
  <c r="F121" i="50"/>
  <c r="E121" i="50"/>
  <c r="V119" i="50"/>
  <c r="V120" i="50" s="1"/>
  <c r="R119" i="50"/>
  <c r="R120" i="50" s="1"/>
  <c r="O119" i="50"/>
  <c r="O120" i="50" s="1"/>
  <c r="K119" i="50"/>
  <c r="J119" i="50"/>
  <c r="I119" i="50"/>
  <c r="H119" i="50"/>
  <c r="G119" i="50"/>
  <c r="F119" i="50"/>
  <c r="E119" i="50"/>
  <c r="K117" i="50"/>
  <c r="J117" i="50"/>
  <c r="I117" i="50"/>
  <c r="H117" i="50"/>
  <c r="G117" i="50"/>
  <c r="F117" i="50"/>
  <c r="E117" i="50"/>
  <c r="V115" i="50"/>
  <c r="V116" i="50" s="1"/>
  <c r="R115" i="50"/>
  <c r="R116" i="50" s="1"/>
  <c r="O115" i="50"/>
  <c r="O116" i="50" s="1"/>
  <c r="E110" i="50"/>
  <c r="E107" i="50"/>
  <c r="E103" i="50"/>
  <c r="J102" i="50"/>
  <c r="E100" i="50"/>
  <c r="BP89" i="50"/>
  <c r="AB89" i="50"/>
  <c r="R88" i="50"/>
  <c r="O88" i="50"/>
  <c r="K88" i="50"/>
  <c r="J88" i="50"/>
  <c r="I88" i="50"/>
  <c r="H88" i="50"/>
  <c r="G88" i="50"/>
  <c r="F88" i="50"/>
  <c r="E88" i="50"/>
  <c r="R84" i="50"/>
  <c r="O84" i="50"/>
  <c r="K84" i="50"/>
  <c r="J84" i="50"/>
  <c r="I84" i="50"/>
  <c r="H84" i="50"/>
  <c r="G84" i="50"/>
  <c r="F84" i="50"/>
  <c r="E84" i="50"/>
  <c r="E115" i="50" s="1"/>
  <c r="V83" i="50"/>
  <c r="R83" i="50"/>
  <c r="O83" i="50"/>
  <c r="K83" i="50"/>
  <c r="J83" i="50"/>
  <c r="I83" i="50"/>
  <c r="H83" i="50"/>
  <c r="G83" i="50"/>
  <c r="G115" i="50" s="1"/>
  <c r="F83" i="50"/>
  <c r="F115" i="50" s="1"/>
  <c r="E83" i="50"/>
  <c r="V79" i="50"/>
  <c r="R79" i="50"/>
  <c r="O79" i="50"/>
  <c r="F79" i="50"/>
  <c r="E79" i="50"/>
  <c r="V75" i="50"/>
  <c r="R75" i="50"/>
  <c r="O75" i="50"/>
  <c r="E75" i="50"/>
  <c r="K74" i="50"/>
  <c r="J74" i="50"/>
  <c r="I74" i="50"/>
  <c r="H74" i="50"/>
  <c r="G74" i="50"/>
  <c r="F74" i="50"/>
  <c r="E74" i="50"/>
  <c r="E70" i="50"/>
  <c r="CB89" i="50" s="1"/>
  <c r="E69" i="50"/>
  <c r="E66" i="50"/>
  <c r="E67" i="50" s="1"/>
  <c r="E63" i="50"/>
  <c r="AH80" i="50" s="1"/>
  <c r="E62" i="50"/>
  <c r="E59" i="50"/>
  <c r="E60" i="50" s="1"/>
  <c r="AD76" i="50" s="1"/>
  <c r="V42" i="50"/>
  <c r="R42" i="50"/>
  <c r="O42" i="50"/>
  <c r="F41" i="50"/>
  <c r="G41" i="50" s="1"/>
  <c r="H41" i="50" s="1"/>
  <c r="I41" i="50" s="1"/>
  <c r="J41" i="50" s="1"/>
  <c r="K41" i="50" s="1"/>
  <c r="L41" i="50" s="1"/>
  <c r="M41" i="50" s="1"/>
  <c r="N41" i="50" s="1"/>
  <c r="O41" i="50" s="1"/>
  <c r="P41" i="50" s="1"/>
  <c r="Q41" i="50" s="1"/>
  <c r="R41" i="50" s="1"/>
  <c r="S41" i="50" s="1"/>
  <c r="T41" i="50" s="1"/>
  <c r="U41" i="50" s="1"/>
  <c r="V41" i="50" s="1"/>
  <c r="W41" i="50" s="1"/>
  <c r="X41" i="50" s="1"/>
  <c r="Y41" i="50" s="1"/>
  <c r="Z41" i="50" s="1"/>
  <c r="AA41" i="50" s="1"/>
  <c r="AB41" i="50" s="1"/>
  <c r="AC41" i="50" s="1"/>
  <c r="AD41" i="50" s="1"/>
  <c r="AE41" i="50" s="1"/>
  <c r="AF41" i="50" s="1"/>
  <c r="AG41" i="50" s="1"/>
  <c r="AH41" i="50" s="1"/>
  <c r="AI41" i="50" s="1"/>
  <c r="AJ41" i="50" s="1"/>
  <c r="AK41" i="50" s="1"/>
  <c r="AL41" i="50" s="1"/>
  <c r="AM41" i="50" s="1"/>
  <c r="AN41" i="50" s="1"/>
  <c r="AO41" i="50" s="1"/>
  <c r="AP41" i="50" s="1"/>
  <c r="AQ41" i="50" s="1"/>
  <c r="AR41" i="50" s="1"/>
  <c r="AS41" i="50" s="1"/>
  <c r="AT41" i="50" s="1"/>
  <c r="AU41" i="50" s="1"/>
  <c r="AV41" i="50" s="1"/>
  <c r="AW41" i="50" s="1"/>
  <c r="AX41" i="50" s="1"/>
  <c r="AY41" i="50" s="1"/>
  <c r="AZ41" i="50" s="1"/>
  <c r="BA41" i="50" s="1"/>
  <c r="BB41" i="50" s="1"/>
  <c r="BC41" i="50" s="1"/>
  <c r="BD41" i="50" s="1"/>
  <c r="BE41" i="50" s="1"/>
  <c r="BF41" i="50" s="1"/>
  <c r="BG41" i="50" s="1"/>
  <c r="BH41" i="50" s="1"/>
  <c r="BI41" i="50" s="1"/>
  <c r="BJ41" i="50" s="1"/>
  <c r="BK41" i="50" s="1"/>
  <c r="BL41" i="50" s="1"/>
  <c r="BM41" i="50" s="1"/>
  <c r="BN41" i="50" s="1"/>
  <c r="BO41" i="50" s="1"/>
  <c r="BP41" i="50" s="1"/>
  <c r="BQ41" i="50" s="1"/>
  <c r="BR41" i="50" s="1"/>
  <c r="BS41" i="50" s="1"/>
  <c r="BT41" i="50" s="1"/>
  <c r="BU41" i="50" s="1"/>
  <c r="BV41" i="50" s="1"/>
  <c r="BW41" i="50" s="1"/>
  <c r="BX41" i="50" s="1"/>
  <c r="BY41" i="50" s="1"/>
  <c r="BZ41" i="50" s="1"/>
  <c r="CA41" i="50" s="1"/>
  <c r="CB41" i="50" s="1"/>
  <c r="CC41" i="50" s="1"/>
  <c r="CD41" i="50" s="1"/>
  <c r="CE41" i="50" s="1"/>
  <c r="CF41" i="50" s="1"/>
  <c r="CG41" i="50" s="1"/>
  <c r="CH41" i="50" s="1"/>
  <c r="CI41" i="50" s="1"/>
  <c r="CJ41" i="50" s="1"/>
  <c r="CK41" i="50" s="1"/>
  <c r="CL41" i="50" s="1"/>
  <c r="CM41" i="50" s="1"/>
  <c r="CN41" i="50" s="1"/>
  <c r="CO41" i="50" s="1"/>
  <c r="CP41" i="50" s="1"/>
  <c r="CQ41" i="50" s="1"/>
  <c r="CR41" i="50" s="1"/>
  <c r="CS41" i="50" s="1"/>
  <c r="CT41" i="50" s="1"/>
  <c r="CU41" i="50" s="1"/>
  <c r="CV41" i="50" s="1"/>
  <c r="CW41" i="50" s="1"/>
  <c r="CX41" i="50" s="1"/>
  <c r="CY41" i="50" s="1"/>
  <c r="CZ41" i="50" s="1"/>
  <c r="E41" i="50"/>
  <c r="CZ39" i="50"/>
  <c r="CY39" i="50"/>
  <c r="CV39" i="50"/>
  <c r="CU39" i="50"/>
  <c r="CT39" i="50"/>
  <c r="CS39" i="50"/>
  <c r="CR39" i="50"/>
  <c r="CQ39" i="50"/>
  <c r="CN39" i="50"/>
  <c r="CM39" i="50"/>
  <c r="CL39" i="50"/>
  <c r="CK39" i="50"/>
  <c r="CJ39" i="50"/>
  <c r="CI39" i="50"/>
  <c r="CF39" i="50"/>
  <c r="CE39" i="50"/>
  <c r="CD39" i="50"/>
  <c r="CC39" i="50"/>
  <c r="CB39" i="50"/>
  <c r="CA39" i="50"/>
  <c r="BX39" i="50"/>
  <c r="BW39" i="50"/>
  <c r="BV39" i="50"/>
  <c r="BU39" i="50"/>
  <c r="BT39" i="50"/>
  <c r="BS39" i="50"/>
  <c r="BP39" i="50"/>
  <c r="BO39" i="50"/>
  <c r="BN39" i="50"/>
  <c r="BM39" i="50"/>
  <c r="BL39" i="50"/>
  <c r="BK39" i="50"/>
  <c r="BH39" i="50"/>
  <c r="BG39" i="50"/>
  <c r="BF39" i="50"/>
  <c r="BE39" i="50"/>
  <c r="BD39" i="50"/>
  <c r="BC39" i="50"/>
  <c r="AZ39" i="50"/>
  <c r="AY39" i="50"/>
  <c r="AX39" i="50"/>
  <c r="AW39" i="50"/>
  <c r="AV39" i="50"/>
  <c r="AU39" i="50"/>
  <c r="AR39" i="50"/>
  <c r="AQ39" i="50"/>
  <c r="AP39" i="50"/>
  <c r="AO39" i="50"/>
  <c r="AN39" i="50"/>
  <c r="AM39" i="50"/>
  <c r="AJ39" i="50"/>
  <c r="AI39" i="50"/>
  <c r="AH39" i="50"/>
  <c r="AG39" i="50"/>
  <c r="AF39" i="50"/>
  <c r="AE39" i="50"/>
  <c r="AB39" i="50"/>
  <c r="AA39" i="50"/>
  <c r="Z39" i="50"/>
  <c r="Y39" i="50"/>
  <c r="X39" i="50"/>
  <c r="W39" i="50"/>
  <c r="T39" i="50"/>
  <c r="S39" i="50"/>
  <c r="R39" i="50"/>
  <c r="Q39" i="50"/>
  <c r="P39" i="50"/>
  <c r="O39" i="50"/>
  <c r="L39" i="50"/>
  <c r="K39" i="50"/>
  <c r="J39" i="50"/>
  <c r="I39" i="50"/>
  <c r="H39" i="50"/>
  <c r="G39" i="50"/>
  <c r="E39" i="50"/>
  <c r="CX39" i="50" s="1"/>
  <c r="C38" i="50"/>
  <c r="CZ37" i="50"/>
  <c r="CY37" i="50"/>
  <c r="CX37" i="50"/>
  <c r="CW37" i="50"/>
  <c r="CV37" i="50"/>
  <c r="CU37" i="50"/>
  <c r="CT37" i="50"/>
  <c r="CS37" i="50"/>
  <c r="CR37" i="50"/>
  <c r="CQ37" i="50"/>
  <c r="CP37" i="50"/>
  <c r="CO37" i="50"/>
  <c r="CN37" i="50"/>
  <c r="CM37" i="50"/>
  <c r="CL37" i="50"/>
  <c r="CK37" i="50"/>
  <c r="CJ37" i="50"/>
  <c r="CI37" i="50"/>
  <c r="CH37" i="50"/>
  <c r="CG37" i="50"/>
  <c r="CF37" i="50"/>
  <c r="CE37" i="50"/>
  <c r="CD37" i="50"/>
  <c r="CC37" i="50"/>
  <c r="CB37" i="50"/>
  <c r="CA37" i="50"/>
  <c r="BZ37" i="50"/>
  <c r="BY37" i="50"/>
  <c r="BX37" i="50"/>
  <c r="BW37" i="50"/>
  <c r="BV37" i="50"/>
  <c r="BU37" i="50"/>
  <c r="BT37" i="50"/>
  <c r="BS37" i="50"/>
  <c r="BR37" i="50"/>
  <c r="BQ37" i="50"/>
  <c r="BP37" i="50"/>
  <c r="BO37" i="50"/>
  <c r="BN37" i="50"/>
  <c r="BM37" i="50"/>
  <c r="BL37" i="50"/>
  <c r="BK37" i="50"/>
  <c r="BJ37" i="50"/>
  <c r="BI37" i="50"/>
  <c r="BH37" i="50"/>
  <c r="BG37" i="50"/>
  <c r="BF37" i="50"/>
  <c r="BE37" i="50"/>
  <c r="BD37" i="50"/>
  <c r="BC37" i="50"/>
  <c r="BB37" i="50"/>
  <c r="BA37" i="50"/>
  <c r="AZ37" i="50"/>
  <c r="AY37" i="50"/>
  <c r="AX37" i="50"/>
  <c r="AW37" i="50"/>
  <c r="AV37" i="50"/>
  <c r="AU37" i="50"/>
  <c r="AT37" i="50"/>
  <c r="AS37" i="50"/>
  <c r="AR37" i="50"/>
  <c r="AQ37" i="50"/>
  <c r="AP37" i="50"/>
  <c r="AO37" i="50"/>
  <c r="AN37" i="50"/>
  <c r="AM37" i="50"/>
  <c r="AL37" i="50"/>
  <c r="AK37" i="50"/>
  <c r="AJ37" i="50"/>
  <c r="AI37" i="50"/>
  <c r="AH37" i="50"/>
  <c r="AG37" i="50"/>
  <c r="AF37" i="50"/>
  <c r="AE37" i="50"/>
  <c r="AD37" i="50"/>
  <c r="AC37" i="50"/>
  <c r="AB37" i="50"/>
  <c r="AA37" i="50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G37" i="50"/>
  <c r="F37" i="50"/>
  <c r="H34" i="50"/>
  <c r="I34" i="50" s="1"/>
  <c r="J34" i="50" s="1"/>
  <c r="K34" i="50" s="1"/>
  <c r="L34" i="50" s="1"/>
  <c r="M34" i="50" s="1"/>
  <c r="N34" i="50" s="1"/>
  <c r="O34" i="50" s="1"/>
  <c r="P34" i="50" s="1"/>
  <c r="Q34" i="50" s="1"/>
  <c r="R34" i="50" s="1"/>
  <c r="S34" i="50" s="1"/>
  <c r="T34" i="50" s="1"/>
  <c r="U34" i="50" s="1"/>
  <c r="V34" i="50" s="1"/>
  <c r="W34" i="50" s="1"/>
  <c r="X34" i="50" s="1"/>
  <c r="Y34" i="50" s="1"/>
  <c r="Z34" i="50" s="1"/>
  <c r="AA34" i="50" s="1"/>
  <c r="AB34" i="50" s="1"/>
  <c r="AC34" i="50" s="1"/>
  <c r="AD34" i="50" s="1"/>
  <c r="AE34" i="50" s="1"/>
  <c r="AF34" i="50" s="1"/>
  <c r="AG34" i="50" s="1"/>
  <c r="AH34" i="50" s="1"/>
  <c r="AI34" i="50" s="1"/>
  <c r="AJ34" i="50" s="1"/>
  <c r="AK34" i="50" s="1"/>
  <c r="AL34" i="50" s="1"/>
  <c r="AM34" i="50" s="1"/>
  <c r="AN34" i="50" s="1"/>
  <c r="AO34" i="50" s="1"/>
  <c r="AP34" i="50" s="1"/>
  <c r="AQ34" i="50" s="1"/>
  <c r="AR34" i="50" s="1"/>
  <c r="F34" i="50"/>
  <c r="G34" i="50" s="1"/>
  <c r="G33" i="50"/>
  <c r="H33" i="50" s="1"/>
  <c r="I33" i="50" s="1"/>
  <c r="J33" i="50" s="1"/>
  <c r="K33" i="50" s="1"/>
  <c r="L33" i="50" s="1"/>
  <c r="M33" i="50" s="1"/>
  <c r="N33" i="50" s="1"/>
  <c r="O33" i="50" s="1"/>
  <c r="P33" i="50" s="1"/>
  <c r="Q33" i="50" s="1"/>
  <c r="R33" i="50" s="1"/>
  <c r="S33" i="50" s="1"/>
  <c r="T33" i="50" s="1"/>
  <c r="U33" i="50" s="1"/>
  <c r="V33" i="50" s="1"/>
  <c r="W33" i="50" s="1"/>
  <c r="X33" i="50" s="1"/>
  <c r="Y33" i="50" s="1"/>
  <c r="Z33" i="50" s="1"/>
  <c r="AA33" i="50" s="1"/>
  <c r="AB33" i="50" s="1"/>
  <c r="AC33" i="50" s="1"/>
  <c r="AD33" i="50" s="1"/>
  <c r="AE33" i="50" s="1"/>
  <c r="AF33" i="50" s="1"/>
  <c r="AG33" i="50" s="1"/>
  <c r="AH33" i="50" s="1"/>
  <c r="AI33" i="50" s="1"/>
  <c r="AJ33" i="50" s="1"/>
  <c r="AK33" i="50" s="1"/>
  <c r="AL33" i="50" s="1"/>
  <c r="AM33" i="50" s="1"/>
  <c r="AN33" i="50" s="1"/>
  <c r="AO33" i="50" s="1"/>
  <c r="AP33" i="50" s="1"/>
  <c r="AQ33" i="50" s="1"/>
  <c r="AR33" i="50" s="1"/>
  <c r="F33" i="50"/>
  <c r="F32" i="50"/>
  <c r="G32" i="50" s="1"/>
  <c r="H32" i="50" s="1"/>
  <c r="I32" i="50" s="1"/>
  <c r="J32" i="50" s="1"/>
  <c r="K32" i="50" s="1"/>
  <c r="L32" i="50" s="1"/>
  <c r="C32" i="50"/>
  <c r="B32" i="50"/>
  <c r="E28" i="50"/>
  <c r="F28" i="50" s="1"/>
  <c r="G28" i="50" s="1"/>
  <c r="H28" i="50" s="1"/>
  <c r="I28" i="50" s="1"/>
  <c r="J28" i="50" s="1"/>
  <c r="K28" i="50" s="1"/>
  <c r="L28" i="50" s="1"/>
  <c r="M28" i="50" s="1"/>
  <c r="N28" i="50" s="1"/>
  <c r="O28" i="50" s="1"/>
  <c r="P28" i="50" s="1"/>
  <c r="Q28" i="50" s="1"/>
  <c r="R28" i="50" s="1"/>
  <c r="S28" i="50" s="1"/>
  <c r="T28" i="50" s="1"/>
  <c r="U28" i="50" s="1"/>
  <c r="V28" i="50" s="1"/>
  <c r="W28" i="50" s="1"/>
  <c r="X28" i="50" s="1"/>
  <c r="Y28" i="50" s="1"/>
  <c r="Z28" i="50" s="1"/>
  <c r="AA28" i="50" s="1"/>
  <c r="AB28" i="50" s="1"/>
  <c r="AC28" i="50" s="1"/>
  <c r="AD28" i="50" s="1"/>
  <c r="AE28" i="50" s="1"/>
  <c r="AF28" i="50" s="1"/>
  <c r="AG28" i="50" s="1"/>
  <c r="AH28" i="50" s="1"/>
  <c r="AI28" i="50" s="1"/>
  <c r="AJ28" i="50" s="1"/>
  <c r="AK28" i="50" s="1"/>
  <c r="AL28" i="50" s="1"/>
  <c r="AM28" i="50" s="1"/>
  <c r="AN28" i="50" s="1"/>
  <c r="AO28" i="50" s="1"/>
  <c r="AP28" i="50" s="1"/>
  <c r="AQ28" i="50" s="1"/>
  <c r="AR28" i="50" s="1"/>
  <c r="AS28" i="50" s="1"/>
  <c r="AT28" i="50" s="1"/>
  <c r="AU28" i="50" s="1"/>
  <c r="AV28" i="50" s="1"/>
  <c r="AW28" i="50" s="1"/>
  <c r="AX28" i="50" s="1"/>
  <c r="AY28" i="50" s="1"/>
  <c r="AZ28" i="50" s="1"/>
  <c r="BA28" i="50" s="1"/>
  <c r="BB28" i="50" s="1"/>
  <c r="BC28" i="50" s="1"/>
  <c r="BD28" i="50" s="1"/>
  <c r="BE28" i="50" s="1"/>
  <c r="BF28" i="50" s="1"/>
  <c r="BG28" i="50" s="1"/>
  <c r="BH28" i="50" s="1"/>
  <c r="BI28" i="50" s="1"/>
  <c r="BJ28" i="50" s="1"/>
  <c r="BK28" i="50" s="1"/>
  <c r="BL28" i="50" s="1"/>
  <c r="BM28" i="50" s="1"/>
  <c r="BN28" i="50" s="1"/>
  <c r="BO28" i="50" s="1"/>
  <c r="BP28" i="50" s="1"/>
  <c r="BQ28" i="50" s="1"/>
  <c r="BR28" i="50" s="1"/>
  <c r="BS28" i="50" s="1"/>
  <c r="BT28" i="50" s="1"/>
  <c r="BU28" i="50" s="1"/>
  <c r="BV28" i="50" s="1"/>
  <c r="BW28" i="50" s="1"/>
  <c r="BX28" i="50" s="1"/>
  <c r="BY28" i="50" s="1"/>
  <c r="BZ28" i="50" s="1"/>
  <c r="CA28" i="50" s="1"/>
  <c r="CB28" i="50" s="1"/>
  <c r="CC28" i="50" s="1"/>
  <c r="CD28" i="50" s="1"/>
  <c r="CE28" i="50" s="1"/>
  <c r="CF28" i="50" s="1"/>
  <c r="CG28" i="50" s="1"/>
  <c r="CH28" i="50" s="1"/>
  <c r="CI28" i="50" s="1"/>
  <c r="CJ28" i="50" s="1"/>
  <c r="CK28" i="50" s="1"/>
  <c r="CL28" i="50" s="1"/>
  <c r="CM28" i="50" s="1"/>
  <c r="CN28" i="50" s="1"/>
  <c r="CO28" i="50" s="1"/>
  <c r="CP28" i="50" s="1"/>
  <c r="CQ28" i="50" s="1"/>
  <c r="CR28" i="50" s="1"/>
  <c r="CS28" i="50" s="1"/>
  <c r="CT28" i="50" s="1"/>
  <c r="CU28" i="50" s="1"/>
  <c r="CV28" i="50" s="1"/>
  <c r="CW28" i="50" s="1"/>
  <c r="CX28" i="50" s="1"/>
  <c r="CY28" i="50" s="1"/>
  <c r="CZ28" i="50" s="1"/>
  <c r="S27" i="50"/>
  <c r="T27" i="50" s="1"/>
  <c r="U27" i="50" s="1"/>
  <c r="Q27" i="50"/>
  <c r="R27" i="50" s="1"/>
  <c r="P27" i="50"/>
  <c r="O27" i="50"/>
  <c r="H27" i="50"/>
  <c r="I27" i="50" s="1"/>
  <c r="J27" i="50" s="1"/>
  <c r="K27" i="50" s="1"/>
  <c r="L27" i="50" s="1"/>
  <c r="M27" i="50" s="1"/>
  <c r="N27" i="50" s="1"/>
  <c r="F27" i="50"/>
  <c r="G27" i="50" s="1"/>
  <c r="E27" i="50"/>
  <c r="F26" i="50"/>
  <c r="G26" i="50" s="1"/>
  <c r="E24" i="50"/>
  <c r="F24" i="50" s="1"/>
  <c r="G24" i="50" s="1"/>
  <c r="H24" i="50" s="1"/>
  <c r="I24" i="50" s="1"/>
  <c r="J24" i="50" s="1"/>
  <c r="K24" i="50" s="1"/>
  <c r="L24" i="50" s="1"/>
  <c r="M24" i="50" s="1"/>
  <c r="N24" i="50" s="1"/>
  <c r="O24" i="50" s="1"/>
  <c r="P24" i="50" s="1"/>
  <c r="Q24" i="50" s="1"/>
  <c r="R24" i="50" s="1"/>
  <c r="S24" i="50" s="1"/>
  <c r="T24" i="50" s="1"/>
  <c r="U24" i="50" s="1"/>
  <c r="V24" i="50" s="1"/>
  <c r="W24" i="50" s="1"/>
  <c r="X24" i="50" s="1"/>
  <c r="Y24" i="50" s="1"/>
  <c r="Z24" i="50" s="1"/>
  <c r="AA24" i="50" s="1"/>
  <c r="AB24" i="50" s="1"/>
  <c r="AC24" i="50" s="1"/>
  <c r="AD24" i="50" s="1"/>
  <c r="AE24" i="50" s="1"/>
  <c r="AF24" i="50" s="1"/>
  <c r="AG24" i="50" s="1"/>
  <c r="AH24" i="50" s="1"/>
  <c r="AI24" i="50" s="1"/>
  <c r="AJ24" i="50" s="1"/>
  <c r="AK24" i="50" s="1"/>
  <c r="AL24" i="50" s="1"/>
  <c r="AM24" i="50" s="1"/>
  <c r="AN24" i="50" s="1"/>
  <c r="AO24" i="50" s="1"/>
  <c r="AP24" i="50" s="1"/>
  <c r="AQ24" i="50" s="1"/>
  <c r="AR24" i="50" s="1"/>
  <c r="E23" i="50"/>
  <c r="F23" i="50" s="1"/>
  <c r="G23" i="50" s="1"/>
  <c r="H23" i="50" s="1"/>
  <c r="I23" i="50" s="1"/>
  <c r="J23" i="50" s="1"/>
  <c r="K23" i="50" s="1"/>
  <c r="L23" i="50" s="1"/>
  <c r="M23" i="50" s="1"/>
  <c r="N23" i="50" s="1"/>
  <c r="O23" i="50" s="1"/>
  <c r="P23" i="50" s="1"/>
  <c r="Q23" i="50" s="1"/>
  <c r="R23" i="50" s="1"/>
  <c r="S23" i="50" s="1"/>
  <c r="T23" i="50" s="1"/>
  <c r="U23" i="50" s="1"/>
  <c r="V23" i="50" s="1"/>
  <c r="W23" i="50" s="1"/>
  <c r="X23" i="50" s="1"/>
  <c r="Y23" i="50" s="1"/>
  <c r="Z23" i="50" s="1"/>
  <c r="AA23" i="50" s="1"/>
  <c r="AB23" i="50" s="1"/>
  <c r="AC23" i="50" s="1"/>
  <c r="AD23" i="50" s="1"/>
  <c r="AE23" i="50" s="1"/>
  <c r="AF23" i="50" s="1"/>
  <c r="AG23" i="50" s="1"/>
  <c r="AH23" i="50" s="1"/>
  <c r="AI23" i="50" s="1"/>
  <c r="AJ23" i="50" s="1"/>
  <c r="AK23" i="50" s="1"/>
  <c r="AL23" i="50" s="1"/>
  <c r="AM23" i="50" s="1"/>
  <c r="AN23" i="50" s="1"/>
  <c r="AO23" i="50" s="1"/>
  <c r="AP23" i="50" s="1"/>
  <c r="AQ23" i="50" s="1"/>
  <c r="AR23" i="50" s="1"/>
  <c r="F22" i="50"/>
  <c r="G22" i="50" s="1"/>
  <c r="G19" i="50"/>
  <c r="F17" i="50"/>
  <c r="E16" i="50"/>
  <c r="V12" i="50"/>
  <c r="R12" i="50"/>
  <c r="O12" i="50"/>
  <c r="K12" i="50"/>
  <c r="J12" i="50"/>
  <c r="I12" i="50"/>
  <c r="H12" i="50"/>
  <c r="G12" i="50"/>
  <c r="F12" i="50"/>
  <c r="E12" i="50"/>
  <c r="V11" i="50"/>
  <c r="R11" i="50"/>
  <c r="O11" i="50"/>
  <c r="K11" i="50"/>
  <c r="J11" i="50"/>
  <c r="I11" i="50"/>
  <c r="H11" i="50"/>
  <c r="G11" i="50"/>
  <c r="F11" i="50"/>
  <c r="E11" i="50"/>
  <c r="C8" i="50"/>
  <c r="H46" i="49"/>
  <c r="H47" i="49" s="1"/>
  <c r="AC76" i="50" l="1"/>
  <c r="M32" i="50"/>
  <c r="N32" i="50" s="1"/>
  <c r="O32" i="50" s="1"/>
  <c r="P32" i="50" s="1"/>
  <c r="Q32" i="50" s="1"/>
  <c r="R32" i="50" s="1"/>
  <c r="S32" i="50" s="1"/>
  <c r="T32" i="50" s="1"/>
  <c r="U32" i="50" s="1"/>
  <c r="V32" i="50" s="1"/>
  <c r="W32" i="50" s="1"/>
  <c r="X32" i="50" s="1"/>
  <c r="Y32" i="50" s="1"/>
  <c r="Z32" i="50" s="1"/>
  <c r="AA32" i="50" s="1"/>
  <c r="AB32" i="50" s="1"/>
  <c r="AC32" i="50" s="1"/>
  <c r="AD32" i="50" s="1"/>
  <c r="AE32" i="50" s="1"/>
  <c r="AF32" i="50" s="1"/>
  <c r="AG32" i="50" s="1"/>
  <c r="AH32" i="50" s="1"/>
  <c r="AI32" i="50" s="1"/>
  <c r="AJ32" i="50" s="1"/>
  <c r="AK32" i="50" s="1"/>
  <c r="AL32" i="50" s="1"/>
  <c r="AM32" i="50" s="1"/>
  <c r="AN32" i="50" s="1"/>
  <c r="AO32" i="50" s="1"/>
  <c r="AP32" i="50" s="1"/>
  <c r="AQ32" i="50" s="1"/>
  <c r="AR32" i="50" s="1"/>
  <c r="CB267" i="50"/>
  <c r="BP267" i="50"/>
  <c r="AL267" i="50"/>
  <c r="BR267" i="50"/>
  <c r="P267" i="50"/>
  <c r="AN267" i="50"/>
  <c r="AX267" i="50"/>
  <c r="BJ267" i="50"/>
  <c r="CD267" i="50"/>
  <c r="CN267" i="50"/>
  <c r="CX267" i="50"/>
  <c r="AT267" i="50"/>
  <c r="BN267" i="50"/>
  <c r="CJ267" i="50"/>
  <c r="BF267" i="50"/>
  <c r="BZ267" i="50"/>
  <c r="Z267" i="50"/>
  <c r="AV267" i="50"/>
  <c r="CL267" i="50"/>
  <c r="AB267" i="50"/>
  <c r="AD267" i="50"/>
  <c r="AZ267" i="50"/>
  <c r="BT267" i="50"/>
  <c r="CP267" i="50"/>
  <c r="CZ267" i="50"/>
  <c r="AJ267" i="50"/>
  <c r="BH267" i="50"/>
  <c r="S267" i="50"/>
  <c r="AF267" i="50"/>
  <c r="AP267" i="50"/>
  <c r="BL267" i="50"/>
  <c r="BV267" i="50"/>
  <c r="CF267" i="50"/>
  <c r="CT267" i="50"/>
  <c r="M267" i="50"/>
  <c r="CV267" i="50"/>
  <c r="AH267" i="50"/>
  <c r="AR267" i="50"/>
  <c r="BB267" i="50"/>
  <c r="BX267" i="50"/>
  <c r="CH267" i="50"/>
  <c r="H278" i="50"/>
  <c r="C277" i="50"/>
  <c r="U215" i="50"/>
  <c r="AJ215" i="50"/>
  <c r="AL215" i="50"/>
  <c r="X215" i="50"/>
  <c r="Z215" i="50"/>
  <c r="AN215" i="50"/>
  <c r="M215" i="50"/>
  <c r="AH229" i="50" s="1"/>
  <c r="AH228" i="50" s="1"/>
  <c r="AI228" i="50" s="1"/>
  <c r="AD215" i="50"/>
  <c r="AR215" i="50"/>
  <c r="P215" i="50"/>
  <c r="Q240" i="50"/>
  <c r="X240" i="50"/>
  <c r="AD240" i="50"/>
  <c r="AH240" i="50"/>
  <c r="N240" i="50"/>
  <c r="U240" i="50"/>
  <c r="M240" i="50"/>
  <c r="AJ240" i="50"/>
  <c r="P240" i="50"/>
  <c r="AN240" i="50"/>
  <c r="AC240" i="50"/>
  <c r="W240" i="50"/>
  <c r="AO240" i="50"/>
  <c r="T240" i="50"/>
  <c r="AI240" i="50"/>
  <c r="AB240" i="50"/>
  <c r="AP240" i="50"/>
  <c r="G250" i="50"/>
  <c r="C249" i="50"/>
  <c r="H251" i="50"/>
  <c r="AL240" i="50"/>
  <c r="Z240" i="50"/>
  <c r="S240" i="50"/>
  <c r="AF240" i="50"/>
  <c r="AP214" i="50"/>
  <c r="T214" i="50"/>
  <c r="C224" i="50"/>
  <c r="AB215" i="50"/>
  <c r="T215" i="50"/>
  <c r="AP215" i="50"/>
  <c r="AI215" i="50"/>
  <c r="F229" i="50"/>
  <c r="H22" i="50"/>
  <c r="H26" i="50"/>
  <c r="AM80" i="50"/>
  <c r="AE80" i="50"/>
  <c r="W80" i="50"/>
  <c r="L80" i="50"/>
  <c r="AL80" i="50"/>
  <c r="AD80" i="50"/>
  <c r="U80" i="50"/>
  <c r="AK80" i="50"/>
  <c r="AC80" i="50"/>
  <c r="T80" i="50"/>
  <c r="AQ80" i="50"/>
  <c r="AF80" i="50"/>
  <c r="P80" i="50"/>
  <c r="AP80" i="50"/>
  <c r="AB80" i="50"/>
  <c r="N80" i="50"/>
  <c r="AO80" i="50"/>
  <c r="AA80" i="50"/>
  <c r="M80" i="50"/>
  <c r="AJ80" i="50"/>
  <c r="Y80" i="50"/>
  <c r="AI80" i="50"/>
  <c r="X80" i="50"/>
  <c r="Q80" i="50"/>
  <c r="AR80" i="50"/>
  <c r="AN80" i="50"/>
  <c r="Z80" i="50"/>
  <c r="S80" i="50"/>
  <c r="AG80" i="50"/>
  <c r="CV85" i="50"/>
  <c r="CN85" i="50"/>
  <c r="CF85" i="50"/>
  <c r="BX85" i="50"/>
  <c r="BP85" i="50"/>
  <c r="BH85" i="50"/>
  <c r="AZ85" i="50"/>
  <c r="AR85" i="50"/>
  <c r="AJ85" i="50"/>
  <c r="AB85" i="50"/>
  <c r="S85" i="50"/>
  <c r="CU85" i="50"/>
  <c r="CM85" i="50"/>
  <c r="CE85" i="50"/>
  <c r="BW85" i="50"/>
  <c r="BO85" i="50"/>
  <c r="BG85" i="50"/>
  <c r="AY85" i="50"/>
  <c r="AQ85" i="50"/>
  <c r="AI85" i="50"/>
  <c r="AA85" i="50"/>
  <c r="Q85" i="50"/>
  <c r="CT85" i="50"/>
  <c r="CL85" i="50"/>
  <c r="CD85" i="50"/>
  <c r="BV85" i="50"/>
  <c r="BN85" i="50"/>
  <c r="BF85" i="50"/>
  <c r="AX85" i="50"/>
  <c r="AP85" i="50"/>
  <c r="AH85" i="50"/>
  <c r="Z85" i="50"/>
  <c r="P85" i="50"/>
  <c r="CX85" i="50"/>
  <c r="CP85" i="50"/>
  <c r="CH85" i="50"/>
  <c r="BZ85" i="50"/>
  <c r="BR85" i="50"/>
  <c r="BJ85" i="50"/>
  <c r="BB85" i="50"/>
  <c r="AT85" i="50"/>
  <c r="AL85" i="50"/>
  <c r="AD85" i="50"/>
  <c r="U85" i="50"/>
  <c r="CK85" i="50"/>
  <c r="BU85" i="50"/>
  <c r="BE85" i="50"/>
  <c r="AO85" i="50"/>
  <c r="Y85" i="50"/>
  <c r="CZ85" i="50"/>
  <c r="CJ85" i="50"/>
  <c r="BT85" i="50"/>
  <c r="BD85" i="50"/>
  <c r="AN85" i="50"/>
  <c r="X85" i="50"/>
  <c r="CY85" i="50"/>
  <c r="CI85" i="50"/>
  <c r="BS85" i="50"/>
  <c r="BC85" i="50"/>
  <c r="AM85" i="50"/>
  <c r="W85" i="50"/>
  <c r="CS85" i="50"/>
  <c r="CC85" i="50"/>
  <c r="BM85" i="50"/>
  <c r="AW85" i="50"/>
  <c r="AG85" i="50"/>
  <c r="N85" i="50"/>
  <c r="CR85" i="50"/>
  <c r="CB85" i="50"/>
  <c r="BL85" i="50"/>
  <c r="AV85" i="50"/>
  <c r="AF85" i="50"/>
  <c r="M85" i="50"/>
  <c r="CG85" i="50"/>
  <c r="AS85" i="50"/>
  <c r="CA85" i="50"/>
  <c r="AK85" i="50"/>
  <c r="BY85" i="50"/>
  <c r="AE85" i="50"/>
  <c r="BQ85" i="50"/>
  <c r="AC85" i="50"/>
  <c r="BK85" i="50"/>
  <c r="T85" i="50"/>
  <c r="CQ85" i="50"/>
  <c r="BA85" i="50"/>
  <c r="CO85" i="50"/>
  <c r="AU85" i="50"/>
  <c r="L85" i="50"/>
  <c r="BI85" i="50"/>
  <c r="CW85" i="50"/>
  <c r="R179" i="50"/>
  <c r="AQ76" i="50"/>
  <c r="AI76" i="50"/>
  <c r="AA76" i="50"/>
  <c r="AP76" i="50"/>
  <c r="AH76" i="50"/>
  <c r="Z76" i="50"/>
  <c r="AL76" i="50"/>
  <c r="AB76" i="50"/>
  <c r="P76" i="50"/>
  <c r="AK76" i="50"/>
  <c r="Y76" i="50"/>
  <c r="N76" i="50"/>
  <c r="AJ76" i="50"/>
  <c r="X76" i="50"/>
  <c r="M76" i="50"/>
  <c r="AR76" i="50"/>
  <c r="AF76" i="50"/>
  <c r="U76" i="50"/>
  <c r="AO76" i="50"/>
  <c r="AE76" i="50"/>
  <c r="T76" i="50"/>
  <c r="S76" i="50"/>
  <c r="M89" i="50"/>
  <c r="BH89" i="50"/>
  <c r="CV89" i="50"/>
  <c r="W76" i="50"/>
  <c r="S89" i="50"/>
  <c r="BL89" i="50"/>
  <c r="AF89" i="50"/>
  <c r="BX89" i="50"/>
  <c r="AG76" i="50"/>
  <c r="AJ89" i="50"/>
  <c r="CY89" i="50"/>
  <c r="CQ89" i="50"/>
  <c r="CI89" i="50"/>
  <c r="CA89" i="50"/>
  <c r="BS89" i="50"/>
  <c r="BK89" i="50"/>
  <c r="BC89" i="50"/>
  <c r="AU89" i="50"/>
  <c r="AM89" i="50"/>
  <c r="AE89" i="50"/>
  <c r="W89" i="50"/>
  <c r="L89" i="50"/>
  <c r="CX89" i="50"/>
  <c r="CP89" i="50"/>
  <c r="CH89" i="50"/>
  <c r="BZ89" i="50"/>
  <c r="BR89" i="50"/>
  <c r="BJ89" i="50"/>
  <c r="BB89" i="50"/>
  <c r="AT89" i="50"/>
  <c r="AL89" i="50"/>
  <c r="AD89" i="50"/>
  <c r="U89" i="50"/>
  <c r="CW89" i="50"/>
  <c r="CO89" i="50"/>
  <c r="CG89" i="50"/>
  <c r="BY89" i="50"/>
  <c r="BQ89" i="50"/>
  <c r="BI89" i="50"/>
  <c r="BA89" i="50"/>
  <c r="AS89" i="50"/>
  <c r="AK89" i="50"/>
  <c r="AC89" i="50"/>
  <c r="T89" i="50"/>
  <c r="CS89" i="50"/>
  <c r="CK89" i="50"/>
  <c r="CC89" i="50"/>
  <c r="BU89" i="50"/>
  <c r="BM89" i="50"/>
  <c r="BE89" i="50"/>
  <c r="AW89" i="50"/>
  <c r="AO89" i="50"/>
  <c r="AG89" i="50"/>
  <c r="Y89" i="50"/>
  <c r="N89" i="50"/>
  <c r="CM89" i="50"/>
  <c r="BW89" i="50"/>
  <c r="BG89" i="50"/>
  <c r="AQ89" i="50"/>
  <c r="AA89" i="50"/>
  <c r="CL89" i="50"/>
  <c r="BV89" i="50"/>
  <c r="BF89" i="50"/>
  <c r="AP89" i="50"/>
  <c r="Z89" i="50"/>
  <c r="CZ89" i="50"/>
  <c r="CJ89" i="50"/>
  <c r="BT89" i="50"/>
  <c r="BD89" i="50"/>
  <c r="AN89" i="50"/>
  <c r="X89" i="50"/>
  <c r="CU89" i="50"/>
  <c r="CE89" i="50"/>
  <c r="BO89" i="50"/>
  <c r="AY89" i="50"/>
  <c r="AI89" i="50"/>
  <c r="Q89" i="50"/>
  <c r="CT89" i="50"/>
  <c r="CD89" i="50"/>
  <c r="BN89" i="50"/>
  <c r="AX89" i="50"/>
  <c r="AH89" i="50"/>
  <c r="P89" i="50"/>
  <c r="AM76" i="50"/>
  <c r="AR89" i="50"/>
  <c r="CF89" i="50"/>
  <c r="M39" i="50"/>
  <c r="U39" i="50"/>
  <c r="AC39" i="50"/>
  <c r="AK39" i="50"/>
  <c r="AS39" i="50"/>
  <c r="BA39" i="50"/>
  <c r="BI39" i="50"/>
  <c r="BQ39" i="50"/>
  <c r="BY39" i="50"/>
  <c r="CG39" i="50"/>
  <c r="CO39" i="50"/>
  <c r="CW39" i="50"/>
  <c r="L76" i="50"/>
  <c r="AN76" i="50"/>
  <c r="AV89" i="50"/>
  <c r="CN89" i="50"/>
  <c r="F39" i="50"/>
  <c r="N39" i="50"/>
  <c r="V39" i="50"/>
  <c r="AD39" i="50"/>
  <c r="AL39" i="50"/>
  <c r="AT39" i="50"/>
  <c r="BB39" i="50"/>
  <c r="BJ39" i="50"/>
  <c r="BR39" i="50"/>
  <c r="BZ39" i="50"/>
  <c r="CH39" i="50"/>
  <c r="CP39" i="50"/>
  <c r="Q76" i="50"/>
  <c r="AZ89" i="50"/>
  <c r="CR89" i="50"/>
  <c r="AB214" i="50"/>
  <c r="H225" i="50"/>
  <c r="AI214" i="50"/>
  <c r="X214" i="50"/>
  <c r="H226" i="50"/>
  <c r="AH285" i="50"/>
  <c r="AH284" i="50" s="1"/>
  <c r="AI284" i="50" s="1"/>
  <c r="H279" i="50"/>
  <c r="X267" i="50"/>
  <c r="H48" i="49"/>
  <c r="H50" i="49"/>
  <c r="H49" i="49"/>
  <c r="AS215" i="50" l="1"/>
  <c r="AM239" i="50"/>
  <c r="Q239" i="50"/>
  <c r="AH255" i="50"/>
  <c r="AH254" i="50" s="1"/>
  <c r="AI254" i="50" s="1"/>
  <c r="AJ239" i="50"/>
  <c r="M239" i="50"/>
  <c r="AN239" i="50"/>
  <c r="N239" i="50"/>
  <c r="AO239" i="50"/>
  <c r="AC239" i="50"/>
  <c r="W239" i="50"/>
  <c r="AL239" i="50"/>
  <c r="AI239" i="50"/>
  <c r="U239" i="50"/>
  <c r="P239" i="50"/>
  <c r="AH239" i="50"/>
  <c r="AD239" i="50"/>
  <c r="AB239" i="50"/>
  <c r="AF239" i="50"/>
  <c r="T239" i="50"/>
  <c r="AP239" i="50"/>
  <c r="Z239" i="50"/>
  <c r="X239" i="50"/>
  <c r="H250" i="50"/>
  <c r="AR239" i="50"/>
  <c r="S239" i="50"/>
  <c r="AS240" i="50"/>
  <c r="I26" i="50"/>
  <c r="DB267" i="50"/>
  <c r="AH283" i="50" s="1"/>
  <c r="AI283" i="50" s="1"/>
  <c r="AS214" i="50"/>
  <c r="AH227" i="50" s="1"/>
  <c r="AI227" i="50" s="1"/>
  <c r="I22" i="50"/>
  <c r="P12" i="39"/>
  <c r="P24" i="39"/>
  <c r="Q24" i="39"/>
  <c r="O24" i="39"/>
  <c r="R26" i="39"/>
  <c r="M26" i="39"/>
  <c r="Q13" i="39"/>
  <c r="Q14" i="39"/>
  <c r="Q15" i="39"/>
  <c r="Q16" i="39"/>
  <c r="Q17" i="39"/>
  <c r="Q18" i="39"/>
  <c r="Q19" i="39"/>
  <c r="Q20" i="39"/>
  <c r="Q21" i="39"/>
  <c r="Q12" i="39"/>
  <c r="P14" i="39"/>
  <c r="P15" i="39"/>
  <c r="P16" i="39"/>
  <c r="P17" i="39"/>
  <c r="P21" i="39"/>
  <c r="O14" i="39"/>
  <c r="O15" i="39"/>
  <c r="O16" i="39"/>
  <c r="O17" i="39"/>
  <c r="O18" i="39"/>
  <c r="P18" i="39" s="1"/>
  <c r="O19" i="39"/>
  <c r="P19" i="39" s="1"/>
  <c r="O20" i="39"/>
  <c r="P20" i="39" s="1"/>
  <c r="O21" i="39"/>
  <c r="P22" i="39"/>
  <c r="AS239" i="50" l="1"/>
  <c r="J22" i="50"/>
  <c r="J26" i="50"/>
  <c r="P26" i="39"/>
  <c r="Q26" i="39"/>
  <c r="O26" i="39"/>
  <c r="AH253" i="50" l="1"/>
  <c r="AI253" i="50" s="1"/>
  <c r="K26" i="50"/>
  <c r="K22" i="50"/>
  <c r="C8" i="47"/>
  <c r="L22" i="50" l="1"/>
  <c r="L26" i="50"/>
  <c r="C65" i="25"/>
  <c r="C49" i="25"/>
  <c r="C33" i="25"/>
  <c r="C29" i="25"/>
  <c r="C30" i="25"/>
  <c r="C32" i="25"/>
  <c r="C31" i="25"/>
  <c r="M22" i="50" l="1"/>
  <c r="M26" i="50"/>
  <c r="DC34" i="12"/>
  <c r="DA34" i="12"/>
  <c r="DB34" i="12" s="1"/>
  <c r="C8" i="25"/>
  <c r="L49" i="2"/>
  <c r="C20" i="50" s="1"/>
  <c r="N22" i="50" l="1"/>
  <c r="N26" i="50"/>
  <c r="V23" i="47"/>
  <c r="W23" i="47"/>
  <c r="X23" i="47"/>
  <c r="Y23" i="47"/>
  <c r="Z23" i="47" s="1"/>
  <c r="AA23" i="47" s="1"/>
  <c r="AB23" i="47" s="1"/>
  <c r="AC23" i="47" s="1"/>
  <c r="AD23" i="47" s="1"/>
  <c r="AE23" i="47" s="1"/>
  <c r="AF23" i="47" s="1"/>
  <c r="AG23" i="47" s="1"/>
  <c r="AH23" i="47" s="1"/>
  <c r="AI23" i="47" s="1"/>
  <c r="AJ23" i="47" s="1"/>
  <c r="AK23" i="47" s="1"/>
  <c r="AL23" i="47" s="1"/>
  <c r="AM23" i="47" s="1"/>
  <c r="AN23" i="47" s="1"/>
  <c r="AO23" i="47" s="1"/>
  <c r="AP23" i="47" s="1"/>
  <c r="AQ23" i="47" s="1"/>
  <c r="AR23" i="47" s="1"/>
  <c r="V24" i="47"/>
  <c r="W24" i="47" s="1"/>
  <c r="X24" i="47" s="1"/>
  <c r="Y24" i="47" s="1"/>
  <c r="Z24" i="47" s="1"/>
  <c r="AA24" i="47" s="1"/>
  <c r="AB24" i="47" s="1"/>
  <c r="AC24" i="47" s="1"/>
  <c r="AD24" i="47" s="1"/>
  <c r="AE24" i="47" s="1"/>
  <c r="AF24" i="47" s="1"/>
  <c r="AG24" i="47" s="1"/>
  <c r="AH24" i="47" s="1"/>
  <c r="AI24" i="47" s="1"/>
  <c r="AJ24" i="47" s="1"/>
  <c r="AK24" i="47" s="1"/>
  <c r="AL24" i="47" s="1"/>
  <c r="AM24" i="47" s="1"/>
  <c r="AN24" i="47" s="1"/>
  <c r="AO24" i="47" s="1"/>
  <c r="AP24" i="47" s="1"/>
  <c r="AQ24" i="47" s="1"/>
  <c r="AR24" i="47" s="1"/>
  <c r="V24" i="12"/>
  <c r="W24" i="12"/>
  <c r="X24" i="12" s="1"/>
  <c r="Y24" i="12" s="1"/>
  <c r="Z24" i="12" s="1"/>
  <c r="AA24" i="12" s="1"/>
  <c r="AB24" i="12" s="1"/>
  <c r="AC24" i="12" s="1"/>
  <c r="AD24" i="12" s="1"/>
  <c r="AE24" i="12" s="1"/>
  <c r="AF24" i="12" s="1"/>
  <c r="AG24" i="12" s="1"/>
  <c r="AH24" i="12" s="1"/>
  <c r="AI24" i="12" s="1"/>
  <c r="AJ24" i="12" s="1"/>
  <c r="AK24" i="12" s="1"/>
  <c r="AL24" i="12" s="1"/>
  <c r="AM24" i="12" s="1"/>
  <c r="AN24" i="12" s="1"/>
  <c r="AO24" i="12" s="1"/>
  <c r="AP24" i="12" s="1"/>
  <c r="AQ24" i="12" s="1"/>
  <c r="AR24" i="12" s="1"/>
  <c r="O26" i="50" l="1"/>
  <c r="O22" i="50"/>
  <c r="P22" i="50" s="1"/>
  <c r="V311" i="47"/>
  <c r="R311" i="47"/>
  <c r="O311" i="47"/>
  <c r="Q292" i="47"/>
  <c r="M292" i="47"/>
  <c r="J292" i="47"/>
  <c r="C280" i="47"/>
  <c r="C282" i="47" s="1"/>
  <c r="G279" i="47"/>
  <c r="G278" i="47"/>
  <c r="C277" i="47"/>
  <c r="C275" i="47"/>
  <c r="O269" i="47"/>
  <c r="DB268" i="47" a="1"/>
  <c r="DB268" i="47" s="1"/>
  <c r="DA268" i="47"/>
  <c r="CZ268" i="47"/>
  <c r="CX268" i="47"/>
  <c r="CW268" i="47"/>
  <c r="CV268" i="47"/>
  <c r="CU268" i="47"/>
  <c r="CT268" i="47"/>
  <c r="CR268" i="47"/>
  <c r="CQ268" i="47"/>
  <c r="CP268" i="47"/>
  <c r="CN268" i="47"/>
  <c r="CM268" i="47"/>
  <c r="CL268" i="47"/>
  <c r="CK268" i="47"/>
  <c r="CJ268" i="47"/>
  <c r="CH268" i="47"/>
  <c r="CF268" i="47"/>
  <c r="CE268" i="47"/>
  <c r="CD268" i="47"/>
  <c r="CB268" i="47"/>
  <c r="CA268" i="47"/>
  <c r="BZ268" i="47"/>
  <c r="BY268" i="47"/>
  <c r="BX268" i="47"/>
  <c r="BV268" i="47"/>
  <c r="BT268" i="47"/>
  <c r="BS268" i="47"/>
  <c r="BR268" i="47"/>
  <c r="BQ268" i="47"/>
  <c r="BP268" i="47"/>
  <c r="BN268" i="47"/>
  <c r="BM268" i="47"/>
  <c r="BL268" i="47"/>
  <c r="BK268" i="47"/>
  <c r="BJ268" i="47"/>
  <c r="BH268" i="47"/>
  <c r="BG268" i="47"/>
  <c r="BF268" i="47"/>
  <c r="BD268" i="47"/>
  <c r="BB268" i="47"/>
  <c r="BA268" i="47"/>
  <c r="AZ268" i="47"/>
  <c r="AX268" i="47"/>
  <c r="AW268" i="47"/>
  <c r="AV268" i="47"/>
  <c r="AU268" i="47"/>
  <c r="AT268" i="47"/>
  <c r="AR268" i="47"/>
  <c r="AP268" i="47"/>
  <c r="AO268" i="47"/>
  <c r="AN268" i="47"/>
  <c r="AM268" i="47"/>
  <c r="AL268" i="47"/>
  <c r="AJ268" i="47"/>
  <c r="AI268" i="47"/>
  <c r="AH268" i="47"/>
  <c r="AF268" i="47"/>
  <c r="AD268" i="47"/>
  <c r="AC268" i="47"/>
  <c r="AB268" i="47"/>
  <c r="Z268" i="47"/>
  <c r="X268" i="47"/>
  <c r="W268" i="47"/>
  <c r="U268" i="47"/>
  <c r="T268" i="47"/>
  <c r="S268" i="47"/>
  <c r="Q268" i="47"/>
  <c r="P268" i="47"/>
  <c r="N268" i="47"/>
  <c r="M268" i="47"/>
  <c r="DA267" i="47"/>
  <c r="DA270" i="47" s="1"/>
  <c r="DA271" i="47" s="1"/>
  <c r="CZ267" i="47"/>
  <c r="CX267" i="47"/>
  <c r="CW267" i="47"/>
  <c r="CV267" i="47"/>
  <c r="CU267" i="47"/>
  <c r="CT267" i="47"/>
  <c r="CT270" i="47" s="1"/>
  <c r="CT271" i="47" s="1"/>
  <c r="CR267" i="47"/>
  <c r="CQ267" i="47"/>
  <c r="CP267" i="47"/>
  <c r="CN267" i="47"/>
  <c r="CM267" i="47"/>
  <c r="CM270" i="47" s="1"/>
  <c r="CM271" i="47" s="1"/>
  <c r="CL267" i="47"/>
  <c r="CK267" i="47"/>
  <c r="CJ267" i="47"/>
  <c r="CH267" i="47"/>
  <c r="CF267" i="47"/>
  <c r="CF270" i="47" s="1"/>
  <c r="CF271" i="47" s="1"/>
  <c r="CE267" i="47"/>
  <c r="CD267" i="47"/>
  <c r="CB267" i="47"/>
  <c r="CA267" i="47"/>
  <c r="BZ267" i="47"/>
  <c r="BY267" i="47"/>
  <c r="BY270" i="47" s="1"/>
  <c r="BY271" i="47" s="1"/>
  <c r="BX267" i="47"/>
  <c r="BV267" i="47"/>
  <c r="BT267" i="47"/>
  <c r="BS267" i="47"/>
  <c r="BR267" i="47"/>
  <c r="BR270" i="47" s="1"/>
  <c r="BR271" i="47" s="1"/>
  <c r="BQ267" i="47"/>
  <c r="BP267" i="47"/>
  <c r="BN267" i="47"/>
  <c r="BM267" i="47"/>
  <c r="BL267" i="47"/>
  <c r="BK267" i="47"/>
  <c r="BK270" i="47" s="1"/>
  <c r="BK271" i="47" s="1"/>
  <c r="BJ267" i="47"/>
  <c r="BH267" i="47"/>
  <c r="BG267" i="47"/>
  <c r="BF267" i="47"/>
  <c r="BD267" i="47"/>
  <c r="BD270" i="47" s="1"/>
  <c r="BB267" i="47"/>
  <c r="BA267" i="47"/>
  <c r="AZ267" i="47"/>
  <c r="AX267" i="47"/>
  <c r="AW267" i="47"/>
  <c r="AW270" i="47" s="1"/>
  <c r="AW271" i="47" s="1"/>
  <c r="AV267" i="47"/>
  <c r="AU267" i="47"/>
  <c r="AT267" i="47"/>
  <c r="AR267" i="47"/>
  <c r="AP267" i="47"/>
  <c r="AP270" i="47" s="1"/>
  <c r="AP271" i="47" s="1"/>
  <c r="AO267" i="47"/>
  <c r="AN267" i="47"/>
  <c r="AM267" i="47"/>
  <c r="AL267" i="47"/>
  <c r="AJ267" i="47"/>
  <c r="AI267" i="47"/>
  <c r="AI270" i="47" s="1"/>
  <c r="AI271" i="47" s="1"/>
  <c r="AH267" i="47"/>
  <c r="AF267" i="47"/>
  <c r="AD267" i="47"/>
  <c r="AC267" i="47"/>
  <c r="AB267" i="47"/>
  <c r="AB270" i="47" s="1"/>
  <c r="AB271" i="47" s="1"/>
  <c r="Z267" i="47"/>
  <c r="X267" i="47"/>
  <c r="W267" i="47"/>
  <c r="U267" i="47"/>
  <c r="T267" i="47"/>
  <c r="T270" i="47" s="1"/>
  <c r="T271" i="47" s="1"/>
  <c r="S267" i="47"/>
  <c r="Q267" i="47"/>
  <c r="P267" i="47"/>
  <c r="N267" i="47"/>
  <c r="M267" i="47"/>
  <c r="R264" i="47"/>
  <c r="O264" i="47"/>
  <c r="CZ257" i="47"/>
  <c r="C252" i="47"/>
  <c r="C254" i="47" s="1"/>
  <c r="F251" i="47"/>
  <c r="G251" i="47" s="1"/>
  <c r="F250" i="47"/>
  <c r="G250" i="47" s="1"/>
  <c r="H250" i="47" s="1"/>
  <c r="C247" i="47"/>
  <c r="AB240" i="47" s="1"/>
  <c r="K242" i="47"/>
  <c r="AR240" i="47"/>
  <c r="AO240" i="47"/>
  <c r="AN240" i="47"/>
  <c r="AM240" i="47"/>
  <c r="AL240" i="47"/>
  <c r="AJ240" i="47"/>
  <c r="AH240" i="47"/>
  <c r="AF240" i="47"/>
  <c r="AD240" i="47"/>
  <c r="AC240" i="47"/>
  <c r="Z240" i="47"/>
  <c r="X240" i="47"/>
  <c r="W240" i="47"/>
  <c r="U240" i="47"/>
  <c r="S240" i="47"/>
  <c r="Q240" i="47"/>
  <c r="P240" i="47"/>
  <c r="N240" i="47"/>
  <c r="M240" i="47"/>
  <c r="AR239" i="47"/>
  <c r="AO239" i="47"/>
  <c r="AN239" i="47"/>
  <c r="AM239" i="47"/>
  <c r="AL239" i="47"/>
  <c r="AJ239" i="47"/>
  <c r="AH239" i="47"/>
  <c r="AF239" i="47"/>
  <c r="AD239" i="47"/>
  <c r="AC239" i="47"/>
  <c r="Z239" i="47"/>
  <c r="W239" i="47"/>
  <c r="U239" i="47"/>
  <c r="S239" i="47"/>
  <c r="Q239" i="47"/>
  <c r="P239" i="47"/>
  <c r="N239" i="47"/>
  <c r="M239" i="47"/>
  <c r="V238" i="47"/>
  <c r="V241" i="47" s="1"/>
  <c r="R238" i="47"/>
  <c r="R241" i="47" s="1"/>
  <c r="O238" i="47"/>
  <c r="O241" i="47" s="1"/>
  <c r="C227" i="47"/>
  <c r="C229" i="47" s="1"/>
  <c r="F226" i="47"/>
  <c r="G226" i="47" s="1"/>
  <c r="F225" i="47"/>
  <c r="G225" i="47" s="1"/>
  <c r="T214" i="47" s="1"/>
  <c r="C222" i="47"/>
  <c r="C249" i="47" s="1"/>
  <c r="K217" i="47"/>
  <c r="AR215" i="47"/>
  <c r="AP215" i="47"/>
  <c r="AO215" i="47"/>
  <c r="AN215" i="47"/>
  <c r="AM215" i="47"/>
  <c r="AL215" i="47"/>
  <c r="AJ215" i="47"/>
  <c r="AH215" i="47"/>
  <c r="AF215" i="47"/>
  <c r="AD215" i="47"/>
  <c r="AC215" i="47"/>
  <c r="Z215" i="47"/>
  <c r="X215" i="47"/>
  <c r="W215" i="47"/>
  <c r="U215" i="47"/>
  <c r="T215" i="47"/>
  <c r="S215" i="47"/>
  <c r="Q215" i="47"/>
  <c r="P215" i="47"/>
  <c r="N215" i="47"/>
  <c r="M215" i="47"/>
  <c r="AR214" i="47"/>
  <c r="AO214" i="47"/>
  <c r="AN214" i="47"/>
  <c r="AM214" i="47"/>
  <c r="AL214" i="47"/>
  <c r="AJ214" i="47"/>
  <c r="AH214" i="47"/>
  <c r="AF214" i="47"/>
  <c r="AD214" i="47"/>
  <c r="AC214" i="47"/>
  <c r="Z214" i="47"/>
  <c r="W214" i="47"/>
  <c r="U214" i="47"/>
  <c r="S214" i="47"/>
  <c r="Q214" i="47"/>
  <c r="P214" i="47"/>
  <c r="N214" i="47"/>
  <c r="M214" i="47"/>
  <c r="V213" i="47"/>
  <c r="V216" i="47" s="1"/>
  <c r="R213" i="47"/>
  <c r="R216" i="47" s="1"/>
  <c r="O213" i="47"/>
  <c r="O216" i="47" s="1"/>
  <c r="E213" i="47"/>
  <c r="R128" i="47"/>
  <c r="R129" i="47" s="1"/>
  <c r="O128" i="47"/>
  <c r="O129" i="47" s="1"/>
  <c r="K128" i="47"/>
  <c r="J128" i="47"/>
  <c r="I128" i="47"/>
  <c r="H128" i="47"/>
  <c r="G128" i="47"/>
  <c r="F128" i="47"/>
  <c r="E128" i="47"/>
  <c r="R124" i="47"/>
  <c r="R125" i="47" s="1"/>
  <c r="O124" i="47"/>
  <c r="O125" i="47" s="1"/>
  <c r="K124" i="47"/>
  <c r="J124" i="47"/>
  <c r="I124" i="47"/>
  <c r="H124" i="47"/>
  <c r="G124" i="47"/>
  <c r="F124" i="47"/>
  <c r="E124" i="47"/>
  <c r="CY121" i="47"/>
  <c r="J121" i="47"/>
  <c r="K121" i="47" s="1"/>
  <c r="I121" i="47"/>
  <c r="H121" i="47"/>
  <c r="G121" i="47"/>
  <c r="F121" i="47"/>
  <c r="E121" i="47"/>
  <c r="O120" i="47"/>
  <c r="V119" i="47"/>
  <c r="V120" i="47" s="1"/>
  <c r="R119" i="47"/>
  <c r="R120" i="47" s="1"/>
  <c r="O119" i="47"/>
  <c r="K119" i="47"/>
  <c r="J119" i="47"/>
  <c r="I119" i="47"/>
  <c r="H119" i="47"/>
  <c r="G119" i="47"/>
  <c r="F119" i="47"/>
  <c r="E119" i="47"/>
  <c r="K117" i="47"/>
  <c r="J117" i="47"/>
  <c r="I117" i="47"/>
  <c r="H117" i="47"/>
  <c r="G117" i="47"/>
  <c r="F117" i="47"/>
  <c r="E117" i="47"/>
  <c r="V116" i="47"/>
  <c r="V115" i="47"/>
  <c r="R115" i="47"/>
  <c r="R116" i="47" s="1"/>
  <c r="O115" i="47"/>
  <c r="O116" i="47" s="1"/>
  <c r="E110" i="47"/>
  <c r="E107" i="47"/>
  <c r="E103" i="47"/>
  <c r="J102" i="47"/>
  <c r="E100" i="47"/>
  <c r="R88" i="47"/>
  <c r="O88" i="47"/>
  <c r="K88" i="47"/>
  <c r="J88" i="47"/>
  <c r="I88" i="47"/>
  <c r="H88" i="47"/>
  <c r="G88" i="47"/>
  <c r="F88" i="47"/>
  <c r="E88" i="47"/>
  <c r="R84" i="47"/>
  <c r="O84" i="47"/>
  <c r="K84" i="47"/>
  <c r="J84" i="47"/>
  <c r="I84" i="47"/>
  <c r="H84" i="47"/>
  <c r="G84" i="47"/>
  <c r="F84" i="47"/>
  <c r="E84" i="47"/>
  <c r="E115" i="47" s="1"/>
  <c r="V83" i="47"/>
  <c r="R83" i="47"/>
  <c r="O83" i="47"/>
  <c r="K83" i="47"/>
  <c r="J83" i="47"/>
  <c r="I83" i="47"/>
  <c r="H83" i="47"/>
  <c r="G83" i="47"/>
  <c r="G115" i="47" s="1"/>
  <c r="F83" i="47"/>
  <c r="F115" i="47" s="1"/>
  <c r="E83" i="47"/>
  <c r="V79" i="47"/>
  <c r="R79" i="47"/>
  <c r="O79" i="47"/>
  <c r="F79" i="47"/>
  <c r="E79" i="47"/>
  <c r="V75" i="47"/>
  <c r="R75" i="47"/>
  <c r="O75" i="47"/>
  <c r="E75" i="47"/>
  <c r="K74" i="47"/>
  <c r="J74" i="47"/>
  <c r="I74" i="47"/>
  <c r="H74" i="47"/>
  <c r="G74" i="47"/>
  <c r="F74" i="47"/>
  <c r="E74" i="47"/>
  <c r="E69" i="47"/>
  <c r="E70" i="47" s="1"/>
  <c r="E66" i="47"/>
  <c r="E67" i="47" s="1"/>
  <c r="E62" i="47"/>
  <c r="E63" i="47" s="1"/>
  <c r="E59" i="47"/>
  <c r="E60" i="47" s="1"/>
  <c r="M76" i="47" s="1"/>
  <c r="V42" i="47"/>
  <c r="R42" i="47"/>
  <c r="O42" i="47"/>
  <c r="E41" i="47"/>
  <c r="F41" i="47" s="1"/>
  <c r="G41" i="47" s="1"/>
  <c r="H41" i="47" s="1"/>
  <c r="I41" i="47" s="1"/>
  <c r="J41" i="47" s="1"/>
  <c r="K41" i="47" s="1"/>
  <c r="L41" i="47" s="1"/>
  <c r="M41" i="47" s="1"/>
  <c r="N41" i="47" s="1"/>
  <c r="O41" i="47" s="1"/>
  <c r="P41" i="47" s="1"/>
  <c r="Q41" i="47" s="1"/>
  <c r="R41" i="47" s="1"/>
  <c r="S41" i="47" s="1"/>
  <c r="T41" i="47" s="1"/>
  <c r="U41" i="47" s="1"/>
  <c r="V41" i="47" s="1"/>
  <c r="W41" i="47" s="1"/>
  <c r="X41" i="47" s="1"/>
  <c r="Y41" i="47" s="1"/>
  <c r="Z41" i="47" s="1"/>
  <c r="AA41" i="47" s="1"/>
  <c r="AB41" i="47" s="1"/>
  <c r="AC41" i="47" s="1"/>
  <c r="AD41" i="47" s="1"/>
  <c r="AE41" i="47" s="1"/>
  <c r="AF41" i="47" s="1"/>
  <c r="AG41" i="47" s="1"/>
  <c r="AH41" i="47" s="1"/>
  <c r="AI41" i="47" s="1"/>
  <c r="AJ41" i="47" s="1"/>
  <c r="AK41" i="47" s="1"/>
  <c r="AL41" i="47" s="1"/>
  <c r="AM41" i="47" s="1"/>
  <c r="AN41" i="47" s="1"/>
  <c r="AO41" i="47" s="1"/>
  <c r="AP41" i="47" s="1"/>
  <c r="AQ41" i="47" s="1"/>
  <c r="AR41" i="47" s="1"/>
  <c r="AS41" i="47" s="1"/>
  <c r="AT41" i="47" s="1"/>
  <c r="AU41" i="47" s="1"/>
  <c r="AV41" i="47" s="1"/>
  <c r="AW41" i="47" s="1"/>
  <c r="AX41" i="47" s="1"/>
  <c r="AY41" i="47" s="1"/>
  <c r="AZ41" i="47" s="1"/>
  <c r="BA41" i="47" s="1"/>
  <c r="BB41" i="47" s="1"/>
  <c r="BC41" i="47" s="1"/>
  <c r="BD41" i="47" s="1"/>
  <c r="BE41" i="47" s="1"/>
  <c r="BF41" i="47" s="1"/>
  <c r="BG41" i="47" s="1"/>
  <c r="BH41" i="47" s="1"/>
  <c r="BI41" i="47" s="1"/>
  <c r="BJ41" i="47" s="1"/>
  <c r="BK41" i="47" s="1"/>
  <c r="BL41" i="47" s="1"/>
  <c r="BM41" i="47" s="1"/>
  <c r="BN41" i="47" s="1"/>
  <c r="BO41" i="47" s="1"/>
  <c r="BP41" i="47" s="1"/>
  <c r="BQ41" i="47" s="1"/>
  <c r="BR41" i="47" s="1"/>
  <c r="BS41" i="47" s="1"/>
  <c r="BT41" i="47" s="1"/>
  <c r="BU41" i="47" s="1"/>
  <c r="BV41" i="47" s="1"/>
  <c r="BW41" i="47" s="1"/>
  <c r="BX41" i="47" s="1"/>
  <c r="BY41" i="47" s="1"/>
  <c r="BZ41" i="47" s="1"/>
  <c r="CA41" i="47" s="1"/>
  <c r="CB41" i="47" s="1"/>
  <c r="CC41" i="47" s="1"/>
  <c r="CD41" i="47" s="1"/>
  <c r="CE41" i="47" s="1"/>
  <c r="CF41" i="47" s="1"/>
  <c r="CG41" i="47" s="1"/>
  <c r="CH41" i="47" s="1"/>
  <c r="CI41" i="47" s="1"/>
  <c r="CJ41" i="47" s="1"/>
  <c r="CK41" i="47" s="1"/>
  <c r="CL41" i="47" s="1"/>
  <c r="CM41" i="47" s="1"/>
  <c r="CN41" i="47" s="1"/>
  <c r="CO41" i="47" s="1"/>
  <c r="CP41" i="47" s="1"/>
  <c r="CQ41" i="47" s="1"/>
  <c r="CR41" i="47" s="1"/>
  <c r="CS41" i="47" s="1"/>
  <c r="CT41" i="47" s="1"/>
  <c r="CU41" i="47" s="1"/>
  <c r="CV41" i="47" s="1"/>
  <c r="CW41" i="47" s="1"/>
  <c r="CX41" i="47" s="1"/>
  <c r="CY41" i="47" s="1"/>
  <c r="CZ41" i="47" s="1"/>
  <c r="E39" i="47"/>
  <c r="CX39" i="47" s="1"/>
  <c r="C38" i="47"/>
  <c r="CZ37" i="47"/>
  <c r="CY37" i="47"/>
  <c r="CX37" i="47"/>
  <c r="CW37" i="47"/>
  <c r="CV37" i="47"/>
  <c r="CU37" i="47"/>
  <c r="CT37" i="47"/>
  <c r="CS37" i="47"/>
  <c r="CR37" i="47"/>
  <c r="CQ37" i="47"/>
  <c r="CP37" i="47"/>
  <c r="CO37" i="47"/>
  <c r="CN37" i="47"/>
  <c r="CM37" i="47"/>
  <c r="CL37" i="47"/>
  <c r="CK37" i="47"/>
  <c r="CJ37" i="47"/>
  <c r="CI37" i="47"/>
  <c r="CH37" i="47"/>
  <c r="CG37" i="47"/>
  <c r="CF37" i="47"/>
  <c r="CE37" i="47"/>
  <c r="CD37" i="47"/>
  <c r="CC37" i="47"/>
  <c r="CB37" i="47"/>
  <c r="CA37" i="47"/>
  <c r="BZ37" i="47"/>
  <c r="BY37" i="47"/>
  <c r="BX37" i="47"/>
  <c r="BW37" i="47"/>
  <c r="BV37" i="47"/>
  <c r="BU37" i="47"/>
  <c r="BT37" i="47"/>
  <c r="BS37" i="47"/>
  <c r="BR37" i="47"/>
  <c r="BQ37" i="47"/>
  <c r="BP37" i="47"/>
  <c r="BO37" i="47"/>
  <c r="BN37" i="47"/>
  <c r="BM37" i="47"/>
  <c r="BL37" i="47"/>
  <c r="BK37" i="47"/>
  <c r="BJ37" i="47"/>
  <c r="BI37" i="47"/>
  <c r="BH37" i="47"/>
  <c r="BG37" i="47"/>
  <c r="BF37" i="47"/>
  <c r="BE37" i="47"/>
  <c r="BD37" i="47"/>
  <c r="BC37" i="47"/>
  <c r="BB37" i="47"/>
  <c r="BA37" i="47"/>
  <c r="AZ37" i="47"/>
  <c r="AY37" i="47"/>
  <c r="AX37" i="47"/>
  <c r="AW37" i="47"/>
  <c r="AV37" i="47"/>
  <c r="AU37" i="47"/>
  <c r="AT37" i="47"/>
  <c r="AS37" i="47"/>
  <c r="AR37" i="47"/>
  <c r="AQ37" i="47"/>
  <c r="AP37" i="47"/>
  <c r="AO37" i="47"/>
  <c r="AN37" i="47"/>
  <c r="AM37" i="47"/>
  <c r="AL37" i="47"/>
  <c r="AK37" i="47"/>
  <c r="AJ37" i="47"/>
  <c r="AI37" i="47"/>
  <c r="AH37" i="47"/>
  <c r="AG37" i="47"/>
  <c r="AF37" i="47"/>
  <c r="AE37" i="47"/>
  <c r="AD37" i="47"/>
  <c r="AC37" i="47"/>
  <c r="AB37" i="47"/>
  <c r="AA37" i="47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G37" i="47"/>
  <c r="F37" i="47"/>
  <c r="F34" i="47"/>
  <c r="G34" i="47" s="1"/>
  <c r="H34" i="47" s="1"/>
  <c r="I34" i="47" s="1"/>
  <c r="J34" i="47" s="1"/>
  <c r="K34" i="47" s="1"/>
  <c r="L34" i="47" s="1"/>
  <c r="M34" i="47" s="1"/>
  <c r="N34" i="47" s="1"/>
  <c r="O34" i="47" s="1"/>
  <c r="P34" i="47" s="1"/>
  <c r="Q34" i="47" s="1"/>
  <c r="R34" i="47" s="1"/>
  <c r="S34" i="47" s="1"/>
  <c r="T34" i="47" s="1"/>
  <c r="U34" i="47" s="1"/>
  <c r="V34" i="47" s="1"/>
  <c r="W34" i="47" s="1"/>
  <c r="X34" i="47" s="1"/>
  <c r="Y34" i="47" s="1"/>
  <c r="Z34" i="47" s="1"/>
  <c r="AA34" i="47" s="1"/>
  <c r="AB34" i="47" s="1"/>
  <c r="AC34" i="47" s="1"/>
  <c r="AD34" i="47" s="1"/>
  <c r="AE34" i="47" s="1"/>
  <c r="AF34" i="47" s="1"/>
  <c r="AG34" i="47" s="1"/>
  <c r="AH34" i="47" s="1"/>
  <c r="AI34" i="47" s="1"/>
  <c r="AJ34" i="47" s="1"/>
  <c r="AK34" i="47" s="1"/>
  <c r="AL34" i="47" s="1"/>
  <c r="AM34" i="47" s="1"/>
  <c r="AN34" i="47" s="1"/>
  <c r="AO34" i="47" s="1"/>
  <c r="AP34" i="47" s="1"/>
  <c r="AQ34" i="47" s="1"/>
  <c r="AR34" i="47" s="1"/>
  <c r="F33" i="47"/>
  <c r="G33" i="47" s="1"/>
  <c r="H33" i="47" s="1"/>
  <c r="I33" i="47" s="1"/>
  <c r="J33" i="47" s="1"/>
  <c r="K33" i="47" s="1"/>
  <c r="L33" i="47" s="1"/>
  <c r="M33" i="47" s="1"/>
  <c r="N33" i="47" s="1"/>
  <c r="O33" i="47" s="1"/>
  <c r="P33" i="47" s="1"/>
  <c r="Q33" i="47" s="1"/>
  <c r="R33" i="47" s="1"/>
  <c r="S33" i="47" s="1"/>
  <c r="T33" i="47" s="1"/>
  <c r="U33" i="47" s="1"/>
  <c r="V33" i="47" s="1"/>
  <c r="W33" i="47" s="1"/>
  <c r="X33" i="47" s="1"/>
  <c r="Y33" i="47" s="1"/>
  <c r="Z33" i="47" s="1"/>
  <c r="AA33" i="47" s="1"/>
  <c r="AB33" i="47" s="1"/>
  <c r="AC33" i="47" s="1"/>
  <c r="AD33" i="47" s="1"/>
  <c r="AE33" i="47" s="1"/>
  <c r="AF33" i="47" s="1"/>
  <c r="AG33" i="47" s="1"/>
  <c r="AH33" i="47" s="1"/>
  <c r="AI33" i="47" s="1"/>
  <c r="AJ33" i="47" s="1"/>
  <c r="AK33" i="47" s="1"/>
  <c r="AL33" i="47" s="1"/>
  <c r="AM33" i="47" s="1"/>
  <c r="AN33" i="47" s="1"/>
  <c r="AO33" i="47" s="1"/>
  <c r="AP33" i="47" s="1"/>
  <c r="AQ33" i="47" s="1"/>
  <c r="AR33" i="47" s="1"/>
  <c r="F32" i="47"/>
  <c r="G32" i="47" s="1"/>
  <c r="H32" i="47" s="1"/>
  <c r="I32" i="47" s="1"/>
  <c r="J32" i="47" s="1"/>
  <c r="K32" i="47" s="1"/>
  <c r="L32" i="47" s="1"/>
  <c r="M32" i="47" s="1"/>
  <c r="N32" i="47" s="1"/>
  <c r="O32" i="47" s="1"/>
  <c r="P32" i="47" s="1"/>
  <c r="Q32" i="47" s="1"/>
  <c r="R32" i="47" s="1"/>
  <c r="S32" i="47" s="1"/>
  <c r="T32" i="47" s="1"/>
  <c r="U32" i="47" s="1"/>
  <c r="V32" i="47" s="1"/>
  <c r="W32" i="47" s="1"/>
  <c r="X32" i="47" s="1"/>
  <c r="Y32" i="47" s="1"/>
  <c r="Z32" i="47" s="1"/>
  <c r="AA32" i="47" s="1"/>
  <c r="AB32" i="47" s="1"/>
  <c r="AC32" i="47" s="1"/>
  <c r="AD32" i="47" s="1"/>
  <c r="AE32" i="47" s="1"/>
  <c r="AF32" i="47" s="1"/>
  <c r="AG32" i="47" s="1"/>
  <c r="AH32" i="47" s="1"/>
  <c r="AI32" i="47" s="1"/>
  <c r="AJ32" i="47" s="1"/>
  <c r="AK32" i="47" s="1"/>
  <c r="AL32" i="47" s="1"/>
  <c r="AM32" i="47" s="1"/>
  <c r="AN32" i="47" s="1"/>
  <c r="AO32" i="47" s="1"/>
  <c r="AP32" i="47" s="1"/>
  <c r="AQ32" i="47" s="1"/>
  <c r="AR32" i="47" s="1"/>
  <c r="C32" i="47"/>
  <c r="B32" i="47"/>
  <c r="E28" i="47"/>
  <c r="F28" i="47" s="1"/>
  <c r="G28" i="47" s="1"/>
  <c r="H28" i="47" s="1"/>
  <c r="I28" i="47" s="1"/>
  <c r="J28" i="47" s="1"/>
  <c r="K28" i="47" s="1"/>
  <c r="L28" i="47" s="1"/>
  <c r="M28" i="47" s="1"/>
  <c r="N28" i="47" s="1"/>
  <c r="O28" i="47" s="1"/>
  <c r="P28" i="47" s="1"/>
  <c r="Q28" i="47" s="1"/>
  <c r="R28" i="47" s="1"/>
  <c r="S28" i="47" s="1"/>
  <c r="T28" i="47" s="1"/>
  <c r="U28" i="47" s="1"/>
  <c r="V28" i="47" s="1"/>
  <c r="W28" i="47" s="1"/>
  <c r="X28" i="47" s="1"/>
  <c r="Y28" i="47" s="1"/>
  <c r="Z28" i="47" s="1"/>
  <c r="AA28" i="47" s="1"/>
  <c r="AB28" i="47" s="1"/>
  <c r="AC28" i="47" s="1"/>
  <c r="AD28" i="47" s="1"/>
  <c r="AE28" i="47" s="1"/>
  <c r="AF28" i="47" s="1"/>
  <c r="AG28" i="47" s="1"/>
  <c r="AH28" i="47" s="1"/>
  <c r="AI28" i="47" s="1"/>
  <c r="AJ28" i="47" s="1"/>
  <c r="AK28" i="47" s="1"/>
  <c r="AL28" i="47" s="1"/>
  <c r="AM28" i="47" s="1"/>
  <c r="AN28" i="47" s="1"/>
  <c r="AO28" i="47" s="1"/>
  <c r="AP28" i="47" s="1"/>
  <c r="AQ28" i="47" s="1"/>
  <c r="AR28" i="47" s="1"/>
  <c r="AS28" i="47" s="1"/>
  <c r="AT28" i="47" s="1"/>
  <c r="AU28" i="47" s="1"/>
  <c r="AV28" i="47" s="1"/>
  <c r="AW28" i="47" s="1"/>
  <c r="AX28" i="47" s="1"/>
  <c r="AY28" i="47" s="1"/>
  <c r="AZ28" i="47" s="1"/>
  <c r="BA28" i="47" s="1"/>
  <c r="BB28" i="47" s="1"/>
  <c r="BC28" i="47" s="1"/>
  <c r="BD28" i="47" s="1"/>
  <c r="BE28" i="47" s="1"/>
  <c r="BF28" i="47" s="1"/>
  <c r="BG28" i="47" s="1"/>
  <c r="BH28" i="47" s="1"/>
  <c r="BI28" i="47" s="1"/>
  <c r="BJ28" i="47" s="1"/>
  <c r="BK28" i="47" s="1"/>
  <c r="BL28" i="47" s="1"/>
  <c r="BM28" i="47" s="1"/>
  <c r="BN28" i="47" s="1"/>
  <c r="BO28" i="47" s="1"/>
  <c r="BP28" i="47" s="1"/>
  <c r="BQ28" i="47" s="1"/>
  <c r="BR28" i="47" s="1"/>
  <c r="BS28" i="47" s="1"/>
  <c r="BT28" i="47" s="1"/>
  <c r="BU28" i="47" s="1"/>
  <c r="BV28" i="47" s="1"/>
  <c r="BW28" i="47" s="1"/>
  <c r="BX28" i="47" s="1"/>
  <c r="BY28" i="47" s="1"/>
  <c r="BZ28" i="47" s="1"/>
  <c r="CA28" i="47" s="1"/>
  <c r="CB28" i="47" s="1"/>
  <c r="CC28" i="47" s="1"/>
  <c r="CD28" i="47" s="1"/>
  <c r="CE28" i="47" s="1"/>
  <c r="CF28" i="47" s="1"/>
  <c r="CG28" i="47" s="1"/>
  <c r="CH28" i="47" s="1"/>
  <c r="CI28" i="47" s="1"/>
  <c r="CJ28" i="47" s="1"/>
  <c r="CK28" i="47" s="1"/>
  <c r="CL28" i="47" s="1"/>
  <c r="CM28" i="47" s="1"/>
  <c r="CN28" i="47" s="1"/>
  <c r="CO28" i="47" s="1"/>
  <c r="CP28" i="47" s="1"/>
  <c r="CQ28" i="47" s="1"/>
  <c r="CR28" i="47" s="1"/>
  <c r="CS28" i="47" s="1"/>
  <c r="CT28" i="47" s="1"/>
  <c r="CU28" i="47" s="1"/>
  <c r="CV28" i="47" s="1"/>
  <c r="CW28" i="47" s="1"/>
  <c r="CX28" i="47" s="1"/>
  <c r="CY28" i="47" s="1"/>
  <c r="CZ28" i="47" s="1"/>
  <c r="O27" i="47"/>
  <c r="P27" i="47" s="1"/>
  <c r="Q27" i="47" s="1"/>
  <c r="R27" i="47" s="1"/>
  <c r="S27" i="47" s="1"/>
  <c r="T27" i="47" s="1"/>
  <c r="U27" i="47" s="1"/>
  <c r="E27" i="47"/>
  <c r="F27" i="47" s="1"/>
  <c r="G27" i="47" s="1"/>
  <c r="H27" i="47" s="1"/>
  <c r="I27" i="47" s="1"/>
  <c r="J27" i="47" s="1"/>
  <c r="K27" i="47" s="1"/>
  <c r="L27" i="47" s="1"/>
  <c r="M27" i="47" s="1"/>
  <c r="N27" i="47" s="1"/>
  <c r="F26" i="47"/>
  <c r="E24" i="47"/>
  <c r="F24" i="47" s="1"/>
  <c r="G24" i="47" s="1"/>
  <c r="H24" i="47" s="1"/>
  <c r="I24" i="47" s="1"/>
  <c r="J24" i="47" s="1"/>
  <c r="K24" i="47" s="1"/>
  <c r="L24" i="47" s="1"/>
  <c r="M24" i="47" s="1"/>
  <c r="N24" i="47" s="1"/>
  <c r="O24" i="47" s="1"/>
  <c r="P24" i="47" s="1"/>
  <c r="Q24" i="47" s="1"/>
  <c r="R24" i="47" s="1"/>
  <c r="S24" i="47" s="1"/>
  <c r="T24" i="47" s="1"/>
  <c r="U24" i="47" s="1"/>
  <c r="E23" i="47"/>
  <c r="F23" i="47" s="1"/>
  <c r="G23" i="47" s="1"/>
  <c r="H23" i="47" s="1"/>
  <c r="I23" i="47" s="1"/>
  <c r="J23" i="47" s="1"/>
  <c r="K23" i="47" s="1"/>
  <c r="L23" i="47" s="1"/>
  <c r="M23" i="47" s="1"/>
  <c r="N23" i="47" s="1"/>
  <c r="O23" i="47" s="1"/>
  <c r="P23" i="47" s="1"/>
  <c r="Q23" i="47" s="1"/>
  <c r="R23" i="47" s="1"/>
  <c r="S23" i="47" s="1"/>
  <c r="T23" i="47" s="1"/>
  <c r="U23" i="47" s="1"/>
  <c r="F22" i="47"/>
  <c r="G22" i="47" s="1"/>
  <c r="H22" i="47" s="1"/>
  <c r="I22" i="47" s="1"/>
  <c r="J22" i="47" s="1"/>
  <c r="K22" i="47" s="1"/>
  <c r="L22" i="47" s="1"/>
  <c r="M22" i="47" s="1"/>
  <c r="G19" i="47"/>
  <c r="F17" i="47"/>
  <c r="E16" i="47"/>
  <c r="V12" i="47"/>
  <c r="R12" i="47"/>
  <c r="O12" i="47"/>
  <c r="K12" i="47"/>
  <c r="J12" i="47"/>
  <c r="I12" i="47"/>
  <c r="H12" i="47"/>
  <c r="G12" i="47"/>
  <c r="F12" i="47"/>
  <c r="E12" i="47"/>
  <c r="V11" i="47"/>
  <c r="R11" i="47"/>
  <c r="O11" i="47"/>
  <c r="K11" i="47"/>
  <c r="J11" i="47"/>
  <c r="I11" i="47"/>
  <c r="H11" i="47"/>
  <c r="G11" i="47"/>
  <c r="F11" i="47"/>
  <c r="E11" i="47"/>
  <c r="T240" i="47" l="1"/>
  <c r="AI240" i="47"/>
  <c r="AH255" i="47" s="1"/>
  <c r="AH254" i="47" s="1"/>
  <c r="AI254" i="47" s="1"/>
  <c r="Q22" i="50"/>
  <c r="P26" i="50"/>
  <c r="T239" i="47"/>
  <c r="T242" i="47" s="1"/>
  <c r="T243" i="47" s="1"/>
  <c r="BD85" i="47"/>
  <c r="AV85" i="47"/>
  <c r="H39" i="47"/>
  <c r="AF39" i="47"/>
  <c r="BL39" i="47"/>
  <c r="CR39" i="47"/>
  <c r="AI215" i="47"/>
  <c r="AS215" i="47" s="1"/>
  <c r="H251" i="47"/>
  <c r="H279" i="47"/>
  <c r="BD39" i="47"/>
  <c r="O39" i="47"/>
  <c r="AN39" i="47"/>
  <c r="BT39" i="47"/>
  <c r="CZ39" i="47"/>
  <c r="C224" i="47"/>
  <c r="I39" i="47"/>
  <c r="AM39" i="47"/>
  <c r="BS39" i="47"/>
  <c r="CY39" i="47"/>
  <c r="X239" i="47"/>
  <c r="P39" i="47"/>
  <c r="AU39" i="47"/>
  <c r="CA39" i="47"/>
  <c r="AB215" i="47"/>
  <c r="AH229" i="47" s="1"/>
  <c r="AH228" i="47" s="1"/>
  <c r="AI228" i="47" s="1"/>
  <c r="CB39" i="47"/>
  <c r="AH285" i="47"/>
  <c r="AH284" i="47" s="1"/>
  <c r="AI284" i="47" s="1"/>
  <c r="X39" i="47"/>
  <c r="Q39" i="47"/>
  <c r="AV39" i="47"/>
  <c r="W39" i="47"/>
  <c r="BC39" i="47"/>
  <c r="CI39" i="47"/>
  <c r="AP239" i="47"/>
  <c r="AP242" i="47" s="1"/>
  <c r="AP243" i="47" s="1"/>
  <c r="CJ39" i="47"/>
  <c r="G39" i="47"/>
  <c r="AE39" i="47"/>
  <c r="BK39" i="47"/>
  <c r="CQ39" i="47"/>
  <c r="AI239" i="47"/>
  <c r="AI242" i="47" s="1"/>
  <c r="AI243" i="47" s="1"/>
  <c r="N22" i="47"/>
  <c r="CV89" i="47"/>
  <c r="CN89" i="47"/>
  <c r="CF89" i="47"/>
  <c r="BX89" i="47"/>
  <c r="BP89" i="47"/>
  <c r="BH89" i="47"/>
  <c r="AZ89" i="47"/>
  <c r="AR89" i="47"/>
  <c r="AJ89" i="47"/>
  <c r="AB89" i="47"/>
  <c r="S89" i="47"/>
  <c r="CU89" i="47"/>
  <c r="CM89" i="47"/>
  <c r="CE89" i="47"/>
  <c r="CT89" i="47"/>
  <c r="CL89" i="47"/>
  <c r="CD89" i="47"/>
  <c r="BV89" i="47"/>
  <c r="BN89" i="47"/>
  <c r="BF89" i="47"/>
  <c r="AX89" i="47"/>
  <c r="AP89" i="47"/>
  <c r="AH89" i="47"/>
  <c r="Z89" i="47"/>
  <c r="P89" i="47"/>
  <c r="CS89" i="47"/>
  <c r="CK89" i="47"/>
  <c r="CC89" i="47"/>
  <c r="BU89" i="47"/>
  <c r="BM89" i="47"/>
  <c r="BE89" i="47"/>
  <c r="AW89" i="47"/>
  <c r="AO89" i="47"/>
  <c r="AG89" i="47"/>
  <c r="Y89" i="47"/>
  <c r="N89" i="47"/>
  <c r="CZ89" i="47"/>
  <c r="CR89" i="47"/>
  <c r="CJ89" i="47"/>
  <c r="CB89" i="47"/>
  <c r="BT89" i="47"/>
  <c r="BL89" i="47"/>
  <c r="BD89" i="47"/>
  <c r="AV89" i="47"/>
  <c r="AN89" i="47"/>
  <c r="AF89" i="47"/>
  <c r="X89" i="47"/>
  <c r="M89" i="47"/>
  <c r="CY89" i="47"/>
  <c r="CQ89" i="47"/>
  <c r="CI89" i="47"/>
  <c r="CA89" i="47"/>
  <c r="BS89" i="47"/>
  <c r="BK89" i="47"/>
  <c r="BC89" i="47"/>
  <c r="AU89" i="47"/>
  <c r="AM89" i="47"/>
  <c r="AE89" i="47"/>
  <c r="W89" i="47"/>
  <c r="L89" i="47"/>
  <c r="CX89" i="47"/>
  <c r="CP89" i="47"/>
  <c r="CH89" i="47"/>
  <c r="BZ89" i="47"/>
  <c r="BR89" i="47"/>
  <c r="BJ89" i="47"/>
  <c r="BB89" i="47"/>
  <c r="AT89" i="47"/>
  <c r="AL89" i="47"/>
  <c r="AD89" i="47"/>
  <c r="U89" i="47"/>
  <c r="CW89" i="47"/>
  <c r="BG89" i="47"/>
  <c r="AA89" i="47"/>
  <c r="CO89" i="47"/>
  <c r="BA89" i="47"/>
  <c r="T89" i="47"/>
  <c r="CG89" i="47"/>
  <c r="AY89" i="47"/>
  <c r="Q89" i="47"/>
  <c r="BY89" i="47"/>
  <c r="AS89" i="47"/>
  <c r="BW89" i="47"/>
  <c r="AQ89" i="47"/>
  <c r="BQ89" i="47"/>
  <c r="AK89" i="47"/>
  <c r="BO89" i="47"/>
  <c r="AI89" i="47"/>
  <c r="BI89" i="47"/>
  <c r="AC89" i="47"/>
  <c r="R179" i="47"/>
  <c r="G26" i="47"/>
  <c r="AL76" i="47"/>
  <c r="AD76" i="47"/>
  <c r="U76" i="47"/>
  <c r="AK76" i="47"/>
  <c r="AC76" i="47"/>
  <c r="T76" i="47"/>
  <c r="AR76" i="47"/>
  <c r="AJ76" i="47"/>
  <c r="AB76" i="47"/>
  <c r="S76" i="47"/>
  <c r="AQ76" i="47"/>
  <c r="AI76" i="47"/>
  <c r="AA76" i="47"/>
  <c r="Q76" i="47"/>
  <c r="AP76" i="47"/>
  <c r="AH76" i="47"/>
  <c r="Z76" i="47"/>
  <c r="AO76" i="47"/>
  <c r="AG76" i="47"/>
  <c r="Y76" i="47"/>
  <c r="N76" i="47"/>
  <c r="AN76" i="47"/>
  <c r="L76" i="47"/>
  <c r="AM76" i="47"/>
  <c r="AF76" i="47"/>
  <c r="AE76" i="47"/>
  <c r="X76" i="47"/>
  <c r="W76" i="47"/>
  <c r="P76" i="47"/>
  <c r="AP80" i="47"/>
  <c r="AH80" i="47"/>
  <c r="Z80" i="47"/>
  <c r="P80" i="47"/>
  <c r="AO80" i="47"/>
  <c r="AG80" i="47"/>
  <c r="Y80" i="47"/>
  <c r="N80" i="47"/>
  <c r="AN80" i="47"/>
  <c r="AF80" i="47"/>
  <c r="X80" i="47"/>
  <c r="M80" i="47"/>
  <c r="AM80" i="47"/>
  <c r="AE80" i="47"/>
  <c r="W80" i="47"/>
  <c r="L80" i="47"/>
  <c r="AL80" i="47"/>
  <c r="AD80" i="47"/>
  <c r="U80" i="47"/>
  <c r="AK80" i="47"/>
  <c r="AC80" i="47"/>
  <c r="T80" i="47"/>
  <c r="AR80" i="47"/>
  <c r="AJ80" i="47"/>
  <c r="AB80" i="47"/>
  <c r="S80" i="47"/>
  <c r="AQ80" i="47"/>
  <c r="AI80" i="47"/>
  <c r="AA80" i="47"/>
  <c r="Q80" i="47"/>
  <c r="Y39" i="47"/>
  <c r="AG39" i="47"/>
  <c r="AO39" i="47"/>
  <c r="AW39" i="47"/>
  <c r="BE39" i="47"/>
  <c r="BM39" i="47"/>
  <c r="BU39" i="47"/>
  <c r="CC39" i="47"/>
  <c r="CK39" i="47"/>
  <c r="CS39" i="47"/>
  <c r="J39" i="47"/>
  <c r="R39" i="47"/>
  <c r="Z39" i="47"/>
  <c r="AH39" i="47"/>
  <c r="AP39" i="47"/>
  <c r="AX39" i="47"/>
  <c r="BF39" i="47"/>
  <c r="BN39" i="47"/>
  <c r="BV39" i="47"/>
  <c r="CD39" i="47"/>
  <c r="CL39" i="47"/>
  <c r="CT39" i="47"/>
  <c r="CY85" i="47"/>
  <c r="CQ85" i="47"/>
  <c r="CI85" i="47"/>
  <c r="CA85" i="47"/>
  <c r="BS85" i="47"/>
  <c r="BK85" i="47"/>
  <c r="BC85" i="47"/>
  <c r="AU85" i="47"/>
  <c r="AM85" i="47"/>
  <c r="AE85" i="47"/>
  <c r="W85" i="47"/>
  <c r="L85" i="47"/>
  <c r="CX85" i="47"/>
  <c r="CP85" i="47"/>
  <c r="CH85" i="47"/>
  <c r="BZ85" i="47"/>
  <c r="BR85" i="47"/>
  <c r="BJ85" i="47"/>
  <c r="BB85" i="47"/>
  <c r="AT85" i="47"/>
  <c r="AL85" i="47"/>
  <c r="AD85" i="47"/>
  <c r="U85" i="47"/>
  <c r="CW85" i="47"/>
  <c r="CO85" i="47"/>
  <c r="CG85" i="47"/>
  <c r="BY85" i="47"/>
  <c r="BQ85" i="47"/>
  <c r="BI85" i="47"/>
  <c r="BA85" i="47"/>
  <c r="AS85" i="47"/>
  <c r="AK85" i="47"/>
  <c r="AC85" i="47"/>
  <c r="T85" i="47"/>
  <c r="CV85" i="47"/>
  <c r="CN85" i="47"/>
  <c r="CF85" i="47"/>
  <c r="BX85" i="47"/>
  <c r="BP85" i="47"/>
  <c r="BH85" i="47"/>
  <c r="AZ85" i="47"/>
  <c r="AR85" i="47"/>
  <c r="AJ85" i="47"/>
  <c r="AB85" i="47"/>
  <c r="S85" i="47"/>
  <c r="CU85" i="47"/>
  <c r="CM85" i="47"/>
  <c r="CE85" i="47"/>
  <c r="BW85" i="47"/>
  <c r="BO85" i="47"/>
  <c r="BG85" i="47"/>
  <c r="AY85" i="47"/>
  <c r="AQ85" i="47"/>
  <c r="AI85" i="47"/>
  <c r="AA85" i="47"/>
  <c r="Q85" i="47"/>
  <c r="CT85" i="47"/>
  <c r="CL85" i="47"/>
  <c r="CD85" i="47"/>
  <c r="BV85" i="47"/>
  <c r="BN85" i="47"/>
  <c r="BF85" i="47"/>
  <c r="AX85" i="47"/>
  <c r="AP85" i="47"/>
  <c r="AH85" i="47"/>
  <c r="Z85" i="47"/>
  <c r="P85" i="47"/>
  <c r="CS85" i="47"/>
  <c r="CK85" i="47"/>
  <c r="CC85" i="47"/>
  <c r="BU85" i="47"/>
  <c r="BM85" i="47"/>
  <c r="BE85" i="47"/>
  <c r="AW85" i="47"/>
  <c r="AO85" i="47"/>
  <c r="AG85" i="47"/>
  <c r="Y85" i="47"/>
  <c r="N85" i="47"/>
  <c r="BL85" i="47"/>
  <c r="K39" i="47"/>
  <c r="S39" i="47"/>
  <c r="AA39" i="47"/>
  <c r="AI39" i="47"/>
  <c r="AQ39" i="47"/>
  <c r="AY39" i="47"/>
  <c r="BG39" i="47"/>
  <c r="BO39" i="47"/>
  <c r="BW39" i="47"/>
  <c r="CE39" i="47"/>
  <c r="CM39" i="47"/>
  <c r="CU39" i="47"/>
  <c r="BT85" i="47"/>
  <c r="L39" i="47"/>
  <c r="T39" i="47"/>
  <c r="AB39" i="47"/>
  <c r="AJ39" i="47"/>
  <c r="AR39" i="47"/>
  <c r="AZ39" i="47"/>
  <c r="BH39" i="47"/>
  <c r="BP39" i="47"/>
  <c r="BX39" i="47"/>
  <c r="CF39" i="47"/>
  <c r="CN39" i="47"/>
  <c r="CV39" i="47"/>
  <c r="M85" i="47"/>
  <c r="CB85" i="47"/>
  <c r="M39" i="47"/>
  <c r="U39" i="47"/>
  <c r="AC39" i="47"/>
  <c r="AK39" i="47"/>
  <c r="AS39" i="47"/>
  <c r="BA39" i="47"/>
  <c r="BI39" i="47"/>
  <c r="BQ39" i="47"/>
  <c r="BY39" i="47"/>
  <c r="CG39" i="47"/>
  <c r="CO39" i="47"/>
  <c r="CW39" i="47"/>
  <c r="X85" i="47"/>
  <c r="CJ85" i="47"/>
  <c r="F39" i="47"/>
  <c r="N39" i="47"/>
  <c r="V39" i="47"/>
  <c r="AD39" i="47"/>
  <c r="AL39" i="47"/>
  <c r="AT39" i="47"/>
  <c r="BB39" i="47"/>
  <c r="BJ39" i="47"/>
  <c r="BR39" i="47"/>
  <c r="BZ39" i="47"/>
  <c r="CH39" i="47"/>
  <c r="CP39" i="47"/>
  <c r="AF85" i="47"/>
  <c r="CR85" i="47"/>
  <c r="AN85" i="47"/>
  <c r="CZ85" i="47"/>
  <c r="AB214" i="47"/>
  <c r="AB217" i="47" s="1"/>
  <c r="AA218" i="47" s="1"/>
  <c r="AP214" i="47"/>
  <c r="AP217" i="47" s="1"/>
  <c r="AP218" i="47" s="1"/>
  <c r="H225" i="47"/>
  <c r="X214" i="47"/>
  <c r="AI214" i="47"/>
  <c r="AI217" i="47" s="1"/>
  <c r="AI218" i="47" s="1"/>
  <c r="T217" i="47"/>
  <c r="T218" i="47" s="1"/>
  <c r="DB267" i="47"/>
  <c r="AH283" i="47" s="1"/>
  <c r="AI283" i="47" s="1"/>
  <c r="AB239" i="47"/>
  <c r="AB242" i="47" s="1"/>
  <c r="AB243" i="47" s="1"/>
  <c r="H226" i="47"/>
  <c r="BD271" i="47"/>
  <c r="AP240" i="47"/>
  <c r="AS240" i="47" s="1"/>
  <c r="H278" i="47"/>
  <c r="M217" i="50" l="1"/>
  <c r="Q26" i="50"/>
  <c r="R22" i="50"/>
  <c r="O22" i="47"/>
  <c r="P22" i="47" s="1"/>
  <c r="H26" i="47"/>
  <c r="AS239" i="47"/>
  <c r="AH253" i="47" s="1"/>
  <c r="AI253" i="47" s="1"/>
  <c r="AS214" i="47"/>
  <c r="AH227" i="47" s="1"/>
  <c r="AI227" i="47" s="1"/>
  <c r="AH242" i="50" l="1"/>
  <c r="S22" i="50"/>
  <c r="R26" i="50"/>
  <c r="M218" i="50"/>
  <c r="M270" i="50"/>
  <c r="Q22" i="47"/>
  <c r="I26" i="47"/>
  <c r="M271" i="50" l="1"/>
  <c r="S26" i="50"/>
  <c r="T22" i="50"/>
  <c r="J26" i="47"/>
  <c r="R22" i="47"/>
  <c r="T26" i="50" l="1"/>
  <c r="U22" i="50"/>
  <c r="S22" i="47"/>
  <c r="K26" i="47"/>
  <c r="P270" i="50" l="1"/>
  <c r="P243" i="50"/>
  <c r="U26" i="50"/>
  <c r="V22" i="50"/>
  <c r="W22" i="50" s="1"/>
  <c r="L26" i="47"/>
  <c r="T22" i="47"/>
  <c r="X22" i="50" l="1"/>
  <c r="P271" i="50"/>
  <c r="V26" i="50"/>
  <c r="U22" i="47"/>
  <c r="V22" i="47" s="1"/>
  <c r="W22" i="47" s="1"/>
  <c r="X22" i="47" s="1"/>
  <c r="Y22" i="47" s="1"/>
  <c r="Z22" i="47" s="1"/>
  <c r="AA22" i="47" s="1"/>
  <c r="AB22" i="47" s="1"/>
  <c r="AC22" i="47" s="1"/>
  <c r="AD22" i="47" s="1"/>
  <c r="AE22" i="47" s="1"/>
  <c r="AF22" i="47" s="1"/>
  <c r="AG22" i="47" s="1"/>
  <c r="AH22" i="47" s="1"/>
  <c r="AI22" i="47" s="1"/>
  <c r="AJ22" i="47" s="1"/>
  <c r="AK22" i="47" s="1"/>
  <c r="AL22" i="47" s="1"/>
  <c r="AM22" i="47" s="1"/>
  <c r="AN22" i="47" s="1"/>
  <c r="AO22" i="47" s="1"/>
  <c r="AP22" i="47" s="1"/>
  <c r="AQ22" i="47" s="1"/>
  <c r="AR22" i="47" s="1"/>
  <c r="M26" i="47"/>
  <c r="Y22" i="50" l="1"/>
  <c r="S217" i="50"/>
  <c r="W26" i="50"/>
  <c r="N26" i="47"/>
  <c r="S243" i="50" l="1"/>
  <c r="S218" i="50"/>
  <c r="S270" i="50"/>
  <c r="X26" i="50"/>
  <c r="Z22" i="50"/>
  <c r="O26" i="47"/>
  <c r="S271" i="50" l="1"/>
  <c r="Y26" i="50"/>
  <c r="AA22" i="50"/>
  <c r="P26" i="47"/>
  <c r="U270" i="50" l="1"/>
  <c r="Z26" i="50"/>
  <c r="AB22" i="50"/>
  <c r="Q26" i="47"/>
  <c r="U271" i="50" l="1"/>
  <c r="AA26" i="50"/>
  <c r="AC22" i="50"/>
  <c r="U243" i="50"/>
  <c r="R26" i="47"/>
  <c r="X217" i="50" l="1"/>
  <c r="V243" i="50"/>
  <c r="AB26" i="50"/>
  <c r="AD22" i="50"/>
  <c r="S26" i="47"/>
  <c r="X218" i="50" l="1"/>
  <c r="AC26" i="50"/>
  <c r="AE22" i="50"/>
  <c r="T26" i="47"/>
  <c r="Z270" i="50" l="1"/>
  <c r="Z217" i="50"/>
  <c r="AF22" i="50"/>
  <c r="X243" i="50"/>
  <c r="AD26" i="50"/>
  <c r="U26" i="47"/>
  <c r="AG22" i="50" l="1"/>
  <c r="Z271" i="50"/>
  <c r="AE26" i="50"/>
  <c r="Z218" i="50"/>
  <c r="V26" i="47"/>
  <c r="AB270" i="50" l="1"/>
  <c r="AB271" i="50" s="1"/>
  <c r="AH22" i="50"/>
  <c r="AF26" i="50"/>
  <c r="Z243" i="50"/>
  <c r="AD217" i="50"/>
  <c r="W26" i="47"/>
  <c r="AI22" i="50" l="1"/>
  <c r="AG26" i="50"/>
  <c r="AC218" i="50"/>
  <c r="AD218" i="50"/>
  <c r="X26" i="47"/>
  <c r="AD270" i="50" l="1"/>
  <c r="AD271" i="50" s="1"/>
  <c r="AB243" i="50"/>
  <c r="AH26" i="50"/>
  <c r="AJ22" i="50"/>
  <c r="Y26" i="47"/>
  <c r="AG243" i="50" l="1"/>
  <c r="AD243" i="50"/>
  <c r="AK22" i="50"/>
  <c r="AI26" i="50"/>
  <c r="Z26" i="47"/>
  <c r="AF270" i="50" l="1"/>
  <c r="AF271" i="50" s="1"/>
  <c r="AL22" i="50"/>
  <c r="AJ26" i="50"/>
  <c r="AA26" i="47"/>
  <c r="AF243" i="50" l="1"/>
  <c r="AH243" i="50"/>
  <c r="AM22" i="50"/>
  <c r="AK26" i="50"/>
  <c r="AB26" i="47"/>
  <c r="AH270" i="50" l="1"/>
  <c r="AN22" i="50"/>
  <c r="AL26" i="50"/>
  <c r="AC26" i="47"/>
  <c r="AH271" i="50" l="1"/>
  <c r="AM26" i="50"/>
  <c r="AO22" i="50"/>
  <c r="AD26" i="47"/>
  <c r="AJ270" i="50" l="1"/>
  <c r="AL217" i="50"/>
  <c r="AP22" i="50"/>
  <c r="AN26" i="50"/>
  <c r="AE26" i="47"/>
  <c r="AJ271" i="50" l="1"/>
  <c r="AO26" i="50"/>
  <c r="AL218" i="50"/>
  <c r="AQ22" i="50"/>
  <c r="AF26" i="47"/>
  <c r="AL270" i="50" l="1"/>
  <c r="AP26" i="50"/>
  <c r="AR22" i="50"/>
  <c r="AG26" i="47"/>
  <c r="AL271" i="50" l="1"/>
  <c r="AQ26" i="50"/>
  <c r="AH26" i="47"/>
  <c r="AN270" i="50" l="1"/>
  <c r="AN271" i="50" s="1"/>
  <c r="AP217" i="50"/>
  <c r="AP218" i="50" s="1"/>
  <c r="AR26" i="50"/>
  <c r="AI26" i="47"/>
  <c r="AS26" i="50" l="1"/>
  <c r="AJ26" i="47"/>
  <c r="AP270" i="50" l="1"/>
  <c r="AP271" i="50" s="1"/>
  <c r="AT26" i="50"/>
  <c r="AK26" i="47"/>
  <c r="AU26" i="50" l="1"/>
  <c r="AL26" i="47"/>
  <c r="AR270" i="50" l="1"/>
  <c r="AR271" i="50" s="1"/>
  <c r="AV26" i="50"/>
  <c r="AM26" i="47"/>
  <c r="AW26" i="50" l="1"/>
  <c r="AN26" i="47"/>
  <c r="AT270" i="50" l="1"/>
  <c r="AX26" i="50"/>
  <c r="AO26" i="47"/>
  <c r="AT271" i="50" l="1"/>
  <c r="AY26" i="50"/>
  <c r="AP26" i="47"/>
  <c r="AV270" i="50" l="1"/>
  <c r="AZ26" i="50"/>
  <c r="AQ26" i="47"/>
  <c r="AV271" i="50" l="1"/>
  <c r="BA26" i="50"/>
  <c r="AR26" i="47"/>
  <c r="AX270" i="50" l="1"/>
  <c r="BB26" i="50"/>
  <c r="AS26" i="47"/>
  <c r="AX271" i="50" l="1"/>
  <c r="BC26" i="50"/>
  <c r="AT26" i="47"/>
  <c r="AZ270" i="50" l="1"/>
  <c r="AZ271" i="50" s="1"/>
  <c r="BD26" i="50"/>
  <c r="AU26" i="47"/>
  <c r="BE26" i="50" l="1"/>
  <c r="AV26" i="47"/>
  <c r="BB270" i="50" l="1"/>
  <c r="BF26" i="50"/>
  <c r="AW26" i="47"/>
  <c r="BB271" i="50" l="1"/>
  <c r="BG26" i="50"/>
  <c r="AX26" i="47"/>
  <c r="BD270" i="50" l="1"/>
  <c r="BD271" i="50" s="1"/>
  <c r="BH26" i="50"/>
  <c r="AY26" i="47"/>
  <c r="BI26" i="50" l="1"/>
  <c r="AZ26" i="47"/>
  <c r="BF270" i="50" l="1"/>
  <c r="BF271" i="50" s="1"/>
  <c r="BJ26" i="50"/>
  <c r="BA26" i="47"/>
  <c r="BK26" i="50" l="1"/>
  <c r="BB26" i="47"/>
  <c r="BH270" i="50" l="1"/>
  <c r="BH271" i="50" s="1"/>
  <c r="BL26" i="50"/>
  <c r="BC26" i="47"/>
  <c r="BM26" i="50" l="1"/>
  <c r="BD26" i="47"/>
  <c r="BJ270" i="50" l="1"/>
  <c r="BN26" i="50"/>
  <c r="BE26" i="47"/>
  <c r="BJ271" i="50" l="1"/>
  <c r="BO26" i="50"/>
  <c r="BF26" i="47"/>
  <c r="BL270" i="50" l="1"/>
  <c r="BL271" i="50" s="1"/>
  <c r="BP26" i="50"/>
  <c r="BG26" i="47"/>
  <c r="BQ26" i="50" l="1"/>
  <c r="BH26" i="47"/>
  <c r="BN270" i="50" l="1"/>
  <c r="BN271" i="50" s="1"/>
  <c r="BR26" i="50"/>
  <c r="BI26" i="47"/>
  <c r="BS26" i="50" l="1"/>
  <c r="BJ26" i="47"/>
  <c r="BP270" i="50" l="1"/>
  <c r="BP271" i="50" s="1"/>
  <c r="BT26" i="50"/>
  <c r="BK26" i="47"/>
  <c r="BU26" i="50" l="1"/>
  <c r="BL26" i="47"/>
  <c r="BR270" i="50" l="1"/>
  <c r="BR271" i="50" s="1"/>
  <c r="BV26" i="50"/>
  <c r="BM26" i="47"/>
  <c r="BW26" i="50" l="1"/>
  <c r="BN26" i="47"/>
  <c r="BT270" i="50" l="1"/>
  <c r="BX26" i="50"/>
  <c r="BO26" i="47"/>
  <c r="BT271" i="50" l="1"/>
  <c r="BY26" i="50"/>
  <c r="BP26" i="47"/>
  <c r="BV270" i="50" l="1"/>
  <c r="BV271" i="50" s="1"/>
  <c r="BZ26" i="50"/>
  <c r="BQ26" i="47"/>
  <c r="CA26" i="50" l="1"/>
  <c r="BR26" i="47"/>
  <c r="BX270" i="50" l="1"/>
  <c r="CB26" i="50"/>
  <c r="BS26" i="47"/>
  <c r="BX271" i="50" l="1"/>
  <c r="CC26" i="50"/>
  <c r="BT26" i="47"/>
  <c r="BZ270" i="50" l="1"/>
  <c r="BZ271" i="50" s="1"/>
  <c r="CD26" i="50"/>
  <c r="BU26" i="47"/>
  <c r="CE26" i="50" l="1"/>
  <c r="BV26" i="47"/>
  <c r="CB270" i="50" l="1"/>
  <c r="CB271" i="50" s="1"/>
  <c r="CF26" i="50"/>
  <c r="BW26" i="47"/>
  <c r="CG26" i="50" l="1"/>
  <c r="BX26" i="47"/>
  <c r="CD270" i="50" l="1"/>
  <c r="CD271" i="50" s="1"/>
  <c r="CH26" i="50"/>
  <c r="BY26" i="47"/>
  <c r="CI26" i="50" l="1"/>
  <c r="BZ26" i="47"/>
  <c r="CF270" i="50" l="1"/>
  <c r="CF271" i="50" s="1"/>
  <c r="CJ26" i="50"/>
  <c r="CA26" i="47"/>
  <c r="CK26" i="50" l="1"/>
  <c r="CB26" i="47"/>
  <c r="CH270" i="50" l="1"/>
  <c r="CH271" i="50" s="1"/>
  <c r="CL26" i="50"/>
  <c r="CC26" i="47"/>
  <c r="CM26" i="50" l="1"/>
  <c r="CD26" i="47"/>
  <c r="CJ270" i="50" l="1"/>
  <c r="CJ271" i="50" s="1"/>
  <c r="CN26" i="50"/>
  <c r="CE26" i="47"/>
  <c r="CO26" i="50" l="1"/>
  <c r="CF26" i="47"/>
  <c r="CL270" i="50" l="1"/>
  <c r="CP26" i="50"/>
  <c r="CG26" i="47"/>
  <c r="CL271" i="50" l="1"/>
  <c r="CQ26" i="50"/>
  <c r="CH26" i="47"/>
  <c r="CN270" i="50" l="1"/>
  <c r="CR26" i="50"/>
  <c r="CI26" i="47"/>
  <c r="CN271" i="50" l="1"/>
  <c r="CS26" i="50"/>
  <c r="CJ26" i="47"/>
  <c r="CP270" i="50" l="1"/>
  <c r="CP271" i="50" s="1"/>
  <c r="CT26" i="50"/>
  <c r="CK26" i="47"/>
  <c r="CU26" i="50" l="1"/>
  <c r="CL26" i="47"/>
  <c r="CR270" i="50" l="1"/>
  <c r="CR271" i="50" s="1"/>
  <c r="CV26" i="50"/>
  <c r="CM26" i="47"/>
  <c r="CW26" i="50" l="1"/>
  <c r="CN26" i="47"/>
  <c r="CT270" i="50" l="1"/>
  <c r="CT271" i="50" s="1"/>
  <c r="CX26" i="50"/>
  <c r="CO26" i="47"/>
  <c r="CY26" i="50" l="1"/>
  <c r="CP26" i="47"/>
  <c r="CV270" i="50" l="1"/>
  <c r="CV271" i="50" s="1"/>
  <c r="CZ26" i="50"/>
  <c r="CQ26" i="47"/>
  <c r="CR26" i="47" l="1"/>
  <c r="CX270" i="50" l="1"/>
  <c r="CX271" i="50" s="1"/>
  <c r="CS26" i="47"/>
  <c r="CT26" i="47" l="1"/>
  <c r="CU26" i="47" l="1"/>
  <c r="CV26" i="47" l="1"/>
  <c r="CW26" i="47" l="1"/>
  <c r="CX26" i="47" l="1"/>
  <c r="CY26" i="47" l="1"/>
  <c r="CZ26" i="47" l="1"/>
  <c r="I115" i="39" l="1"/>
  <c r="I116" i="39" s="1"/>
  <c r="I119" i="39"/>
  <c r="I113" i="39"/>
  <c r="I110" i="39"/>
  <c r="I106" i="39"/>
  <c r="I107" i="39" s="1"/>
  <c r="I104" i="39"/>
  <c r="I82" i="39"/>
  <c r="I84" i="39" s="1"/>
  <c r="I72" i="39"/>
  <c r="I74" i="39" s="1"/>
  <c r="I67" i="39"/>
  <c r="I69" i="39" s="1"/>
  <c r="I63" i="39"/>
  <c r="I62" i="39"/>
  <c r="I64" i="39" s="1"/>
  <c r="I59" i="39"/>
  <c r="I53" i="39"/>
  <c r="I51" i="39"/>
  <c r="I47" i="39"/>
  <c r="I49" i="39" s="1"/>
  <c r="I55" i="39" s="1"/>
  <c r="I44" i="39"/>
  <c r="I40" i="39"/>
  <c r="I36" i="39"/>
  <c r="I34" i="39"/>
  <c r="I32" i="39"/>
  <c r="I28" i="39"/>
  <c r="I22" i="39"/>
  <c r="I24" i="39" s="1"/>
  <c r="I17" i="39"/>
  <c r="I13" i="39"/>
  <c r="F106" i="44" l="1"/>
  <c r="G106" i="44"/>
  <c r="H106" i="44"/>
  <c r="E106" i="44"/>
  <c r="F28" i="44"/>
  <c r="E28" i="44"/>
  <c r="L13" i="44"/>
  <c r="F34" i="39"/>
  <c r="G34" i="39"/>
  <c r="H34" i="39"/>
  <c r="E34" i="39"/>
  <c r="G34" i="9"/>
  <c r="H34" i="9" s="1"/>
  <c r="H34" i="44" s="1"/>
  <c r="H36" i="44" s="1"/>
  <c r="F34" i="9"/>
  <c r="F34" i="44" s="1"/>
  <c r="F36" i="44" s="1"/>
  <c r="G34" i="44"/>
  <c r="G36" i="44" s="1"/>
  <c r="E34" i="44"/>
  <c r="P239" i="12"/>
  <c r="Q239" i="12"/>
  <c r="S239" i="12"/>
  <c r="P240" i="12"/>
  <c r="Q240" i="12"/>
  <c r="S240" i="12"/>
  <c r="N120" i="44"/>
  <c r="I119" i="44"/>
  <c r="H119" i="44"/>
  <c r="G119" i="44"/>
  <c r="F119" i="44"/>
  <c r="E119" i="44"/>
  <c r="N121" i="44" s="1"/>
  <c r="L117" i="44"/>
  <c r="I116" i="44"/>
  <c r="F116" i="44"/>
  <c r="E116" i="44"/>
  <c r="I113" i="44"/>
  <c r="H113" i="44"/>
  <c r="G113" i="44"/>
  <c r="F113" i="44"/>
  <c r="E113" i="44"/>
  <c r="I110" i="44"/>
  <c r="G110" i="44"/>
  <c r="E110" i="44"/>
  <c r="I107" i="44"/>
  <c r="I104" i="44"/>
  <c r="H104" i="44"/>
  <c r="G104" i="44"/>
  <c r="F104" i="44"/>
  <c r="E104" i="44"/>
  <c r="N97" i="44"/>
  <c r="I82" i="44"/>
  <c r="I84" i="44" s="1"/>
  <c r="H82" i="44"/>
  <c r="H84" i="44" s="1"/>
  <c r="G82" i="44"/>
  <c r="G84" i="44" s="1"/>
  <c r="F82" i="44"/>
  <c r="F84" i="44" s="1"/>
  <c r="E82" i="44"/>
  <c r="E84" i="44" s="1"/>
  <c r="I72" i="44"/>
  <c r="I74" i="44" s="1"/>
  <c r="H72" i="44"/>
  <c r="H74" i="44" s="1"/>
  <c r="G72" i="44"/>
  <c r="G74" i="44" s="1"/>
  <c r="F72" i="44"/>
  <c r="F74" i="44" s="1"/>
  <c r="E72" i="44"/>
  <c r="E74" i="44" s="1"/>
  <c r="I67" i="44"/>
  <c r="I69" i="44" s="1"/>
  <c r="H67" i="44"/>
  <c r="H69" i="44" s="1"/>
  <c r="G67" i="44"/>
  <c r="G69" i="44" s="1"/>
  <c r="F67" i="44"/>
  <c r="F69" i="44" s="1"/>
  <c r="E67" i="44"/>
  <c r="E69" i="44" s="1"/>
  <c r="F63" i="44"/>
  <c r="G63" i="44" s="1"/>
  <c r="H63" i="44" s="1"/>
  <c r="I62" i="44"/>
  <c r="I64" i="44" s="1"/>
  <c r="H62" i="44"/>
  <c r="G62" i="44"/>
  <c r="F62" i="44"/>
  <c r="E62" i="44"/>
  <c r="E64" i="44" s="1"/>
  <c r="I59" i="44"/>
  <c r="H59" i="44"/>
  <c r="G59" i="44"/>
  <c r="F59" i="44"/>
  <c r="E59" i="44"/>
  <c r="H53" i="44"/>
  <c r="I51" i="44"/>
  <c r="I53" i="44" s="1"/>
  <c r="H51" i="44"/>
  <c r="G51" i="44"/>
  <c r="G53" i="44" s="1"/>
  <c r="F51" i="44"/>
  <c r="F53" i="44" s="1"/>
  <c r="E51" i="44"/>
  <c r="E53" i="44" s="1"/>
  <c r="I47" i="44"/>
  <c r="I49" i="44" s="1"/>
  <c r="H47" i="44"/>
  <c r="H49" i="44" s="1"/>
  <c r="G47" i="44"/>
  <c r="G49" i="44" s="1"/>
  <c r="F47" i="44"/>
  <c r="F49" i="44" s="1"/>
  <c r="E47" i="44"/>
  <c r="E49" i="44" s="1"/>
  <c r="I44" i="44"/>
  <c r="H44" i="44"/>
  <c r="G44" i="44"/>
  <c r="F44" i="44"/>
  <c r="E44" i="44"/>
  <c r="I40" i="44"/>
  <c r="H40" i="44"/>
  <c r="G40" i="44"/>
  <c r="F40" i="44"/>
  <c r="E40" i="44"/>
  <c r="I36" i="44"/>
  <c r="K35" i="44"/>
  <c r="I32" i="44"/>
  <c r="H32" i="44"/>
  <c r="G32" i="44"/>
  <c r="F32" i="44"/>
  <c r="E32" i="44"/>
  <c r="I28" i="44"/>
  <c r="H28" i="44"/>
  <c r="G28" i="44"/>
  <c r="K27" i="44"/>
  <c r="I24" i="44"/>
  <c r="I22" i="44"/>
  <c r="H22" i="44"/>
  <c r="H24" i="44" s="1"/>
  <c r="G22" i="44"/>
  <c r="G24" i="44" s="1"/>
  <c r="F22" i="44"/>
  <c r="F24" i="44" s="1"/>
  <c r="E22" i="44"/>
  <c r="E24" i="44" s="1"/>
  <c r="I17" i="44"/>
  <c r="H17" i="44"/>
  <c r="G17" i="44"/>
  <c r="F17" i="44"/>
  <c r="E17" i="44"/>
  <c r="I13" i="44"/>
  <c r="H13" i="44"/>
  <c r="G13" i="44"/>
  <c r="F13" i="44"/>
  <c r="E13" i="44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F44" i="2"/>
  <c r="E22" i="33"/>
  <c r="E23" i="33"/>
  <c r="E27" i="33"/>
  <c r="H115" i="39" l="1"/>
  <c r="H55" i="44"/>
  <c r="F64" i="44"/>
  <c r="J106" i="44"/>
  <c r="E36" i="44"/>
  <c r="G107" i="44"/>
  <c r="F107" i="44"/>
  <c r="E107" i="44"/>
  <c r="E55" i="44"/>
  <c r="J55" i="44" s="1"/>
  <c r="F55" i="44"/>
  <c r="G64" i="44"/>
  <c r="H64" i="44"/>
  <c r="G55" i="44"/>
  <c r="I55" i="44"/>
  <c r="K119" i="44"/>
  <c r="F24" i="12"/>
  <c r="G24" i="12"/>
  <c r="H24" i="12" s="1"/>
  <c r="I24" i="12" s="1"/>
  <c r="J24" i="12" s="1"/>
  <c r="K24" i="12" s="1"/>
  <c r="L24" i="12" s="1"/>
  <c r="M24" i="12" s="1"/>
  <c r="N24" i="12" s="1"/>
  <c r="O24" i="12" s="1"/>
  <c r="P24" i="12" s="1"/>
  <c r="Q24" i="12" s="1"/>
  <c r="R24" i="12" s="1"/>
  <c r="S24" i="12" s="1"/>
  <c r="T24" i="12" s="1"/>
  <c r="U24" i="12" s="1"/>
  <c r="G229" i="12"/>
  <c r="F226" i="12"/>
  <c r="F225" i="12"/>
  <c r="F251" i="12"/>
  <c r="F250" i="12"/>
  <c r="H107" i="44" l="1"/>
  <c r="J106" i="9"/>
  <c r="K31" i="42" l="1"/>
  <c r="J31" i="42"/>
  <c r="G21" i="42" l="1"/>
  <c r="D18" i="42" l="1"/>
  <c r="F13" i="9" l="1"/>
  <c r="F26" i="12" l="1"/>
  <c r="O13" i="39"/>
  <c r="B115" i="39"/>
  <c r="B109" i="39"/>
  <c r="B112" i="39"/>
  <c r="E13" i="39"/>
  <c r="Q11" i="39" l="1"/>
  <c r="N98" i="39"/>
  <c r="P11" i="39"/>
  <c r="E106" i="39"/>
  <c r="K26" i="11"/>
  <c r="I36" i="11" l="1"/>
  <c r="H36" i="11"/>
  <c r="G36" i="11"/>
  <c r="F36" i="11"/>
  <c r="E36" i="11"/>
  <c r="H32" i="11"/>
  <c r="G32" i="11"/>
  <c r="F32" i="11"/>
  <c r="E32" i="11"/>
  <c r="I32" i="11"/>
  <c r="H28" i="11"/>
  <c r="G28" i="11"/>
  <c r="F28" i="11"/>
  <c r="E28" i="11"/>
  <c r="G87" i="11" l="1"/>
  <c r="H87" i="11"/>
  <c r="G90" i="11"/>
  <c r="H90" i="11"/>
  <c r="H22" i="11"/>
  <c r="H24" i="11" s="1"/>
  <c r="H40" i="11"/>
  <c r="H42" i="11" s="1"/>
  <c r="H74" i="11"/>
  <c r="H78" i="11"/>
  <c r="H82" i="11"/>
  <c r="H83" i="11"/>
  <c r="F65" i="41"/>
  <c r="F66" i="41" s="1"/>
  <c r="F63" i="41"/>
  <c r="F64" i="41" s="1"/>
  <c r="H52" i="41"/>
  <c r="H53" i="41" s="1"/>
  <c r="G52" i="41"/>
  <c r="G53" i="41" s="1"/>
  <c r="F52" i="41"/>
  <c r="F53" i="41" s="1"/>
  <c r="H40" i="41"/>
  <c r="H41" i="41" s="1"/>
  <c r="G40" i="41"/>
  <c r="G41" i="41" s="1"/>
  <c r="F40" i="41"/>
  <c r="F42" i="41" s="1"/>
  <c r="F43" i="41" s="1"/>
  <c r="I37" i="41"/>
  <c r="I36" i="41"/>
  <c r="I35" i="41"/>
  <c r="I34" i="41"/>
  <c r="I33" i="41"/>
  <c r="I32" i="41"/>
  <c r="I31" i="41"/>
  <c r="I29" i="41"/>
  <c r="I28" i="41"/>
  <c r="I27" i="41"/>
  <c r="I26" i="41"/>
  <c r="I25" i="41"/>
  <c r="I24" i="41"/>
  <c r="I23" i="41"/>
  <c r="I22" i="41"/>
  <c r="I21" i="41"/>
  <c r="I20" i="41"/>
  <c r="I19" i="41"/>
  <c r="I18" i="41"/>
  <c r="I17" i="41"/>
  <c r="I16" i="41"/>
  <c r="I15" i="41"/>
  <c r="I14" i="41"/>
  <c r="I13" i="41"/>
  <c r="I12" i="41"/>
  <c r="I11" i="41"/>
  <c r="I10" i="41"/>
  <c r="I9" i="41"/>
  <c r="I8" i="41"/>
  <c r="I7" i="41"/>
  <c r="I6" i="41"/>
  <c r="I5" i="41"/>
  <c r="I4" i="41"/>
  <c r="I3" i="41"/>
  <c r="I2" i="41"/>
  <c r="M1" i="41"/>
  <c r="N1" i="41" s="1"/>
  <c r="O1" i="41" s="1"/>
  <c r="P1" i="41" s="1"/>
  <c r="Q1" i="41" s="1"/>
  <c r="R1" i="41" s="1"/>
  <c r="S1" i="41" s="1"/>
  <c r="T1" i="41" s="1"/>
  <c r="U1" i="41" s="1"/>
  <c r="V1" i="41" s="1"/>
  <c r="W1" i="41" s="1"/>
  <c r="X1" i="41" s="1"/>
  <c r="Y1" i="41" s="1"/>
  <c r="Z1" i="41" s="1"/>
  <c r="AA1" i="41" s="1"/>
  <c r="AB1" i="41" s="1"/>
  <c r="AC1" i="41" s="1"/>
  <c r="AD1" i="41" s="1"/>
  <c r="AE1" i="41" s="1"/>
  <c r="AF1" i="41" s="1"/>
  <c r="AG1" i="41" s="1"/>
  <c r="AH1" i="41" s="1"/>
  <c r="AI1" i="41" s="1"/>
  <c r="AJ1" i="41" s="1"/>
  <c r="AK1" i="41" s="1"/>
  <c r="AL1" i="41" s="1"/>
  <c r="AM1" i="41" s="1"/>
  <c r="AN1" i="41" s="1"/>
  <c r="AO1" i="41" s="1"/>
  <c r="AP1" i="41" s="1"/>
  <c r="AQ1" i="41" s="1"/>
  <c r="AR1" i="41" s="1"/>
  <c r="AS1" i="41" s="1"/>
  <c r="AT1" i="41" s="1"/>
  <c r="AU1" i="41" s="1"/>
  <c r="AV1" i="41" s="1"/>
  <c r="AW1" i="41" s="1"/>
  <c r="AX1" i="41" s="1"/>
  <c r="AY1" i="41" s="1"/>
  <c r="AZ1" i="41" s="1"/>
  <c r="BA1" i="41" s="1"/>
  <c r="BB1" i="41" s="1"/>
  <c r="BC1" i="41" s="1"/>
  <c r="BD1" i="41" s="1"/>
  <c r="BE1" i="41" s="1"/>
  <c r="BF1" i="41" s="1"/>
  <c r="BG1" i="41" s="1"/>
  <c r="BH1" i="41" s="1"/>
  <c r="BI1" i="41" s="1"/>
  <c r="BJ1" i="41" s="1"/>
  <c r="BK1" i="41" s="1"/>
  <c r="BL1" i="41" s="1"/>
  <c r="BM1" i="41" s="1"/>
  <c r="BN1" i="41" s="1"/>
  <c r="BO1" i="41" s="1"/>
  <c r="BP1" i="41" s="1"/>
  <c r="BQ1" i="41" s="1"/>
  <c r="BR1" i="41" s="1"/>
  <c r="BS1" i="41" s="1"/>
  <c r="BT1" i="41" s="1"/>
  <c r="BU1" i="41" s="1"/>
  <c r="BV1" i="41" s="1"/>
  <c r="BW1" i="41" s="1"/>
  <c r="BX1" i="41" s="1"/>
  <c r="BY1" i="41" s="1"/>
  <c r="BZ1" i="41" s="1"/>
  <c r="CA1" i="41" s="1"/>
  <c r="CB1" i="41" s="1"/>
  <c r="CC1" i="41" s="1"/>
  <c r="CD1" i="41" s="1"/>
  <c r="CE1" i="41" s="1"/>
  <c r="CF1" i="41" s="1"/>
  <c r="CG1" i="41" s="1"/>
  <c r="CH1" i="41" s="1"/>
  <c r="CI1" i="41" s="1"/>
  <c r="CJ1" i="41" s="1"/>
  <c r="CK1" i="41" s="1"/>
  <c r="CL1" i="41" s="1"/>
  <c r="CM1" i="41" s="1"/>
  <c r="CN1" i="41" s="1"/>
  <c r="CO1" i="41" s="1"/>
  <c r="CP1" i="41" s="1"/>
  <c r="CQ1" i="41" s="1"/>
  <c r="CR1" i="41" s="1"/>
  <c r="CS1" i="41" s="1"/>
  <c r="CT1" i="41" s="1"/>
  <c r="CU1" i="41" s="1"/>
  <c r="CV1" i="41" s="1"/>
  <c r="CW1" i="41" s="1"/>
  <c r="CX1" i="41" s="1"/>
  <c r="CY1" i="41" s="1"/>
  <c r="CZ1" i="41" s="1"/>
  <c r="DA1" i="41" s="1"/>
  <c r="DB1" i="41" s="1"/>
  <c r="DC1" i="41" s="1"/>
  <c r="DD1" i="41" s="1"/>
  <c r="DE1" i="41" s="1"/>
  <c r="DF1" i="41" s="1"/>
  <c r="DG1" i="41" s="1"/>
  <c r="DH1" i="41" s="1"/>
  <c r="DI1" i="41" s="1"/>
  <c r="DJ1" i="41" s="1"/>
  <c r="DK1" i="41" s="1"/>
  <c r="DL1" i="41" s="1"/>
  <c r="DM1" i="41" s="1"/>
  <c r="DN1" i="41" s="1"/>
  <c r="DO1" i="41" s="1"/>
  <c r="DP1" i="41" s="1"/>
  <c r="DQ1" i="41" s="1"/>
  <c r="DR1" i="41" s="1"/>
  <c r="DS1" i="41" s="1"/>
  <c r="DT1" i="41" s="1"/>
  <c r="DU1" i="41" s="1"/>
  <c r="DV1" i="41" s="1"/>
  <c r="DW1" i="41" s="1"/>
  <c r="DX1" i="41" s="1"/>
  <c r="DY1" i="41" s="1"/>
  <c r="DZ1" i="41" s="1"/>
  <c r="EA1" i="41" s="1"/>
  <c r="EB1" i="41" s="1"/>
  <c r="EC1" i="41" s="1"/>
  <c r="ED1" i="41" s="1"/>
  <c r="EE1" i="41" s="1"/>
  <c r="EF1" i="41" s="1"/>
  <c r="EG1" i="41" s="1"/>
  <c r="EH1" i="41" s="1"/>
  <c r="EI1" i="41" s="1"/>
  <c r="EJ1" i="41" s="1"/>
  <c r="EK1" i="41" s="1"/>
  <c r="EL1" i="41" s="1"/>
  <c r="EM1" i="41" s="1"/>
  <c r="EN1" i="41" s="1"/>
  <c r="EO1" i="41" s="1"/>
  <c r="EP1" i="41" s="1"/>
  <c r="EQ1" i="41" s="1"/>
  <c r="ER1" i="41" s="1"/>
  <c r="ES1" i="41" s="1"/>
  <c r="ET1" i="41" s="1"/>
  <c r="EU1" i="41" s="1"/>
  <c r="EV1" i="41" s="1"/>
  <c r="EW1" i="41" s="1"/>
  <c r="EX1" i="41" s="1"/>
  <c r="EY1" i="41" s="1"/>
  <c r="EZ1" i="41" s="1"/>
  <c r="FA1" i="41" s="1"/>
  <c r="FB1" i="41" s="1"/>
  <c r="FC1" i="41" s="1"/>
  <c r="FD1" i="41" s="1"/>
  <c r="FE1" i="41" s="1"/>
  <c r="FF1" i="41" s="1"/>
  <c r="FG1" i="41" s="1"/>
  <c r="FH1" i="41" s="1"/>
  <c r="FI1" i="41" s="1"/>
  <c r="FJ1" i="41" s="1"/>
  <c r="FK1" i="41" s="1"/>
  <c r="FL1" i="41" s="1"/>
  <c r="FM1" i="41" s="1"/>
  <c r="FN1" i="41" s="1"/>
  <c r="FO1" i="41" s="1"/>
  <c r="FP1" i="41" s="1"/>
  <c r="FQ1" i="41" s="1"/>
  <c r="FR1" i="41" s="1"/>
  <c r="FS1" i="41" s="1"/>
  <c r="FT1" i="41" s="1"/>
  <c r="FU1" i="41" s="1"/>
  <c r="FV1" i="41" s="1"/>
  <c r="FW1" i="41" s="1"/>
  <c r="FX1" i="41" s="1"/>
  <c r="FY1" i="41" s="1"/>
  <c r="FZ1" i="41" s="1"/>
  <c r="GA1" i="41" s="1"/>
  <c r="GB1" i="41" s="1"/>
  <c r="GC1" i="41" s="1"/>
  <c r="GD1" i="41" s="1"/>
  <c r="GE1" i="41" s="1"/>
  <c r="GF1" i="41" s="1"/>
  <c r="GG1" i="41" s="1"/>
  <c r="GH1" i="41" s="1"/>
  <c r="L1" i="41"/>
  <c r="K1" i="41"/>
  <c r="P13" i="39"/>
  <c r="C29" i="40"/>
  <c r="H84" i="11" l="1"/>
  <c r="E32" i="40"/>
  <c r="F32" i="40" s="1"/>
  <c r="G32" i="40" s="1"/>
  <c r="H32" i="40" s="1"/>
  <c r="I32" i="40" s="1"/>
  <c r="J32" i="40" s="1"/>
  <c r="K32" i="40" s="1"/>
  <c r="L32" i="40" s="1"/>
  <c r="M32" i="40" s="1"/>
  <c r="N32" i="40" s="1"/>
  <c r="O32" i="40" s="1"/>
  <c r="P32" i="40" s="1"/>
  <c r="Q32" i="40" s="1"/>
  <c r="R32" i="40" s="1"/>
  <c r="S32" i="40" s="1"/>
  <c r="T32" i="40" s="1"/>
  <c r="U32" i="40" s="1"/>
  <c r="V32" i="40" s="1"/>
  <c r="W32" i="40" s="1"/>
  <c r="X32" i="40" s="1"/>
  <c r="Y32" i="40" s="1"/>
  <c r="Z32" i="40" s="1"/>
  <c r="AA32" i="40" s="1"/>
  <c r="AB32" i="40" s="1"/>
  <c r="AC32" i="40" s="1"/>
  <c r="AD32" i="40" s="1"/>
  <c r="AE32" i="40" s="1"/>
  <c r="AF32" i="40" s="1"/>
  <c r="AG32" i="40" s="1"/>
  <c r="AH32" i="40" s="1"/>
  <c r="AI32" i="40" s="1"/>
  <c r="AJ32" i="40" s="1"/>
  <c r="AK32" i="40" s="1"/>
  <c r="AL32" i="40" s="1"/>
  <c r="AM32" i="40" s="1"/>
  <c r="AN32" i="40" s="1"/>
  <c r="AO32" i="40" s="1"/>
  <c r="AP32" i="40" s="1"/>
  <c r="AQ32" i="40" s="1"/>
  <c r="AR32" i="40" s="1"/>
  <c r="AG40" i="41"/>
  <c r="AG41" i="41" s="1"/>
  <c r="AG42" i="41" s="1"/>
  <c r="BW40" i="41"/>
  <c r="BW41" i="41" s="1"/>
  <c r="BW42" i="41" s="1"/>
  <c r="FF40" i="41"/>
  <c r="FF41" i="41" s="1"/>
  <c r="FF42" i="41" s="1"/>
  <c r="S40" i="41"/>
  <c r="S41" i="41" s="1"/>
  <c r="S42" i="41" s="1"/>
  <c r="BV40" i="41"/>
  <c r="BV41" i="41" s="1"/>
  <c r="BV42" i="41" s="1"/>
  <c r="AH40" i="41"/>
  <c r="AH41" i="41" s="1"/>
  <c r="AH42" i="41" s="1"/>
  <c r="BI52" i="41"/>
  <c r="BI53" i="41" s="1"/>
  <c r="BI54" i="41" s="1"/>
  <c r="Q40" i="41"/>
  <c r="Q41" i="41" s="1"/>
  <c r="Q42" i="41" s="1"/>
  <c r="AI40" i="41"/>
  <c r="AI41" i="41" s="1"/>
  <c r="AI42" i="41" s="1"/>
  <c r="BF40" i="41"/>
  <c r="BF41" i="41" s="1"/>
  <c r="BF42" i="41" s="1"/>
  <c r="CC40" i="41"/>
  <c r="CC41" i="41" s="1"/>
  <c r="CC42" i="41" s="1"/>
  <c r="CU40" i="41"/>
  <c r="CU41" i="41" s="1"/>
  <c r="CU42" i="41" s="1"/>
  <c r="DR40" i="41"/>
  <c r="DR41" i="41" s="1"/>
  <c r="DR42" i="41" s="1"/>
  <c r="FC40" i="41"/>
  <c r="FC41" i="41" s="1"/>
  <c r="FC42" i="41" s="1"/>
  <c r="EH52" i="41"/>
  <c r="EH53" i="41" s="1"/>
  <c r="EH54" i="41" s="1"/>
  <c r="CS40" i="41"/>
  <c r="CS41" i="41" s="1"/>
  <c r="CS42" i="41" s="1"/>
  <c r="BE40" i="41"/>
  <c r="BE41" i="41" s="1"/>
  <c r="BE42" i="41" s="1"/>
  <c r="K45" i="41"/>
  <c r="K46" i="41" s="1"/>
  <c r="K47" i="41" s="1"/>
  <c r="K48" i="41" s="1"/>
  <c r="R40" i="41"/>
  <c r="R41" i="41" s="1"/>
  <c r="R42" i="41" s="1"/>
  <c r="AO40" i="41"/>
  <c r="AO41" i="41" s="1"/>
  <c r="AO42" i="41" s="1"/>
  <c r="BG40" i="41"/>
  <c r="BG41" i="41" s="1"/>
  <c r="BG42" i="41" s="1"/>
  <c r="CD40" i="41"/>
  <c r="CD41" i="41" s="1"/>
  <c r="CD42" i="41" s="1"/>
  <c r="DA40" i="41"/>
  <c r="DA41" i="41" s="1"/>
  <c r="DA42" i="41" s="1"/>
  <c r="DU40" i="41"/>
  <c r="DU41" i="41" s="1"/>
  <c r="DU42" i="41" s="1"/>
  <c r="FE40" i="41"/>
  <c r="FE41" i="41" s="1"/>
  <c r="FE42" i="41" s="1"/>
  <c r="EI52" i="41"/>
  <c r="EI53" i="41" s="1"/>
  <c r="EI54" i="41" s="1"/>
  <c r="I40" i="41"/>
  <c r="I41" i="41" s="1"/>
  <c r="ES40" i="41"/>
  <c r="ES41" i="41" s="1"/>
  <c r="ES42" i="41" s="1"/>
  <c r="DQ40" i="41"/>
  <c r="DQ41" i="41" s="1"/>
  <c r="DQ42" i="41" s="1"/>
  <c r="AP40" i="41"/>
  <c r="AP41" i="41" s="1"/>
  <c r="AP42" i="41" s="1"/>
  <c r="BM40" i="41"/>
  <c r="BM41" i="41" s="1"/>
  <c r="BM42" i="41" s="1"/>
  <c r="CE40" i="41"/>
  <c r="CE41" i="41" s="1"/>
  <c r="CE42" i="41" s="1"/>
  <c r="DB40" i="41"/>
  <c r="DB41" i="41" s="1"/>
  <c r="DB42" i="41" s="1"/>
  <c r="ED40" i="41"/>
  <c r="ED41" i="41" s="1"/>
  <c r="ED42" i="41" s="1"/>
  <c r="AY40" i="41"/>
  <c r="AY41" i="41" s="1"/>
  <c r="AY42" i="41" s="1"/>
  <c r="K40" i="41"/>
  <c r="K41" i="41" s="1"/>
  <c r="ET40" i="41"/>
  <c r="ET41" i="41" s="1"/>
  <c r="ET42" i="41" s="1"/>
  <c r="BZ40" i="41"/>
  <c r="BZ41" i="41" s="1"/>
  <c r="BZ42" i="41" s="1"/>
  <c r="BJ40" i="41"/>
  <c r="BJ41" i="41" s="1"/>
  <c r="BJ42" i="41" s="1"/>
  <c r="AT40" i="41"/>
  <c r="AT41" i="41" s="1"/>
  <c r="AT42" i="41" s="1"/>
  <c r="AD40" i="41"/>
  <c r="AD41" i="41" s="1"/>
  <c r="AD42" i="41" s="1"/>
  <c r="CH40" i="41"/>
  <c r="CH41" i="41" s="1"/>
  <c r="CH42" i="41" s="1"/>
  <c r="BB40" i="41"/>
  <c r="BB41" i="41" s="1"/>
  <c r="BB42" i="41" s="1"/>
  <c r="AL40" i="41"/>
  <c r="AL41" i="41" s="1"/>
  <c r="AL42" i="41" s="1"/>
  <c r="V40" i="41"/>
  <c r="V41" i="41" s="1"/>
  <c r="V42" i="41" s="1"/>
  <c r="N40" i="41"/>
  <c r="N41" i="41" s="1"/>
  <c r="N42" i="41" s="1"/>
  <c r="BR40" i="41"/>
  <c r="BR41" i="41" s="1"/>
  <c r="BR42" i="41" s="1"/>
  <c r="FT52" i="41"/>
  <c r="FT53" i="41" s="1"/>
  <c r="FT54" i="41" s="1"/>
  <c r="BO52" i="41"/>
  <c r="BO53" i="41" s="1"/>
  <c r="BO54" i="41" s="1"/>
  <c r="U52" i="41"/>
  <c r="U53" i="41" s="1"/>
  <c r="U54" i="41" s="1"/>
  <c r="Y40" i="41"/>
  <c r="Y41" i="41" s="1"/>
  <c r="Y42" i="41" s="1"/>
  <c r="AQ40" i="41"/>
  <c r="AQ41" i="41" s="1"/>
  <c r="AQ42" i="41" s="1"/>
  <c r="BN40" i="41"/>
  <c r="BN41" i="41" s="1"/>
  <c r="BN42" i="41" s="1"/>
  <c r="CK40" i="41"/>
  <c r="CK41" i="41" s="1"/>
  <c r="CK42" i="41" s="1"/>
  <c r="DC40" i="41"/>
  <c r="DC41" i="41" s="1"/>
  <c r="DC42" i="41" s="1"/>
  <c r="EE40" i="41"/>
  <c r="EE41" i="41" s="1"/>
  <c r="EE42" i="41" s="1"/>
  <c r="FQ40" i="41"/>
  <c r="FQ41" i="41" s="1"/>
  <c r="FQ42" i="41" s="1"/>
  <c r="DK40" i="41"/>
  <c r="DK41" i="41" s="1"/>
  <c r="DK42" i="41" s="1"/>
  <c r="CT40" i="41"/>
  <c r="CT41" i="41" s="1"/>
  <c r="CT42" i="41" s="1"/>
  <c r="Z40" i="41"/>
  <c r="Z41" i="41" s="1"/>
  <c r="Z42" i="41" s="1"/>
  <c r="AW40" i="41"/>
  <c r="AW41" i="41" s="1"/>
  <c r="AW42" i="41" s="1"/>
  <c r="BO40" i="41"/>
  <c r="BO41" i="41" s="1"/>
  <c r="BO42" i="41" s="1"/>
  <c r="CL40" i="41"/>
  <c r="CL41" i="41" s="1"/>
  <c r="CL42" i="41" s="1"/>
  <c r="DI40" i="41"/>
  <c r="DI41" i="41" s="1"/>
  <c r="DI42" i="41" s="1"/>
  <c r="EG40" i="41"/>
  <c r="EG41" i="41" s="1"/>
  <c r="EG42" i="41" s="1"/>
  <c r="FR40" i="41"/>
  <c r="FR41" i="41" s="1"/>
  <c r="FR42" i="41" s="1"/>
  <c r="I52" i="41"/>
  <c r="I53" i="41" s="1"/>
  <c r="BC52" i="41"/>
  <c r="BC53" i="41" s="1"/>
  <c r="BC54" i="41" s="1"/>
  <c r="AA40" i="41"/>
  <c r="AA41" i="41" s="1"/>
  <c r="AA42" i="41" s="1"/>
  <c r="AX40" i="41"/>
  <c r="AX41" i="41" s="1"/>
  <c r="AX42" i="41" s="1"/>
  <c r="BU40" i="41"/>
  <c r="BU41" i="41" s="1"/>
  <c r="BU42" i="41" s="1"/>
  <c r="CM40" i="41"/>
  <c r="CM41" i="41" s="1"/>
  <c r="CM42" i="41" s="1"/>
  <c r="DJ40" i="41"/>
  <c r="DJ41" i="41" s="1"/>
  <c r="DJ42" i="41" s="1"/>
  <c r="EP40" i="41"/>
  <c r="EP41" i="41" s="1"/>
  <c r="EP42" i="41" s="1"/>
  <c r="FU40" i="41"/>
  <c r="FU41" i="41" s="1"/>
  <c r="FU42" i="41" s="1"/>
  <c r="N52" i="41"/>
  <c r="N53" i="41" s="1"/>
  <c r="N54" i="41" s="1"/>
  <c r="GF52" i="41"/>
  <c r="GF53" i="41" s="1"/>
  <c r="GF54" i="41" s="1"/>
  <c r="GD52" i="41"/>
  <c r="GD53" i="41" s="1"/>
  <c r="GD54" i="41" s="1"/>
  <c r="FV52" i="41"/>
  <c r="FV53" i="41" s="1"/>
  <c r="FV54" i="41" s="1"/>
  <c r="FN52" i="41"/>
  <c r="FN53" i="41" s="1"/>
  <c r="FN54" i="41" s="1"/>
  <c r="FF52" i="41"/>
  <c r="FF53" i="41" s="1"/>
  <c r="FF54" i="41" s="1"/>
  <c r="EX52" i="41"/>
  <c r="EX53" i="41" s="1"/>
  <c r="EX54" i="41" s="1"/>
  <c r="EP52" i="41"/>
  <c r="EP53" i="41" s="1"/>
  <c r="EP54" i="41" s="1"/>
  <c r="FZ52" i="41"/>
  <c r="FZ53" i="41" s="1"/>
  <c r="FZ54" i="41" s="1"/>
  <c r="FQ52" i="41"/>
  <c r="FQ53" i="41" s="1"/>
  <c r="FQ54" i="41" s="1"/>
  <c r="FH52" i="41"/>
  <c r="FH53" i="41" s="1"/>
  <c r="FH54" i="41" s="1"/>
  <c r="EY52" i="41"/>
  <c r="EY53" i="41" s="1"/>
  <c r="EY54" i="41" s="1"/>
  <c r="EO52" i="41"/>
  <c r="EO53" i="41" s="1"/>
  <c r="EO54" i="41" s="1"/>
  <c r="EG52" i="41"/>
  <c r="EG53" i="41" s="1"/>
  <c r="EG54" i="41" s="1"/>
  <c r="DY52" i="41"/>
  <c r="DY53" i="41" s="1"/>
  <c r="DY54" i="41" s="1"/>
  <c r="DQ52" i="41"/>
  <c r="DQ53" i="41" s="1"/>
  <c r="DQ54" i="41" s="1"/>
  <c r="DI52" i="41"/>
  <c r="DI53" i="41" s="1"/>
  <c r="DI54" i="41" s="1"/>
  <c r="DA52" i="41"/>
  <c r="DA53" i="41" s="1"/>
  <c r="DA54" i="41" s="1"/>
  <c r="CS52" i="41"/>
  <c r="CS53" i="41" s="1"/>
  <c r="CS54" i="41" s="1"/>
  <c r="CK52" i="41"/>
  <c r="CK53" i="41" s="1"/>
  <c r="CK54" i="41" s="1"/>
  <c r="CC52" i="41"/>
  <c r="CC53" i="41" s="1"/>
  <c r="CC54" i="41" s="1"/>
  <c r="BU52" i="41"/>
  <c r="BU53" i="41" s="1"/>
  <c r="BU54" i="41" s="1"/>
  <c r="BM52" i="41"/>
  <c r="BM53" i="41" s="1"/>
  <c r="BM54" i="41" s="1"/>
  <c r="BE52" i="41"/>
  <c r="BE53" i="41" s="1"/>
  <c r="BE54" i="41" s="1"/>
  <c r="AW52" i="41"/>
  <c r="AW53" i="41" s="1"/>
  <c r="AW54" i="41" s="1"/>
  <c r="AO52" i="41"/>
  <c r="AO53" i="41" s="1"/>
  <c r="AO54" i="41" s="1"/>
  <c r="AG52" i="41"/>
  <c r="AG53" i="41" s="1"/>
  <c r="AG54" i="41" s="1"/>
  <c r="Y52" i="41"/>
  <c r="Y53" i="41" s="1"/>
  <c r="Y54" i="41" s="1"/>
  <c r="FY52" i="41"/>
  <c r="FY53" i="41" s="1"/>
  <c r="FY54" i="41" s="1"/>
  <c r="FP52" i="41"/>
  <c r="FP53" i="41" s="1"/>
  <c r="FP54" i="41" s="1"/>
  <c r="FG52" i="41"/>
  <c r="FG53" i="41" s="1"/>
  <c r="FG54" i="41" s="1"/>
  <c r="EW52" i="41"/>
  <c r="EW53" i="41" s="1"/>
  <c r="EW54" i="41" s="1"/>
  <c r="EN52" i="41"/>
  <c r="EN53" i="41" s="1"/>
  <c r="EN54" i="41" s="1"/>
  <c r="EF52" i="41"/>
  <c r="EF53" i="41" s="1"/>
  <c r="EF54" i="41" s="1"/>
  <c r="DX52" i="41"/>
  <c r="DX53" i="41" s="1"/>
  <c r="DX54" i="41" s="1"/>
  <c r="DP52" i="41"/>
  <c r="DP53" i="41" s="1"/>
  <c r="DP54" i="41" s="1"/>
  <c r="DH52" i="41"/>
  <c r="DH53" i="41" s="1"/>
  <c r="DH54" i="41" s="1"/>
  <c r="CZ52" i="41"/>
  <c r="CZ53" i="41" s="1"/>
  <c r="CZ54" i="41" s="1"/>
  <c r="CR52" i="41"/>
  <c r="CR53" i="41" s="1"/>
  <c r="CR54" i="41" s="1"/>
  <c r="CJ52" i="41"/>
  <c r="CJ53" i="41" s="1"/>
  <c r="CJ54" i="41" s="1"/>
  <c r="CB52" i="41"/>
  <c r="CB53" i="41" s="1"/>
  <c r="CB54" i="41" s="1"/>
  <c r="BT52" i="41"/>
  <c r="BT53" i="41" s="1"/>
  <c r="BT54" i="41" s="1"/>
  <c r="BL52" i="41"/>
  <c r="BL53" i="41" s="1"/>
  <c r="BL54" i="41" s="1"/>
  <c r="BD52" i="41"/>
  <c r="BD53" i="41" s="1"/>
  <c r="BD54" i="41" s="1"/>
  <c r="AV52" i="41"/>
  <c r="AV53" i="41" s="1"/>
  <c r="AV54" i="41" s="1"/>
  <c r="AN52" i="41"/>
  <c r="AN53" i="41" s="1"/>
  <c r="AN54" i="41" s="1"/>
  <c r="AF52" i="41"/>
  <c r="AF53" i="41" s="1"/>
  <c r="AF54" i="41" s="1"/>
  <c r="X52" i="41"/>
  <c r="X53" i="41" s="1"/>
  <c r="X54" i="41" s="1"/>
  <c r="P52" i="41"/>
  <c r="P53" i="41" s="1"/>
  <c r="P54" i="41" s="1"/>
  <c r="GH52" i="41"/>
  <c r="GH53" i="41" s="1"/>
  <c r="GH54" i="41" s="1"/>
  <c r="FX52" i="41"/>
  <c r="FX53" i="41" s="1"/>
  <c r="FX54" i="41" s="1"/>
  <c r="FO52" i="41"/>
  <c r="FO53" i="41" s="1"/>
  <c r="FO54" i="41" s="1"/>
  <c r="GE52" i="41"/>
  <c r="GE53" i="41" s="1"/>
  <c r="GE54" i="41" s="1"/>
  <c r="FU52" i="41"/>
  <c r="FU53" i="41" s="1"/>
  <c r="FU54" i="41" s="1"/>
  <c r="FL52" i="41"/>
  <c r="FL53" i="41" s="1"/>
  <c r="FL54" i="41" s="1"/>
  <c r="FC52" i="41"/>
  <c r="FC53" i="41" s="1"/>
  <c r="FC54" i="41" s="1"/>
  <c r="FS52" i="41"/>
  <c r="FS53" i="41" s="1"/>
  <c r="FS54" i="41" s="1"/>
  <c r="FB52" i="41"/>
  <c r="FB53" i="41" s="1"/>
  <c r="FB54" i="41" s="1"/>
  <c r="EQ52" i="41"/>
  <c r="EQ53" i="41" s="1"/>
  <c r="EQ54" i="41" s="1"/>
  <c r="ED52" i="41"/>
  <c r="ED53" i="41" s="1"/>
  <c r="ED54" i="41" s="1"/>
  <c r="DT52" i="41"/>
  <c r="DT53" i="41" s="1"/>
  <c r="DT54" i="41" s="1"/>
  <c r="DJ52" i="41"/>
  <c r="DJ53" i="41" s="1"/>
  <c r="DJ54" i="41" s="1"/>
  <c r="CX52" i="41"/>
  <c r="CX53" i="41" s="1"/>
  <c r="CX54" i="41" s="1"/>
  <c r="CN52" i="41"/>
  <c r="CN53" i="41" s="1"/>
  <c r="CN54" i="41" s="1"/>
  <c r="CD52" i="41"/>
  <c r="CD53" i="41" s="1"/>
  <c r="CD54" i="41" s="1"/>
  <c r="BR52" i="41"/>
  <c r="BR53" i="41" s="1"/>
  <c r="BR54" i="41" s="1"/>
  <c r="BH52" i="41"/>
  <c r="BH53" i="41" s="1"/>
  <c r="BH54" i="41" s="1"/>
  <c r="FR52" i="41"/>
  <c r="FR53" i="41" s="1"/>
  <c r="FR54" i="41" s="1"/>
  <c r="FA52" i="41"/>
  <c r="FA53" i="41" s="1"/>
  <c r="FA54" i="41" s="1"/>
  <c r="EM52" i="41"/>
  <c r="EM53" i="41" s="1"/>
  <c r="EM54" i="41" s="1"/>
  <c r="EC52" i="41"/>
  <c r="EC53" i="41" s="1"/>
  <c r="EC54" i="41" s="1"/>
  <c r="DS52" i="41"/>
  <c r="DS53" i="41" s="1"/>
  <c r="DS54" i="41" s="1"/>
  <c r="DG52" i="41"/>
  <c r="DG53" i="41" s="1"/>
  <c r="DG54" i="41" s="1"/>
  <c r="CW52" i="41"/>
  <c r="CW53" i="41" s="1"/>
  <c r="CW54" i="41" s="1"/>
  <c r="CM52" i="41"/>
  <c r="CM53" i="41" s="1"/>
  <c r="CM54" i="41" s="1"/>
  <c r="CA52" i="41"/>
  <c r="CA53" i="41" s="1"/>
  <c r="CA54" i="41" s="1"/>
  <c r="BQ52" i="41"/>
  <c r="BQ53" i="41" s="1"/>
  <c r="BQ54" i="41" s="1"/>
  <c r="BG52" i="41"/>
  <c r="BG53" i="41" s="1"/>
  <c r="BG54" i="41" s="1"/>
  <c r="AU52" i="41"/>
  <c r="AU53" i="41" s="1"/>
  <c r="AU54" i="41" s="1"/>
  <c r="AK52" i="41"/>
  <c r="AK53" i="41" s="1"/>
  <c r="AK54" i="41" s="1"/>
  <c r="AA52" i="41"/>
  <c r="AA53" i="41" s="1"/>
  <c r="AA54" i="41" s="1"/>
  <c r="Q52" i="41"/>
  <c r="Q53" i="41" s="1"/>
  <c r="Q54" i="41" s="1"/>
  <c r="GG52" i="41"/>
  <c r="GG53" i="41" s="1"/>
  <c r="GG54" i="41" s="1"/>
  <c r="FM52" i="41"/>
  <c r="FM53" i="41" s="1"/>
  <c r="FM54" i="41" s="1"/>
  <c r="EZ52" i="41"/>
  <c r="EZ53" i="41" s="1"/>
  <c r="EZ54" i="41" s="1"/>
  <c r="EL52" i="41"/>
  <c r="EL53" i="41" s="1"/>
  <c r="EL54" i="41" s="1"/>
  <c r="EB52" i="41"/>
  <c r="EB53" i="41" s="1"/>
  <c r="EB54" i="41" s="1"/>
  <c r="DR52" i="41"/>
  <c r="DR53" i="41" s="1"/>
  <c r="DR54" i="41" s="1"/>
  <c r="DF52" i="41"/>
  <c r="DF53" i="41" s="1"/>
  <c r="DF54" i="41" s="1"/>
  <c r="CV52" i="41"/>
  <c r="CV53" i="41" s="1"/>
  <c r="CV54" i="41" s="1"/>
  <c r="CL52" i="41"/>
  <c r="CL53" i="41" s="1"/>
  <c r="CL54" i="41" s="1"/>
  <c r="BZ52" i="41"/>
  <c r="BZ53" i="41" s="1"/>
  <c r="BZ54" i="41" s="1"/>
  <c r="BP52" i="41"/>
  <c r="BP53" i="41" s="1"/>
  <c r="BP54" i="41" s="1"/>
  <c r="BF52" i="41"/>
  <c r="BF53" i="41" s="1"/>
  <c r="BF54" i="41" s="1"/>
  <c r="AT52" i="41"/>
  <c r="AT53" i="41" s="1"/>
  <c r="AT54" i="41" s="1"/>
  <c r="AJ52" i="41"/>
  <c r="AJ53" i="41" s="1"/>
  <c r="AJ54" i="41" s="1"/>
  <c r="Z52" i="41"/>
  <c r="Z53" i="41" s="1"/>
  <c r="Z54" i="41" s="1"/>
  <c r="O52" i="41"/>
  <c r="O53" i="41" s="1"/>
  <c r="O54" i="41" s="1"/>
  <c r="GF40" i="41"/>
  <c r="GF41" i="41" s="1"/>
  <c r="GF42" i="41" s="1"/>
  <c r="GC52" i="41"/>
  <c r="GC53" i="41" s="1"/>
  <c r="GC54" i="41" s="1"/>
  <c r="FK52" i="41"/>
  <c r="FK53" i="41" s="1"/>
  <c r="FK54" i="41" s="1"/>
  <c r="EV52" i="41"/>
  <c r="EV53" i="41" s="1"/>
  <c r="EV54" i="41" s="1"/>
  <c r="EK52" i="41"/>
  <c r="EK53" i="41" s="1"/>
  <c r="EK54" i="41" s="1"/>
  <c r="EA52" i="41"/>
  <c r="EA53" i="41" s="1"/>
  <c r="EA54" i="41" s="1"/>
  <c r="DO52" i="41"/>
  <c r="DO53" i="41" s="1"/>
  <c r="DO54" i="41" s="1"/>
  <c r="DE52" i="41"/>
  <c r="DE53" i="41" s="1"/>
  <c r="DE54" i="41" s="1"/>
  <c r="CU52" i="41"/>
  <c r="CU53" i="41" s="1"/>
  <c r="CU54" i="41" s="1"/>
  <c r="CI52" i="41"/>
  <c r="CI53" i="41" s="1"/>
  <c r="CI54" i="41" s="1"/>
  <c r="BY52" i="41"/>
  <c r="BY53" i="41" s="1"/>
  <c r="BY54" i="41" s="1"/>
  <c r="GB52" i="41"/>
  <c r="GB53" i="41" s="1"/>
  <c r="GB54" i="41" s="1"/>
  <c r="FJ52" i="41"/>
  <c r="FJ53" i="41" s="1"/>
  <c r="FJ54" i="41" s="1"/>
  <c r="EU52" i="41"/>
  <c r="EU53" i="41" s="1"/>
  <c r="EU54" i="41" s="1"/>
  <c r="EJ52" i="41"/>
  <c r="EJ53" i="41" s="1"/>
  <c r="EJ54" i="41" s="1"/>
  <c r="DZ52" i="41"/>
  <c r="DZ53" i="41" s="1"/>
  <c r="DZ54" i="41" s="1"/>
  <c r="DN52" i="41"/>
  <c r="DN53" i="41" s="1"/>
  <c r="DN54" i="41" s="1"/>
  <c r="DD52" i="41"/>
  <c r="DD53" i="41" s="1"/>
  <c r="DD54" i="41" s="1"/>
  <c r="CT52" i="41"/>
  <c r="CT53" i="41" s="1"/>
  <c r="CT54" i="41" s="1"/>
  <c r="CH52" i="41"/>
  <c r="CH53" i="41" s="1"/>
  <c r="CH54" i="41" s="1"/>
  <c r="BX52" i="41"/>
  <c r="BX53" i="41" s="1"/>
  <c r="BX54" i="41" s="1"/>
  <c r="BN52" i="41"/>
  <c r="BN53" i="41" s="1"/>
  <c r="BN54" i="41" s="1"/>
  <c r="BB52" i="41"/>
  <c r="BB53" i="41" s="1"/>
  <c r="BB54" i="41" s="1"/>
  <c r="AR52" i="41"/>
  <c r="AR53" i="41" s="1"/>
  <c r="AR54" i="41" s="1"/>
  <c r="AH52" i="41"/>
  <c r="AH53" i="41" s="1"/>
  <c r="AH54" i="41" s="1"/>
  <c r="V52" i="41"/>
  <c r="V53" i="41" s="1"/>
  <c r="V54" i="41" s="1"/>
  <c r="M52" i="41"/>
  <c r="M53" i="41" s="1"/>
  <c r="M54" i="41" s="1"/>
  <c r="FI52" i="41"/>
  <c r="FI53" i="41" s="1"/>
  <c r="FI54" i="41" s="1"/>
  <c r="EE52" i="41"/>
  <c r="EE53" i="41" s="1"/>
  <c r="EE54" i="41" s="1"/>
  <c r="DB52" i="41"/>
  <c r="DB53" i="41" s="1"/>
  <c r="DB54" i="41" s="1"/>
  <c r="BW52" i="41"/>
  <c r="BW53" i="41" s="1"/>
  <c r="BW54" i="41" s="1"/>
  <c r="BA52" i="41"/>
  <c r="BA53" i="41" s="1"/>
  <c r="BA54" i="41" s="1"/>
  <c r="AL52" i="41"/>
  <c r="AL53" i="41" s="1"/>
  <c r="AL54" i="41" s="1"/>
  <c r="T52" i="41"/>
  <c r="T53" i="41" s="1"/>
  <c r="T54" i="41" s="1"/>
  <c r="GG40" i="41"/>
  <c r="GG41" i="41" s="1"/>
  <c r="GG42" i="41" s="1"/>
  <c r="FX40" i="41"/>
  <c r="FX41" i="41" s="1"/>
  <c r="FX42" i="41" s="1"/>
  <c r="FP40" i="41"/>
  <c r="FP41" i="41" s="1"/>
  <c r="FP42" i="41" s="1"/>
  <c r="FH40" i="41"/>
  <c r="FH41" i="41" s="1"/>
  <c r="FH42" i="41" s="1"/>
  <c r="EZ40" i="41"/>
  <c r="EZ41" i="41" s="1"/>
  <c r="EZ42" i="41" s="1"/>
  <c r="ER40" i="41"/>
  <c r="ER41" i="41" s="1"/>
  <c r="ER42" i="41" s="1"/>
  <c r="EJ40" i="41"/>
  <c r="EJ41" i="41" s="1"/>
  <c r="EJ42" i="41" s="1"/>
  <c r="EB40" i="41"/>
  <c r="EB41" i="41" s="1"/>
  <c r="EB42" i="41" s="1"/>
  <c r="DT40" i="41"/>
  <c r="DT41" i="41" s="1"/>
  <c r="DT42" i="41" s="1"/>
  <c r="FE52" i="41"/>
  <c r="FE53" i="41" s="1"/>
  <c r="FE54" i="41" s="1"/>
  <c r="DW52" i="41"/>
  <c r="DW53" i="41" s="1"/>
  <c r="DW54" i="41" s="1"/>
  <c r="CY52" i="41"/>
  <c r="CY53" i="41" s="1"/>
  <c r="CY54" i="41" s="1"/>
  <c r="BV52" i="41"/>
  <c r="BV53" i="41" s="1"/>
  <c r="BV54" i="41" s="1"/>
  <c r="AZ52" i="41"/>
  <c r="AZ53" i="41" s="1"/>
  <c r="AZ54" i="41" s="1"/>
  <c r="AI52" i="41"/>
  <c r="AI53" i="41" s="1"/>
  <c r="AI54" i="41" s="1"/>
  <c r="S52" i="41"/>
  <c r="S53" i="41" s="1"/>
  <c r="S54" i="41" s="1"/>
  <c r="GE40" i="41"/>
  <c r="GE41" i="41" s="1"/>
  <c r="GE42" i="41" s="1"/>
  <c r="FW40" i="41"/>
  <c r="FW41" i="41" s="1"/>
  <c r="FW42" i="41" s="1"/>
  <c r="FO40" i="41"/>
  <c r="FO41" i="41" s="1"/>
  <c r="FO42" i="41" s="1"/>
  <c r="FG40" i="41"/>
  <c r="FG41" i="41" s="1"/>
  <c r="FG42" i="41" s="1"/>
  <c r="EY40" i="41"/>
  <c r="EY41" i="41" s="1"/>
  <c r="EY42" i="41" s="1"/>
  <c r="EQ40" i="41"/>
  <c r="EQ41" i="41" s="1"/>
  <c r="EQ42" i="41" s="1"/>
  <c r="EI40" i="41"/>
  <c r="EI41" i="41" s="1"/>
  <c r="EI42" i="41" s="1"/>
  <c r="EA40" i="41"/>
  <c r="EA41" i="41" s="1"/>
  <c r="EA42" i="41" s="1"/>
  <c r="DS40" i="41"/>
  <c r="DS41" i="41" s="1"/>
  <c r="DS42" i="41" s="1"/>
  <c r="FD52" i="41"/>
  <c r="FD53" i="41" s="1"/>
  <c r="FD54" i="41" s="1"/>
  <c r="DV52" i="41"/>
  <c r="DV53" i="41" s="1"/>
  <c r="DV54" i="41" s="1"/>
  <c r="CQ52" i="41"/>
  <c r="CQ53" i="41" s="1"/>
  <c r="CQ54" i="41" s="1"/>
  <c r="BS52" i="41"/>
  <c r="BS53" i="41" s="1"/>
  <c r="BS54" i="41" s="1"/>
  <c r="AY52" i="41"/>
  <c r="AY53" i="41" s="1"/>
  <c r="AY54" i="41" s="1"/>
  <c r="AE52" i="41"/>
  <c r="AE53" i="41" s="1"/>
  <c r="AE54" i="41" s="1"/>
  <c r="R52" i="41"/>
  <c r="R53" i="41" s="1"/>
  <c r="R54" i="41" s="1"/>
  <c r="GD40" i="41"/>
  <c r="GD41" i="41" s="1"/>
  <c r="GD42" i="41" s="1"/>
  <c r="FV40" i="41"/>
  <c r="FV41" i="41" s="1"/>
  <c r="FV42" i="41" s="1"/>
  <c r="ET52" i="41"/>
  <c r="ET53" i="41" s="1"/>
  <c r="ET54" i="41" s="1"/>
  <c r="DU52" i="41"/>
  <c r="DU53" i="41" s="1"/>
  <c r="DU54" i="41" s="1"/>
  <c r="ES52" i="41"/>
  <c r="ES53" i="41" s="1"/>
  <c r="ES54" i="41" s="1"/>
  <c r="DM52" i="41"/>
  <c r="DM53" i="41" s="1"/>
  <c r="DM54" i="41" s="1"/>
  <c r="CO52" i="41"/>
  <c r="CO53" i="41" s="1"/>
  <c r="CO54" i="41" s="1"/>
  <c r="BK52" i="41"/>
  <c r="BK53" i="41" s="1"/>
  <c r="BK54" i="41" s="1"/>
  <c r="AS52" i="41"/>
  <c r="AS53" i="41" s="1"/>
  <c r="AS54" i="41" s="1"/>
  <c r="AC52" i="41"/>
  <c r="AC53" i="41" s="1"/>
  <c r="AC54" i="41" s="1"/>
  <c r="L52" i="41"/>
  <c r="L53" i="41" s="1"/>
  <c r="L54" i="41" s="1"/>
  <c r="GB40" i="41"/>
  <c r="GB41" i="41" s="1"/>
  <c r="GB42" i="41" s="1"/>
  <c r="FT40" i="41"/>
  <c r="FT41" i="41" s="1"/>
  <c r="FT42" i="41" s="1"/>
  <c r="FL40" i="41"/>
  <c r="FL41" i="41" s="1"/>
  <c r="FL42" i="41" s="1"/>
  <c r="FD40" i="41"/>
  <c r="FD41" i="41" s="1"/>
  <c r="FD42" i="41" s="1"/>
  <c r="EV40" i="41"/>
  <c r="EV41" i="41" s="1"/>
  <c r="EV42" i="41" s="1"/>
  <c r="EN40" i="41"/>
  <c r="EN41" i="41" s="1"/>
  <c r="EN42" i="41" s="1"/>
  <c r="EF40" i="41"/>
  <c r="EF41" i="41" s="1"/>
  <c r="EF42" i="41" s="1"/>
  <c r="DX40" i="41"/>
  <c r="DX41" i="41" s="1"/>
  <c r="DX42" i="41" s="1"/>
  <c r="GA52" i="41"/>
  <c r="GA53" i="41" s="1"/>
  <c r="GA54" i="41" s="1"/>
  <c r="ER52" i="41"/>
  <c r="ER53" i="41" s="1"/>
  <c r="ER54" i="41" s="1"/>
  <c r="DL52" i="41"/>
  <c r="DL53" i="41" s="1"/>
  <c r="DL54" i="41" s="1"/>
  <c r="CG52" i="41"/>
  <c r="CG53" i="41" s="1"/>
  <c r="CG54" i="41" s="1"/>
  <c r="BJ52" i="41"/>
  <c r="BJ53" i="41" s="1"/>
  <c r="BJ54" i="41" s="1"/>
  <c r="AQ52" i="41"/>
  <c r="AQ53" i="41" s="1"/>
  <c r="AQ54" i="41" s="1"/>
  <c r="AB52" i="41"/>
  <c r="AB53" i="41" s="1"/>
  <c r="AB54" i="41" s="1"/>
  <c r="K52" i="41"/>
  <c r="K53" i="41" s="1"/>
  <c r="K54" i="41" s="1"/>
  <c r="K55" i="41" s="1"/>
  <c r="GA40" i="41"/>
  <c r="GA41" i="41" s="1"/>
  <c r="GA42" i="41" s="1"/>
  <c r="FS40" i="41"/>
  <c r="FS41" i="41" s="1"/>
  <c r="FS42" i="41" s="1"/>
  <c r="L40" i="41"/>
  <c r="L41" i="41" s="1"/>
  <c r="L42" i="41" s="1"/>
  <c r="T40" i="41"/>
  <c r="T41" i="41" s="1"/>
  <c r="T42" i="41" s="1"/>
  <c r="AB40" i="41"/>
  <c r="AB41" i="41" s="1"/>
  <c r="AB42" i="41" s="1"/>
  <c r="AJ40" i="41"/>
  <c r="AJ41" i="41" s="1"/>
  <c r="AJ42" i="41" s="1"/>
  <c r="AR40" i="41"/>
  <c r="AR41" i="41" s="1"/>
  <c r="AR42" i="41" s="1"/>
  <c r="AZ40" i="41"/>
  <c r="AZ41" i="41" s="1"/>
  <c r="AZ42" i="41" s="1"/>
  <c r="BH40" i="41"/>
  <c r="BH41" i="41" s="1"/>
  <c r="BH42" i="41" s="1"/>
  <c r="BP40" i="41"/>
  <c r="BP41" i="41" s="1"/>
  <c r="BP42" i="41" s="1"/>
  <c r="BX40" i="41"/>
  <c r="BX41" i="41" s="1"/>
  <c r="BX42" i="41" s="1"/>
  <c r="CF40" i="41"/>
  <c r="CF41" i="41" s="1"/>
  <c r="CF42" i="41" s="1"/>
  <c r="CN40" i="41"/>
  <c r="CN41" i="41" s="1"/>
  <c r="CN42" i="41" s="1"/>
  <c r="CV40" i="41"/>
  <c r="CV41" i="41" s="1"/>
  <c r="CV42" i="41" s="1"/>
  <c r="DD40" i="41"/>
  <c r="DD41" i="41" s="1"/>
  <c r="DD42" i="41" s="1"/>
  <c r="DL40" i="41"/>
  <c r="DL41" i="41" s="1"/>
  <c r="DL42" i="41" s="1"/>
  <c r="DV40" i="41"/>
  <c r="DV41" i="41" s="1"/>
  <c r="DV42" i="41" s="1"/>
  <c r="EH40" i="41"/>
  <c r="EH41" i="41" s="1"/>
  <c r="EH42" i="41" s="1"/>
  <c r="EU40" i="41"/>
  <c r="EU41" i="41" s="1"/>
  <c r="EU42" i="41" s="1"/>
  <c r="FI40" i="41"/>
  <c r="FI41" i="41" s="1"/>
  <c r="FI42" i="41" s="1"/>
  <c r="FY40" i="41"/>
  <c r="FY41" i="41" s="1"/>
  <c r="FY42" i="41" s="1"/>
  <c r="W52" i="41"/>
  <c r="W53" i="41" s="1"/>
  <c r="W54" i="41" s="1"/>
  <c r="CE52" i="41"/>
  <c r="CE53" i="41" s="1"/>
  <c r="CE54" i="41" s="1"/>
  <c r="FW52" i="41"/>
  <c r="FW53" i="41" s="1"/>
  <c r="FW54" i="41" s="1"/>
  <c r="AC45" i="41"/>
  <c r="AC46" i="41" s="1"/>
  <c r="U45" i="41"/>
  <c r="U46" i="41" s="1"/>
  <c r="M45" i="41"/>
  <c r="M46" i="41" s="1"/>
  <c r="AD45" i="41"/>
  <c r="AD46" i="41" s="1"/>
  <c r="T45" i="41"/>
  <c r="T46" i="41" s="1"/>
  <c r="AB45" i="41"/>
  <c r="AB46" i="41" s="1"/>
  <c r="S45" i="41"/>
  <c r="S46" i="41" s="1"/>
  <c r="Z45" i="41"/>
  <c r="Z46" i="41" s="1"/>
  <c r="Q45" i="41"/>
  <c r="Q46" i="41" s="1"/>
  <c r="W45" i="41"/>
  <c r="W46" i="41" s="1"/>
  <c r="V45" i="41"/>
  <c r="V46" i="41" s="1"/>
  <c r="R45" i="41"/>
  <c r="R46" i="41" s="1"/>
  <c r="O45" i="41"/>
  <c r="O46" i="41" s="1"/>
  <c r="AA45" i="41"/>
  <c r="AA46" i="41" s="1"/>
  <c r="N45" i="41"/>
  <c r="N46" i="41" s="1"/>
  <c r="M40" i="41"/>
  <c r="M41" i="41" s="1"/>
  <c r="M42" i="41" s="1"/>
  <c r="U40" i="41"/>
  <c r="U41" i="41" s="1"/>
  <c r="U42" i="41" s="1"/>
  <c r="AC40" i="41"/>
  <c r="AC41" i="41" s="1"/>
  <c r="AC42" i="41" s="1"/>
  <c r="AK40" i="41"/>
  <c r="AK41" i="41" s="1"/>
  <c r="AK42" i="41" s="1"/>
  <c r="AS40" i="41"/>
  <c r="AS41" i="41" s="1"/>
  <c r="AS42" i="41" s="1"/>
  <c r="BA40" i="41"/>
  <c r="BA41" i="41" s="1"/>
  <c r="BA42" i="41" s="1"/>
  <c r="BI40" i="41"/>
  <c r="BI41" i="41" s="1"/>
  <c r="BI42" i="41" s="1"/>
  <c r="BQ40" i="41"/>
  <c r="BQ41" i="41" s="1"/>
  <c r="BQ42" i="41" s="1"/>
  <c r="BY40" i="41"/>
  <c r="BY41" i="41" s="1"/>
  <c r="BY42" i="41" s="1"/>
  <c r="CG40" i="41"/>
  <c r="CG41" i="41" s="1"/>
  <c r="CG42" i="41" s="1"/>
  <c r="CO40" i="41"/>
  <c r="CO41" i="41" s="1"/>
  <c r="CO42" i="41" s="1"/>
  <c r="CW40" i="41"/>
  <c r="CW41" i="41" s="1"/>
  <c r="CW42" i="41" s="1"/>
  <c r="DE40" i="41"/>
  <c r="DE41" i="41" s="1"/>
  <c r="DE42" i="41" s="1"/>
  <c r="DM40" i="41"/>
  <c r="DM41" i="41" s="1"/>
  <c r="DM42" i="41" s="1"/>
  <c r="DW40" i="41"/>
  <c r="DW41" i="41" s="1"/>
  <c r="DW42" i="41" s="1"/>
  <c r="EK40" i="41"/>
  <c r="EK41" i="41" s="1"/>
  <c r="EK42" i="41" s="1"/>
  <c r="EW40" i="41"/>
  <c r="EW41" i="41" s="1"/>
  <c r="EW42" i="41" s="1"/>
  <c r="FJ40" i="41"/>
  <c r="FJ41" i="41" s="1"/>
  <c r="FJ42" i="41" s="1"/>
  <c r="FZ40" i="41"/>
  <c r="FZ41" i="41" s="1"/>
  <c r="FZ42" i="41" s="1"/>
  <c r="L45" i="41"/>
  <c r="L46" i="41" s="1"/>
  <c r="AD52" i="41"/>
  <c r="AD53" i="41" s="1"/>
  <c r="AD54" i="41" s="1"/>
  <c r="CF52" i="41"/>
  <c r="CF53" i="41" s="1"/>
  <c r="CF54" i="41" s="1"/>
  <c r="CP40" i="41"/>
  <c r="CP41" i="41" s="1"/>
  <c r="CP42" i="41" s="1"/>
  <c r="CX40" i="41"/>
  <c r="CX41" i="41" s="1"/>
  <c r="CX42" i="41" s="1"/>
  <c r="DF40" i="41"/>
  <c r="DF41" i="41" s="1"/>
  <c r="DF42" i="41" s="1"/>
  <c r="DN40" i="41"/>
  <c r="DN41" i="41" s="1"/>
  <c r="DN42" i="41" s="1"/>
  <c r="DY40" i="41"/>
  <c r="DY41" i="41" s="1"/>
  <c r="DY42" i="41" s="1"/>
  <c r="EL40" i="41"/>
  <c r="EL41" i="41" s="1"/>
  <c r="EL42" i="41" s="1"/>
  <c r="EX40" i="41"/>
  <c r="EX41" i="41" s="1"/>
  <c r="EX42" i="41" s="1"/>
  <c r="FK40" i="41"/>
  <c r="FK41" i="41" s="1"/>
  <c r="FK42" i="41" s="1"/>
  <c r="GC40" i="41"/>
  <c r="GC41" i="41" s="1"/>
  <c r="GC42" i="41" s="1"/>
  <c r="P45" i="41"/>
  <c r="P46" i="41" s="1"/>
  <c r="AM52" i="41"/>
  <c r="AM53" i="41" s="1"/>
  <c r="AM54" i="41" s="1"/>
  <c r="CP52" i="41"/>
  <c r="CP53" i="41" s="1"/>
  <c r="CP54" i="41" s="1"/>
  <c r="AD57" i="41"/>
  <c r="AD58" i="41" s="1"/>
  <c r="V57" i="41"/>
  <c r="V58" i="41" s="1"/>
  <c r="N57" i="41"/>
  <c r="N58" i="41" s="1"/>
  <c r="AC57" i="41"/>
  <c r="AC58" i="41" s="1"/>
  <c r="U57" i="41"/>
  <c r="U58" i="41" s="1"/>
  <c r="M57" i="41"/>
  <c r="M58" i="41" s="1"/>
  <c r="AB57" i="41"/>
  <c r="AB58" i="41" s="1"/>
  <c r="T57" i="41"/>
  <c r="T58" i="41" s="1"/>
  <c r="L57" i="41"/>
  <c r="L58" i="41" s="1"/>
  <c r="Q57" i="41"/>
  <c r="Q58" i="41" s="1"/>
  <c r="AA57" i="41"/>
  <c r="AA58" i="41" s="1"/>
  <c r="P57" i="41"/>
  <c r="P58" i="41" s="1"/>
  <c r="Z57" i="41"/>
  <c r="Z58" i="41" s="1"/>
  <c r="O57" i="41"/>
  <c r="O58" i="41" s="1"/>
  <c r="X57" i="41"/>
  <c r="X58" i="41" s="1"/>
  <c r="S57" i="41"/>
  <c r="S58" i="41" s="1"/>
  <c r="R57" i="41"/>
  <c r="R58" i="41" s="1"/>
  <c r="K57" i="41"/>
  <c r="K58" i="41" s="1"/>
  <c r="K59" i="41" s="1"/>
  <c r="K60" i="41" s="1"/>
  <c r="Y57" i="41"/>
  <c r="Y58" i="41" s="1"/>
  <c r="W57" i="41"/>
  <c r="W58" i="41" s="1"/>
  <c r="O40" i="41"/>
  <c r="O41" i="41" s="1"/>
  <c r="O42" i="41" s="1"/>
  <c r="W40" i="41"/>
  <c r="W41" i="41" s="1"/>
  <c r="W42" i="41" s="1"/>
  <c r="AE40" i="41"/>
  <c r="AE41" i="41" s="1"/>
  <c r="AE42" i="41" s="1"/>
  <c r="AM40" i="41"/>
  <c r="AM41" i="41" s="1"/>
  <c r="AM42" i="41" s="1"/>
  <c r="AU40" i="41"/>
  <c r="AU41" i="41" s="1"/>
  <c r="AU42" i="41" s="1"/>
  <c r="BC40" i="41"/>
  <c r="BC41" i="41" s="1"/>
  <c r="BC42" i="41" s="1"/>
  <c r="BK40" i="41"/>
  <c r="BK41" i="41" s="1"/>
  <c r="BK42" i="41" s="1"/>
  <c r="BS40" i="41"/>
  <c r="BS41" i="41" s="1"/>
  <c r="BS42" i="41" s="1"/>
  <c r="CA40" i="41"/>
  <c r="CA41" i="41" s="1"/>
  <c r="CA42" i="41" s="1"/>
  <c r="CI40" i="41"/>
  <c r="CI41" i="41" s="1"/>
  <c r="CI42" i="41" s="1"/>
  <c r="CQ40" i="41"/>
  <c r="CQ41" i="41" s="1"/>
  <c r="CQ42" i="41" s="1"/>
  <c r="CY40" i="41"/>
  <c r="CY41" i="41" s="1"/>
  <c r="CY42" i="41" s="1"/>
  <c r="DG40" i="41"/>
  <c r="DG41" i="41" s="1"/>
  <c r="DG42" i="41" s="1"/>
  <c r="DO40" i="41"/>
  <c r="DO41" i="41" s="1"/>
  <c r="DO42" i="41" s="1"/>
  <c r="DZ40" i="41"/>
  <c r="DZ41" i="41" s="1"/>
  <c r="DZ42" i="41" s="1"/>
  <c r="EM40" i="41"/>
  <c r="EM41" i="41" s="1"/>
  <c r="EM42" i="41" s="1"/>
  <c r="FA40" i="41"/>
  <c r="FA41" i="41" s="1"/>
  <c r="FA42" i="41" s="1"/>
  <c r="FM40" i="41"/>
  <c r="FM41" i="41" s="1"/>
  <c r="FM42" i="41" s="1"/>
  <c r="GH40" i="41"/>
  <c r="GH41" i="41" s="1"/>
  <c r="GH42" i="41" s="1"/>
  <c r="X45" i="41"/>
  <c r="X46" i="41" s="1"/>
  <c r="AP52" i="41"/>
  <c r="AP53" i="41" s="1"/>
  <c r="AP54" i="41" s="1"/>
  <c r="DC52" i="41"/>
  <c r="DC53" i="41" s="1"/>
  <c r="DC54" i="41" s="1"/>
  <c r="P40" i="41"/>
  <c r="P41" i="41" s="1"/>
  <c r="P42" i="41" s="1"/>
  <c r="X40" i="41"/>
  <c r="X41" i="41" s="1"/>
  <c r="X42" i="41" s="1"/>
  <c r="AF40" i="41"/>
  <c r="AF41" i="41" s="1"/>
  <c r="AF42" i="41" s="1"/>
  <c r="AN40" i="41"/>
  <c r="AN41" i="41" s="1"/>
  <c r="AN42" i="41" s="1"/>
  <c r="AV40" i="41"/>
  <c r="AV41" i="41" s="1"/>
  <c r="AV42" i="41" s="1"/>
  <c r="BD40" i="41"/>
  <c r="BD41" i="41" s="1"/>
  <c r="BD42" i="41" s="1"/>
  <c r="BL40" i="41"/>
  <c r="BL41" i="41" s="1"/>
  <c r="BL42" i="41" s="1"/>
  <c r="BT40" i="41"/>
  <c r="BT41" i="41" s="1"/>
  <c r="BT42" i="41" s="1"/>
  <c r="CB40" i="41"/>
  <c r="CB41" i="41" s="1"/>
  <c r="CB42" i="41" s="1"/>
  <c r="CJ40" i="41"/>
  <c r="CJ41" i="41" s="1"/>
  <c r="CJ42" i="41" s="1"/>
  <c r="CR40" i="41"/>
  <c r="CR41" i="41" s="1"/>
  <c r="CR42" i="41" s="1"/>
  <c r="CZ40" i="41"/>
  <c r="CZ41" i="41" s="1"/>
  <c r="CZ42" i="41" s="1"/>
  <c r="DH40" i="41"/>
  <c r="DH41" i="41" s="1"/>
  <c r="DH42" i="41" s="1"/>
  <c r="DP40" i="41"/>
  <c r="DP41" i="41" s="1"/>
  <c r="DP42" i="41" s="1"/>
  <c r="EC40" i="41"/>
  <c r="EC41" i="41" s="1"/>
  <c r="EC42" i="41" s="1"/>
  <c r="EO40" i="41"/>
  <c r="EO41" i="41" s="1"/>
  <c r="EO42" i="41" s="1"/>
  <c r="FB40" i="41"/>
  <c r="FB41" i="41" s="1"/>
  <c r="FB42" i="41" s="1"/>
  <c r="FN40" i="41"/>
  <c r="FN41" i="41" s="1"/>
  <c r="FN42" i="41" s="1"/>
  <c r="F41" i="41"/>
  <c r="Y45" i="41"/>
  <c r="Y46" i="41" s="1"/>
  <c r="AX52" i="41"/>
  <c r="AX53" i="41" s="1"/>
  <c r="AX54" i="41" s="1"/>
  <c r="DK52" i="41"/>
  <c r="DK53" i="41" s="1"/>
  <c r="DK54" i="41" s="1"/>
  <c r="F54" i="41"/>
  <c r="F55" i="41" s="1"/>
  <c r="V307" i="40"/>
  <c r="R307" i="40"/>
  <c r="O307" i="40"/>
  <c r="AR303" i="40"/>
  <c r="AQ303" i="40"/>
  <c r="AP303" i="40"/>
  <c r="AO303" i="40"/>
  <c r="AN303" i="40"/>
  <c r="AM303" i="40"/>
  <c r="AL303" i="40"/>
  <c r="AK303" i="40"/>
  <c r="AJ303" i="40"/>
  <c r="AI303" i="40"/>
  <c r="AH303" i="40"/>
  <c r="AG303" i="40"/>
  <c r="AF303" i="40"/>
  <c r="AE303" i="40"/>
  <c r="AD303" i="40"/>
  <c r="AC303" i="40"/>
  <c r="AB303" i="40"/>
  <c r="AA303" i="40"/>
  <c r="Z303" i="40"/>
  <c r="Y303" i="40"/>
  <c r="X303" i="40"/>
  <c r="W303" i="40"/>
  <c r="V303" i="40"/>
  <c r="U303" i="40"/>
  <c r="T303" i="40"/>
  <c r="S303" i="40"/>
  <c r="R303" i="40"/>
  <c r="Q303" i="40"/>
  <c r="P303" i="40"/>
  <c r="O303" i="40"/>
  <c r="N303" i="40"/>
  <c r="M303" i="40"/>
  <c r="L303" i="40"/>
  <c r="K303" i="40"/>
  <c r="J303" i="40"/>
  <c r="I303" i="40"/>
  <c r="H303" i="40"/>
  <c r="G303" i="40"/>
  <c r="F303" i="40"/>
  <c r="E303" i="40"/>
  <c r="AR302" i="40"/>
  <c r="AQ302" i="40"/>
  <c r="AP302" i="40"/>
  <c r="AO302" i="40"/>
  <c r="AN302" i="40"/>
  <c r="AM302" i="40"/>
  <c r="AL302" i="40"/>
  <c r="AK302" i="40"/>
  <c r="AJ302" i="40"/>
  <c r="AI302" i="40"/>
  <c r="AH302" i="40"/>
  <c r="AG302" i="40"/>
  <c r="AF302" i="40"/>
  <c r="AE302" i="40"/>
  <c r="AD302" i="40"/>
  <c r="AC302" i="40"/>
  <c r="AB302" i="40"/>
  <c r="AA302" i="40"/>
  <c r="Z302" i="40"/>
  <c r="Y302" i="40"/>
  <c r="X302" i="40"/>
  <c r="W302" i="40"/>
  <c r="V302" i="40"/>
  <c r="U302" i="40"/>
  <c r="T302" i="40"/>
  <c r="S302" i="40"/>
  <c r="R302" i="40"/>
  <c r="Q302" i="40"/>
  <c r="P302" i="40"/>
  <c r="O302" i="40"/>
  <c r="N302" i="40"/>
  <c r="M302" i="40"/>
  <c r="L302" i="40"/>
  <c r="K302" i="40"/>
  <c r="J302" i="40"/>
  <c r="I302" i="40"/>
  <c r="H302" i="40"/>
  <c r="G302" i="40"/>
  <c r="F302" i="40"/>
  <c r="E302" i="40"/>
  <c r="AR301" i="40"/>
  <c r="AQ301" i="40"/>
  <c r="AP301" i="40"/>
  <c r="AO301" i="40"/>
  <c r="AN301" i="40"/>
  <c r="AM301" i="40"/>
  <c r="AL301" i="40"/>
  <c r="AK301" i="40"/>
  <c r="AJ301" i="40"/>
  <c r="AI301" i="40"/>
  <c r="AH301" i="40"/>
  <c r="AG301" i="40"/>
  <c r="AF301" i="40"/>
  <c r="AE301" i="40"/>
  <c r="AD301" i="40"/>
  <c r="AC301" i="40"/>
  <c r="AB301" i="40"/>
  <c r="AA301" i="40"/>
  <c r="Z301" i="40"/>
  <c r="Y301" i="40"/>
  <c r="X301" i="40"/>
  <c r="W301" i="40"/>
  <c r="V301" i="40"/>
  <c r="U301" i="40"/>
  <c r="T301" i="40"/>
  <c r="S301" i="40"/>
  <c r="R301" i="40"/>
  <c r="Q301" i="40"/>
  <c r="P301" i="40"/>
  <c r="O301" i="40"/>
  <c r="N301" i="40"/>
  <c r="M301" i="40"/>
  <c r="L301" i="40"/>
  <c r="K301" i="40"/>
  <c r="J301" i="40"/>
  <c r="I301" i="40"/>
  <c r="H301" i="40"/>
  <c r="G301" i="40"/>
  <c r="F301" i="40"/>
  <c r="E301" i="40"/>
  <c r="AR300" i="40"/>
  <c r="AQ300" i="40"/>
  <c r="AP300" i="40"/>
  <c r="AO300" i="40"/>
  <c r="AN300" i="40"/>
  <c r="AM300" i="40"/>
  <c r="AL300" i="40"/>
  <c r="AK300" i="40"/>
  <c r="AJ300" i="40"/>
  <c r="AI300" i="40"/>
  <c r="AH300" i="40"/>
  <c r="AG300" i="40"/>
  <c r="AF300" i="40"/>
  <c r="AE300" i="40"/>
  <c r="AD300" i="40"/>
  <c r="AC300" i="40"/>
  <c r="AB300" i="40"/>
  <c r="AA300" i="40"/>
  <c r="Z300" i="40"/>
  <c r="Y300" i="40"/>
  <c r="X300" i="40"/>
  <c r="W300" i="40"/>
  <c r="V300" i="40"/>
  <c r="U300" i="40"/>
  <c r="T300" i="40"/>
  <c r="S300" i="40"/>
  <c r="R300" i="40"/>
  <c r="Q300" i="40"/>
  <c r="P300" i="40"/>
  <c r="O300" i="40"/>
  <c r="N300" i="40"/>
  <c r="M300" i="40"/>
  <c r="L300" i="40"/>
  <c r="K300" i="40"/>
  <c r="J300" i="40"/>
  <c r="I300" i="40"/>
  <c r="H300" i="40"/>
  <c r="G300" i="40"/>
  <c r="F300" i="40"/>
  <c r="E300" i="40"/>
  <c r="V292" i="40"/>
  <c r="R292" i="40"/>
  <c r="O292" i="40"/>
  <c r="C280" i="40"/>
  <c r="C282" i="40" s="1"/>
  <c r="G279" i="40"/>
  <c r="G278" i="40"/>
  <c r="C275" i="40"/>
  <c r="C277" i="40" s="1"/>
  <c r="O269" i="40"/>
  <c r="DB268" i="40" a="1"/>
  <c r="DB268" i="40" s="1"/>
  <c r="DA268" i="40"/>
  <c r="CZ268" i="40"/>
  <c r="CX268" i="40"/>
  <c r="CW268" i="40"/>
  <c r="CV268" i="40"/>
  <c r="CU268" i="40"/>
  <c r="CT268" i="40"/>
  <c r="CR268" i="40"/>
  <c r="CQ268" i="40"/>
  <c r="CP268" i="40"/>
  <c r="CN268" i="40"/>
  <c r="CM268" i="40"/>
  <c r="CL268" i="40"/>
  <c r="CK268" i="40"/>
  <c r="CJ268" i="40"/>
  <c r="CH268" i="40"/>
  <c r="CF268" i="40"/>
  <c r="CE268" i="40"/>
  <c r="CD268" i="40"/>
  <c r="CB268" i="40"/>
  <c r="CA268" i="40"/>
  <c r="BZ268" i="40"/>
  <c r="BY268" i="40"/>
  <c r="BX268" i="40"/>
  <c r="BV268" i="40"/>
  <c r="BT268" i="40"/>
  <c r="BS268" i="40"/>
  <c r="BR268" i="40"/>
  <c r="BQ268" i="40"/>
  <c r="BP268" i="40"/>
  <c r="BN268" i="40"/>
  <c r="BM268" i="40"/>
  <c r="BL268" i="40"/>
  <c r="BK268" i="40"/>
  <c r="BJ268" i="40"/>
  <c r="BH268" i="40"/>
  <c r="BG268" i="40"/>
  <c r="BF268" i="40"/>
  <c r="BD268" i="40"/>
  <c r="BB268" i="40"/>
  <c r="BA268" i="40"/>
  <c r="AZ268" i="40"/>
  <c r="AX268" i="40"/>
  <c r="AW268" i="40"/>
  <c r="AV268" i="40"/>
  <c r="AU268" i="40"/>
  <c r="AT268" i="40"/>
  <c r="AR268" i="40"/>
  <c r="AP268" i="40"/>
  <c r="AO268" i="40"/>
  <c r="AN268" i="40"/>
  <c r="AM268" i="40"/>
  <c r="AL268" i="40"/>
  <c r="AJ268" i="40"/>
  <c r="AI268" i="40"/>
  <c r="AH268" i="40"/>
  <c r="AF268" i="40"/>
  <c r="AD268" i="40"/>
  <c r="AC268" i="40"/>
  <c r="AB268" i="40"/>
  <c r="Z268" i="40"/>
  <c r="X268" i="40"/>
  <c r="W268" i="40"/>
  <c r="U268" i="40"/>
  <c r="T268" i="40"/>
  <c r="S268" i="40"/>
  <c r="Q268" i="40"/>
  <c r="P268" i="40"/>
  <c r="N268" i="40"/>
  <c r="M268" i="40"/>
  <c r="DA267" i="40"/>
  <c r="DA270" i="40" s="1"/>
  <c r="DA271" i="40" s="1"/>
  <c r="CZ267" i="40"/>
  <c r="CX267" i="40"/>
  <c r="CW267" i="40"/>
  <c r="CV267" i="40"/>
  <c r="CU267" i="40"/>
  <c r="CT267" i="40"/>
  <c r="CT270" i="40" s="1"/>
  <c r="CT271" i="40" s="1"/>
  <c r="CR267" i="40"/>
  <c r="CQ267" i="40"/>
  <c r="CP267" i="40"/>
  <c r="CN267" i="40"/>
  <c r="CM267" i="40"/>
  <c r="CM270" i="40" s="1"/>
  <c r="CM271" i="40" s="1"/>
  <c r="CL267" i="40"/>
  <c r="CK267" i="40"/>
  <c r="CJ267" i="40"/>
  <c r="CH267" i="40"/>
  <c r="CF267" i="40"/>
  <c r="CF270" i="40" s="1"/>
  <c r="CF271" i="40" s="1"/>
  <c r="CE267" i="40"/>
  <c r="CD267" i="40"/>
  <c r="CB267" i="40"/>
  <c r="CA267" i="40"/>
  <c r="BZ267" i="40"/>
  <c r="BY267" i="40"/>
  <c r="BY270" i="40" s="1"/>
  <c r="BY271" i="40" s="1"/>
  <c r="BX267" i="40"/>
  <c r="BV267" i="40"/>
  <c r="BT267" i="40"/>
  <c r="BS267" i="40"/>
  <c r="BR267" i="40"/>
  <c r="BR270" i="40" s="1"/>
  <c r="BR271" i="40" s="1"/>
  <c r="BQ267" i="40"/>
  <c r="BP267" i="40"/>
  <c r="BN267" i="40"/>
  <c r="BM267" i="40"/>
  <c r="BL267" i="40"/>
  <c r="BK267" i="40"/>
  <c r="BK270" i="40" s="1"/>
  <c r="BK271" i="40" s="1"/>
  <c r="BJ267" i="40"/>
  <c r="BH267" i="40"/>
  <c r="BG267" i="40"/>
  <c r="BF267" i="40"/>
  <c r="BD267" i="40"/>
  <c r="BD270" i="40" s="1"/>
  <c r="BB267" i="40"/>
  <c r="BA267" i="40"/>
  <c r="AZ267" i="40"/>
  <c r="AX267" i="40"/>
  <c r="AW267" i="40"/>
  <c r="AW270" i="40" s="1"/>
  <c r="AW271" i="40" s="1"/>
  <c r="AV267" i="40"/>
  <c r="AU267" i="40"/>
  <c r="AT267" i="40"/>
  <c r="AR267" i="40"/>
  <c r="AP267" i="40"/>
  <c r="AP270" i="40" s="1"/>
  <c r="AP271" i="40" s="1"/>
  <c r="AO267" i="40"/>
  <c r="AN267" i="40"/>
  <c r="AM267" i="40"/>
  <c r="AL267" i="40"/>
  <c r="AJ267" i="40"/>
  <c r="AI267" i="40"/>
  <c r="AI270" i="40" s="1"/>
  <c r="AI271" i="40" s="1"/>
  <c r="AH267" i="40"/>
  <c r="AF267" i="40"/>
  <c r="AD267" i="40"/>
  <c r="AC267" i="40"/>
  <c r="AB267" i="40"/>
  <c r="AB270" i="40" s="1"/>
  <c r="AB271" i="40" s="1"/>
  <c r="Z267" i="40"/>
  <c r="X267" i="40"/>
  <c r="W267" i="40"/>
  <c r="U267" i="40"/>
  <c r="T267" i="40"/>
  <c r="T270" i="40" s="1"/>
  <c r="T271" i="40" s="1"/>
  <c r="S267" i="40"/>
  <c r="Q267" i="40"/>
  <c r="P267" i="40"/>
  <c r="N267" i="40"/>
  <c r="M267" i="40"/>
  <c r="R264" i="40"/>
  <c r="O264" i="40"/>
  <c r="CZ257" i="40"/>
  <c r="C252" i="40"/>
  <c r="C254" i="40" s="1"/>
  <c r="G251" i="40"/>
  <c r="G250" i="40"/>
  <c r="C247" i="40"/>
  <c r="T240" i="40" s="1"/>
  <c r="K242" i="40"/>
  <c r="AR240" i="40"/>
  <c r="AO240" i="40"/>
  <c r="AN240" i="40"/>
  <c r="AM240" i="40"/>
  <c r="AL240" i="40"/>
  <c r="AJ240" i="40"/>
  <c r="AH240" i="40"/>
  <c r="AF240" i="40"/>
  <c r="AD240" i="40"/>
  <c r="AC240" i="40"/>
  <c r="Z240" i="40"/>
  <c r="X240" i="40"/>
  <c r="W240" i="40"/>
  <c r="U240" i="40"/>
  <c r="S240" i="40"/>
  <c r="Q240" i="40"/>
  <c r="P240" i="40"/>
  <c r="N240" i="40"/>
  <c r="M240" i="40"/>
  <c r="AR239" i="40"/>
  <c r="AO239" i="40"/>
  <c r="AN239" i="40"/>
  <c r="AM239" i="40"/>
  <c r="AL239" i="40"/>
  <c r="AJ239" i="40"/>
  <c r="AH239" i="40"/>
  <c r="AF239" i="40"/>
  <c r="AD239" i="40"/>
  <c r="AC239" i="40"/>
  <c r="Z239" i="40"/>
  <c r="W239" i="40"/>
  <c r="U239" i="40"/>
  <c r="S239" i="40"/>
  <c r="Q239" i="40"/>
  <c r="P239" i="40"/>
  <c r="N239" i="40"/>
  <c r="M239" i="40"/>
  <c r="V238" i="40"/>
  <c r="V241" i="40" s="1"/>
  <c r="R238" i="40"/>
  <c r="R241" i="40" s="1"/>
  <c r="O238" i="40"/>
  <c r="O241" i="40" s="1"/>
  <c r="C227" i="40"/>
  <c r="C229" i="40" s="1"/>
  <c r="G226" i="40"/>
  <c r="H226" i="40" s="1"/>
  <c r="G225" i="40"/>
  <c r="C222" i="40"/>
  <c r="C249" i="40" s="1"/>
  <c r="K217" i="40"/>
  <c r="AR215" i="40"/>
  <c r="AO215" i="40"/>
  <c r="AN215" i="40"/>
  <c r="AM215" i="40"/>
  <c r="AL215" i="40"/>
  <c r="AJ215" i="40"/>
  <c r="AH215" i="40"/>
  <c r="AF215" i="40"/>
  <c r="AD215" i="40"/>
  <c r="AC215" i="40"/>
  <c r="Z215" i="40"/>
  <c r="X215" i="40"/>
  <c r="W215" i="40"/>
  <c r="U215" i="40"/>
  <c r="S215" i="40"/>
  <c r="Q215" i="40"/>
  <c r="P215" i="40"/>
  <c r="N215" i="40"/>
  <c r="M215" i="40"/>
  <c r="AR214" i="40"/>
  <c r="AO214" i="40"/>
  <c r="AN214" i="40"/>
  <c r="AM214" i="40"/>
  <c r="AL214" i="40"/>
  <c r="AJ214" i="40"/>
  <c r="AH214" i="40"/>
  <c r="AF214" i="40"/>
  <c r="AD214" i="40"/>
  <c r="AC214" i="40"/>
  <c r="Z214" i="40"/>
  <c r="W214" i="40"/>
  <c r="U214" i="40"/>
  <c r="S214" i="40"/>
  <c r="Q214" i="40"/>
  <c r="P214" i="40"/>
  <c r="N214" i="40"/>
  <c r="M214" i="40"/>
  <c r="V213" i="40"/>
  <c r="V216" i="40" s="1"/>
  <c r="R213" i="40"/>
  <c r="R216" i="40" s="1"/>
  <c r="O213" i="40"/>
  <c r="O216" i="40" s="1"/>
  <c r="E213" i="40"/>
  <c r="R128" i="40"/>
  <c r="R129" i="40" s="1"/>
  <c r="O128" i="40"/>
  <c r="O129" i="40" s="1"/>
  <c r="K128" i="40"/>
  <c r="J128" i="40"/>
  <c r="I128" i="40"/>
  <c r="H128" i="40"/>
  <c r="G128" i="40"/>
  <c r="F128" i="40"/>
  <c r="E128" i="40"/>
  <c r="R124" i="40"/>
  <c r="R125" i="40" s="1"/>
  <c r="O124" i="40"/>
  <c r="O125" i="40" s="1"/>
  <c r="K124" i="40"/>
  <c r="J124" i="40"/>
  <c r="I124" i="40"/>
  <c r="H124" i="40"/>
  <c r="G124" i="40"/>
  <c r="F124" i="40"/>
  <c r="E124" i="40"/>
  <c r="CY121" i="40"/>
  <c r="J121" i="40"/>
  <c r="K121" i="40" s="1"/>
  <c r="I121" i="40"/>
  <c r="H121" i="40"/>
  <c r="G121" i="40"/>
  <c r="F121" i="40"/>
  <c r="E121" i="40"/>
  <c r="V119" i="40"/>
  <c r="V120" i="40" s="1"/>
  <c r="R119" i="40"/>
  <c r="R120" i="40" s="1"/>
  <c r="O119" i="40"/>
  <c r="O120" i="40" s="1"/>
  <c r="K119" i="40"/>
  <c r="J119" i="40"/>
  <c r="I119" i="40"/>
  <c r="H119" i="40"/>
  <c r="G119" i="40"/>
  <c r="F119" i="40"/>
  <c r="E119" i="40"/>
  <c r="K117" i="40"/>
  <c r="J117" i="40"/>
  <c r="I117" i="40"/>
  <c r="H117" i="40"/>
  <c r="G117" i="40"/>
  <c r="F117" i="40"/>
  <c r="E117" i="40"/>
  <c r="V115" i="40"/>
  <c r="V116" i="40" s="1"/>
  <c r="R115" i="40"/>
  <c r="R116" i="40" s="1"/>
  <c r="O115" i="40"/>
  <c r="O116" i="40" s="1"/>
  <c r="E110" i="40"/>
  <c r="E107" i="40"/>
  <c r="E103" i="40"/>
  <c r="J102" i="40"/>
  <c r="E100" i="40"/>
  <c r="R88" i="40"/>
  <c r="O88" i="40"/>
  <c r="K88" i="40"/>
  <c r="J88" i="40"/>
  <c r="I88" i="40"/>
  <c r="H88" i="40"/>
  <c r="G88" i="40"/>
  <c r="F88" i="40"/>
  <c r="E88" i="40"/>
  <c r="R84" i="40"/>
  <c r="O84" i="40"/>
  <c r="K84" i="40"/>
  <c r="J84" i="40"/>
  <c r="I84" i="40"/>
  <c r="H84" i="40"/>
  <c r="G84" i="40"/>
  <c r="F84" i="40"/>
  <c r="E84" i="40"/>
  <c r="E115" i="40" s="1"/>
  <c r="V83" i="40"/>
  <c r="R83" i="40"/>
  <c r="O83" i="40"/>
  <c r="K83" i="40"/>
  <c r="J83" i="40"/>
  <c r="I83" i="40"/>
  <c r="H83" i="40"/>
  <c r="G83" i="40"/>
  <c r="G115" i="40" s="1"/>
  <c r="F83" i="40"/>
  <c r="F115" i="40" s="1"/>
  <c r="E83" i="40"/>
  <c r="V79" i="40"/>
  <c r="R79" i="40"/>
  <c r="O79" i="40"/>
  <c r="F79" i="40"/>
  <c r="E79" i="40"/>
  <c r="V75" i="40"/>
  <c r="R75" i="40"/>
  <c r="O75" i="40"/>
  <c r="E75" i="40"/>
  <c r="K74" i="40"/>
  <c r="J74" i="40"/>
  <c r="I74" i="40"/>
  <c r="H74" i="40"/>
  <c r="G74" i="40"/>
  <c r="F74" i="40"/>
  <c r="E74" i="40"/>
  <c r="E69" i="40"/>
  <c r="E70" i="40" s="1"/>
  <c r="E66" i="40"/>
  <c r="E67" i="40" s="1"/>
  <c r="E62" i="40"/>
  <c r="E63" i="40" s="1"/>
  <c r="P80" i="40" s="1"/>
  <c r="E59" i="40"/>
  <c r="E60" i="40" s="1"/>
  <c r="V42" i="40"/>
  <c r="R42" i="40"/>
  <c r="O42" i="40"/>
  <c r="CZ39" i="40"/>
  <c r="CY39" i="40"/>
  <c r="CX39" i="40"/>
  <c r="CV39" i="40"/>
  <c r="CU39" i="40"/>
  <c r="CT39" i="40"/>
  <c r="CS39" i="40"/>
  <c r="CR39" i="40"/>
  <c r="CQ39" i="40"/>
  <c r="CP39" i="40"/>
  <c r="CN39" i="40"/>
  <c r="CM39" i="40"/>
  <c r="CL39" i="40"/>
  <c r="CK39" i="40"/>
  <c r="CJ39" i="40"/>
  <c r="CI39" i="40"/>
  <c r="CH39" i="40"/>
  <c r="CF39" i="40"/>
  <c r="CE39" i="40"/>
  <c r="CD39" i="40"/>
  <c r="CC39" i="40"/>
  <c r="CB39" i="40"/>
  <c r="CA39" i="40"/>
  <c r="BZ39" i="40"/>
  <c r="BX39" i="40"/>
  <c r="BW39" i="40"/>
  <c r="BV39" i="40"/>
  <c r="BU39" i="40"/>
  <c r="BT39" i="40"/>
  <c r="BS39" i="40"/>
  <c r="BR39" i="40"/>
  <c r="BP39" i="40"/>
  <c r="BO39" i="40"/>
  <c r="BN39" i="40"/>
  <c r="BM39" i="40"/>
  <c r="BL39" i="40"/>
  <c r="BK39" i="40"/>
  <c r="BJ39" i="40"/>
  <c r="BH39" i="40"/>
  <c r="BG39" i="40"/>
  <c r="BF39" i="40"/>
  <c r="BE39" i="40"/>
  <c r="BD39" i="40"/>
  <c r="BC39" i="40"/>
  <c r="BB39" i="40"/>
  <c r="AZ39" i="40"/>
  <c r="AY39" i="40"/>
  <c r="AX39" i="40"/>
  <c r="AW39" i="40"/>
  <c r="AV39" i="40"/>
  <c r="AU39" i="40"/>
  <c r="AT39" i="40"/>
  <c r="AR39" i="40"/>
  <c r="AQ39" i="40"/>
  <c r="AP39" i="40"/>
  <c r="AO39" i="40"/>
  <c r="AN39" i="40"/>
  <c r="AM39" i="40"/>
  <c r="AL39" i="40"/>
  <c r="AJ39" i="40"/>
  <c r="AI39" i="40"/>
  <c r="AH39" i="40"/>
  <c r="AG39" i="40"/>
  <c r="AF39" i="40"/>
  <c r="AE39" i="40"/>
  <c r="AD39" i="40"/>
  <c r="AB39" i="40"/>
  <c r="AA39" i="40"/>
  <c r="Z39" i="40"/>
  <c r="Y39" i="40"/>
  <c r="X39" i="40"/>
  <c r="W39" i="40"/>
  <c r="V39" i="40"/>
  <c r="T39" i="40"/>
  <c r="S39" i="40"/>
  <c r="R39" i="40"/>
  <c r="Q39" i="40"/>
  <c r="P39" i="40"/>
  <c r="O39" i="40"/>
  <c r="N39" i="40"/>
  <c r="L39" i="40"/>
  <c r="K39" i="40"/>
  <c r="J39" i="40"/>
  <c r="I39" i="40"/>
  <c r="H39" i="40"/>
  <c r="G39" i="40"/>
  <c r="F39" i="40"/>
  <c r="CW39" i="40"/>
  <c r="E38" i="40"/>
  <c r="F38" i="40" s="1"/>
  <c r="G38" i="40" s="1"/>
  <c r="H38" i="40" s="1"/>
  <c r="I38" i="40" s="1"/>
  <c r="J38" i="40" s="1"/>
  <c r="K38" i="40" s="1"/>
  <c r="L38" i="40" s="1"/>
  <c r="M38" i="40" s="1"/>
  <c r="N38" i="40" s="1"/>
  <c r="O38" i="40" s="1"/>
  <c r="P38" i="40" s="1"/>
  <c r="Q38" i="40" s="1"/>
  <c r="R38" i="40" s="1"/>
  <c r="S38" i="40" s="1"/>
  <c r="T38" i="40" s="1"/>
  <c r="U38" i="40" s="1"/>
  <c r="V38" i="40" s="1"/>
  <c r="W38" i="40" s="1"/>
  <c r="X38" i="40" s="1"/>
  <c r="C38" i="40"/>
  <c r="F34" i="40"/>
  <c r="F33" i="40"/>
  <c r="G33" i="40" s="1"/>
  <c r="H33" i="40" s="1"/>
  <c r="I33" i="40" s="1"/>
  <c r="J33" i="40" s="1"/>
  <c r="K33" i="40" s="1"/>
  <c r="L33" i="40" s="1"/>
  <c r="M33" i="40" s="1"/>
  <c r="N33" i="40" s="1"/>
  <c r="O33" i="40" s="1"/>
  <c r="P33" i="40" s="1"/>
  <c r="Q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D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N33" i="40" s="1"/>
  <c r="AO33" i="40" s="1"/>
  <c r="AP33" i="40" s="1"/>
  <c r="AQ33" i="40" s="1"/>
  <c r="AR33" i="40" s="1"/>
  <c r="AR30" i="40"/>
  <c r="AP30" i="40"/>
  <c r="AO30" i="40"/>
  <c r="AL30" i="40"/>
  <c r="AJ30" i="40"/>
  <c r="AH30" i="40"/>
  <c r="AG30" i="40"/>
  <c r="AD30" i="40"/>
  <c r="AB30" i="40"/>
  <c r="Z30" i="40"/>
  <c r="Y30" i="40"/>
  <c r="V30" i="40"/>
  <c r="T30" i="40"/>
  <c r="R30" i="40"/>
  <c r="Q30" i="40"/>
  <c r="N30" i="40"/>
  <c r="L30" i="40"/>
  <c r="J30" i="40"/>
  <c r="I30" i="40"/>
  <c r="F30" i="40"/>
  <c r="AK30" i="40"/>
  <c r="F29" i="40"/>
  <c r="G29" i="40" s="1"/>
  <c r="H29" i="40" s="1"/>
  <c r="I29" i="40" s="1"/>
  <c r="J29" i="40" s="1"/>
  <c r="K29" i="40" s="1"/>
  <c r="L29" i="40" s="1"/>
  <c r="M29" i="40" s="1"/>
  <c r="N29" i="40" s="1"/>
  <c r="O29" i="40" s="1"/>
  <c r="P29" i="40" s="1"/>
  <c r="Q29" i="40" s="1"/>
  <c r="R29" i="40" s="1"/>
  <c r="S29" i="40" s="1"/>
  <c r="T29" i="40" s="1"/>
  <c r="U29" i="40" s="1"/>
  <c r="V29" i="40" s="1"/>
  <c r="W29" i="40" s="1"/>
  <c r="X29" i="40" s="1"/>
  <c r="Y29" i="40" s="1"/>
  <c r="Z29" i="40" s="1"/>
  <c r="AA29" i="40" s="1"/>
  <c r="AB29" i="40" s="1"/>
  <c r="AC29" i="40" s="1"/>
  <c r="AD29" i="40" s="1"/>
  <c r="AE29" i="40" s="1"/>
  <c r="AF29" i="40" s="1"/>
  <c r="AG29" i="40" s="1"/>
  <c r="AH29" i="40" s="1"/>
  <c r="AI29" i="40" s="1"/>
  <c r="AJ29" i="40" s="1"/>
  <c r="AK29" i="40" s="1"/>
  <c r="AL29" i="40" s="1"/>
  <c r="AM29" i="40" s="1"/>
  <c r="AN29" i="40" s="1"/>
  <c r="AO29" i="40" s="1"/>
  <c r="AP29" i="40" s="1"/>
  <c r="AQ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D29" i="40" s="1"/>
  <c r="BE29" i="40" s="1"/>
  <c r="BF29" i="40" s="1"/>
  <c r="BG29" i="40" s="1"/>
  <c r="BH29" i="40" s="1"/>
  <c r="BI29" i="40" s="1"/>
  <c r="BJ29" i="40" s="1"/>
  <c r="BK29" i="40" s="1"/>
  <c r="BL29" i="40" s="1"/>
  <c r="BM29" i="40" s="1"/>
  <c r="BN29" i="40" s="1"/>
  <c r="BO29" i="40" s="1"/>
  <c r="BP29" i="40" s="1"/>
  <c r="BQ29" i="40" s="1"/>
  <c r="BR29" i="40" s="1"/>
  <c r="BS29" i="40" s="1"/>
  <c r="BT29" i="40" s="1"/>
  <c r="BU29" i="40" s="1"/>
  <c r="BV29" i="40" s="1"/>
  <c r="BW29" i="40" s="1"/>
  <c r="BX29" i="40" s="1"/>
  <c r="BY29" i="40" s="1"/>
  <c r="BZ29" i="40" s="1"/>
  <c r="CA29" i="40" s="1"/>
  <c r="CB29" i="40" s="1"/>
  <c r="CC29" i="40" s="1"/>
  <c r="CD29" i="40" s="1"/>
  <c r="CE29" i="40" s="1"/>
  <c r="CF29" i="40" s="1"/>
  <c r="CG29" i="40" s="1"/>
  <c r="CH29" i="40" s="1"/>
  <c r="CI29" i="40" s="1"/>
  <c r="CJ29" i="40" s="1"/>
  <c r="CK29" i="40" s="1"/>
  <c r="CL29" i="40" s="1"/>
  <c r="CM29" i="40" s="1"/>
  <c r="CN29" i="40" s="1"/>
  <c r="CO29" i="40" s="1"/>
  <c r="CP29" i="40" s="1"/>
  <c r="CQ29" i="40" s="1"/>
  <c r="CR29" i="40" s="1"/>
  <c r="CS29" i="40" s="1"/>
  <c r="CT29" i="40" s="1"/>
  <c r="CU29" i="40" s="1"/>
  <c r="CV29" i="40" s="1"/>
  <c r="CW29" i="40" s="1"/>
  <c r="CX29" i="40" s="1"/>
  <c r="CY29" i="40" s="1"/>
  <c r="CZ29" i="40" s="1"/>
  <c r="O28" i="40"/>
  <c r="P28" i="40" s="1"/>
  <c r="Q28" i="40" s="1"/>
  <c r="R28" i="40" s="1"/>
  <c r="S28" i="40" s="1"/>
  <c r="T28" i="40" s="1"/>
  <c r="U28" i="40" s="1"/>
  <c r="E28" i="40"/>
  <c r="F28" i="40" s="1"/>
  <c r="G28" i="40" s="1"/>
  <c r="H28" i="40" s="1"/>
  <c r="I28" i="40" s="1"/>
  <c r="J28" i="40" s="1"/>
  <c r="K28" i="40" s="1"/>
  <c r="L28" i="40" s="1"/>
  <c r="M28" i="40" s="1"/>
  <c r="N28" i="40" s="1"/>
  <c r="F27" i="40"/>
  <c r="G27" i="40" s="1"/>
  <c r="H27" i="40" s="1"/>
  <c r="I27" i="40" s="1"/>
  <c r="J27" i="40" s="1"/>
  <c r="K27" i="40" s="1"/>
  <c r="L27" i="40" s="1"/>
  <c r="M27" i="40" s="1"/>
  <c r="N27" i="40" s="1"/>
  <c r="O27" i="40" s="1"/>
  <c r="P27" i="40" s="1"/>
  <c r="Q27" i="40" s="1"/>
  <c r="R27" i="40" s="1"/>
  <c r="S27" i="40" s="1"/>
  <c r="T27" i="40" s="1"/>
  <c r="U27" i="40" s="1"/>
  <c r="V27" i="40" s="1"/>
  <c r="W27" i="40" s="1"/>
  <c r="X27" i="40" s="1"/>
  <c r="Y27" i="40" s="1"/>
  <c r="Z27" i="40" s="1"/>
  <c r="AA27" i="40" s="1"/>
  <c r="AB27" i="40" s="1"/>
  <c r="AC27" i="40" s="1"/>
  <c r="AD27" i="40" s="1"/>
  <c r="AE27" i="40" s="1"/>
  <c r="AF27" i="40" s="1"/>
  <c r="AG27" i="40" s="1"/>
  <c r="AH27" i="40" s="1"/>
  <c r="AI27" i="40" s="1"/>
  <c r="AJ27" i="40" s="1"/>
  <c r="AK27" i="40" s="1"/>
  <c r="AL27" i="40" s="1"/>
  <c r="AM27" i="40" s="1"/>
  <c r="AN27" i="40" s="1"/>
  <c r="AO27" i="40" s="1"/>
  <c r="AP27" i="40" s="1"/>
  <c r="AQ27" i="40" s="1"/>
  <c r="AR27" i="40" s="1"/>
  <c r="F25" i="40"/>
  <c r="F23" i="40"/>
  <c r="G23" i="40" s="1"/>
  <c r="H23" i="40" s="1"/>
  <c r="I23" i="40" s="1"/>
  <c r="J23" i="40" s="1"/>
  <c r="K23" i="40" s="1"/>
  <c r="L23" i="40" s="1"/>
  <c r="M23" i="40" s="1"/>
  <c r="N23" i="40" s="1"/>
  <c r="O23" i="40" s="1"/>
  <c r="P23" i="40" s="1"/>
  <c r="Q23" i="40" s="1"/>
  <c r="R23" i="40" s="1"/>
  <c r="S23" i="40" s="1"/>
  <c r="T23" i="40" s="1"/>
  <c r="U23" i="40" s="1"/>
  <c r="V23" i="40" s="1"/>
  <c r="W23" i="40" s="1"/>
  <c r="X23" i="40" s="1"/>
  <c r="Y23" i="40" s="1"/>
  <c r="Z23" i="40" s="1"/>
  <c r="AA23" i="40" s="1"/>
  <c r="AB23" i="40" s="1"/>
  <c r="AC23" i="40" s="1"/>
  <c r="AD23" i="40" s="1"/>
  <c r="AE23" i="40" s="1"/>
  <c r="AF23" i="40" s="1"/>
  <c r="AG23" i="40" s="1"/>
  <c r="AH23" i="40" s="1"/>
  <c r="AI23" i="40" s="1"/>
  <c r="AJ23" i="40" s="1"/>
  <c r="AK23" i="40" s="1"/>
  <c r="AL23" i="40" s="1"/>
  <c r="AM23" i="40" s="1"/>
  <c r="AN23" i="40" s="1"/>
  <c r="AO23" i="40" s="1"/>
  <c r="AP23" i="40" s="1"/>
  <c r="AQ23" i="40" s="1"/>
  <c r="AR23" i="40" s="1"/>
  <c r="AS23" i="40" s="1"/>
  <c r="AT23" i="40" s="1"/>
  <c r="AU23" i="40" s="1"/>
  <c r="AV23" i="40" s="1"/>
  <c r="AW23" i="40" s="1"/>
  <c r="AX23" i="40" s="1"/>
  <c r="AY23" i="40" s="1"/>
  <c r="AZ23" i="40" s="1"/>
  <c r="BA23" i="40" s="1"/>
  <c r="BB23" i="40" s="1"/>
  <c r="BC23" i="40" s="1"/>
  <c r="BD23" i="40" s="1"/>
  <c r="BE23" i="40" s="1"/>
  <c r="BF23" i="40" s="1"/>
  <c r="BG23" i="40" s="1"/>
  <c r="BH23" i="40" s="1"/>
  <c r="BI23" i="40" s="1"/>
  <c r="BJ23" i="40" s="1"/>
  <c r="BK23" i="40" s="1"/>
  <c r="BL23" i="40" s="1"/>
  <c r="BM23" i="40" s="1"/>
  <c r="BN23" i="40" s="1"/>
  <c r="BO23" i="40" s="1"/>
  <c r="BP23" i="40" s="1"/>
  <c r="BQ23" i="40" s="1"/>
  <c r="BR23" i="40" s="1"/>
  <c r="BS23" i="40" s="1"/>
  <c r="BT23" i="40" s="1"/>
  <c r="BU23" i="40" s="1"/>
  <c r="BV23" i="40" s="1"/>
  <c r="BW23" i="40" s="1"/>
  <c r="BX23" i="40" s="1"/>
  <c r="BY23" i="40" s="1"/>
  <c r="BZ23" i="40" s="1"/>
  <c r="CA23" i="40" s="1"/>
  <c r="CB23" i="40" s="1"/>
  <c r="CC23" i="40" s="1"/>
  <c r="CD23" i="40" s="1"/>
  <c r="CE23" i="40" s="1"/>
  <c r="CF23" i="40" s="1"/>
  <c r="CG23" i="40" s="1"/>
  <c r="CH23" i="40" s="1"/>
  <c r="CI23" i="40" s="1"/>
  <c r="CJ23" i="40" s="1"/>
  <c r="CK23" i="40" s="1"/>
  <c r="CL23" i="40" s="1"/>
  <c r="CM23" i="40" s="1"/>
  <c r="CN23" i="40" s="1"/>
  <c r="CO23" i="40" s="1"/>
  <c r="CP23" i="40" s="1"/>
  <c r="CQ23" i="40" s="1"/>
  <c r="CR23" i="40" s="1"/>
  <c r="CS23" i="40" s="1"/>
  <c r="CT23" i="40" s="1"/>
  <c r="CU23" i="40" s="1"/>
  <c r="CV23" i="40" s="1"/>
  <c r="CW23" i="40" s="1"/>
  <c r="CX23" i="40" s="1"/>
  <c r="CY23" i="40" s="1"/>
  <c r="CZ23" i="40" s="1"/>
  <c r="F22" i="40"/>
  <c r="G22" i="40" s="1"/>
  <c r="H22" i="40" s="1"/>
  <c r="I22" i="40" s="1"/>
  <c r="J22" i="40" s="1"/>
  <c r="K22" i="40" s="1"/>
  <c r="L22" i="40" s="1"/>
  <c r="F21" i="40"/>
  <c r="G21" i="40" s="1"/>
  <c r="H21" i="40" s="1"/>
  <c r="I21" i="40" s="1"/>
  <c r="J21" i="40" s="1"/>
  <c r="K21" i="40" s="1"/>
  <c r="L21" i="40" s="1"/>
  <c r="G19" i="40"/>
  <c r="F17" i="40"/>
  <c r="E16" i="40"/>
  <c r="V12" i="40"/>
  <c r="R12" i="40"/>
  <c r="O12" i="40"/>
  <c r="K12" i="40"/>
  <c r="J12" i="40"/>
  <c r="I12" i="40"/>
  <c r="H12" i="40"/>
  <c r="G12" i="40"/>
  <c r="F12" i="40"/>
  <c r="E12" i="40"/>
  <c r="V11" i="40"/>
  <c r="R11" i="40"/>
  <c r="O11" i="40"/>
  <c r="K11" i="40"/>
  <c r="J11" i="40"/>
  <c r="I11" i="40"/>
  <c r="H11" i="40"/>
  <c r="G11" i="40"/>
  <c r="F11" i="40"/>
  <c r="E11" i="40"/>
  <c r="C8" i="40"/>
  <c r="N121" i="39"/>
  <c r="H119" i="39"/>
  <c r="G119" i="39"/>
  <c r="F119" i="39"/>
  <c r="E119" i="39"/>
  <c r="N122" i="39" s="1"/>
  <c r="L118" i="39"/>
  <c r="F116" i="39"/>
  <c r="E116" i="39"/>
  <c r="G116" i="39"/>
  <c r="H113" i="39"/>
  <c r="F113" i="39"/>
  <c r="E113" i="39"/>
  <c r="G110" i="39"/>
  <c r="E110" i="39"/>
  <c r="H110" i="39"/>
  <c r="E107" i="39"/>
  <c r="H104" i="39"/>
  <c r="G104" i="39"/>
  <c r="F104" i="39"/>
  <c r="E104" i="39"/>
  <c r="H82" i="39"/>
  <c r="H84" i="39" s="1"/>
  <c r="G82" i="39"/>
  <c r="G84" i="39" s="1"/>
  <c r="F82" i="39"/>
  <c r="F84" i="39" s="1"/>
  <c r="E82" i="39"/>
  <c r="E84" i="39" s="1"/>
  <c r="F74" i="39"/>
  <c r="H72" i="39"/>
  <c r="H74" i="39" s="1"/>
  <c r="G72" i="39"/>
  <c r="G74" i="39" s="1"/>
  <c r="F72" i="39"/>
  <c r="E72" i="39"/>
  <c r="E74" i="39" s="1"/>
  <c r="H67" i="39"/>
  <c r="H69" i="39" s="1"/>
  <c r="G67" i="39"/>
  <c r="G69" i="39" s="1"/>
  <c r="F67" i="39"/>
  <c r="F69" i="39" s="1"/>
  <c r="E67" i="39"/>
  <c r="E69" i="39" s="1"/>
  <c r="F63" i="39"/>
  <c r="G63" i="39" s="1"/>
  <c r="H63" i="39" s="1"/>
  <c r="H62" i="39"/>
  <c r="G62" i="39"/>
  <c r="F62" i="39"/>
  <c r="F64" i="39" s="1"/>
  <c r="E62" i="39"/>
  <c r="E64" i="39" s="1"/>
  <c r="H59" i="39"/>
  <c r="G59" i="39"/>
  <c r="F59" i="39"/>
  <c r="E59" i="39"/>
  <c r="F53" i="39"/>
  <c r="H51" i="39"/>
  <c r="H53" i="39" s="1"/>
  <c r="G51" i="39"/>
  <c r="G53" i="39" s="1"/>
  <c r="F51" i="39"/>
  <c r="E51" i="39"/>
  <c r="E53" i="39" s="1"/>
  <c r="H49" i="39"/>
  <c r="H55" i="39" s="1"/>
  <c r="H47" i="39"/>
  <c r="G47" i="39"/>
  <c r="G49" i="39" s="1"/>
  <c r="F47" i="39"/>
  <c r="F49" i="39" s="1"/>
  <c r="E47" i="39"/>
  <c r="E49" i="39" s="1"/>
  <c r="H44" i="39"/>
  <c r="G44" i="39"/>
  <c r="F44" i="39"/>
  <c r="E44" i="39"/>
  <c r="H40" i="39"/>
  <c r="G40" i="39"/>
  <c r="F40" i="39"/>
  <c r="E40" i="39"/>
  <c r="H36" i="39"/>
  <c r="G36" i="39"/>
  <c r="F36" i="39"/>
  <c r="E36" i="39"/>
  <c r="K35" i="39"/>
  <c r="H32" i="39"/>
  <c r="G32" i="39"/>
  <c r="F32" i="39"/>
  <c r="E32" i="39"/>
  <c r="H28" i="39"/>
  <c r="G28" i="39"/>
  <c r="F28" i="39"/>
  <c r="E28" i="39"/>
  <c r="K27" i="39"/>
  <c r="H22" i="39"/>
  <c r="H24" i="39" s="1"/>
  <c r="G22" i="39"/>
  <c r="G24" i="39" s="1"/>
  <c r="F22" i="39"/>
  <c r="F24" i="39" s="1"/>
  <c r="E22" i="39"/>
  <c r="E24" i="39" s="1"/>
  <c r="K20" i="39"/>
  <c r="H17" i="39"/>
  <c r="G17" i="39"/>
  <c r="F17" i="39"/>
  <c r="E17" i="39"/>
  <c r="H13" i="39"/>
  <c r="G13" i="39"/>
  <c r="F13" i="39"/>
  <c r="F65" i="3"/>
  <c r="F66" i="3" s="1"/>
  <c r="F63" i="3"/>
  <c r="F64" i="3" s="1"/>
  <c r="F51" i="11" l="1"/>
  <c r="H51" i="11"/>
  <c r="K42" i="41"/>
  <c r="K43" i="41" s="1"/>
  <c r="L43" i="41" s="1"/>
  <c r="M43" i="41" s="1"/>
  <c r="N43" i="41" s="1"/>
  <c r="O43" i="41" s="1"/>
  <c r="P43" i="41" s="1"/>
  <c r="Q43" i="41" s="1"/>
  <c r="R43" i="41" s="1"/>
  <c r="S43" i="41" s="1"/>
  <c r="T43" i="41" s="1"/>
  <c r="U43" i="41" s="1"/>
  <c r="V43" i="41" s="1"/>
  <c r="W43" i="41" s="1"/>
  <c r="X43" i="41" s="1"/>
  <c r="Y43" i="41" s="1"/>
  <c r="Z43" i="41" s="1"/>
  <c r="AA43" i="41" s="1"/>
  <c r="AB43" i="41" s="1"/>
  <c r="AC43" i="41" s="1"/>
  <c r="AD43" i="41" s="1"/>
  <c r="AE43" i="41" s="1"/>
  <c r="AF43" i="41" s="1"/>
  <c r="AG43" i="41" s="1"/>
  <c r="AH43" i="41" s="1"/>
  <c r="AI43" i="41" s="1"/>
  <c r="AJ43" i="41" s="1"/>
  <c r="AK43" i="41" s="1"/>
  <c r="AL43" i="41" s="1"/>
  <c r="AM43" i="41" s="1"/>
  <c r="AN43" i="41" s="1"/>
  <c r="AO43" i="41" s="1"/>
  <c r="AP43" i="41" s="1"/>
  <c r="AQ43" i="41" s="1"/>
  <c r="AR43" i="41" s="1"/>
  <c r="AS43" i="41" s="1"/>
  <c r="AT43" i="41" s="1"/>
  <c r="AU43" i="41" s="1"/>
  <c r="AV43" i="41" s="1"/>
  <c r="AW43" i="41" s="1"/>
  <c r="AX43" i="41" s="1"/>
  <c r="AY43" i="41" s="1"/>
  <c r="AZ43" i="41" s="1"/>
  <c r="BA43" i="41" s="1"/>
  <c r="BB43" i="41" s="1"/>
  <c r="BC43" i="41" s="1"/>
  <c r="BD43" i="41" s="1"/>
  <c r="BE43" i="41" s="1"/>
  <c r="BF43" i="41" s="1"/>
  <c r="BG43" i="41" s="1"/>
  <c r="BH43" i="41" s="1"/>
  <c r="BI43" i="41" s="1"/>
  <c r="BJ43" i="41" s="1"/>
  <c r="BK43" i="41" s="1"/>
  <c r="BL43" i="41" s="1"/>
  <c r="BM43" i="41" s="1"/>
  <c r="BN43" i="41" s="1"/>
  <c r="BO43" i="41" s="1"/>
  <c r="BP43" i="41" s="1"/>
  <c r="BQ43" i="41" s="1"/>
  <c r="BR43" i="41" s="1"/>
  <c r="BS43" i="41" s="1"/>
  <c r="BT43" i="41" s="1"/>
  <c r="BU43" i="41" s="1"/>
  <c r="BV43" i="41" s="1"/>
  <c r="BW43" i="41" s="1"/>
  <c r="BX43" i="41" s="1"/>
  <c r="BY43" i="41" s="1"/>
  <c r="BZ43" i="41" s="1"/>
  <c r="CA43" i="41" s="1"/>
  <c r="CB43" i="41" s="1"/>
  <c r="CC43" i="41" s="1"/>
  <c r="CD43" i="41" s="1"/>
  <c r="CE43" i="41" s="1"/>
  <c r="CF43" i="41" s="1"/>
  <c r="CG43" i="41" s="1"/>
  <c r="CH43" i="41" s="1"/>
  <c r="CI43" i="41" s="1"/>
  <c r="CJ43" i="41" s="1"/>
  <c r="CK43" i="41" s="1"/>
  <c r="CL43" i="41" s="1"/>
  <c r="CM43" i="41" s="1"/>
  <c r="CN43" i="41" s="1"/>
  <c r="CO43" i="41" s="1"/>
  <c r="CP43" i="41" s="1"/>
  <c r="CQ43" i="41" s="1"/>
  <c r="CR43" i="41" s="1"/>
  <c r="CS43" i="41" s="1"/>
  <c r="CT43" i="41" s="1"/>
  <c r="CU43" i="41" s="1"/>
  <c r="CV43" i="41" s="1"/>
  <c r="CW43" i="41" s="1"/>
  <c r="CX43" i="41" s="1"/>
  <c r="CY43" i="41" s="1"/>
  <c r="CZ43" i="41" s="1"/>
  <c r="DA43" i="41" s="1"/>
  <c r="DB43" i="41" s="1"/>
  <c r="DC43" i="41" s="1"/>
  <c r="DD43" i="41" s="1"/>
  <c r="DE43" i="41" s="1"/>
  <c r="DF43" i="41" s="1"/>
  <c r="DG43" i="41" s="1"/>
  <c r="DH43" i="41" s="1"/>
  <c r="DI43" i="41" s="1"/>
  <c r="DJ43" i="41" s="1"/>
  <c r="DK43" i="41" s="1"/>
  <c r="DL43" i="41" s="1"/>
  <c r="DM43" i="41" s="1"/>
  <c r="DN43" i="41" s="1"/>
  <c r="DO43" i="41" s="1"/>
  <c r="DP43" i="41" s="1"/>
  <c r="DQ43" i="41" s="1"/>
  <c r="DR43" i="41" s="1"/>
  <c r="DS43" i="41" s="1"/>
  <c r="DT43" i="41" s="1"/>
  <c r="DU43" i="41" s="1"/>
  <c r="DV43" i="41" s="1"/>
  <c r="DW43" i="41" s="1"/>
  <c r="DX43" i="41" s="1"/>
  <c r="DY43" i="41" s="1"/>
  <c r="DZ43" i="41" s="1"/>
  <c r="EA43" i="41" s="1"/>
  <c r="EB43" i="41" s="1"/>
  <c r="EC43" i="41" s="1"/>
  <c r="ED43" i="41" s="1"/>
  <c r="EE43" i="41" s="1"/>
  <c r="EF43" i="41" s="1"/>
  <c r="EG43" i="41" s="1"/>
  <c r="EH43" i="41" s="1"/>
  <c r="EI43" i="41" s="1"/>
  <c r="EJ43" i="41" s="1"/>
  <c r="EK43" i="41" s="1"/>
  <c r="EL43" i="41" s="1"/>
  <c r="EM43" i="41" s="1"/>
  <c r="EN43" i="41" s="1"/>
  <c r="EO43" i="41" s="1"/>
  <c r="EP43" i="41" s="1"/>
  <c r="EQ43" i="41" s="1"/>
  <c r="ER43" i="41" s="1"/>
  <c r="ES43" i="41" s="1"/>
  <c r="ET43" i="41" s="1"/>
  <c r="EU43" i="41" s="1"/>
  <c r="EV43" i="41" s="1"/>
  <c r="EW43" i="41" s="1"/>
  <c r="EX43" i="41" s="1"/>
  <c r="EY43" i="41" s="1"/>
  <c r="EZ43" i="41" s="1"/>
  <c r="FA43" i="41" s="1"/>
  <c r="FB43" i="41" s="1"/>
  <c r="FC43" i="41" s="1"/>
  <c r="FD43" i="41" s="1"/>
  <c r="FE43" i="41" s="1"/>
  <c r="FF43" i="41" s="1"/>
  <c r="FG43" i="41" s="1"/>
  <c r="FH43" i="41" s="1"/>
  <c r="FI43" i="41" s="1"/>
  <c r="FJ43" i="41" s="1"/>
  <c r="FK43" i="41" s="1"/>
  <c r="FL43" i="41" s="1"/>
  <c r="FM43" i="41" s="1"/>
  <c r="FN43" i="41" s="1"/>
  <c r="FO43" i="41" s="1"/>
  <c r="FP43" i="41" s="1"/>
  <c r="FQ43" i="41" s="1"/>
  <c r="FR43" i="41" s="1"/>
  <c r="FS43" i="41" s="1"/>
  <c r="FT43" i="41" s="1"/>
  <c r="FU43" i="41" s="1"/>
  <c r="FV43" i="41" s="1"/>
  <c r="FW43" i="41" s="1"/>
  <c r="FX43" i="41" s="1"/>
  <c r="FY43" i="41" s="1"/>
  <c r="FZ43" i="41" s="1"/>
  <c r="GA43" i="41" s="1"/>
  <c r="GB43" i="41" s="1"/>
  <c r="GC43" i="41" s="1"/>
  <c r="GD43" i="41" s="1"/>
  <c r="GE43" i="41" s="1"/>
  <c r="GF43" i="41" s="1"/>
  <c r="GG43" i="41" s="1"/>
  <c r="GH43" i="41" s="1"/>
  <c r="G46" i="11"/>
  <c r="H46" i="11"/>
  <c r="L47" i="41"/>
  <c r="L48" i="41" s="1"/>
  <c r="H64" i="39"/>
  <c r="E55" i="39"/>
  <c r="J55" i="39" s="1"/>
  <c r="G112" i="39"/>
  <c r="G113" i="39" s="1"/>
  <c r="H116" i="39"/>
  <c r="F55" i="39"/>
  <c r="F109" i="39"/>
  <c r="F110" i="39" s="1"/>
  <c r="L59" i="41"/>
  <c r="L60" i="41" s="1"/>
  <c r="L55" i="41"/>
  <c r="M55" i="41" s="1"/>
  <c r="N55" i="41" s="1"/>
  <c r="O55" i="41" s="1"/>
  <c r="P55" i="41" s="1"/>
  <c r="Q55" i="41" s="1"/>
  <c r="R55" i="41" s="1"/>
  <c r="S55" i="41" s="1"/>
  <c r="T55" i="41" s="1"/>
  <c r="U55" i="41" s="1"/>
  <c r="V55" i="41" s="1"/>
  <c r="W55" i="41" s="1"/>
  <c r="X55" i="41" s="1"/>
  <c r="Y55" i="41" s="1"/>
  <c r="Z55" i="41" s="1"/>
  <c r="AA55" i="41" s="1"/>
  <c r="AB55" i="41" s="1"/>
  <c r="AC55" i="41" s="1"/>
  <c r="AD55" i="41" s="1"/>
  <c r="AE55" i="41" s="1"/>
  <c r="AF55" i="41" s="1"/>
  <c r="AG55" i="41" s="1"/>
  <c r="AH55" i="41" s="1"/>
  <c r="AI55" i="41" s="1"/>
  <c r="AJ55" i="41" s="1"/>
  <c r="AK55" i="41" s="1"/>
  <c r="AL55" i="41" s="1"/>
  <c r="AM55" i="41" s="1"/>
  <c r="AN55" i="41" s="1"/>
  <c r="AO55" i="41" s="1"/>
  <c r="AP55" i="41" s="1"/>
  <c r="AQ55" i="41" s="1"/>
  <c r="AR55" i="41" s="1"/>
  <c r="AS55" i="41" s="1"/>
  <c r="AT55" i="41" s="1"/>
  <c r="AU55" i="41" s="1"/>
  <c r="AV55" i="41" s="1"/>
  <c r="AW55" i="41" s="1"/>
  <c r="AX55" i="41" s="1"/>
  <c r="AY55" i="41" s="1"/>
  <c r="AZ55" i="41" s="1"/>
  <c r="BA55" i="41" s="1"/>
  <c r="BB55" i="41" s="1"/>
  <c r="BC55" i="41" s="1"/>
  <c r="BD55" i="41" s="1"/>
  <c r="BE55" i="41" s="1"/>
  <c r="BF55" i="41" s="1"/>
  <c r="BG55" i="41" s="1"/>
  <c r="BH55" i="41" s="1"/>
  <c r="BI55" i="41" s="1"/>
  <c r="BJ55" i="41" s="1"/>
  <c r="BK55" i="41" s="1"/>
  <c r="BL55" i="41" s="1"/>
  <c r="BM55" i="41" s="1"/>
  <c r="BN55" i="41" s="1"/>
  <c r="BO55" i="41" s="1"/>
  <c r="BP55" i="41" s="1"/>
  <c r="BQ55" i="41" s="1"/>
  <c r="BR55" i="41" s="1"/>
  <c r="BS55" i="41" s="1"/>
  <c r="BT55" i="41" s="1"/>
  <c r="BU55" i="41" s="1"/>
  <c r="BV55" i="41" s="1"/>
  <c r="BW55" i="41" s="1"/>
  <c r="BX55" i="41" s="1"/>
  <c r="BY55" i="41" s="1"/>
  <c r="BZ55" i="41" s="1"/>
  <c r="CA55" i="41" s="1"/>
  <c r="CB55" i="41" s="1"/>
  <c r="CC55" i="41" s="1"/>
  <c r="CD55" i="41" s="1"/>
  <c r="CE55" i="41" s="1"/>
  <c r="CF55" i="41" s="1"/>
  <c r="CG55" i="41" s="1"/>
  <c r="CH55" i="41" s="1"/>
  <c r="CI55" i="41" s="1"/>
  <c r="CJ55" i="41" s="1"/>
  <c r="CK55" i="41" s="1"/>
  <c r="CL55" i="41" s="1"/>
  <c r="CM55" i="41" s="1"/>
  <c r="CN55" i="41" s="1"/>
  <c r="CO55" i="41" s="1"/>
  <c r="CP55" i="41" s="1"/>
  <c r="CQ55" i="41" s="1"/>
  <c r="CR55" i="41" s="1"/>
  <c r="CS55" i="41" s="1"/>
  <c r="CT55" i="41" s="1"/>
  <c r="CU55" i="41" s="1"/>
  <c r="CV55" i="41" s="1"/>
  <c r="CW55" i="41" s="1"/>
  <c r="CX55" i="41" s="1"/>
  <c r="CY55" i="41" s="1"/>
  <c r="CZ55" i="41" s="1"/>
  <c r="DA55" i="41" s="1"/>
  <c r="DB55" i="41" s="1"/>
  <c r="DC55" i="41" s="1"/>
  <c r="DD55" i="41" s="1"/>
  <c r="DE55" i="41" s="1"/>
  <c r="DF55" i="41" s="1"/>
  <c r="DG55" i="41" s="1"/>
  <c r="DH55" i="41" s="1"/>
  <c r="DI55" i="41" s="1"/>
  <c r="DJ55" i="41" s="1"/>
  <c r="DK55" i="41" s="1"/>
  <c r="DL55" i="41" s="1"/>
  <c r="DM55" i="41" s="1"/>
  <c r="DN55" i="41" s="1"/>
  <c r="DO55" i="41" s="1"/>
  <c r="DP55" i="41" s="1"/>
  <c r="DQ55" i="41" s="1"/>
  <c r="DR55" i="41" s="1"/>
  <c r="DS55" i="41" s="1"/>
  <c r="DT55" i="41" s="1"/>
  <c r="DU55" i="41" s="1"/>
  <c r="DV55" i="41" s="1"/>
  <c r="DW55" i="41" s="1"/>
  <c r="DX55" i="41" s="1"/>
  <c r="DY55" i="41" s="1"/>
  <c r="DZ55" i="41" s="1"/>
  <c r="EA55" i="41" s="1"/>
  <c r="EB55" i="41" s="1"/>
  <c r="EC55" i="41" s="1"/>
  <c r="ED55" i="41" s="1"/>
  <c r="EE55" i="41" s="1"/>
  <c r="EF55" i="41" s="1"/>
  <c r="EG55" i="41" s="1"/>
  <c r="EH55" i="41" s="1"/>
  <c r="EI55" i="41" s="1"/>
  <c r="EJ55" i="41" s="1"/>
  <c r="EK55" i="41" s="1"/>
  <c r="EL55" i="41" s="1"/>
  <c r="EM55" i="41" s="1"/>
  <c r="EN55" i="41" s="1"/>
  <c r="EO55" i="41" s="1"/>
  <c r="EP55" i="41" s="1"/>
  <c r="EQ55" i="41" s="1"/>
  <c r="ER55" i="41" s="1"/>
  <c r="ES55" i="41" s="1"/>
  <c r="ET55" i="41" s="1"/>
  <c r="EU55" i="41" s="1"/>
  <c r="EV55" i="41" s="1"/>
  <c r="EW55" i="41" s="1"/>
  <c r="EX55" i="41" s="1"/>
  <c r="EY55" i="41" s="1"/>
  <c r="EZ55" i="41" s="1"/>
  <c r="FA55" i="41" s="1"/>
  <c r="FB55" i="41" s="1"/>
  <c r="FC55" i="41" s="1"/>
  <c r="FD55" i="41" s="1"/>
  <c r="FE55" i="41" s="1"/>
  <c r="FF55" i="41" s="1"/>
  <c r="FG55" i="41" s="1"/>
  <c r="FH55" i="41" s="1"/>
  <c r="FI55" i="41" s="1"/>
  <c r="FJ55" i="41" s="1"/>
  <c r="FK55" i="41" s="1"/>
  <c r="FL55" i="41" s="1"/>
  <c r="FM55" i="41" s="1"/>
  <c r="FN55" i="41" s="1"/>
  <c r="FO55" i="41" s="1"/>
  <c r="FP55" i="41" s="1"/>
  <c r="FQ55" i="41" s="1"/>
  <c r="FR55" i="41" s="1"/>
  <c r="FS55" i="41" s="1"/>
  <c r="FT55" i="41" s="1"/>
  <c r="FU55" i="41" s="1"/>
  <c r="FV55" i="41" s="1"/>
  <c r="FW55" i="41" s="1"/>
  <c r="FX55" i="41" s="1"/>
  <c r="FY55" i="41" s="1"/>
  <c r="FZ55" i="41" s="1"/>
  <c r="GA55" i="41" s="1"/>
  <c r="GB55" i="41" s="1"/>
  <c r="GC55" i="41" s="1"/>
  <c r="GD55" i="41" s="1"/>
  <c r="GE55" i="41" s="1"/>
  <c r="GF55" i="41" s="1"/>
  <c r="GG55" i="41" s="1"/>
  <c r="GH55" i="41" s="1"/>
  <c r="M59" i="41"/>
  <c r="M60" i="41" s="1"/>
  <c r="E51" i="11"/>
  <c r="G51" i="11"/>
  <c r="F106" i="39"/>
  <c r="H279" i="40"/>
  <c r="AB215" i="40"/>
  <c r="T215" i="40"/>
  <c r="AP215" i="40"/>
  <c r="AI215" i="40"/>
  <c r="T76" i="40"/>
  <c r="AK76" i="40"/>
  <c r="AM76" i="40"/>
  <c r="CV85" i="40"/>
  <c r="AZ85" i="40"/>
  <c r="AF85" i="40"/>
  <c r="CR85" i="40"/>
  <c r="AV85" i="40"/>
  <c r="CF85" i="40"/>
  <c r="CJ85" i="40"/>
  <c r="AJ85" i="40"/>
  <c r="CB85" i="40"/>
  <c r="X85" i="40"/>
  <c r="BL85" i="40"/>
  <c r="BD85" i="40"/>
  <c r="BP85" i="40"/>
  <c r="S85" i="40"/>
  <c r="N85" i="40"/>
  <c r="CM89" i="40"/>
  <c r="BC89" i="40"/>
  <c r="AA89" i="40"/>
  <c r="AU89" i="40"/>
  <c r="C224" i="40"/>
  <c r="H250" i="40"/>
  <c r="G34" i="40"/>
  <c r="AC76" i="40"/>
  <c r="X239" i="40"/>
  <c r="AB239" i="40"/>
  <c r="AB242" i="40" s="1"/>
  <c r="AB243" i="40" s="1"/>
  <c r="T239" i="40"/>
  <c r="T242" i="40" s="1"/>
  <c r="T243" i="40" s="1"/>
  <c r="AP239" i="40"/>
  <c r="AP242" i="40" s="1"/>
  <c r="AP243" i="40" s="1"/>
  <c r="AI239" i="40"/>
  <c r="AI242" i="40" s="1"/>
  <c r="AI243" i="40" s="1"/>
  <c r="AB240" i="40"/>
  <c r="H251" i="40"/>
  <c r="M22" i="40"/>
  <c r="R179" i="40"/>
  <c r="G25" i="40"/>
  <c r="AO80" i="40"/>
  <c r="AG80" i="40"/>
  <c r="Y80" i="40"/>
  <c r="N80" i="40"/>
  <c r="AM80" i="40"/>
  <c r="AE80" i="40"/>
  <c r="W80" i="40"/>
  <c r="L80" i="40"/>
  <c r="AK80" i="40"/>
  <c r="AC80" i="40"/>
  <c r="T80" i="40"/>
  <c r="AQ80" i="40"/>
  <c r="AI80" i="40"/>
  <c r="AA80" i="40"/>
  <c r="Q80" i="40"/>
  <c r="AF80" i="40"/>
  <c r="M80" i="40"/>
  <c r="AN80" i="40"/>
  <c r="X80" i="40"/>
  <c r="AL80" i="40"/>
  <c r="U80" i="40"/>
  <c r="AP80" i="40"/>
  <c r="AH80" i="40"/>
  <c r="AD80" i="40"/>
  <c r="AB80" i="40"/>
  <c r="Z80" i="40"/>
  <c r="S80" i="40"/>
  <c r="AR80" i="40"/>
  <c r="AJ80" i="40"/>
  <c r="G30" i="40"/>
  <c r="O30" i="40"/>
  <c r="W30" i="40"/>
  <c r="AE30" i="40"/>
  <c r="AM30" i="40"/>
  <c r="H30" i="40"/>
  <c r="P30" i="40"/>
  <c r="X30" i="40"/>
  <c r="AF30" i="40"/>
  <c r="AN30" i="40"/>
  <c r="K30" i="40"/>
  <c r="S30" i="40"/>
  <c r="AA30" i="40"/>
  <c r="AI30" i="40"/>
  <c r="AQ30" i="40"/>
  <c r="M39" i="40"/>
  <c r="U39" i="40"/>
  <c r="AC39" i="40"/>
  <c r="AK39" i="40"/>
  <c r="AS39" i="40"/>
  <c r="BA39" i="40"/>
  <c r="BI39" i="40"/>
  <c r="BQ39" i="40"/>
  <c r="BY39" i="40"/>
  <c r="CG39" i="40"/>
  <c r="CO39" i="40"/>
  <c r="M30" i="40"/>
  <c r="U30" i="40"/>
  <c r="AC30" i="40"/>
  <c r="CZ89" i="40"/>
  <c r="CR89" i="40"/>
  <c r="CJ89" i="40"/>
  <c r="CB89" i="40"/>
  <c r="BT89" i="40"/>
  <c r="BL89" i="40"/>
  <c r="BD89" i="40"/>
  <c r="AV89" i="40"/>
  <c r="AN89" i="40"/>
  <c r="AF89" i="40"/>
  <c r="X89" i="40"/>
  <c r="M89" i="40"/>
  <c r="CX89" i="40"/>
  <c r="CP89" i="40"/>
  <c r="CH89" i="40"/>
  <c r="BZ89" i="40"/>
  <c r="BR89" i="40"/>
  <c r="BJ89" i="40"/>
  <c r="BB89" i="40"/>
  <c r="AT89" i="40"/>
  <c r="AL89" i="40"/>
  <c r="AD89" i="40"/>
  <c r="U89" i="40"/>
  <c r="CV89" i="40"/>
  <c r="CN89" i="40"/>
  <c r="CF89" i="40"/>
  <c r="BX89" i="40"/>
  <c r="BP89" i="40"/>
  <c r="BH89" i="40"/>
  <c r="AZ89" i="40"/>
  <c r="AR89" i="40"/>
  <c r="AJ89" i="40"/>
  <c r="AB89" i="40"/>
  <c r="S89" i="40"/>
  <c r="CT89" i="40"/>
  <c r="CL89" i="40"/>
  <c r="CD89" i="40"/>
  <c r="BV89" i="40"/>
  <c r="BN89" i="40"/>
  <c r="BF89" i="40"/>
  <c r="AX89" i="40"/>
  <c r="AP89" i="40"/>
  <c r="AH89" i="40"/>
  <c r="Z89" i="40"/>
  <c r="P89" i="40"/>
  <c r="CW89" i="40"/>
  <c r="CG89" i="40"/>
  <c r="BQ89" i="40"/>
  <c r="BA89" i="40"/>
  <c r="AK89" i="40"/>
  <c r="T89" i="40"/>
  <c r="CS89" i="40"/>
  <c r="CC89" i="40"/>
  <c r="BM89" i="40"/>
  <c r="AW89" i="40"/>
  <c r="AG89" i="40"/>
  <c r="N89" i="40"/>
  <c r="CO89" i="40"/>
  <c r="BY89" i="40"/>
  <c r="BI89" i="40"/>
  <c r="AS89" i="40"/>
  <c r="AC89" i="40"/>
  <c r="CK89" i="40"/>
  <c r="BU89" i="40"/>
  <c r="BE89" i="40"/>
  <c r="AO89" i="40"/>
  <c r="Y89" i="40"/>
  <c r="CE89" i="40"/>
  <c r="AY89" i="40"/>
  <c r="Q89" i="40"/>
  <c r="BW89" i="40"/>
  <c r="AQ89" i="40"/>
  <c r="CU89" i="40"/>
  <c r="BO89" i="40"/>
  <c r="AI89" i="40"/>
  <c r="CQ89" i="40"/>
  <c r="BK89" i="40"/>
  <c r="AE89" i="40"/>
  <c r="Q76" i="40"/>
  <c r="AQ76" i="40"/>
  <c r="BG89" i="40"/>
  <c r="BS89" i="40"/>
  <c r="AL76" i="40"/>
  <c r="AD76" i="40"/>
  <c r="U76" i="40"/>
  <c r="AR76" i="40"/>
  <c r="AJ76" i="40"/>
  <c r="AB76" i="40"/>
  <c r="S76" i="40"/>
  <c r="AP76" i="40"/>
  <c r="AH76" i="40"/>
  <c r="Z76" i="40"/>
  <c r="P76" i="40"/>
  <c r="AN76" i="40"/>
  <c r="AF76" i="40"/>
  <c r="X76" i="40"/>
  <c r="M76" i="40"/>
  <c r="AO76" i="40"/>
  <c r="Y76" i="40"/>
  <c r="AG76" i="40"/>
  <c r="N76" i="40"/>
  <c r="AE76" i="40"/>
  <c r="L76" i="40"/>
  <c r="W76" i="40"/>
  <c r="L89" i="40"/>
  <c r="CA89" i="40"/>
  <c r="AA76" i="40"/>
  <c r="W89" i="40"/>
  <c r="CI89" i="40"/>
  <c r="AI76" i="40"/>
  <c r="AM89" i="40"/>
  <c r="CY89" i="40"/>
  <c r="CW85" i="40"/>
  <c r="CO85" i="40"/>
  <c r="CG85" i="40"/>
  <c r="BY85" i="40"/>
  <c r="BQ85" i="40"/>
  <c r="BI85" i="40"/>
  <c r="BA85" i="40"/>
  <c r="AS85" i="40"/>
  <c r="AK85" i="40"/>
  <c r="AC85" i="40"/>
  <c r="T85" i="40"/>
  <c r="CU85" i="40"/>
  <c r="CM85" i="40"/>
  <c r="CE85" i="40"/>
  <c r="BW85" i="40"/>
  <c r="BO85" i="40"/>
  <c r="BG85" i="40"/>
  <c r="AY85" i="40"/>
  <c r="AQ85" i="40"/>
  <c r="AI85" i="40"/>
  <c r="AA85" i="40"/>
  <c r="Q85" i="40"/>
  <c r="CS85" i="40"/>
  <c r="CK85" i="40"/>
  <c r="CC85" i="40"/>
  <c r="BU85" i="40"/>
  <c r="BM85" i="40"/>
  <c r="BE85" i="40"/>
  <c r="AW85" i="40"/>
  <c r="AO85" i="40"/>
  <c r="AG85" i="40"/>
  <c r="Y85" i="40"/>
  <c r="CY85" i="40"/>
  <c r="CQ85" i="40"/>
  <c r="CI85" i="40"/>
  <c r="CA85" i="40"/>
  <c r="BS85" i="40"/>
  <c r="BK85" i="40"/>
  <c r="BC85" i="40"/>
  <c r="AU85" i="40"/>
  <c r="AM85" i="40"/>
  <c r="AE85" i="40"/>
  <c r="W85" i="40"/>
  <c r="L85" i="40"/>
  <c r="CT85" i="40"/>
  <c r="CD85" i="40"/>
  <c r="BN85" i="40"/>
  <c r="AX85" i="40"/>
  <c r="AH85" i="40"/>
  <c r="P85" i="40"/>
  <c r="CP85" i="40"/>
  <c r="BZ85" i="40"/>
  <c r="BJ85" i="40"/>
  <c r="AT85" i="40"/>
  <c r="AD85" i="40"/>
  <c r="M85" i="40"/>
  <c r="CL85" i="40"/>
  <c r="BV85" i="40"/>
  <c r="BF85" i="40"/>
  <c r="AP85" i="40"/>
  <c r="Z85" i="40"/>
  <c r="CX85" i="40"/>
  <c r="CH85" i="40"/>
  <c r="BR85" i="40"/>
  <c r="BB85" i="40"/>
  <c r="AL85" i="40"/>
  <c r="U85" i="40"/>
  <c r="AN85" i="40"/>
  <c r="BT85" i="40"/>
  <c r="CZ85" i="40"/>
  <c r="AR85" i="40"/>
  <c r="BX85" i="40"/>
  <c r="AI214" i="40"/>
  <c r="AI217" i="40" s="1"/>
  <c r="AI218" i="40" s="1"/>
  <c r="X214" i="40"/>
  <c r="AP214" i="40"/>
  <c r="AP217" i="40" s="1"/>
  <c r="AP218" i="40" s="1"/>
  <c r="H225" i="40"/>
  <c r="AB214" i="40"/>
  <c r="AB217" i="40" s="1"/>
  <c r="AA218" i="40" s="1"/>
  <c r="T214" i="40"/>
  <c r="T217" i="40" s="1"/>
  <c r="T218" i="40" s="1"/>
  <c r="AB85" i="40"/>
  <c r="BH85" i="40"/>
  <c r="CN85" i="40"/>
  <c r="AH229" i="40"/>
  <c r="AH228" i="40" s="1"/>
  <c r="AI228" i="40" s="1"/>
  <c r="AH255" i="40"/>
  <c r="AH254" i="40" s="1"/>
  <c r="AI254" i="40" s="1"/>
  <c r="AI240" i="40"/>
  <c r="AP240" i="40"/>
  <c r="AH285" i="40"/>
  <c r="AH284" i="40" s="1"/>
  <c r="AI284" i="40" s="1"/>
  <c r="BD271" i="40"/>
  <c r="DB267" i="40"/>
  <c r="AH283" i="40" s="1"/>
  <c r="AI283" i="40" s="1"/>
  <c r="H278" i="40"/>
  <c r="G55" i="39"/>
  <c r="G64" i="39"/>
  <c r="K119" i="39"/>
  <c r="E107" i="9"/>
  <c r="M47" i="41" l="1"/>
  <c r="M48" i="41" s="1"/>
  <c r="N47" i="41"/>
  <c r="N59" i="41"/>
  <c r="G106" i="39"/>
  <c r="F107" i="39"/>
  <c r="AS215" i="40"/>
  <c r="AS214" i="40"/>
  <c r="AH227" i="40" s="1"/>
  <c r="AI227" i="40" s="1"/>
  <c r="H34" i="40"/>
  <c r="AS239" i="40"/>
  <c r="AH253" i="40" s="1"/>
  <c r="AI253" i="40" s="1"/>
  <c r="AS240" i="40"/>
  <c r="N22" i="40"/>
  <c r="H25" i="40"/>
  <c r="N60" i="41" l="1"/>
  <c r="O59" i="41"/>
  <c r="N48" i="41"/>
  <c r="O47" i="41"/>
  <c r="F107" i="9"/>
  <c r="H106" i="39"/>
  <c r="G107" i="39"/>
  <c r="I34" i="40"/>
  <c r="I25" i="40"/>
  <c r="O22" i="40"/>
  <c r="E16" i="35"/>
  <c r="F17" i="35"/>
  <c r="G19" i="35"/>
  <c r="V305" i="35"/>
  <c r="R305" i="35"/>
  <c r="O305" i="35"/>
  <c r="AR301" i="35"/>
  <c r="AQ301" i="35"/>
  <c r="AP301" i="35"/>
  <c r="AO301" i="35"/>
  <c r="AN301" i="35"/>
  <c r="AM301" i="35"/>
  <c r="AL301" i="35"/>
  <c r="AK301" i="35"/>
  <c r="AJ301" i="35"/>
  <c r="AI301" i="35"/>
  <c r="AH301" i="35"/>
  <c r="AG301" i="35"/>
  <c r="AF301" i="35"/>
  <c r="AE301" i="35"/>
  <c r="AD301" i="35"/>
  <c r="AC301" i="35"/>
  <c r="AB301" i="35"/>
  <c r="AA301" i="35"/>
  <c r="Z301" i="35"/>
  <c r="Y301" i="35"/>
  <c r="X301" i="35"/>
  <c r="W301" i="35"/>
  <c r="V301" i="35"/>
  <c r="U301" i="35"/>
  <c r="T301" i="35"/>
  <c r="S301" i="35"/>
  <c r="R301" i="35"/>
  <c r="Q301" i="35"/>
  <c r="P301" i="35"/>
  <c r="O301" i="35"/>
  <c r="N301" i="35"/>
  <c r="M301" i="35"/>
  <c r="L301" i="35"/>
  <c r="K301" i="35"/>
  <c r="J301" i="35"/>
  <c r="I301" i="35"/>
  <c r="H301" i="35"/>
  <c r="G301" i="35"/>
  <c r="F301" i="35"/>
  <c r="E301" i="35"/>
  <c r="AR300" i="35"/>
  <c r="AQ300" i="35"/>
  <c r="AP300" i="35"/>
  <c r="AO300" i="35"/>
  <c r="AN300" i="35"/>
  <c r="AM300" i="35"/>
  <c r="AL300" i="35"/>
  <c r="AK300" i="35"/>
  <c r="AJ300" i="35"/>
  <c r="AI300" i="35"/>
  <c r="AH300" i="35"/>
  <c r="AG300" i="35"/>
  <c r="AF300" i="35"/>
  <c r="AE300" i="35"/>
  <c r="AD300" i="35"/>
  <c r="AC300" i="35"/>
  <c r="AB300" i="35"/>
  <c r="AA300" i="35"/>
  <c r="Z300" i="35"/>
  <c r="Y300" i="35"/>
  <c r="X300" i="35"/>
  <c r="W300" i="35"/>
  <c r="V300" i="35"/>
  <c r="U300" i="35"/>
  <c r="T300" i="35"/>
  <c r="S300" i="35"/>
  <c r="R300" i="35"/>
  <c r="Q300" i="35"/>
  <c r="P300" i="35"/>
  <c r="O300" i="35"/>
  <c r="N300" i="35"/>
  <c r="M300" i="35"/>
  <c r="L300" i="35"/>
  <c r="K300" i="35"/>
  <c r="J300" i="35"/>
  <c r="I300" i="35"/>
  <c r="H300" i="35"/>
  <c r="G300" i="35"/>
  <c r="F300" i="35"/>
  <c r="E300" i="35"/>
  <c r="AR299" i="35"/>
  <c r="AQ299" i="35"/>
  <c r="AP299" i="35"/>
  <c r="AO299" i="35"/>
  <c r="AN299" i="35"/>
  <c r="AM299" i="35"/>
  <c r="AL299" i="35"/>
  <c r="AK299" i="35"/>
  <c r="AJ299" i="35"/>
  <c r="AI299" i="35"/>
  <c r="AH299" i="35"/>
  <c r="AG299" i="35"/>
  <c r="AF299" i="35"/>
  <c r="AE299" i="35"/>
  <c r="AD299" i="35"/>
  <c r="AC299" i="35"/>
  <c r="AB299" i="35"/>
  <c r="AA299" i="35"/>
  <c r="Z299" i="35"/>
  <c r="Y299" i="35"/>
  <c r="X299" i="35"/>
  <c r="W299" i="35"/>
  <c r="V299" i="35"/>
  <c r="U299" i="35"/>
  <c r="T299" i="35"/>
  <c r="S299" i="35"/>
  <c r="R299" i="35"/>
  <c r="Q299" i="35"/>
  <c r="P299" i="35"/>
  <c r="O299" i="35"/>
  <c r="N299" i="35"/>
  <c r="M299" i="35"/>
  <c r="L299" i="35"/>
  <c r="K299" i="35"/>
  <c r="J299" i="35"/>
  <c r="I299" i="35"/>
  <c r="H299" i="35"/>
  <c r="G299" i="35"/>
  <c r="F299" i="35"/>
  <c r="E299" i="35"/>
  <c r="AR298" i="35"/>
  <c r="AQ298" i="35"/>
  <c r="AP298" i="35"/>
  <c r="AO298" i="35"/>
  <c r="AN298" i="35"/>
  <c r="AM298" i="35"/>
  <c r="AL298" i="35"/>
  <c r="AK298" i="35"/>
  <c r="AJ298" i="35"/>
  <c r="AI298" i="35"/>
  <c r="AH298" i="35"/>
  <c r="AG298" i="35"/>
  <c r="AF298" i="35"/>
  <c r="AE298" i="35"/>
  <c r="AD298" i="35"/>
  <c r="AC298" i="35"/>
  <c r="AB298" i="35"/>
  <c r="AA298" i="35"/>
  <c r="Z298" i="35"/>
  <c r="Y298" i="35"/>
  <c r="X298" i="35"/>
  <c r="W298" i="35"/>
  <c r="V298" i="35"/>
  <c r="U298" i="35"/>
  <c r="T298" i="35"/>
  <c r="S298" i="35"/>
  <c r="R298" i="35"/>
  <c r="Q298" i="35"/>
  <c r="P298" i="35"/>
  <c r="O298" i="35"/>
  <c r="N298" i="35"/>
  <c r="M298" i="35"/>
  <c r="L298" i="35"/>
  <c r="K298" i="35"/>
  <c r="J298" i="35"/>
  <c r="I298" i="35"/>
  <c r="H298" i="35"/>
  <c r="G298" i="35"/>
  <c r="F298" i="35"/>
  <c r="E298" i="35"/>
  <c r="V292" i="35"/>
  <c r="R292" i="35"/>
  <c r="O292" i="35"/>
  <c r="C280" i="35"/>
  <c r="C282" i="35" s="1"/>
  <c r="G279" i="35"/>
  <c r="H278" i="35"/>
  <c r="G278" i="35"/>
  <c r="C277" i="35"/>
  <c r="C275" i="35"/>
  <c r="CT270" i="35"/>
  <c r="CT271" i="35" s="1"/>
  <c r="BY270" i="35"/>
  <c r="BY271" i="35" s="1"/>
  <c r="O269" i="35"/>
  <c r="DB268" i="35" a="1"/>
  <c r="DB268" i="35" s="1"/>
  <c r="DA268" i="35"/>
  <c r="CZ268" i="35"/>
  <c r="CX268" i="35"/>
  <c r="CW268" i="35"/>
  <c r="CV268" i="35"/>
  <c r="CU268" i="35"/>
  <c r="CT268" i="35"/>
  <c r="CR268" i="35"/>
  <c r="CQ268" i="35"/>
  <c r="CP268" i="35"/>
  <c r="CN268" i="35"/>
  <c r="CM268" i="35"/>
  <c r="CL268" i="35"/>
  <c r="CK268" i="35"/>
  <c r="CJ268" i="35"/>
  <c r="CH268" i="35"/>
  <c r="CF268" i="35"/>
  <c r="CE268" i="35"/>
  <c r="CD268" i="35"/>
  <c r="CB268" i="35"/>
  <c r="CA268" i="35"/>
  <c r="BZ268" i="35"/>
  <c r="BY268" i="35"/>
  <c r="BX268" i="35"/>
  <c r="BV268" i="35"/>
  <c r="BT268" i="35"/>
  <c r="BS268" i="35"/>
  <c r="BR268" i="35"/>
  <c r="BQ268" i="35"/>
  <c r="BP268" i="35"/>
  <c r="BN268" i="35"/>
  <c r="BM268" i="35"/>
  <c r="BL268" i="35"/>
  <c r="BK268" i="35"/>
  <c r="BJ268" i="35"/>
  <c r="BH268" i="35"/>
  <c r="BG268" i="35"/>
  <c r="BF268" i="35"/>
  <c r="BD268" i="35"/>
  <c r="BB268" i="35"/>
  <c r="BA268" i="35"/>
  <c r="AZ268" i="35"/>
  <c r="AX268" i="35"/>
  <c r="AW268" i="35"/>
  <c r="AV268" i="35"/>
  <c r="AU268" i="35"/>
  <c r="AT268" i="35"/>
  <c r="AR268" i="35"/>
  <c r="AP268" i="35"/>
  <c r="AO268" i="35"/>
  <c r="AN268" i="35"/>
  <c r="AM268" i="35"/>
  <c r="AL268" i="35"/>
  <c r="AJ268" i="35"/>
  <c r="AI268" i="35"/>
  <c r="AH268" i="35"/>
  <c r="AF268" i="35"/>
  <c r="AD268" i="35"/>
  <c r="AC268" i="35"/>
  <c r="AB268" i="35"/>
  <c r="Z268" i="35"/>
  <c r="X268" i="35"/>
  <c r="W268" i="35"/>
  <c r="U268" i="35"/>
  <c r="T268" i="35"/>
  <c r="S268" i="35"/>
  <c r="Q268" i="35"/>
  <c r="P268" i="35"/>
  <c r="N268" i="35"/>
  <c r="M268" i="35"/>
  <c r="AH285" i="35" s="1"/>
  <c r="AH284" i="35" s="1"/>
  <c r="AI284" i="35" s="1"/>
  <c r="DA267" i="35"/>
  <c r="DA270" i="35" s="1"/>
  <c r="DA271" i="35" s="1"/>
  <c r="CZ267" i="35"/>
  <c r="CX267" i="35"/>
  <c r="CW267" i="35"/>
  <c r="CV267" i="35"/>
  <c r="CU267" i="35"/>
  <c r="CT267" i="35"/>
  <c r="CR267" i="35"/>
  <c r="CQ267" i="35"/>
  <c r="CP267" i="35"/>
  <c r="CN267" i="35"/>
  <c r="CM267" i="35"/>
  <c r="CM270" i="35" s="1"/>
  <c r="CM271" i="35" s="1"/>
  <c r="CL267" i="35"/>
  <c r="CK267" i="35"/>
  <c r="CJ267" i="35"/>
  <c r="CH267" i="35"/>
  <c r="CF267" i="35"/>
  <c r="CF270" i="35" s="1"/>
  <c r="CE267" i="35"/>
  <c r="CD267" i="35"/>
  <c r="CB267" i="35"/>
  <c r="CA267" i="35"/>
  <c r="BZ267" i="35"/>
  <c r="BY267" i="35"/>
  <c r="BX267" i="35"/>
  <c r="BV267" i="35"/>
  <c r="BT267" i="35"/>
  <c r="BS267" i="35"/>
  <c r="BR267" i="35"/>
  <c r="BR270" i="35" s="1"/>
  <c r="BR271" i="35" s="1"/>
  <c r="BQ267" i="35"/>
  <c r="BP267" i="35"/>
  <c r="BN267" i="35"/>
  <c r="BM267" i="35"/>
  <c r="BL267" i="35"/>
  <c r="BK267" i="35"/>
  <c r="BK270" i="35" s="1"/>
  <c r="BK271" i="35" s="1"/>
  <c r="BJ267" i="35"/>
  <c r="BH267" i="35"/>
  <c r="BG267" i="35"/>
  <c r="BF267" i="35"/>
  <c r="BD267" i="35"/>
  <c r="BD270" i="35" s="1"/>
  <c r="BB267" i="35"/>
  <c r="BA267" i="35"/>
  <c r="AZ267" i="35"/>
  <c r="AX267" i="35"/>
  <c r="AW267" i="35"/>
  <c r="AW270" i="35" s="1"/>
  <c r="AW271" i="35" s="1"/>
  <c r="AV267" i="35"/>
  <c r="AU267" i="35"/>
  <c r="AT267" i="35"/>
  <c r="AR267" i="35"/>
  <c r="AP267" i="35"/>
  <c r="AP270" i="35" s="1"/>
  <c r="AO267" i="35"/>
  <c r="AN267" i="35"/>
  <c r="AM267" i="35"/>
  <c r="AL267" i="35"/>
  <c r="AJ267" i="35"/>
  <c r="AI267" i="35"/>
  <c r="AI270" i="35" s="1"/>
  <c r="AH267" i="35"/>
  <c r="AF267" i="35"/>
  <c r="AD267" i="35"/>
  <c r="AC267" i="35"/>
  <c r="AB267" i="35"/>
  <c r="AB270" i="35" s="1"/>
  <c r="AB271" i="35" s="1"/>
  <c r="Z267" i="35"/>
  <c r="X267" i="35"/>
  <c r="W267" i="35"/>
  <c r="U267" i="35"/>
  <c r="T267" i="35"/>
  <c r="T270" i="35" s="1"/>
  <c r="T271" i="35" s="1"/>
  <c r="S267" i="35"/>
  <c r="Q267" i="35"/>
  <c r="P267" i="35"/>
  <c r="N267" i="35"/>
  <c r="M267" i="35"/>
  <c r="R264" i="35"/>
  <c r="O264" i="35"/>
  <c r="CZ257" i="35"/>
  <c r="C252" i="35"/>
  <c r="C254" i="35" s="1"/>
  <c r="G251" i="35"/>
  <c r="G250" i="35"/>
  <c r="AI239" i="35" s="1"/>
  <c r="AI242" i="35" s="1"/>
  <c r="AI243" i="35" s="1"/>
  <c r="C247" i="35"/>
  <c r="AP240" i="35" s="1"/>
  <c r="K242" i="35"/>
  <c r="AR240" i="35"/>
  <c r="AO240" i="35"/>
  <c r="AN240" i="35"/>
  <c r="AM240" i="35"/>
  <c r="AL240" i="35"/>
  <c r="AJ240" i="35"/>
  <c r="AH240" i="35"/>
  <c r="AF240" i="35"/>
  <c r="AD240" i="35"/>
  <c r="AC240" i="35"/>
  <c r="Z240" i="35"/>
  <c r="X240" i="35"/>
  <c r="W240" i="35"/>
  <c r="U240" i="35"/>
  <c r="S240" i="35"/>
  <c r="Q240" i="35"/>
  <c r="P240" i="35"/>
  <c r="N240" i="35"/>
  <c r="M240" i="35"/>
  <c r="AR239" i="35"/>
  <c r="AO239" i="35"/>
  <c r="AN239" i="35"/>
  <c r="AM239" i="35"/>
  <c r="AL239" i="35"/>
  <c r="AJ239" i="35"/>
  <c r="AH239" i="35"/>
  <c r="AF239" i="35"/>
  <c r="AD239" i="35"/>
  <c r="AC239" i="35"/>
  <c r="Z239" i="35"/>
  <c r="W239" i="35"/>
  <c r="U239" i="35"/>
  <c r="S239" i="35"/>
  <c r="Q239" i="35"/>
  <c r="P239" i="35"/>
  <c r="N239" i="35"/>
  <c r="M239" i="35"/>
  <c r="V238" i="35"/>
  <c r="V241" i="35" s="1"/>
  <c r="R238" i="35"/>
  <c r="R241" i="35" s="1"/>
  <c r="O238" i="35"/>
  <c r="O241" i="35" s="1"/>
  <c r="C227" i="35"/>
  <c r="C229" i="35" s="1"/>
  <c r="G226" i="35"/>
  <c r="H226" i="35" s="1"/>
  <c r="G225" i="35"/>
  <c r="C222" i="35"/>
  <c r="H225" i="35" s="1"/>
  <c r="K217" i="35"/>
  <c r="AR215" i="35"/>
  <c r="AO215" i="35"/>
  <c r="AN215" i="35"/>
  <c r="AM215" i="35"/>
  <c r="AL215" i="35"/>
  <c r="AJ215" i="35"/>
  <c r="AH215" i="35"/>
  <c r="AF215" i="35"/>
  <c r="AD215" i="35"/>
  <c r="AC215" i="35"/>
  <c r="Z215" i="35"/>
  <c r="X215" i="35"/>
  <c r="W215" i="35"/>
  <c r="U215" i="35"/>
  <c r="S215" i="35"/>
  <c r="Q215" i="35"/>
  <c r="P215" i="35"/>
  <c r="N215" i="35"/>
  <c r="M215" i="35"/>
  <c r="AR214" i="35"/>
  <c r="AP214" i="35"/>
  <c r="AP217" i="35" s="1"/>
  <c r="AO214" i="35"/>
  <c r="AN214" i="35"/>
  <c r="AM214" i="35"/>
  <c r="AL214" i="35"/>
  <c r="AJ214" i="35"/>
  <c r="AI214" i="35"/>
  <c r="AI217" i="35" s="1"/>
  <c r="AI218" i="35" s="1"/>
  <c r="AH214" i="35"/>
  <c r="AF214" i="35"/>
  <c r="AD214" i="35"/>
  <c r="AC214" i="35"/>
  <c r="AB214" i="35"/>
  <c r="AB217" i="35" s="1"/>
  <c r="AA218" i="35" s="1"/>
  <c r="Z214" i="35"/>
  <c r="X214" i="35"/>
  <c r="W214" i="35"/>
  <c r="U214" i="35"/>
  <c r="T214" i="35"/>
  <c r="T217" i="35" s="1"/>
  <c r="T218" i="35" s="1"/>
  <c r="S214" i="35"/>
  <c r="Q214" i="35"/>
  <c r="P214" i="35"/>
  <c r="N214" i="35"/>
  <c r="M214" i="35"/>
  <c r="V213" i="35"/>
  <c r="V216" i="35" s="1"/>
  <c r="R213" i="35"/>
  <c r="R216" i="35" s="1"/>
  <c r="O213" i="35"/>
  <c r="O216" i="35" s="1"/>
  <c r="E213" i="35"/>
  <c r="R128" i="35"/>
  <c r="R129" i="35" s="1"/>
  <c r="O128" i="35"/>
  <c r="O129" i="35" s="1"/>
  <c r="K128" i="35"/>
  <c r="J128" i="35"/>
  <c r="I128" i="35"/>
  <c r="H128" i="35"/>
  <c r="G128" i="35"/>
  <c r="F128" i="35"/>
  <c r="E128" i="35"/>
  <c r="R124" i="35"/>
  <c r="R125" i="35" s="1"/>
  <c r="O124" i="35"/>
  <c r="O125" i="35" s="1"/>
  <c r="K124" i="35"/>
  <c r="J124" i="35"/>
  <c r="I124" i="35"/>
  <c r="H124" i="35"/>
  <c r="G124" i="35"/>
  <c r="F124" i="35"/>
  <c r="E124" i="35"/>
  <c r="CY121" i="35"/>
  <c r="K121" i="35"/>
  <c r="J121" i="35"/>
  <c r="I121" i="35"/>
  <c r="H121" i="35"/>
  <c r="G121" i="35"/>
  <c r="F121" i="35"/>
  <c r="E121" i="35"/>
  <c r="R120" i="35"/>
  <c r="V119" i="35"/>
  <c r="V120" i="35" s="1"/>
  <c r="R119" i="35"/>
  <c r="O119" i="35"/>
  <c r="O120" i="35" s="1"/>
  <c r="K119" i="35"/>
  <c r="J119" i="35"/>
  <c r="I119" i="35"/>
  <c r="H119" i="35"/>
  <c r="G119" i="35"/>
  <c r="F119" i="35"/>
  <c r="E119" i="35"/>
  <c r="K117" i="35"/>
  <c r="J117" i="35"/>
  <c r="I117" i="35"/>
  <c r="H117" i="35"/>
  <c r="G117" i="35"/>
  <c r="F117" i="35"/>
  <c r="E117" i="35"/>
  <c r="V115" i="35"/>
  <c r="V116" i="35" s="1"/>
  <c r="R115" i="35"/>
  <c r="R116" i="35" s="1"/>
  <c r="O115" i="35"/>
  <c r="O116" i="35" s="1"/>
  <c r="E110" i="35"/>
  <c r="E107" i="35"/>
  <c r="E103" i="35"/>
  <c r="J102" i="35"/>
  <c r="E100" i="35"/>
  <c r="R88" i="35"/>
  <c r="O88" i="35"/>
  <c r="K88" i="35"/>
  <c r="J88" i="35"/>
  <c r="I88" i="35"/>
  <c r="H88" i="35"/>
  <c r="G88" i="35"/>
  <c r="F88" i="35"/>
  <c r="E88" i="35"/>
  <c r="R84" i="35"/>
  <c r="O84" i="35"/>
  <c r="K84" i="35"/>
  <c r="J84" i="35"/>
  <c r="I84" i="35"/>
  <c r="H84" i="35"/>
  <c r="G84" i="35"/>
  <c r="F84" i="35"/>
  <c r="E84" i="35"/>
  <c r="E115" i="35" s="1"/>
  <c r="V83" i="35"/>
  <c r="R83" i="35"/>
  <c r="O83" i="35"/>
  <c r="K83" i="35"/>
  <c r="J83" i="35"/>
  <c r="I83" i="35"/>
  <c r="H83" i="35"/>
  <c r="G83" i="35"/>
  <c r="G115" i="35" s="1"/>
  <c r="F83" i="35"/>
  <c r="F115" i="35" s="1"/>
  <c r="E83" i="35"/>
  <c r="V79" i="35"/>
  <c r="R79" i="35"/>
  <c r="O79" i="35"/>
  <c r="F79" i="35"/>
  <c r="E79" i="35"/>
  <c r="V75" i="35"/>
  <c r="R75" i="35"/>
  <c r="O75" i="35"/>
  <c r="E75" i="35"/>
  <c r="K74" i="35"/>
  <c r="J74" i="35"/>
  <c r="I74" i="35"/>
  <c r="H74" i="35"/>
  <c r="G74" i="35"/>
  <c r="F74" i="35"/>
  <c r="E74" i="35"/>
  <c r="E69" i="35"/>
  <c r="E70" i="35" s="1"/>
  <c r="E67" i="35"/>
  <c r="BU85" i="35" s="1"/>
  <c r="E66" i="35"/>
  <c r="E63" i="35"/>
  <c r="AR80" i="35" s="1"/>
  <c r="E62" i="35"/>
  <c r="E59" i="35"/>
  <c r="E60" i="35" s="1"/>
  <c r="V42" i="35"/>
  <c r="R42" i="35"/>
  <c r="O42" i="35"/>
  <c r="E38" i="35"/>
  <c r="F38" i="35" s="1"/>
  <c r="G38" i="35" s="1"/>
  <c r="H38" i="35" s="1"/>
  <c r="I38" i="35" s="1"/>
  <c r="J38" i="35" s="1"/>
  <c r="K38" i="35" s="1"/>
  <c r="L38" i="35" s="1"/>
  <c r="M38" i="35" s="1"/>
  <c r="N38" i="35" s="1"/>
  <c r="O38" i="35" s="1"/>
  <c r="P38" i="35" s="1"/>
  <c r="Q38" i="35" s="1"/>
  <c r="R38" i="35" s="1"/>
  <c r="S38" i="35" s="1"/>
  <c r="T38" i="35" s="1"/>
  <c r="U38" i="35" s="1"/>
  <c r="V38" i="35" s="1"/>
  <c r="W38" i="35" s="1"/>
  <c r="X38" i="35" s="1"/>
  <c r="C38" i="35"/>
  <c r="F34" i="35"/>
  <c r="G34" i="35" s="1"/>
  <c r="H34" i="35" s="1"/>
  <c r="I34" i="35" s="1"/>
  <c r="J34" i="35" s="1"/>
  <c r="K34" i="35" s="1"/>
  <c r="L34" i="35" s="1"/>
  <c r="M34" i="35" s="1"/>
  <c r="N34" i="35" s="1"/>
  <c r="O34" i="35" s="1"/>
  <c r="P34" i="35" s="1"/>
  <c r="Q34" i="35" s="1"/>
  <c r="R34" i="35" s="1"/>
  <c r="S34" i="35" s="1"/>
  <c r="T34" i="35" s="1"/>
  <c r="U34" i="35" s="1"/>
  <c r="V34" i="35" s="1"/>
  <c r="W34" i="35" s="1"/>
  <c r="X34" i="35" s="1"/>
  <c r="Y34" i="35" s="1"/>
  <c r="Z34" i="35" s="1"/>
  <c r="AA34" i="35" s="1"/>
  <c r="AB34" i="35" s="1"/>
  <c r="AC34" i="35" s="1"/>
  <c r="AD34" i="35" s="1"/>
  <c r="AE34" i="35" s="1"/>
  <c r="AF34" i="35" s="1"/>
  <c r="AG34" i="35" s="1"/>
  <c r="AH34" i="35" s="1"/>
  <c r="AI34" i="35" s="1"/>
  <c r="AJ34" i="35" s="1"/>
  <c r="AK34" i="35" s="1"/>
  <c r="AL34" i="35" s="1"/>
  <c r="AM34" i="35" s="1"/>
  <c r="AN34" i="35" s="1"/>
  <c r="AO34" i="35" s="1"/>
  <c r="AP34" i="35" s="1"/>
  <c r="AQ34" i="35" s="1"/>
  <c r="AR34" i="35" s="1"/>
  <c r="F33" i="35"/>
  <c r="G33" i="35" s="1"/>
  <c r="H33" i="35" s="1"/>
  <c r="I33" i="35" s="1"/>
  <c r="J33" i="35" s="1"/>
  <c r="K33" i="35" s="1"/>
  <c r="L33" i="35" s="1"/>
  <c r="M33" i="35" s="1"/>
  <c r="N33" i="35" s="1"/>
  <c r="O33" i="35" s="1"/>
  <c r="P33" i="35" s="1"/>
  <c r="Q33" i="35" s="1"/>
  <c r="R33" i="35" s="1"/>
  <c r="S33" i="35" s="1"/>
  <c r="T33" i="35" s="1"/>
  <c r="U33" i="35" s="1"/>
  <c r="V33" i="35" s="1"/>
  <c r="W33" i="35" s="1"/>
  <c r="X33" i="35" s="1"/>
  <c r="Y33" i="35" s="1"/>
  <c r="Z33" i="35" s="1"/>
  <c r="AA33" i="35" s="1"/>
  <c r="AB33" i="35" s="1"/>
  <c r="AC33" i="35" s="1"/>
  <c r="AD33" i="35" s="1"/>
  <c r="AE33" i="35" s="1"/>
  <c r="AF33" i="35" s="1"/>
  <c r="AG33" i="35" s="1"/>
  <c r="AH33" i="35" s="1"/>
  <c r="AI33" i="35" s="1"/>
  <c r="AJ33" i="35" s="1"/>
  <c r="AK33" i="35" s="1"/>
  <c r="AL33" i="35" s="1"/>
  <c r="AM33" i="35" s="1"/>
  <c r="AN33" i="35" s="1"/>
  <c r="AO33" i="35" s="1"/>
  <c r="AP33" i="35" s="1"/>
  <c r="AQ33" i="35" s="1"/>
  <c r="AR33" i="35" s="1"/>
  <c r="F32" i="35"/>
  <c r="G32" i="35" s="1"/>
  <c r="H32" i="35" s="1"/>
  <c r="I32" i="35" s="1"/>
  <c r="J32" i="35" s="1"/>
  <c r="K32" i="35" s="1"/>
  <c r="L32" i="35" s="1"/>
  <c r="M32" i="35" s="1"/>
  <c r="N32" i="35" s="1"/>
  <c r="O32" i="35" s="1"/>
  <c r="P32" i="35" s="1"/>
  <c r="Q32" i="35" s="1"/>
  <c r="R32" i="35" s="1"/>
  <c r="S32" i="35" s="1"/>
  <c r="T32" i="35" s="1"/>
  <c r="U32" i="35" s="1"/>
  <c r="V32" i="35" s="1"/>
  <c r="W32" i="35" s="1"/>
  <c r="X32" i="35" s="1"/>
  <c r="Y32" i="35" s="1"/>
  <c r="Z32" i="35" s="1"/>
  <c r="AA32" i="35" s="1"/>
  <c r="AB32" i="35" s="1"/>
  <c r="AC32" i="35" s="1"/>
  <c r="AD32" i="35" s="1"/>
  <c r="AE32" i="35" s="1"/>
  <c r="AF32" i="35" s="1"/>
  <c r="AG32" i="35" s="1"/>
  <c r="AH32" i="35" s="1"/>
  <c r="AI32" i="35" s="1"/>
  <c r="AJ32" i="35" s="1"/>
  <c r="AK32" i="35" s="1"/>
  <c r="AL32" i="35" s="1"/>
  <c r="AM32" i="35" s="1"/>
  <c r="AN32" i="35" s="1"/>
  <c r="AO32" i="35" s="1"/>
  <c r="AP32" i="35" s="1"/>
  <c r="AQ32" i="35" s="1"/>
  <c r="AR32" i="35" s="1"/>
  <c r="W31" i="35"/>
  <c r="X31" i="35" s="1"/>
  <c r="Y31" i="35" s="1"/>
  <c r="Z31" i="35" s="1"/>
  <c r="AA31" i="35" s="1"/>
  <c r="AB31" i="35" s="1"/>
  <c r="AC31" i="35" s="1"/>
  <c r="AD31" i="35" s="1"/>
  <c r="AE31" i="35" s="1"/>
  <c r="AF31" i="35" s="1"/>
  <c r="AG31" i="35" s="1"/>
  <c r="AH31" i="35" s="1"/>
  <c r="AI31" i="35" s="1"/>
  <c r="AJ31" i="35" s="1"/>
  <c r="AK31" i="35" s="1"/>
  <c r="AL31" i="35" s="1"/>
  <c r="AM31" i="35" s="1"/>
  <c r="AN31" i="35" s="1"/>
  <c r="AO31" i="35" s="1"/>
  <c r="AP31" i="35" s="1"/>
  <c r="AQ31" i="35" s="1"/>
  <c r="AR31" i="35" s="1"/>
  <c r="M31" i="35"/>
  <c r="N31" i="35" s="1"/>
  <c r="O31" i="35" s="1"/>
  <c r="P31" i="35" s="1"/>
  <c r="Q31" i="35" s="1"/>
  <c r="R31" i="35" s="1"/>
  <c r="S31" i="35" s="1"/>
  <c r="T31" i="35" s="1"/>
  <c r="U31" i="35" s="1"/>
  <c r="F31" i="35"/>
  <c r="I31" i="35"/>
  <c r="X27" i="35"/>
  <c r="Y27" i="35" s="1"/>
  <c r="Z27" i="35" s="1"/>
  <c r="AA27" i="35" s="1"/>
  <c r="AB27" i="35" s="1"/>
  <c r="AC27" i="35" s="1"/>
  <c r="AD27" i="35" s="1"/>
  <c r="AE27" i="35" s="1"/>
  <c r="AF27" i="35" s="1"/>
  <c r="AG27" i="35" s="1"/>
  <c r="AH27" i="35" s="1"/>
  <c r="AI27" i="35" s="1"/>
  <c r="AJ27" i="35" s="1"/>
  <c r="AK27" i="35" s="1"/>
  <c r="AL27" i="35" s="1"/>
  <c r="AM27" i="35" s="1"/>
  <c r="AN27" i="35" s="1"/>
  <c r="AO27" i="35" s="1"/>
  <c r="AP27" i="35" s="1"/>
  <c r="AQ27" i="35" s="1"/>
  <c r="AR27" i="35" s="1"/>
  <c r="F25" i="35"/>
  <c r="G25" i="35" s="1"/>
  <c r="F23" i="35"/>
  <c r="G23" i="35" s="1"/>
  <c r="H23" i="35" s="1"/>
  <c r="I23" i="35" s="1"/>
  <c r="J23" i="35" s="1"/>
  <c r="K23" i="35" s="1"/>
  <c r="L23" i="35" s="1"/>
  <c r="M23" i="35" s="1"/>
  <c r="N23" i="35" s="1"/>
  <c r="O23" i="35" s="1"/>
  <c r="P23" i="35" s="1"/>
  <c r="Q23" i="35" s="1"/>
  <c r="R23" i="35" s="1"/>
  <c r="S23" i="35" s="1"/>
  <c r="T23" i="35" s="1"/>
  <c r="U23" i="35" s="1"/>
  <c r="V23" i="35" s="1"/>
  <c r="W23" i="35" s="1"/>
  <c r="X23" i="35" s="1"/>
  <c r="Y23" i="35" s="1"/>
  <c r="Z23" i="35" s="1"/>
  <c r="AA23" i="35" s="1"/>
  <c r="AB23" i="35" s="1"/>
  <c r="AC23" i="35" s="1"/>
  <c r="AD23" i="35" s="1"/>
  <c r="AE23" i="35" s="1"/>
  <c r="AF23" i="35" s="1"/>
  <c r="AG23" i="35" s="1"/>
  <c r="AH23" i="35" s="1"/>
  <c r="AI23" i="35" s="1"/>
  <c r="AJ23" i="35" s="1"/>
  <c r="AK23" i="35" s="1"/>
  <c r="AL23" i="35" s="1"/>
  <c r="AM23" i="35" s="1"/>
  <c r="AN23" i="35" s="1"/>
  <c r="AO23" i="35" s="1"/>
  <c r="AP23" i="35" s="1"/>
  <c r="AQ23" i="35" s="1"/>
  <c r="AR23" i="35" s="1"/>
  <c r="F22" i="35"/>
  <c r="G22" i="35" s="1"/>
  <c r="H22" i="35" s="1"/>
  <c r="I22" i="35" s="1"/>
  <c r="J22" i="35" s="1"/>
  <c r="K22" i="35" s="1"/>
  <c r="L22" i="35" s="1"/>
  <c r="F21" i="35"/>
  <c r="G21" i="35" s="1"/>
  <c r="H21" i="35" s="1"/>
  <c r="I21" i="35" s="1"/>
  <c r="J21" i="35" s="1"/>
  <c r="K21" i="35" s="1"/>
  <c r="L21" i="35" s="1"/>
  <c r="F20" i="35"/>
  <c r="G20" i="35" s="1"/>
  <c r="V12" i="35"/>
  <c r="R12" i="35"/>
  <c r="O12" i="35"/>
  <c r="K12" i="35"/>
  <c r="J12" i="35"/>
  <c r="I12" i="35"/>
  <c r="H12" i="35"/>
  <c r="G12" i="35"/>
  <c r="F12" i="35"/>
  <c r="E12" i="35"/>
  <c r="V11" i="35"/>
  <c r="R11" i="35"/>
  <c r="O11" i="35"/>
  <c r="K11" i="35"/>
  <c r="J11" i="35"/>
  <c r="I11" i="35"/>
  <c r="H11" i="35"/>
  <c r="G11" i="35"/>
  <c r="F11" i="35"/>
  <c r="E11" i="35"/>
  <c r="C8" i="35"/>
  <c r="W9" i="34"/>
  <c r="W4" i="34"/>
  <c r="W3" i="34"/>
  <c r="O48" i="41" l="1"/>
  <c r="P47" i="41"/>
  <c r="O60" i="41"/>
  <c r="P59" i="41"/>
  <c r="G107" i="9"/>
  <c r="H107" i="39"/>
  <c r="J34" i="40"/>
  <c r="P22" i="40"/>
  <c r="J25" i="40"/>
  <c r="AI240" i="35"/>
  <c r="X239" i="35"/>
  <c r="AP239" i="35"/>
  <c r="AP242" i="35" s="1"/>
  <c r="AP243" i="35" s="1"/>
  <c r="T239" i="35"/>
  <c r="T242" i="35" s="1"/>
  <c r="T243" i="35" s="1"/>
  <c r="H251" i="35"/>
  <c r="AB215" i="35"/>
  <c r="AB239" i="35"/>
  <c r="AB242" i="35" s="1"/>
  <c r="AB243" i="35" s="1"/>
  <c r="T215" i="35"/>
  <c r="AP215" i="35"/>
  <c r="AI215" i="35"/>
  <c r="C224" i="35"/>
  <c r="C249" i="35"/>
  <c r="AB240" i="35"/>
  <c r="AS214" i="35"/>
  <c r="AH227" i="35" s="1"/>
  <c r="AI227" i="35" s="1"/>
  <c r="M22" i="35"/>
  <c r="H20" i="35"/>
  <c r="R179" i="35"/>
  <c r="H25" i="35"/>
  <c r="J31" i="35"/>
  <c r="K31" i="35"/>
  <c r="CZ89" i="35"/>
  <c r="CR89" i="35"/>
  <c r="CJ89" i="35"/>
  <c r="CB89" i="35"/>
  <c r="BT89" i="35"/>
  <c r="BL89" i="35"/>
  <c r="BD89" i="35"/>
  <c r="AV89" i="35"/>
  <c r="AN89" i="35"/>
  <c r="AF89" i="35"/>
  <c r="X89" i="35"/>
  <c r="M89" i="35"/>
  <c r="CY89" i="35"/>
  <c r="CQ89" i="35"/>
  <c r="CI89" i="35"/>
  <c r="CA89" i="35"/>
  <c r="BS89" i="35"/>
  <c r="BK89" i="35"/>
  <c r="BC89" i="35"/>
  <c r="AU89" i="35"/>
  <c r="AM89" i="35"/>
  <c r="AE89" i="35"/>
  <c r="W89" i="35"/>
  <c r="L89" i="35"/>
  <c r="CX89" i="35"/>
  <c r="CP89" i="35"/>
  <c r="CH89" i="35"/>
  <c r="BZ89" i="35"/>
  <c r="BR89" i="35"/>
  <c r="BJ89" i="35"/>
  <c r="BB89" i="35"/>
  <c r="AT89" i="35"/>
  <c r="AL89" i="35"/>
  <c r="AD89" i="35"/>
  <c r="U89" i="35"/>
  <c r="CW89" i="35"/>
  <c r="CO89" i="35"/>
  <c r="CG89" i="35"/>
  <c r="BY89" i="35"/>
  <c r="BQ89" i="35"/>
  <c r="BI89" i="35"/>
  <c r="BA89" i="35"/>
  <c r="AS89" i="35"/>
  <c r="AK89" i="35"/>
  <c r="AC89" i="35"/>
  <c r="T89" i="35"/>
  <c r="CV89" i="35"/>
  <c r="CN89" i="35"/>
  <c r="CF89" i="35"/>
  <c r="BX89" i="35"/>
  <c r="BP89" i="35"/>
  <c r="BH89" i="35"/>
  <c r="AZ89" i="35"/>
  <c r="AR89" i="35"/>
  <c r="AJ89" i="35"/>
  <c r="AB89" i="35"/>
  <c r="S89" i="35"/>
  <c r="CU89" i="35"/>
  <c r="CM89" i="35"/>
  <c r="CE89" i="35"/>
  <c r="BW89" i="35"/>
  <c r="BO89" i="35"/>
  <c r="BG89" i="35"/>
  <c r="AY89" i="35"/>
  <c r="AQ89" i="35"/>
  <c r="AI89" i="35"/>
  <c r="AA89" i="35"/>
  <c r="Q89" i="35"/>
  <c r="CT89" i="35"/>
  <c r="CL89" i="35"/>
  <c r="CD89" i="35"/>
  <c r="BV89" i="35"/>
  <c r="BN89" i="35"/>
  <c r="BF89" i="35"/>
  <c r="AX89" i="35"/>
  <c r="AP89" i="35"/>
  <c r="AH89" i="35"/>
  <c r="Z89" i="35"/>
  <c r="P89" i="35"/>
  <c r="CS89" i="35"/>
  <c r="CK89" i="35"/>
  <c r="CC89" i="35"/>
  <c r="BU89" i="35"/>
  <c r="BM89" i="35"/>
  <c r="BE89" i="35"/>
  <c r="AW89" i="35"/>
  <c r="AO89" i="35"/>
  <c r="AG89" i="35"/>
  <c r="Y89" i="35"/>
  <c r="N89" i="35"/>
  <c r="G31" i="35"/>
  <c r="H31" i="35"/>
  <c r="AQ76" i="35"/>
  <c r="AI76" i="35"/>
  <c r="AA76" i="35"/>
  <c r="Q76" i="35"/>
  <c r="AP76" i="35"/>
  <c r="AH76" i="35"/>
  <c r="Z76" i="35"/>
  <c r="P76" i="35"/>
  <c r="AO76" i="35"/>
  <c r="AG76" i="35"/>
  <c r="Y76" i="35"/>
  <c r="N76" i="35"/>
  <c r="AN76" i="35"/>
  <c r="AF76" i="35"/>
  <c r="X76" i="35"/>
  <c r="M76" i="35"/>
  <c r="AM76" i="35"/>
  <c r="AE76" i="35"/>
  <c r="W76" i="35"/>
  <c r="L76" i="35"/>
  <c r="AL76" i="35"/>
  <c r="AD76" i="35"/>
  <c r="U76" i="35"/>
  <c r="AK76" i="35"/>
  <c r="AC76" i="35"/>
  <c r="T76" i="35"/>
  <c r="AR76" i="35"/>
  <c r="AJ76" i="35"/>
  <c r="AB76" i="35"/>
  <c r="S76" i="35"/>
  <c r="L80" i="35"/>
  <c r="W80" i="35"/>
  <c r="AH80" i="35"/>
  <c r="AO85" i="35"/>
  <c r="CV85" i="35"/>
  <c r="CN85" i="35"/>
  <c r="CF85" i="35"/>
  <c r="BX85" i="35"/>
  <c r="BP85" i="35"/>
  <c r="BH85" i="35"/>
  <c r="AZ85" i="35"/>
  <c r="AR85" i="35"/>
  <c r="AJ85" i="35"/>
  <c r="AB85" i="35"/>
  <c r="S85" i="35"/>
  <c r="CU85" i="35"/>
  <c r="CM85" i="35"/>
  <c r="CE85" i="35"/>
  <c r="BW85" i="35"/>
  <c r="BO85" i="35"/>
  <c r="BG85" i="35"/>
  <c r="AY85" i="35"/>
  <c r="AQ85" i="35"/>
  <c r="AI85" i="35"/>
  <c r="AA85" i="35"/>
  <c r="Q85" i="35"/>
  <c r="CT85" i="35"/>
  <c r="CL85" i="35"/>
  <c r="CD85" i="35"/>
  <c r="BV85" i="35"/>
  <c r="BN85" i="35"/>
  <c r="BF85" i="35"/>
  <c r="AX85" i="35"/>
  <c r="AP85" i="35"/>
  <c r="AH85" i="35"/>
  <c r="Z85" i="35"/>
  <c r="P85" i="35"/>
  <c r="CZ85" i="35"/>
  <c r="CR85" i="35"/>
  <c r="CJ85" i="35"/>
  <c r="CB85" i="35"/>
  <c r="BT85" i="35"/>
  <c r="BL85" i="35"/>
  <c r="BD85" i="35"/>
  <c r="AV85" i="35"/>
  <c r="AN85" i="35"/>
  <c r="AF85" i="35"/>
  <c r="X85" i="35"/>
  <c r="M85" i="35"/>
  <c r="CY85" i="35"/>
  <c r="CQ85" i="35"/>
  <c r="CI85" i="35"/>
  <c r="CA85" i="35"/>
  <c r="BS85" i="35"/>
  <c r="BK85" i="35"/>
  <c r="BC85" i="35"/>
  <c r="AU85" i="35"/>
  <c r="AM85" i="35"/>
  <c r="AE85" i="35"/>
  <c r="W85" i="35"/>
  <c r="L85" i="35"/>
  <c r="CX85" i="35"/>
  <c r="CP85" i="35"/>
  <c r="CH85" i="35"/>
  <c r="BZ85" i="35"/>
  <c r="BR85" i="35"/>
  <c r="BJ85" i="35"/>
  <c r="BB85" i="35"/>
  <c r="AT85" i="35"/>
  <c r="AL85" i="35"/>
  <c r="AD85" i="35"/>
  <c r="U85" i="35"/>
  <c r="M80" i="35"/>
  <c r="X80" i="35"/>
  <c r="AI80" i="35"/>
  <c r="AS85" i="35"/>
  <c r="BY85" i="35"/>
  <c r="N80" i="35"/>
  <c r="Y80" i="35"/>
  <c r="AJ80" i="35"/>
  <c r="N85" i="35"/>
  <c r="AW85" i="35"/>
  <c r="CC85" i="35"/>
  <c r="P80" i="35"/>
  <c r="Z80" i="35"/>
  <c r="AN80" i="35"/>
  <c r="T85" i="35"/>
  <c r="BA85" i="35"/>
  <c r="CG85" i="35"/>
  <c r="Q80" i="35"/>
  <c r="AA80" i="35"/>
  <c r="AO80" i="35"/>
  <c r="Y85" i="35"/>
  <c r="BE85" i="35"/>
  <c r="CK85" i="35"/>
  <c r="S80" i="35"/>
  <c r="AB80" i="35"/>
  <c r="AP80" i="35"/>
  <c r="AC85" i="35"/>
  <c r="BI85" i="35"/>
  <c r="CO85" i="35"/>
  <c r="T80" i="35"/>
  <c r="AF80" i="35"/>
  <c r="AG85" i="35"/>
  <c r="BM85" i="35"/>
  <c r="CS85" i="35"/>
  <c r="AM80" i="35"/>
  <c r="AE80" i="35"/>
  <c r="AL80" i="35"/>
  <c r="AD80" i="35"/>
  <c r="AK80" i="35"/>
  <c r="AC80" i="35"/>
  <c r="AQ80" i="35"/>
  <c r="U80" i="35"/>
  <c r="AG80" i="35"/>
  <c r="AK85" i="35"/>
  <c r="BQ85" i="35"/>
  <c r="CW85" i="35"/>
  <c r="AP218" i="35"/>
  <c r="AP271" i="35"/>
  <c r="CF271" i="35"/>
  <c r="AI271" i="35"/>
  <c r="BD271" i="35"/>
  <c r="H250" i="35"/>
  <c r="DB267" i="35"/>
  <c r="AH283" i="35" s="1"/>
  <c r="AI283" i="35" s="1"/>
  <c r="AJ282" i="35" s="1"/>
  <c r="H279" i="35"/>
  <c r="T240" i="35"/>
  <c r="AH255" i="35" s="1"/>
  <c r="AH254" i="35" s="1"/>
  <c r="AI254" i="35" s="1"/>
  <c r="D54" i="34"/>
  <c r="B54" i="34"/>
  <c r="Q4" i="34"/>
  <c r="D51" i="34" s="1"/>
  <c r="D50" i="34" s="1"/>
  <c r="D52" i="34"/>
  <c r="D49" i="34"/>
  <c r="D3" i="34"/>
  <c r="E3" i="34" s="1"/>
  <c r="F3" i="34" s="1"/>
  <c r="G3" i="34" s="1"/>
  <c r="H3" i="34" s="1"/>
  <c r="I3" i="34" s="1"/>
  <c r="J3" i="34" s="1"/>
  <c r="K3" i="34" s="1"/>
  <c r="L3" i="34" s="1"/>
  <c r="M3" i="34" s="1"/>
  <c r="N4" i="34" s="1"/>
  <c r="C3" i="34"/>
  <c r="P60" i="41" l="1"/>
  <c r="Q59" i="41"/>
  <c r="P48" i="41"/>
  <c r="Q47" i="41"/>
  <c r="I107" i="9"/>
  <c r="H107" i="9"/>
  <c r="K34" i="40"/>
  <c r="K25" i="40"/>
  <c r="Q22" i="40"/>
  <c r="AH229" i="35"/>
  <c r="AH228" i="35" s="1"/>
  <c r="AI228" i="35" s="1"/>
  <c r="AS239" i="35"/>
  <c r="AH253" i="35" s="1"/>
  <c r="AI253" i="35" s="1"/>
  <c r="AJ252" i="35" s="1"/>
  <c r="AS215" i="35"/>
  <c r="N22" i="35"/>
  <c r="AS240" i="35"/>
  <c r="I20" i="35"/>
  <c r="I25" i="35"/>
  <c r="V305" i="33"/>
  <c r="R305" i="33"/>
  <c r="O305" i="33"/>
  <c r="AR301" i="33"/>
  <c r="AQ301" i="33"/>
  <c r="AP301" i="33"/>
  <c r="AO301" i="33"/>
  <c r="AN301" i="33"/>
  <c r="AM301" i="33"/>
  <c r="AL301" i="33"/>
  <c r="AK301" i="33"/>
  <c r="AJ301" i="33"/>
  <c r="AI301" i="33"/>
  <c r="AH301" i="33"/>
  <c r="AG301" i="33"/>
  <c r="AF301" i="33"/>
  <c r="AE301" i="33"/>
  <c r="AD301" i="33"/>
  <c r="AC301" i="33"/>
  <c r="AB301" i="33"/>
  <c r="AA301" i="33"/>
  <c r="Z301" i="33"/>
  <c r="Y301" i="33"/>
  <c r="X301" i="33"/>
  <c r="W301" i="33"/>
  <c r="V301" i="33"/>
  <c r="U301" i="33"/>
  <c r="T301" i="33"/>
  <c r="S301" i="33"/>
  <c r="R301" i="33"/>
  <c r="Q301" i="33"/>
  <c r="P301" i="33"/>
  <c r="O301" i="33"/>
  <c r="N301" i="33"/>
  <c r="M301" i="33"/>
  <c r="L301" i="33"/>
  <c r="K301" i="33"/>
  <c r="J301" i="33"/>
  <c r="I301" i="33"/>
  <c r="H301" i="33"/>
  <c r="G301" i="33"/>
  <c r="F301" i="33"/>
  <c r="E301" i="33"/>
  <c r="AR300" i="33"/>
  <c r="AQ300" i="33"/>
  <c r="AP300" i="33"/>
  <c r="AO300" i="33"/>
  <c r="AN300" i="33"/>
  <c r="AM300" i="33"/>
  <c r="AL300" i="33"/>
  <c r="AK300" i="33"/>
  <c r="AJ300" i="33"/>
  <c r="AI300" i="33"/>
  <c r="AH300" i="33"/>
  <c r="AG300" i="33"/>
  <c r="AF300" i="33"/>
  <c r="AE300" i="33"/>
  <c r="AD300" i="33"/>
  <c r="AC300" i="33"/>
  <c r="AB300" i="33"/>
  <c r="AA300" i="33"/>
  <c r="Z300" i="33"/>
  <c r="Y300" i="33"/>
  <c r="X300" i="33"/>
  <c r="W300" i="33"/>
  <c r="V300" i="33"/>
  <c r="U300" i="33"/>
  <c r="T300" i="33"/>
  <c r="S300" i="33"/>
  <c r="R300" i="33"/>
  <c r="Q300" i="33"/>
  <c r="P300" i="33"/>
  <c r="O300" i="33"/>
  <c r="N300" i="33"/>
  <c r="M300" i="33"/>
  <c r="L300" i="33"/>
  <c r="K300" i="33"/>
  <c r="J300" i="33"/>
  <c r="I300" i="33"/>
  <c r="H300" i="33"/>
  <c r="G300" i="33"/>
  <c r="F300" i="33"/>
  <c r="E300" i="33"/>
  <c r="AR299" i="33"/>
  <c r="AQ299" i="33"/>
  <c r="AP299" i="33"/>
  <c r="AO299" i="33"/>
  <c r="AN299" i="33"/>
  <c r="AM299" i="33"/>
  <c r="AL299" i="33"/>
  <c r="AK299" i="33"/>
  <c r="AJ299" i="33"/>
  <c r="AI299" i="33"/>
  <c r="AH299" i="33"/>
  <c r="AG299" i="33"/>
  <c r="AF299" i="33"/>
  <c r="AE299" i="33"/>
  <c r="AD299" i="33"/>
  <c r="AC299" i="33"/>
  <c r="AB299" i="33"/>
  <c r="AA299" i="33"/>
  <c r="Z299" i="33"/>
  <c r="Y299" i="33"/>
  <c r="X299" i="33"/>
  <c r="W299" i="33"/>
  <c r="V299" i="33"/>
  <c r="U299" i="33"/>
  <c r="T299" i="33"/>
  <c r="S299" i="33"/>
  <c r="R299" i="33"/>
  <c r="Q299" i="33"/>
  <c r="P299" i="33"/>
  <c r="O299" i="33"/>
  <c r="N299" i="33"/>
  <c r="M299" i="33"/>
  <c r="L299" i="33"/>
  <c r="K299" i="33"/>
  <c r="J299" i="33"/>
  <c r="I299" i="33"/>
  <c r="H299" i="33"/>
  <c r="G299" i="33"/>
  <c r="F299" i="33"/>
  <c r="E299" i="33"/>
  <c r="AR298" i="33"/>
  <c r="AQ298" i="33"/>
  <c r="AP298" i="33"/>
  <c r="AO298" i="33"/>
  <c r="AN298" i="33"/>
  <c r="AM298" i="33"/>
  <c r="AL298" i="33"/>
  <c r="AK298" i="33"/>
  <c r="AJ298" i="33"/>
  <c r="AI298" i="33"/>
  <c r="AH298" i="33"/>
  <c r="AG298" i="33"/>
  <c r="AF298" i="33"/>
  <c r="AE298" i="33"/>
  <c r="AD298" i="33"/>
  <c r="AC298" i="33"/>
  <c r="AB298" i="33"/>
  <c r="AA298" i="33"/>
  <c r="Z298" i="33"/>
  <c r="Y298" i="33"/>
  <c r="X298" i="33"/>
  <c r="W298" i="33"/>
  <c r="V298" i="33"/>
  <c r="U298" i="33"/>
  <c r="T298" i="33"/>
  <c r="S298" i="33"/>
  <c r="R298" i="33"/>
  <c r="Q298" i="33"/>
  <c r="P298" i="33"/>
  <c r="O298" i="33"/>
  <c r="N298" i="33"/>
  <c r="M298" i="33"/>
  <c r="L298" i="33"/>
  <c r="K298" i="33"/>
  <c r="J298" i="33"/>
  <c r="I298" i="33"/>
  <c r="H298" i="33"/>
  <c r="G298" i="33"/>
  <c r="F298" i="33"/>
  <c r="E298" i="33"/>
  <c r="V292" i="33"/>
  <c r="R292" i="33"/>
  <c r="O292" i="33"/>
  <c r="C282" i="33"/>
  <c r="C280" i="33"/>
  <c r="G279" i="33"/>
  <c r="H279" i="33" s="1"/>
  <c r="H278" i="33"/>
  <c r="G278" i="33"/>
  <c r="C275" i="33"/>
  <c r="CM270" i="33"/>
  <c r="CM271" i="33" s="1"/>
  <c r="BR270" i="33"/>
  <c r="BR271" i="33" s="1"/>
  <c r="BK270" i="33"/>
  <c r="BK271" i="33" s="1"/>
  <c r="AP270" i="33"/>
  <c r="AP271" i="33" s="1"/>
  <c r="O269" i="33"/>
  <c r="DB268" i="33" a="1"/>
  <c r="DB268" i="33" s="1"/>
  <c r="CZ268" i="33"/>
  <c r="CX268" i="33"/>
  <c r="CW268" i="33"/>
  <c r="CV268" i="33"/>
  <c r="CU268" i="33"/>
  <c r="CT268" i="33"/>
  <c r="CR268" i="33"/>
  <c r="CQ268" i="33"/>
  <c r="CP268" i="33"/>
  <c r="CN268" i="33"/>
  <c r="CM268" i="33"/>
  <c r="CL268" i="33"/>
  <c r="CK268" i="33"/>
  <c r="CJ268" i="33"/>
  <c r="CH268" i="33"/>
  <c r="CE268" i="33"/>
  <c r="CD268" i="33"/>
  <c r="CB268" i="33"/>
  <c r="CA268" i="33"/>
  <c r="BZ268" i="33"/>
  <c r="BY268" i="33"/>
  <c r="BX268" i="33"/>
  <c r="BV268" i="33"/>
  <c r="BT268" i="33"/>
  <c r="BS268" i="33"/>
  <c r="BR268" i="33"/>
  <c r="BQ268" i="33"/>
  <c r="BP268" i="33"/>
  <c r="BN268" i="33"/>
  <c r="BM268" i="33"/>
  <c r="BL268" i="33"/>
  <c r="BK268" i="33"/>
  <c r="BJ268" i="33"/>
  <c r="BH268" i="33"/>
  <c r="BG268" i="33"/>
  <c r="BF268" i="33"/>
  <c r="BD268" i="33"/>
  <c r="BB268" i="33"/>
  <c r="BA268" i="33"/>
  <c r="AZ268" i="33"/>
  <c r="AX268" i="33"/>
  <c r="AW268" i="33"/>
  <c r="AV268" i="33"/>
  <c r="AU268" i="33"/>
  <c r="AT268" i="33"/>
  <c r="AR268" i="33"/>
  <c r="AO268" i="33"/>
  <c r="AN268" i="33"/>
  <c r="AM268" i="33"/>
  <c r="AL268" i="33"/>
  <c r="AJ268" i="33"/>
  <c r="AI268" i="33"/>
  <c r="AH268" i="33"/>
  <c r="AF268" i="33"/>
  <c r="AD268" i="33"/>
  <c r="AC268" i="33"/>
  <c r="AB268" i="33"/>
  <c r="Z268" i="33"/>
  <c r="X268" i="33"/>
  <c r="W268" i="33"/>
  <c r="U268" i="33"/>
  <c r="S268" i="33"/>
  <c r="Q268" i="33"/>
  <c r="P268" i="33"/>
  <c r="N268" i="33"/>
  <c r="M268" i="33"/>
  <c r="DA267" i="33"/>
  <c r="DA270" i="33" s="1"/>
  <c r="DA271" i="33" s="1"/>
  <c r="CZ267" i="33"/>
  <c r="CX267" i="33"/>
  <c r="CW267" i="33"/>
  <c r="CV267" i="33"/>
  <c r="CU267" i="33"/>
  <c r="CT267" i="33"/>
  <c r="CT270" i="33" s="1"/>
  <c r="CT271" i="33" s="1"/>
  <c r="CR267" i="33"/>
  <c r="CQ267" i="33"/>
  <c r="CP267" i="33"/>
  <c r="CN267" i="33"/>
  <c r="CM267" i="33"/>
  <c r="CL267" i="33"/>
  <c r="CK267" i="33"/>
  <c r="CJ267" i="33"/>
  <c r="CH267" i="33"/>
  <c r="CF267" i="33"/>
  <c r="CF270" i="33" s="1"/>
  <c r="CF271" i="33" s="1"/>
  <c r="CE267" i="33"/>
  <c r="CD267" i="33"/>
  <c r="CB267" i="33"/>
  <c r="CA267" i="33"/>
  <c r="BZ267" i="33"/>
  <c r="BY267" i="33"/>
  <c r="BY270" i="33" s="1"/>
  <c r="BY271" i="33" s="1"/>
  <c r="BX267" i="33"/>
  <c r="BV267" i="33"/>
  <c r="BT267" i="33"/>
  <c r="BS267" i="33"/>
  <c r="BR267" i="33"/>
  <c r="BQ267" i="33"/>
  <c r="BP267" i="33"/>
  <c r="BN267" i="33"/>
  <c r="BM267" i="33"/>
  <c r="BL267" i="33"/>
  <c r="BK267" i="33"/>
  <c r="BJ267" i="33"/>
  <c r="BH267" i="33"/>
  <c r="BG267" i="33"/>
  <c r="BF267" i="33"/>
  <c r="BD267" i="33"/>
  <c r="BD270" i="33" s="1"/>
  <c r="BD271" i="33" s="1"/>
  <c r="BB267" i="33"/>
  <c r="BA267" i="33"/>
  <c r="AZ267" i="33"/>
  <c r="AX267" i="33"/>
  <c r="AW267" i="33"/>
  <c r="AW270" i="33" s="1"/>
  <c r="AW271" i="33" s="1"/>
  <c r="AV267" i="33"/>
  <c r="AU267" i="33"/>
  <c r="AT267" i="33"/>
  <c r="AR267" i="33"/>
  <c r="AP267" i="33"/>
  <c r="AO267" i="33"/>
  <c r="AN267" i="33"/>
  <c r="AM267" i="33"/>
  <c r="AL267" i="33"/>
  <c r="AJ267" i="33"/>
  <c r="AI267" i="33"/>
  <c r="AI270" i="33" s="1"/>
  <c r="AI271" i="33" s="1"/>
  <c r="AH267" i="33"/>
  <c r="AF267" i="33"/>
  <c r="AD267" i="33"/>
  <c r="AC267" i="33"/>
  <c r="AB267" i="33"/>
  <c r="AB270" i="33" s="1"/>
  <c r="AB271" i="33" s="1"/>
  <c r="Z267" i="33"/>
  <c r="X267" i="33"/>
  <c r="W267" i="33"/>
  <c r="U267" i="33"/>
  <c r="T267" i="33"/>
  <c r="T270" i="33" s="1"/>
  <c r="T271" i="33" s="1"/>
  <c r="S267" i="33"/>
  <c r="Q267" i="33"/>
  <c r="P267" i="33"/>
  <c r="N267" i="33"/>
  <c r="DB267" i="33" s="1"/>
  <c r="AH283" i="33" s="1"/>
  <c r="AI283" i="33" s="1"/>
  <c r="M267" i="33"/>
  <c r="R264" i="33"/>
  <c r="O264" i="33"/>
  <c r="CZ257" i="33"/>
  <c r="C252" i="33"/>
  <c r="G251" i="33"/>
  <c r="G250" i="33"/>
  <c r="X239" i="33" s="1"/>
  <c r="C247" i="33"/>
  <c r="AB240" i="33" s="1"/>
  <c r="K242" i="33"/>
  <c r="AR240" i="33"/>
  <c r="AO240" i="33"/>
  <c r="AN240" i="33"/>
  <c r="AM240" i="33"/>
  <c r="AL240" i="33"/>
  <c r="AJ240" i="33"/>
  <c r="AH240" i="33"/>
  <c r="AF240" i="33"/>
  <c r="AD240" i="33"/>
  <c r="AC240" i="33"/>
  <c r="Z240" i="33"/>
  <c r="X240" i="33"/>
  <c r="W240" i="33"/>
  <c r="U240" i="33"/>
  <c r="S240" i="33"/>
  <c r="Q240" i="33"/>
  <c r="P240" i="33"/>
  <c r="N240" i="33"/>
  <c r="M240" i="33"/>
  <c r="AR239" i="33"/>
  <c r="AO239" i="33"/>
  <c r="AN239" i="33"/>
  <c r="AM239" i="33"/>
  <c r="AL239" i="33"/>
  <c r="AJ239" i="33"/>
  <c r="AH239" i="33"/>
  <c r="AF239" i="33"/>
  <c r="AD239" i="33"/>
  <c r="AC239" i="33"/>
  <c r="Z239" i="33"/>
  <c r="W239" i="33"/>
  <c r="U239" i="33"/>
  <c r="S239" i="33"/>
  <c r="Q239" i="33"/>
  <c r="P239" i="33"/>
  <c r="N239" i="33"/>
  <c r="M239" i="33"/>
  <c r="V238" i="33"/>
  <c r="V241" i="33" s="1"/>
  <c r="R238" i="33"/>
  <c r="R241" i="33" s="1"/>
  <c r="O238" i="33"/>
  <c r="O241" i="33" s="1"/>
  <c r="C227" i="33"/>
  <c r="G226" i="33"/>
  <c r="G225" i="33"/>
  <c r="C222" i="33"/>
  <c r="AP215" i="33" s="1"/>
  <c r="K217" i="33"/>
  <c r="V216" i="33"/>
  <c r="AR215" i="33"/>
  <c r="AO215" i="33"/>
  <c r="AN215" i="33"/>
  <c r="AM215" i="33"/>
  <c r="AL215" i="33"/>
  <c r="AJ215" i="33"/>
  <c r="AH215" i="33"/>
  <c r="AF215" i="33"/>
  <c r="AD215" i="33"/>
  <c r="AC215" i="33"/>
  <c r="Z215" i="33"/>
  <c r="X215" i="33"/>
  <c r="W215" i="33"/>
  <c r="U215" i="33"/>
  <c r="S215" i="33"/>
  <c r="Q215" i="33"/>
  <c r="P215" i="33"/>
  <c r="N215" i="33"/>
  <c r="M215" i="33"/>
  <c r="AR214" i="33"/>
  <c r="AP214" i="33"/>
  <c r="AP217" i="33" s="1"/>
  <c r="AP218" i="33" s="1"/>
  <c r="AO214" i="33"/>
  <c r="AN214" i="33"/>
  <c r="AM214" i="33"/>
  <c r="AL214" i="33"/>
  <c r="AJ214" i="33"/>
  <c r="AH214" i="33"/>
  <c r="AF214" i="33"/>
  <c r="AD214" i="33"/>
  <c r="AC214" i="33"/>
  <c r="Z214" i="33"/>
  <c r="W214" i="33"/>
  <c r="U214" i="33"/>
  <c r="T214" i="33"/>
  <c r="T217" i="33" s="1"/>
  <c r="T218" i="33" s="1"/>
  <c r="S214" i="33"/>
  <c r="Q214" i="33"/>
  <c r="P214" i="33"/>
  <c r="N214" i="33"/>
  <c r="M214" i="33"/>
  <c r="V213" i="33"/>
  <c r="R213" i="33"/>
  <c r="R216" i="33" s="1"/>
  <c r="O213" i="33"/>
  <c r="O216" i="33" s="1"/>
  <c r="E213" i="33"/>
  <c r="R128" i="33"/>
  <c r="R129" i="33" s="1"/>
  <c r="O128" i="33"/>
  <c r="O129" i="33" s="1"/>
  <c r="K128" i="33"/>
  <c r="J128" i="33"/>
  <c r="I128" i="33"/>
  <c r="H128" i="33"/>
  <c r="G128" i="33"/>
  <c r="F128" i="33"/>
  <c r="E128" i="33"/>
  <c r="R125" i="33"/>
  <c r="R124" i="33"/>
  <c r="O124" i="33"/>
  <c r="O125" i="33" s="1"/>
  <c r="K124" i="33"/>
  <c r="J124" i="33"/>
  <c r="I124" i="33"/>
  <c r="H124" i="33"/>
  <c r="G124" i="33"/>
  <c r="F124" i="33"/>
  <c r="E124" i="33"/>
  <c r="CY121" i="33"/>
  <c r="J121" i="33"/>
  <c r="K121" i="33" s="1"/>
  <c r="I121" i="33"/>
  <c r="H121" i="33"/>
  <c r="G121" i="33"/>
  <c r="F121" i="33"/>
  <c r="E121" i="33"/>
  <c r="O120" i="33"/>
  <c r="V119" i="33"/>
  <c r="V120" i="33" s="1"/>
  <c r="R119" i="33"/>
  <c r="R120" i="33" s="1"/>
  <c r="O119" i="33"/>
  <c r="K119" i="33"/>
  <c r="J119" i="33"/>
  <c r="I119" i="33"/>
  <c r="H119" i="33"/>
  <c r="G119" i="33"/>
  <c r="F119" i="33"/>
  <c r="E119" i="33"/>
  <c r="K117" i="33"/>
  <c r="J117" i="33"/>
  <c r="I117" i="33"/>
  <c r="H117" i="33"/>
  <c r="G117" i="33"/>
  <c r="F117" i="33"/>
  <c r="E117" i="33"/>
  <c r="V115" i="33"/>
  <c r="V116" i="33" s="1"/>
  <c r="R115" i="33"/>
  <c r="R116" i="33" s="1"/>
  <c r="O115" i="33"/>
  <c r="O116" i="33" s="1"/>
  <c r="F115" i="33"/>
  <c r="E110" i="33"/>
  <c r="E107" i="33"/>
  <c r="E103" i="33"/>
  <c r="J102" i="33"/>
  <c r="E100" i="33"/>
  <c r="BB89" i="33"/>
  <c r="R88" i="33"/>
  <c r="O88" i="33"/>
  <c r="K88" i="33"/>
  <c r="J88" i="33"/>
  <c r="I88" i="33"/>
  <c r="H88" i="33"/>
  <c r="G88" i="33"/>
  <c r="F88" i="33"/>
  <c r="E88" i="33"/>
  <c r="CV85" i="33"/>
  <c r="BP85" i="33"/>
  <c r="AJ85" i="33"/>
  <c r="R84" i="33"/>
  <c r="O84" i="33"/>
  <c r="K84" i="33"/>
  <c r="J84" i="33"/>
  <c r="I84" i="33"/>
  <c r="H84" i="33"/>
  <c r="G84" i="33"/>
  <c r="F84" i="33"/>
  <c r="E84" i="33"/>
  <c r="E115" i="33" s="1"/>
  <c r="V83" i="33"/>
  <c r="R83" i="33"/>
  <c r="O83" i="33"/>
  <c r="K83" i="33"/>
  <c r="J83" i="33"/>
  <c r="I83" i="33"/>
  <c r="H83" i="33"/>
  <c r="G83" i="33"/>
  <c r="G115" i="33" s="1"/>
  <c r="F83" i="33"/>
  <c r="E83" i="33"/>
  <c r="V79" i="33"/>
  <c r="R79" i="33"/>
  <c r="O79" i="33"/>
  <c r="F79" i="33"/>
  <c r="E79" i="33"/>
  <c r="V75" i="33"/>
  <c r="R75" i="33"/>
  <c r="O75" i="33"/>
  <c r="E75" i="33"/>
  <c r="K74" i="33"/>
  <c r="J74" i="33"/>
  <c r="I74" i="33"/>
  <c r="H74" i="33"/>
  <c r="G74" i="33"/>
  <c r="F74" i="33"/>
  <c r="E74" i="33"/>
  <c r="E69" i="33"/>
  <c r="E70" i="33" s="1"/>
  <c r="E67" i="33"/>
  <c r="CN85" i="33" s="1"/>
  <c r="E66" i="33"/>
  <c r="E62" i="33"/>
  <c r="E63" i="33" s="1"/>
  <c r="E59" i="33"/>
  <c r="E60" i="33" s="1"/>
  <c r="AD76" i="33" s="1"/>
  <c r="V42" i="33"/>
  <c r="R42" i="33"/>
  <c r="O42" i="33"/>
  <c r="I41" i="33"/>
  <c r="J41" i="33" s="1"/>
  <c r="K41" i="33" s="1"/>
  <c r="L41" i="33" s="1"/>
  <c r="M41" i="33" s="1"/>
  <c r="N41" i="33" s="1"/>
  <c r="O41" i="33" s="1"/>
  <c r="P41" i="33" s="1"/>
  <c r="Q41" i="33" s="1"/>
  <c r="R41" i="33" s="1"/>
  <c r="S41" i="33" s="1"/>
  <c r="T41" i="33" s="1"/>
  <c r="U41" i="33" s="1"/>
  <c r="V41" i="33" s="1"/>
  <c r="W41" i="33" s="1"/>
  <c r="X41" i="33" s="1"/>
  <c r="Y41" i="33" s="1"/>
  <c r="Z41" i="33" s="1"/>
  <c r="AA41" i="33" s="1"/>
  <c r="AB41" i="33" s="1"/>
  <c r="AC41" i="33" s="1"/>
  <c r="AD41" i="33" s="1"/>
  <c r="AE41" i="33" s="1"/>
  <c r="AF41" i="33" s="1"/>
  <c r="AG41" i="33" s="1"/>
  <c r="AH41" i="33" s="1"/>
  <c r="AI41" i="33" s="1"/>
  <c r="AJ41" i="33" s="1"/>
  <c r="AK41" i="33" s="1"/>
  <c r="AL41" i="33" s="1"/>
  <c r="AM41" i="33" s="1"/>
  <c r="AN41" i="33" s="1"/>
  <c r="AO41" i="33" s="1"/>
  <c r="AP41" i="33" s="1"/>
  <c r="AQ41" i="33" s="1"/>
  <c r="AR41" i="33" s="1"/>
  <c r="AS41" i="33" s="1"/>
  <c r="AT41" i="33" s="1"/>
  <c r="AU41" i="33" s="1"/>
  <c r="AV41" i="33" s="1"/>
  <c r="AW41" i="33" s="1"/>
  <c r="AX41" i="33" s="1"/>
  <c r="AY41" i="33" s="1"/>
  <c r="AZ41" i="33" s="1"/>
  <c r="BA41" i="33" s="1"/>
  <c r="BB41" i="33" s="1"/>
  <c r="BC41" i="33" s="1"/>
  <c r="BD41" i="33" s="1"/>
  <c r="BE41" i="33" s="1"/>
  <c r="BF41" i="33" s="1"/>
  <c r="BG41" i="33" s="1"/>
  <c r="BH41" i="33" s="1"/>
  <c r="BI41" i="33" s="1"/>
  <c r="BJ41" i="33" s="1"/>
  <c r="BK41" i="33" s="1"/>
  <c r="BL41" i="33" s="1"/>
  <c r="BM41" i="33" s="1"/>
  <c r="BN41" i="33" s="1"/>
  <c r="BO41" i="33" s="1"/>
  <c r="BP41" i="33" s="1"/>
  <c r="BQ41" i="33" s="1"/>
  <c r="BR41" i="33" s="1"/>
  <c r="BS41" i="33" s="1"/>
  <c r="BT41" i="33" s="1"/>
  <c r="BU41" i="33" s="1"/>
  <c r="BV41" i="33" s="1"/>
  <c r="BW41" i="33" s="1"/>
  <c r="BX41" i="33" s="1"/>
  <c r="BY41" i="33" s="1"/>
  <c r="BZ41" i="33" s="1"/>
  <c r="CA41" i="33" s="1"/>
  <c r="CB41" i="33" s="1"/>
  <c r="CC41" i="33" s="1"/>
  <c r="CD41" i="33" s="1"/>
  <c r="CE41" i="33" s="1"/>
  <c r="CF41" i="33" s="1"/>
  <c r="CG41" i="33" s="1"/>
  <c r="CH41" i="33" s="1"/>
  <c r="CI41" i="33" s="1"/>
  <c r="CJ41" i="33" s="1"/>
  <c r="CK41" i="33" s="1"/>
  <c r="CL41" i="33" s="1"/>
  <c r="CM41" i="33" s="1"/>
  <c r="CN41" i="33" s="1"/>
  <c r="CO41" i="33" s="1"/>
  <c r="CP41" i="33" s="1"/>
  <c r="CQ41" i="33" s="1"/>
  <c r="CR41" i="33" s="1"/>
  <c r="CS41" i="33" s="1"/>
  <c r="CT41" i="33" s="1"/>
  <c r="CU41" i="33" s="1"/>
  <c r="CV41" i="33" s="1"/>
  <c r="CW41" i="33" s="1"/>
  <c r="CX41" i="33" s="1"/>
  <c r="CY41" i="33" s="1"/>
  <c r="CZ41" i="33" s="1"/>
  <c r="G41" i="33"/>
  <c r="H41" i="33" s="1"/>
  <c r="F41" i="33"/>
  <c r="E38" i="33"/>
  <c r="F38" i="33" s="1"/>
  <c r="G38" i="33" s="1"/>
  <c r="H38" i="33" s="1"/>
  <c r="I38" i="33" s="1"/>
  <c r="J38" i="33" s="1"/>
  <c r="K38" i="33" s="1"/>
  <c r="L38" i="33" s="1"/>
  <c r="M38" i="33" s="1"/>
  <c r="N38" i="33" s="1"/>
  <c r="O38" i="33" s="1"/>
  <c r="P38" i="33" s="1"/>
  <c r="Q38" i="33" s="1"/>
  <c r="R38" i="33" s="1"/>
  <c r="S38" i="33" s="1"/>
  <c r="T38" i="33" s="1"/>
  <c r="U38" i="33" s="1"/>
  <c r="V38" i="33" s="1"/>
  <c r="W38" i="33" s="1"/>
  <c r="X38" i="33" s="1"/>
  <c r="C38" i="33"/>
  <c r="G32" i="33"/>
  <c r="H32" i="33" s="1"/>
  <c r="I32" i="33" s="1"/>
  <c r="J32" i="33" s="1"/>
  <c r="K32" i="33" s="1"/>
  <c r="L32" i="33" s="1"/>
  <c r="M32" i="33" s="1"/>
  <c r="N32" i="33" s="1"/>
  <c r="O32" i="33" s="1"/>
  <c r="P32" i="33" s="1"/>
  <c r="Q32" i="33" s="1"/>
  <c r="R32" i="33" s="1"/>
  <c r="S32" i="33" s="1"/>
  <c r="T32" i="33" s="1"/>
  <c r="U32" i="33" s="1"/>
  <c r="V32" i="33" s="1"/>
  <c r="W32" i="33" s="1"/>
  <c r="X32" i="33" s="1"/>
  <c r="Y32" i="33" s="1"/>
  <c r="Z32" i="33" s="1"/>
  <c r="AA32" i="33" s="1"/>
  <c r="AB32" i="33" s="1"/>
  <c r="AC32" i="33" s="1"/>
  <c r="AD32" i="33" s="1"/>
  <c r="AE32" i="33" s="1"/>
  <c r="AF32" i="33" s="1"/>
  <c r="AG32" i="33" s="1"/>
  <c r="AH32" i="33" s="1"/>
  <c r="AI32" i="33" s="1"/>
  <c r="AJ32" i="33" s="1"/>
  <c r="AK32" i="33" s="1"/>
  <c r="AL32" i="33" s="1"/>
  <c r="AM32" i="33" s="1"/>
  <c r="AN32" i="33" s="1"/>
  <c r="AO32" i="33" s="1"/>
  <c r="AP32" i="33" s="1"/>
  <c r="AQ32" i="33" s="1"/>
  <c r="AR32" i="33" s="1"/>
  <c r="F32" i="33"/>
  <c r="O28" i="33"/>
  <c r="P28" i="33" s="1"/>
  <c r="Q28" i="33" s="1"/>
  <c r="R28" i="33" s="1"/>
  <c r="S28" i="33" s="1"/>
  <c r="T28" i="33" s="1"/>
  <c r="U28" i="33" s="1"/>
  <c r="V28" i="33" s="1"/>
  <c r="E28" i="33"/>
  <c r="F28" i="33" s="1"/>
  <c r="G28" i="33" s="1"/>
  <c r="H28" i="33" s="1"/>
  <c r="I28" i="33" s="1"/>
  <c r="J28" i="33" s="1"/>
  <c r="K28" i="33" s="1"/>
  <c r="L28" i="33" s="1"/>
  <c r="M28" i="33" s="1"/>
  <c r="N28" i="33" s="1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F25" i="33"/>
  <c r="F23" i="33"/>
  <c r="G23" i="33" s="1"/>
  <c r="H23" i="33" s="1"/>
  <c r="I23" i="33" s="1"/>
  <c r="J23" i="33" s="1"/>
  <c r="K23" i="33" s="1"/>
  <c r="L23" i="33" s="1"/>
  <c r="M23" i="33" s="1"/>
  <c r="N23" i="33" s="1"/>
  <c r="O23" i="33" s="1"/>
  <c r="P23" i="33" s="1"/>
  <c r="Q23" i="33" s="1"/>
  <c r="R23" i="33" s="1"/>
  <c r="S23" i="33" s="1"/>
  <c r="T23" i="33" s="1"/>
  <c r="U23" i="33" s="1"/>
  <c r="V23" i="33" s="1"/>
  <c r="W23" i="33" s="1"/>
  <c r="X23" i="33" s="1"/>
  <c r="Y23" i="33" s="1"/>
  <c r="Z23" i="33" s="1"/>
  <c r="AA23" i="33" s="1"/>
  <c r="AB23" i="33" s="1"/>
  <c r="AC23" i="33" s="1"/>
  <c r="AD23" i="33" s="1"/>
  <c r="AE23" i="33" s="1"/>
  <c r="AF23" i="33" s="1"/>
  <c r="AG23" i="33" s="1"/>
  <c r="AH23" i="33" s="1"/>
  <c r="AI23" i="33" s="1"/>
  <c r="AJ23" i="33" s="1"/>
  <c r="AK23" i="33" s="1"/>
  <c r="AL23" i="33" s="1"/>
  <c r="AM23" i="33" s="1"/>
  <c r="AN23" i="33" s="1"/>
  <c r="AO23" i="33" s="1"/>
  <c r="AP23" i="33" s="1"/>
  <c r="AQ23" i="33" s="1"/>
  <c r="AR23" i="33" s="1"/>
  <c r="F22" i="33"/>
  <c r="G22" i="33" s="1"/>
  <c r="H22" i="33" s="1"/>
  <c r="I22" i="33" s="1"/>
  <c r="J22" i="33" s="1"/>
  <c r="K22" i="33" s="1"/>
  <c r="L22" i="33" s="1"/>
  <c r="I21" i="33"/>
  <c r="J21" i="33" s="1"/>
  <c r="K21" i="33" s="1"/>
  <c r="L21" i="33" s="1"/>
  <c r="H21" i="33"/>
  <c r="G21" i="33"/>
  <c r="F21" i="33"/>
  <c r="G19" i="33"/>
  <c r="F17" i="33"/>
  <c r="E16" i="33"/>
  <c r="V12" i="33"/>
  <c r="R12" i="33"/>
  <c r="O12" i="33"/>
  <c r="K12" i="33"/>
  <c r="J12" i="33"/>
  <c r="I12" i="33"/>
  <c r="H12" i="33"/>
  <c r="G12" i="33"/>
  <c r="F12" i="33"/>
  <c r="E12" i="33"/>
  <c r="V11" i="33"/>
  <c r="R11" i="33"/>
  <c r="O11" i="33"/>
  <c r="K11" i="33"/>
  <c r="J11" i="33"/>
  <c r="I11" i="33"/>
  <c r="H11" i="33"/>
  <c r="G11" i="33"/>
  <c r="F11" i="33"/>
  <c r="E11" i="33"/>
  <c r="C8" i="33"/>
  <c r="W24" i="32"/>
  <c r="X24" i="32" s="1"/>
  <c r="Y24" i="32" s="1"/>
  <c r="Z24" i="32" s="1"/>
  <c r="AA24" i="32" s="1"/>
  <c r="AB24" i="32" s="1"/>
  <c r="AC24" i="32" s="1"/>
  <c r="AD24" i="32" s="1"/>
  <c r="AE24" i="32" s="1"/>
  <c r="AF24" i="32" s="1"/>
  <c r="AG24" i="32" s="1"/>
  <c r="AH24" i="32" s="1"/>
  <c r="AI24" i="32" s="1"/>
  <c r="AJ24" i="32" s="1"/>
  <c r="AK24" i="32" s="1"/>
  <c r="AL24" i="32" s="1"/>
  <c r="AM24" i="32" s="1"/>
  <c r="AN24" i="32" s="1"/>
  <c r="AO24" i="32" s="1"/>
  <c r="AP24" i="32" s="1"/>
  <c r="AQ24" i="32" s="1"/>
  <c r="AR24" i="32" s="1"/>
  <c r="G24" i="32"/>
  <c r="H24" i="32" s="1"/>
  <c r="I24" i="32" s="1"/>
  <c r="J24" i="32" s="1"/>
  <c r="K24" i="32" s="1"/>
  <c r="L24" i="32" s="1"/>
  <c r="M24" i="32" s="1"/>
  <c r="N24" i="32" s="1"/>
  <c r="O24" i="32" s="1"/>
  <c r="P24" i="32" s="1"/>
  <c r="Q24" i="32" s="1"/>
  <c r="R24" i="32" s="1"/>
  <c r="S24" i="32" s="1"/>
  <c r="T24" i="32" s="1"/>
  <c r="U24" i="32" s="1"/>
  <c r="V24" i="32" s="1"/>
  <c r="F24" i="32"/>
  <c r="W22" i="32"/>
  <c r="X22" i="32" s="1"/>
  <c r="Y22" i="32" s="1"/>
  <c r="Z22" i="32" s="1"/>
  <c r="AA22" i="32" s="1"/>
  <c r="AB22" i="32" s="1"/>
  <c r="AC22" i="32" s="1"/>
  <c r="AD22" i="32" s="1"/>
  <c r="AE22" i="32" s="1"/>
  <c r="AF22" i="32" s="1"/>
  <c r="AG22" i="32" s="1"/>
  <c r="AH22" i="32" s="1"/>
  <c r="AI22" i="32" s="1"/>
  <c r="AJ22" i="32" s="1"/>
  <c r="AK22" i="32" s="1"/>
  <c r="AL22" i="32" s="1"/>
  <c r="AM22" i="32" s="1"/>
  <c r="AN22" i="32" s="1"/>
  <c r="AO22" i="32" s="1"/>
  <c r="AP22" i="32" s="1"/>
  <c r="AQ22" i="32" s="1"/>
  <c r="AR22" i="32" s="1"/>
  <c r="W23" i="32"/>
  <c r="X23" i="32"/>
  <c r="Y23" i="32" s="1"/>
  <c r="Z23" i="32" s="1"/>
  <c r="AA23" i="32" s="1"/>
  <c r="AB23" i="32" s="1"/>
  <c r="AC23" i="32" s="1"/>
  <c r="AD23" i="32" s="1"/>
  <c r="AE23" i="32" s="1"/>
  <c r="AF23" i="32" s="1"/>
  <c r="AG23" i="32" s="1"/>
  <c r="AH23" i="32" s="1"/>
  <c r="AI23" i="32" s="1"/>
  <c r="AJ23" i="32" s="1"/>
  <c r="AK23" i="32" s="1"/>
  <c r="AL23" i="32" s="1"/>
  <c r="AM23" i="32" s="1"/>
  <c r="AN23" i="32" s="1"/>
  <c r="AO23" i="32" s="1"/>
  <c r="AP23" i="32" s="1"/>
  <c r="AQ23" i="32" s="1"/>
  <c r="AR23" i="32" s="1"/>
  <c r="G25" i="32"/>
  <c r="H25" i="32" s="1"/>
  <c r="I25" i="32" s="1"/>
  <c r="J25" i="32" s="1"/>
  <c r="K25" i="32" s="1"/>
  <c r="L25" i="32" s="1"/>
  <c r="M25" i="32" s="1"/>
  <c r="N25" i="32" s="1"/>
  <c r="O25" i="32" s="1"/>
  <c r="P25" i="32" s="1"/>
  <c r="Q25" i="32" s="1"/>
  <c r="R25" i="32" s="1"/>
  <c r="S25" i="32" s="1"/>
  <c r="T25" i="32" s="1"/>
  <c r="U25" i="32" s="1"/>
  <c r="V25" i="32" s="1"/>
  <c r="W25" i="32" s="1"/>
  <c r="X25" i="32" s="1"/>
  <c r="Y25" i="32" s="1"/>
  <c r="Z25" i="32" s="1"/>
  <c r="AA25" i="32" s="1"/>
  <c r="AB25" i="32" s="1"/>
  <c r="AC25" i="32" s="1"/>
  <c r="AD25" i="32" s="1"/>
  <c r="AE25" i="32" s="1"/>
  <c r="AF25" i="32" s="1"/>
  <c r="AG25" i="32" s="1"/>
  <c r="AH25" i="32" s="1"/>
  <c r="AI25" i="32" s="1"/>
  <c r="AJ25" i="32" s="1"/>
  <c r="AK25" i="32" s="1"/>
  <c r="AL25" i="32" s="1"/>
  <c r="AM25" i="32" s="1"/>
  <c r="AN25" i="32" s="1"/>
  <c r="AO25" i="32" s="1"/>
  <c r="AP25" i="32" s="1"/>
  <c r="AQ25" i="32" s="1"/>
  <c r="AR25" i="32" s="1"/>
  <c r="F25" i="32"/>
  <c r="F23" i="32"/>
  <c r="G23" i="32" s="1"/>
  <c r="H23" i="32" s="1"/>
  <c r="I23" i="32" s="1"/>
  <c r="J23" i="32" s="1"/>
  <c r="K23" i="32" s="1"/>
  <c r="L23" i="32" s="1"/>
  <c r="M23" i="32" s="1"/>
  <c r="N23" i="32" s="1"/>
  <c r="O23" i="32" s="1"/>
  <c r="P23" i="32" s="1"/>
  <c r="Q23" i="32" s="1"/>
  <c r="R23" i="32" s="1"/>
  <c r="S23" i="32" s="1"/>
  <c r="T23" i="32" s="1"/>
  <c r="U23" i="32" s="1"/>
  <c r="V23" i="32" s="1"/>
  <c r="F22" i="32"/>
  <c r="G22" i="32" s="1"/>
  <c r="H22" i="32" s="1"/>
  <c r="I22" i="32" s="1"/>
  <c r="J22" i="32" s="1"/>
  <c r="K22" i="32" s="1"/>
  <c r="L22" i="32" s="1"/>
  <c r="M22" i="32" s="1"/>
  <c r="N22" i="32" s="1"/>
  <c r="O22" i="32" s="1"/>
  <c r="P22" i="32" s="1"/>
  <c r="Q22" i="32" s="1"/>
  <c r="R22" i="32" s="1"/>
  <c r="S22" i="32" s="1"/>
  <c r="T22" i="32" s="1"/>
  <c r="U22" i="32" s="1"/>
  <c r="V22" i="32" s="1"/>
  <c r="V305" i="32"/>
  <c r="R305" i="32"/>
  <c r="O305" i="32"/>
  <c r="AR301" i="32"/>
  <c r="AQ301" i="32"/>
  <c r="AP301" i="32"/>
  <c r="AO301" i="32"/>
  <c r="AN301" i="32"/>
  <c r="AM301" i="32"/>
  <c r="AL301" i="32"/>
  <c r="AK301" i="32"/>
  <c r="AJ301" i="32"/>
  <c r="AI301" i="32"/>
  <c r="AH301" i="32"/>
  <c r="AG301" i="32"/>
  <c r="AF301" i="32"/>
  <c r="AE301" i="32"/>
  <c r="AD301" i="32"/>
  <c r="AC301" i="32"/>
  <c r="AB301" i="32"/>
  <c r="AA301" i="32"/>
  <c r="Z301" i="32"/>
  <c r="Y301" i="32"/>
  <c r="X301" i="32"/>
  <c r="W301" i="32"/>
  <c r="V301" i="32"/>
  <c r="U301" i="32"/>
  <c r="T301" i="32"/>
  <c r="S301" i="32"/>
  <c r="R301" i="32"/>
  <c r="Q301" i="32"/>
  <c r="P301" i="32"/>
  <c r="O301" i="32"/>
  <c r="N301" i="32"/>
  <c r="M301" i="32"/>
  <c r="L301" i="32"/>
  <c r="K301" i="32"/>
  <c r="J301" i="32"/>
  <c r="I301" i="32"/>
  <c r="H301" i="32"/>
  <c r="G301" i="32"/>
  <c r="F301" i="32"/>
  <c r="E301" i="32"/>
  <c r="AR300" i="32"/>
  <c r="AQ300" i="32"/>
  <c r="AP300" i="32"/>
  <c r="AO300" i="32"/>
  <c r="AN300" i="32"/>
  <c r="AM300" i="32"/>
  <c r="AL300" i="32"/>
  <c r="AK300" i="32"/>
  <c r="AJ300" i="32"/>
  <c r="AI300" i="32"/>
  <c r="AH300" i="32"/>
  <c r="AG300" i="32"/>
  <c r="AF300" i="32"/>
  <c r="AE300" i="32"/>
  <c r="AD300" i="32"/>
  <c r="AC300" i="32"/>
  <c r="AB300" i="32"/>
  <c r="AA300" i="32"/>
  <c r="Z300" i="32"/>
  <c r="Y300" i="32"/>
  <c r="X300" i="32"/>
  <c r="W300" i="32"/>
  <c r="V300" i="32"/>
  <c r="U300" i="32"/>
  <c r="T300" i="32"/>
  <c r="S300" i="32"/>
  <c r="R300" i="32"/>
  <c r="Q300" i="32"/>
  <c r="P300" i="32"/>
  <c r="O300" i="32"/>
  <c r="N300" i="32"/>
  <c r="M300" i="32"/>
  <c r="L300" i="32"/>
  <c r="K300" i="32"/>
  <c r="J300" i="32"/>
  <c r="I300" i="32"/>
  <c r="H300" i="32"/>
  <c r="G300" i="32"/>
  <c r="F300" i="32"/>
  <c r="E300" i="32"/>
  <c r="AR299" i="32"/>
  <c r="AQ299" i="32"/>
  <c r="AP299" i="32"/>
  <c r="AO299" i="32"/>
  <c r="AN299" i="32"/>
  <c r="AM299" i="32"/>
  <c r="AL299" i="32"/>
  <c r="AK299" i="32"/>
  <c r="AJ299" i="32"/>
  <c r="AI299" i="32"/>
  <c r="AH299" i="32"/>
  <c r="AG299" i="32"/>
  <c r="AF299" i="32"/>
  <c r="AE299" i="32"/>
  <c r="AD299" i="32"/>
  <c r="AC299" i="32"/>
  <c r="AB299" i="32"/>
  <c r="AA299" i="32"/>
  <c r="Z299" i="32"/>
  <c r="Y299" i="32"/>
  <c r="X299" i="32"/>
  <c r="W299" i="32"/>
  <c r="V299" i="32"/>
  <c r="U299" i="32"/>
  <c r="T299" i="32"/>
  <c r="S299" i="32"/>
  <c r="R299" i="32"/>
  <c r="Q299" i="32"/>
  <c r="P299" i="32"/>
  <c r="O299" i="32"/>
  <c r="N299" i="32"/>
  <c r="M299" i="32"/>
  <c r="L299" i="32"/>
  <c r="K299" i="32"/>
  <c r="J299" i="32"/>
  <c r="I299" i="32"/>
  <c r="H299" i="32"/>
  <c r="G299" i="32"/>
  <c r="F299" i="32"/>
  <c r="E299" i="32"/>
  <c r="AR298" i="32"/>
  <c r="AQ298" i="32"/>
  <c r="AP298" i="32"/>
  <c r="AO298" i="32"/>
  <c r="AN298" i="32"/>
  <c r="AM298" i="32"/>
  <c r="AL298" i="32"/>
  <c r="AK298" i="32"/>
  <c r="AJ298" i="32"/>
  <c r="AI298" i="32"/>
  <c r="AH298" i="32"/>
  <c r="AG298" i="32"/>
  <c r="AF298" i="32"/>
  <c r="AE298" i="32"/>
  <c r="AD298" i="32"/>
  <c r="AC298" i="32"/>
  <c r="AB298" i="32"/>
  <c r="AA298" i="32"/>
  <c r="Z298" i="32"/>
  <c r="Y298" i="32"/>
  <c r="X298" i="32"/>
  <c r="W298" i="32"/>
  <c r="V298" i="32"/>
  <c r="U298" i="32"/>
  <c r="T298" i="32"/>
  <c r="S298" i="32"/>
  <c r="R298" i="32"/>
  <c r="Q298" i="32"/>
  <c r="P298" i="32"/>
  <c r="O298" i="32"/>
  <c r="N298" i="32"/>
  <c r="M298" i="32"/>
  <c r="L298" i="32"/>
  <c r="K298" i="32"/>
  <c r="J298" i="32"/>
  <c r="I298" i="32"/>
  <c r="H298" i="32"/>
  <c r="G298" i="32"/>
  <c r="F298" i="32"/>
  <c r="E298" i="32"/>
  <c r="V292" i="32"/>
  <c r="R292" i="32"/>
  <c r="O292" i="32"/>
  <c r="C280" i="32"/>
  <c r="C282" i="32" s="1"/>
  <c r="H279" i="32"/>
  <c r="G279" i="32"/>
  <c r="G278" i="32"/>
  <c r="C277" i="32"/>
  <c r="C275" i="32"/>
  <c r="O269" i="32"/>
  <c r="DB268" i="32" a="1"/>
  <c r="DB268" i="32" s="1"/>
  <c r="CZ268" i="32"/>
  <c r="CX268" i="32"/>
  <c r="CW268" i="32"/>
  <c r="CV268" i="32"/>
  <c r="CU268" i="32"/>
  <c r="CR268" i="32"/>
  <c r="CQ268" i="32"/>
  <c r="CP268" i="32"/>
  <c r="CN268" i="32"/>
  <c r="CM268" i="32"/>
  <c r="CL268" i="32"/>
  <c r="CK268" i="32"/>
  <c r="CJ268" i="32"/>
  <c r="CH268" i="32"/>
  <c r="CE268" i="32"/>
  <c r="CD268" i="32"/>
  <c r="CB268" i="32"/>
  <c r="CA268" i="32"/>
  <c r="BZ268" i="32"/>
  <c r="BX268" i="32"/>
  <c r="BV268" i="32"/>
  <c r="BT268" i="32"/>
  <c r="BS268" i="32"/>
  <c r="BR268" i="32"/>
  <c r="BQ268" i="32"/>
  <c r="BP268" i="32"/>
  <c r="BN268" i="32"/>
  <c r="BM268" i="32"/>
  <c r="BL268" i="32"/>
  <c r="BJ268" i="32"/>
  <c r="BH268" i="32"/>
  <c r="BG268" i="32"/>
  <c r="BF268" i="32"/>
  <c r="BB268" i="32"/>
  <c r="BA268" i="32"/>
  <c r="AZ268" i="32"/>
  <c r="AX268" i="32"/>
  <c r="AW268" i="32"/>
  <c r="AV268" i="32"/>
  <c r="AU268" i="32"/>
  <c r="AT268" i="32"/>
  <c r="AR268" i="32"/>
  <c r="AO268" i="32"/>
  <c r="AN268" i="32"/>
  <c r="AM268" i="32"/>
  <c r="AL268" i="32"/>
  <c r="AJ268" i="32"/>
  <c r="AH268" i="32"/>
  <c r="AF268" i="32"/>
  <c r="AD268" i="32"/>
  <c r="AC268" i="32"/>
  <c r="AB268" i="32"/>
  <c r="Z268" i="32"/>
  <c r="X268" i="32"/>
  <c r="W268" i="32"/>
  <c r="U268" i="32"/>
  <c r="T268" i="32"/>
  <c r="S268" i="32"/>
  <c r="Q268" i="32"/>
  <c r="P268" i="32"/>
  <c r="N268" i="32"/>
  <c r="M268" i="32"/>
  <c r="DA267" i="32"/>
  <c r="DA270" i="32" s="1"/>
  <c r="DA271" i="32" s="1"/>
  <c r="CZ267" i="32"/>
  <c r="CX267" i="32"/>
  <c r="CW267" i="32"/>
  <c r="CV267" i="32"/>
  <c r="CU267" i="32"/>
  <c r="CR267" i="32"/>
  <c r="CQ267" i="32"/>
  <c r="CP267" i="32"/>
  <c r="CN267" i="32"/>
  <c r="CM267" i="32"/>
  <c r="CM270" i="32" s="1"/>
  <c r="CM271" i="32" s="1"/>
  <c r="CL267" i="32"/>
  <c r="CK267" i="32"/>
  <c r="CJ267" i="32"/>
  <c r="CH267" i="32"/>
  <c r="CE267" i="32"/>
  <c r="CD267" i="32"/>
  <c r="CB267" i="32"/>
  <c r="CA267" i="32"/>
  <c r="BZ267" i="32"/>
  <c r="BX267" i="32"/>
  <c r="BV267" i="32"/>
  <c r="BT267" i="32"/>
  <c r="BS267" i="32"/>
  <c r="BR267" i="32"/>
  <c r="BR270" i="32" s="1"/>
  <c r="BR271" i="32" s="1"/>
  <c r="BQ267" i="32"/>
  <c r="BP267" i="32"/>
  <c r="BN267" i="32"/>
  <c r="BM267" i="32"/>
  <c r="BL267" i="32"/>
  <c r="BJ267" i="32"/>
  <c r="BH267" i="32"/>
  <c r="BG267" i="32"/>
  <c r="BF267" i="32"/>
  <c r="BB267" i="32"/>
  <c r="BA267" i="32"/>
  <c r="AZ267" i="32"/>
  <c r="AX267" i="32"/>
  <c r="AV267" i="32"/>
  <c r="AU267" i="32"/>
  <c r="AT267" i="32"/>
  <c r="AR267" i="32"/>
  <c r="AO267" i="32"/>
  <c r="AN267" i="32"/>
  <c r="AM267" i="32"/>
  <c r="AL267" i="32"/>
  <c r="AJ267" i="32"/>
  <c r="AH267" i="32"/>
  <c r="AF267" i="32"/>
  <c r="AD267" i="32"/>
  <c r="AC267" i="32"/>
  <c r="AB267" i="32"/>
  <c r="AB270" i="32" s="1"/>
  <c r="AB271" i="32" s="1"/>
  <c r="Z267" i="32"/>
  <c r="X267" i="32"/>
  <c r="W267" i="32"/>
  <c r="U267" i="32"/>
  <c r="T267" i="32"/>
  <c r="T270" i="32" s="1"/>
  <c r="T271" i="32" s="1"/>
  <c r="S267" i="32"/>
  <c r="Q267" i="32"/>
  <c r="P267" i="32"/>
  <c r="N267" i="32"/>
  <c r="M267" i="32"/>
  <c r="R264" i="32"/>
  <c r="O264" i="32"/>
  <c r="CZ257" i="32"/>
  <c r="C252" i="32"/>
  <c r="C254" i="32" s="1"/>
  <c r="G251" i="32"/>
  <c r="G250" i="32"/>
  <c r="X239" i="32" s="1"/>
  <c r="C247" i="32"/>
  <c r="AI240" i="32" s="1"/>
  <c r="K242" i="32"/>
  <c r="V241" i="32"/>
  <c r="O241" i="32"/>
  <c r="AR240" i="32"/>
  <c r="AO240" i="32"/>
  <c r="AN240" i="32"/>
  <c r="AM240" i="32"/>
  <c r="AL240" i="32"/>
  <c r="AJ240" i="32"/>
  <c r="AH240" i="32"/>
  <c r="AF240" i="32"/>
  <c r="AD240" i="32"/>
  <c r="AC240" i="32"/>
  <c r="Z240" i="32"/>
  <c r="X240" i="32"/>
  <c r="W240" i="32"/>
  <c r="U240" i="32"/>
  <c r="S240" i="32"/>
  <c r="Q240" i="32"/>
  <c r="P240" i="32"/>
  <c r="N240" i="32"/>
  <c r="M240" i="32"/>
  <c r="AR239" i="32"/>
  <c r="AO239" i="32"/>
  <c r="AN239" i="32"/>
  <c r="AM239" i="32"/>
  <c r="AL239" i="32"/>
  <c r="AJ239" i="32"/>
  <c r="AH239" i="32"/>
  <c r="AF239" i="32"/>
  <c r="AD239" i="32"/>
  <c r="AC239" i="32"/>
  <c r="Z239" i="32"/>
  <c r="W239" i="32"/>
  <c r="U239" i="32"/>
  <c r="S239" i="32"/>
  <c r="Q239" i="32"/>
  <c r="P239" i="32"/>
  <c r="N239" i="32"/>
  <c r="M239" i="32"/>
  <c r="V238" i="32"/>
  <c r="R238" i="32"/>
  <c r="R241" i="32" s="1"/>
  <c r="O238" i="32"/>
  <c r="C227" i="32"/>
  <c r="C229" i="32" s="1"/>
  <c r="H226" i="32"/>
  <c r="G226" i="32"/>
  <c r="G225" i="32"/>
  <c r="C222" i="32"/>
  <c r="C249" i="32" s="1"/>
  <c r="K217" i="32"/>
  <c r="AR215" i="32"/>
  <c r="AO215" i="32"/>
  <c r="AN215" i="32"/>
  <c r="AM215" i="32"/>
  <c r="AL215" i="32"/>
  <c r="AJ215" i="32"/>
  <c r="AH215" i="32"/>
  <c r="AF215" i="32"/>
  <c r="AD215" i="32"/>
  <c r="AC215" i="32"/>
  <c r="Z215" i="32"/>
  <c r="X215" i="32"/>
  <c r="W215" i="32"/>
  <c r="U215" i="32"/>
  <c r="S215" i="32"/>
  <c r="Q215" i="32"/>
  <c r="P215" i="32"/>
  <c r="N215" i="32"/>
  <c r="M215" i="32"/>
  <c r="AR214" i="32"/>
  <c r="AP214" i="32"/>
  <c r="AP217" i="32" s="1"/>
  <c r="AP218" i="32" s="1"/>
  <c r="AO214" i="32"/>
  <c r="AN214" i="32"/>
  <c r="AM214" i="32"/>
  <c r="AL214" i="32"/>
  <c r="AJ214" i="32"/>
  <c r="AI214" i="32"/>
  <c r="AI217" i="32" s="1"/>
  <c r="AH214" i="32"/>
  <c r="AF214" i="32"/>
  <c r="AD214" i="32"/>
  <c r="AC214" i="32"/>
  <c r="AB214" i="32"/>
  <c r="AB217" i="32" s="1"/>
  <c r="AA218" i="32" s="1"/>
  <c r="Z214" i="32"/>
  <c r="W214" i="32"/>
  <c r="U214" i="32"/>
  <c r="T214" i="32"/>
  <c r="T217" i="32" s="1"/>
  <c r="T218" i="32" s="1"/>
  <c r="S214" i="32"/>
  <c r="Q214" i="32"/>
  <c r="P214" i="32"/>
  <c r="N214" i="32"/>
  <c r="M214" i="32"/>
  <c r="V213" i="32"/>
  <c r="V216" i="32" s="1"/>
  <c r="R213" i="32"/>
  <c r="R216" i="32" s="1"/>
  <c r="O213" i="32"/>
  <c r="O216" i="32" s="1"/>
  <c r="E213" i="32"/>
  <c r="R129" i="32"/>
  <c r="R128" i="32"/>
  <c r="O128" i="32"/>
  <c r="O129" i="32" s="1"/>
  <c r="K128" i="32"/>
  <c r="J128" i="32"/>
  <c r="I128" i="32"/>
  <c r="H128" i="32"/>
  <c r="G128" i="32"/>
  <c r="F128" i="32"/>
  <c r="E128" i="32"/>
  <c r="R125" i="32"/>
  <c r="R124" i="32"/>
  <c r="O124" i="32"/>
  <c r="O125" i="32" s="1"/>
  <c r="K124" i="32"/>
  <c r="J124" i="32"/>
  <c r="I124" i="32"/>
  <c r="H124" i="32"/>
  <c r="G124" i="32"/>
  <c r="F124" i="32"/>
  <c r="E124" i="32"/>
  <c r="CY121" i="32"/>
  <c r="K121" i="32"/>
  <c r="J121" i="32"/>
  <c r="I121" i="32"/>
  <c r="H121" i="32"/>
  <c r="G121" i="32"/>
  <c r="F121" i="32"/>
  <c r="E121" i="32"/>
  <c r="V119" i="32"/>
  <c r="V120" i="32" s="1"/>
  <c r="R119" i="32"/>
  <c r="R120" i="32" s="1"/>
  <c r="O119" i="32"/>
  <c r="O120" i="32" s="1"/>
  <c r="K119" i="32"/>
  <c r="J119" i="32"/>
  <c r="I119" i="32"/>
  <c r="H119" i="32"/>
  <c r="G119" i="32"/>
  <c r="F119" i="32"/>
  <c r="E119" i="32"/>
  <c r="K117" i="32"/>
  <c r="J117" i="32"/>
  <c r="I117" i="32"/>
  <c r="H117" i="32"/>
  <c r="G117" i="32"/>
  <c r="F117" i="32"/>
  <c r="E117" i="32"/>
  <c r="V115" i="32"/>
  <c r="V116" i="32" s="1"/>
  <c r="R115" i="32"/>
  <c r="R116" i="32" s="1"/>
  <c r="O115" i="32"/>
  <c r="O116" i="32" s="1"/>
  <c r="E110" i="32"/>
  <c r="E107" i="32"/>
  <c r="E103" i="32"/>
  <c r="J102" i="32"/>
  <c r="E100" i="32"/>
  <c r="CY89" i="32"/>
  <c r="CX89" i="32"/>
  <c r="CS89" i="32"/>
  <c r="CI89" i="32"/>
  <c r="CH89" i="32"/>
  <c r="CC89" i="32"/>
  <c r="CA89" i="32"/>
  <c r="BZ89" i="32"/>
  <c r="BM89" i="32"/>
  <c r="BK89" i="32"/>
  <c r="BJ89" i="32"/>
  <c r="BE89" i="32"/>
  <c r="BC89" i="32"/>
  <c r="AV89" i="32"/>
  <c r="AU89" i="32"/>
  <c r="AT89" i="32"/>
  <c r="AS89" i="32"/>
  <c r="AR89" i="32"/>
  <c r="AN89" i="32"/>
  <c r="AM89" i="32"/>
  <c r="AL89" i="32"/>
  <c r="AK89" i="32"/>
  <c r="AJ89" i="32"/>
  <c r="AF89" i="32"/>
  <c r="AE89" i="32"/>
  <c r="AD89" i="32"/>
  <c r="AC89" i="32"/>
  <c r="AB89" i="32"/>
  <c r="X89" i="32"/>
  <c r="W89" i="32"/>
  <c r="U89" i="32"/>
  <c r="T89" i="32"/>
  <c r="S89" i="32"/>
  <c r="M89" i="32"/>
  <c r="L89" i="32"/>
  <c r="R88" i="32"/>
  <c r="O88" i="32"/>
  <c r="K88" i="32"/>
  <c r="J88" i="32"/>
  <c r="I88" i="32"/>
  <c r="H88" i="32"/>
  <c r="G88" i="32"/>
  <c r="F88" i="32"/>
  <c r="E88" i="32"/>
  <c r="BX85" i="32"/>
  <c r="AP85" i="32"/>
  <c r="R84" i="32"/>
  <c r="O84" i="32"/>
  <c r="K84" i="32"/>
  <c r="J84" i="32"/>
  <c r="I84" i="32"/>
  <c r="H84" i="32"/>
  <c r="G84" i="32"/>
  <c r="F84" i="32"/>
  <c r="E84" i="32"/>
  <c r="E115" i="32" s="1"/>
  <c r="V83" i="32"/>
  <c r="R83" i="32"/>
  <c r="O83" i="32"/>
  <c r="K83" i="32"/>
  <c r="J83" i="32"/>
  <c r="I83" i="32"/>
  <c r="H83" i="32"/>
  <c r="G83" i="32"/>
  <c r="G115" i="32" s="1"/>
  <c r="F83" i="32"/>
  <c r="F115" i="32" s="1"/>
  <c r="E83" i="32"/>
  <c r="V79" i="32"/>
  <c r="R79" i="32"/>
  <c r="O79" i="32"/>
  <c r="F79" i="32"/>
  <c r="E79" i="32"/>
  <c r="V75" i="32"/>
  <c r="R75" i="32"/>
  <c r="O75" i="32"/>
  <c r="E75" i="32"/>
  <c r="K74" i="32"/>
  <c r="J74" i="32"/>
  <c r="I74" i="32"/>
  <c r="H74" i="32"/>
  <c r="G74" i="32"/>
  <c r="F74" i="32"/>
  <c r="E74" i="32"/>
  <c r="E70" i="32"/>
  <c r="CK89" i="32" s="1"/>
  <c r="E69" i="32"/>
  <c r="E66" i="32"/>
  <c r="E67" i="32" s="1"/>
  <c r="CL85" i="32" s="1"/>
  <c r="E62" i="32"/>
  <c r="E63" i="32" s="1"/>
  <c r="AL80" i="32" s="1"/>
  <c r="E60" i="32"/>
  <c r="AJ76" i="32" s="1"/>
  <c r="E59" i="32"/>
  <c r="V42" i="32"/>
  <c r="R42" i="32"/>
  <c r="O42" i="32"/>
  <c r="G41" i="32"/>
  <c r="H41" i="32" s="1"/>
  <c r="I41" i="32" s="1"/>
  <c r="J41" i="32" s="1"/>
  <c r="K41" i="32" s="1"/>
  <c r="L41" i="32" s="1"/>
  <c r="M41" i="32" s="1"/>
  <c r="N41" i="32" s="1"/>
  <c r="O41" i="32" s="1"/>
  <c r="P41" i="32" s="1"/>
  <c r="Q41" i="32" s="1"/>
  <c r="R41" i="32" s="1"/>
  <c r="S41" i="32" s="1"/>
  <c r="T41" i="32" s="1"/>
  <c r="U41" i="32" s="1"/>
  <c r="V41" i="32" s="1"/>
  <c r="W41" i="32" s="1"/>
  <c r="X41" i="32" s="1"/>
  <c r="Y41" i="32" s="1"/>
  <c r="Z41" i="32" s="1"/>
  <c r="AA41" i="32" s="1"/>
  <c r="AB41" i="32" s="1"/>
  <c r="AC41" i="32" s="1"/>
  <c r="AD41" i="32" s="1"/>
  <c r="AE41" i="32" s="1"/>
  <c r="AF41" i="32" s="1"/>
  <c r="AG41" i="32" s="1"/>
  <c r="AH41" i="32" s="1"/>
  <c r="AI41" i="32" s="1"/>
  <c r="AJ41" i="32" s="1"/>
  <c r="AK41" i="32" s="1"/>
  <c r="AL41" i="32" s="1"/>
  <c r="AM41" i="32" s="1"/>
  <c r="AN41" i="32" s="1"/>
  <c r="AO41" i="32" s="1"/>
  <c r="AP41" i="32" s="1"/>
  <c r="AQ41" i="32" s="1"/>
  <c r="AR41" i="32" s="1"/>
  <c r="AS41" i="32" s="1"/>
  <c r="AT41" i="32" s="1"/>
  <c r="AU41" i="32" s="1"/>
  <c r="AV41" i="32" s="1"/>
  <c r="AW41" i="32" s="1"/>
  <c r="AX41" i="32" s="1"/>
  <c r="AY41" i="32" s="1"/>
  <c r="AZ41" i="32" s="1"/>
  <c r="BA41" i="32" s="1"/>
  <c r="BB41" i="32" s="1"/>
  <c r="BC41" i="32" s="1"/>
  <c r="BD41" i="32" s="1"/>
  <c r="BE41" i="32" s="1"/>
  <c r="BF41" i="32" s="1"/>
  <c r="BG41" i="32" s="1"/>
  <c r="BH41" i="32" s="1"/>
  <c r="BI41" i="32" s="1"/>
  <c r="BJ41" i="32" s="1"/>
  <c r="BK41" i="32" s="1"/>
  <c r="BL41" i="32" s="1"/>
  <c r="BM41" i="32" s="1"/>
  <c r="BN41" i="32" s="1"/>
  <c r="BO41" i="32" s="1"/>
  <c r="BP41" i="32" s="1"/>
  <c r="BQ41" i="32" s="1"/>
  <c r="BR41" i="32" s="1"/>
  <c r="BS41" i="32" s="1"/>
  <c r="BT41" i="32" s="1"/>
  <c r="BU41" i="32" s="1"/>
  <c r="BV41" i="32" s="1"/>
  <c r="BW41" i="32" s="1"/>
  <c r="BX41" i="32" s="1"/>
  <c r="BY41" i="32" s="1"/>
  <c r="BZ41" i="32" s="1"/>
  <c r="CA41" i="32" s="1"/>
  <c r="CB41" i="32" s="1"/>
  <c r="CC41" i="32" s="1"/>
  <c r="CD41" i="32" s="1"/>
  <c r="CE41" i="32" s="1"/>
  <c r="CF41" i="32" s="1"/>
  <c r="CG41" i="32" s="1"/>
  <c r="CH41" i="32" s="1"/>
  <c r="CI41" i="32" s="1"/>
  <c r="CJ41" i="32" s="1"/>
  <c r="CK41" i="32" s="1"/>
  <c r="CL41" i="32" s="1"/>
  <c r="CM41" i="32" s="1"/>
  <c r="CN41" i="32" s="1"/>
  <c r="CO41" i="32" s="1"/>
  <c r="CP41" i="32" s="1"/>
  <c r="CQ41" i="32" s="1"/>
  <c r="CR41" i="32" s="1"/>
  <c r="CS41" i="32" s="1"/>
  <c r="CT41" i="32" s="1"/>
  <c r="CU41" i="32" s="1"/>
  <c r="CV41" i="32" s="1"/>
  <c r="CW41" i="32" s="1"/>
  <c r="CX41" i="32" s="1"/>
  <c r="CY41" i="32" s="1"/>
  <c r="CZ41" i="32" s="1"/>
  <c r="F41" i="32"/>
  <c r="E38" i="32"/>
  <c r="F38" i="32" s="1"/>
  <c r="G38" i="32" s="1"/>
  <c r="H38" i="32" s="1"/>
  <c r="I38" i="32" s="1"/>
  <c r="J38" i="32" s="1"/>
  <c r="K38" i="32" s="1"/>
  <c r="L38" i="32" s="1"/>
  <c r="M38" i="32" s="1"/>
  <c r="N38" i="32" s="1"/>
  <c r="O38" i="32" s="1"/>
  <c r="P38" i="32" s="1"/>
  <c r="Q38" i="32" s="1"/>
  <c r="R38" i="32" s="1"/>
  <c r="S38" i="32" s="1"/>
  <c r="T38" i="32" s="1"/>
  <c r="U38" i="32" s="1"/>
  <c r="V38" i="32" s="1"/>
  <c r="W38" i="32" s="1"/>
  <c r="X38" i="32" s="1"/>
  <c r="C38" i="32"/>
  <c r="J32" i="32"/>
  <c r="K32" i="32" s="1"/>
  <c r="L32" i="32" s="1"/>
  <c r="M32" i="32" s="1"/>
  <c r="N32" i="32" s="1"/>
  <c r="O32" i="32" s="1"/>
  <c r="P32" i="32" s="1"/>
  <c r="Q32" i="32" s="1"/>
  <c r="R32" i="32" s="1"/>
  <c r="S32" i="32" s="1"/>
  <c r="T32" i="32" s="1"/>
  <c r="U32" i="32" s="1"/>
  <c r="V32" i="32" s="1"/>
  <c r="W32" i="32" s="1"/>
  <c r="X32" i="32" s="1"/>
  <c r="Y32" i="32" s="1"/>
  <c r="Z32" i="32" s="1"/>
  <c r="AA32" i="32" s="1"/>
  <c r="AB32" i="32" s="1"/>
  <c r="AC32" i="32" s="1"/>
  <c r="AD32" i="32" s="1"/>
  <c r="AE32" i="32" s="1"/>
  <c r="AF32" i="32" s="1"/>
  <c r="AG32" i="32" s="1"/>
  <c r="AH32" i="32" s="1"/>
  <c r="AI32" i="32" s="1"/>
  <c r="AJ32" i="32" s="1"/>
  <c r="AK32" i="32" s="1"/>
  <c r="AL32" i="32" s="1"/>
  <c r="AM32" i="32" s="1"/>
  <c r="AN32" i="32" s="1"/>
  <c r="AO32" i="32" s="1"/>
  <c r="AP32" i="32" s="1"/>
  <c r="AQ32" i="32" s="1"/>
  <c r="AR32" i="32" s="1"/>
  <c r="I32" i="32"/>
  <c r="G32" i="32"/>
  <c r="H32" i="32" s="1"/>
  <c r="F32" i="32"/>
  <c r="O28" i="32"/>
  <c r="P28" i="32" s="1"/>
  <c r="Q28" i="32" s="1"/>
  <c r="R28" i="32" s="1"/>
  <c r="S28" i="32" s="1"/>
  <c r="T28" i="32" s="1"/>
  <c r="U28" i="32" s="1"/>
  <c r="V28" i="32" s="1"/>
  <c r="E28" i="32"/>
  <c r="F28" i="32" s="1"/>
  <c r="G28" i="32" s="1"/>
  <c r="H28" i="32" s="1"/>
  <c r="I28" i="32" s="1"/>
  <c r="J28" i="32" s="1"/>
  <c r="K28" i="32" s="1"/>
  <c r="L28" i="32" s="1"/>
  <c r="M28" i="32" s="1"/>
  <c r="N28" i="32" s="1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F21" i="32"/>
  <c r="G21" i="32" s="1"/>
  <c r="H21" i="32" s="1"/>
  <c r="I21" i="32" s="1"/>
  <c r="J21" i="32" s="1"/>
  <c r="K21" i="32" s="1"/>
  <c r="L21" i="32" s="1"/>
  <c r="G19" i="32"/>
  <c r="F17" i="32"/>
  <c r="E16" i="32"/>
  <c r="V12" i="32"/>
  <c r="R12" i="32"/>
  <c r="O12" i="32"/>
  <c r="K12" i="32"/>
  <c r="J12" i="32"/>
  <c r="I12" i="32"/>
  <c r="H12" i="32"/>
  <c r="G12" i="32"/>
  <c r="F12" i="32"/>
  <c r="E12" i="32"/>
  <c r="V11" i="32"/>
  <c r="R11" i="32"/>
  <c r="O11" i="32"/>
  <c r="K11" i="32"/>
  <c r="J11" i="32"/>
  <c r="I11" i="32"/>
  <c r="H11" i="32"/>
  <c r="G11" i="32"/>
  <c r="F11" i="32"/>
  <c r="E11" i="32"/>
  <c r="C8" i="32"/>
  <c r="N120" i="9"/>
  <c r="N97" i="9"/>
  <c r="AI215" i="32" l="1"/>
  <c r="Q48" i="41"/>
  <c r="R47" i="41"/>
  <c r="Q60" i="41"/>
  <c r="R59" i="41"/>
  <c r="L34" i="40"/>
  <c r="L25" i="40"/>
  <c r="R22" i="40"/>
  <c r="AP239" i="33"/>
  <c r="AP242" i="33" s="1"/>
  <c r="AP243" i="33" s="1"/>
  <c r="AI240" i="33"/>
  <c r="AP240" i="32"/>
  <c r="J20" i="35"/>
  <c r="O22" i="35"/>
  <c r="J25" i="35"/>
  <c r="T240" i="32"/>
  <c r="T215" i="33"/>
  <c r="AP240" i="33"/>
  <c r="T240" i="33"/>
  <c r="T239" i="33"/>
  <c r="T242" i="33" s="1"/>
  <c r="T243" i="33" s="1"/>
  <c r="C224" i="33"/>
  <c r="U76" i="33"/>
  <c r="AL76" i="33"/>
  <c r="M22" i="33"/>
  <c r="CW89" i="33"/>
  <c r="CO89" i="33"/>
  <c r="CG89" i="33"/>
  <c r="BY89" i="33"/>
  <c r="BQ89" i="33"/>
  <c r="BI89" i="33"/>
  <c r="BA89" i="33"/>
  <c r="AS89" i="33"/>
  <c r="AK89" i="33"/>
  <c r="AC89" i="33"/>
  <c r="T89" i="33"/>
  <c r="CV89" i="33"/>
  <c r="CN89" i="33"/>
  <c r="CF89" i="33"/>
  <c r="BX89" i="33"/>
  <c r="BP89" i="33"/>
  <c r="BH89" i="33"/>
  <c r="AZ89" i="33"/>
  <c r="AR89" i="33"/>
  <c r="AJ89" i="33"/>
  <c r="AB89" i="33"/>
  <c r="S89" i="33"/>
  <c r="CU89" i="33"/>
  <c r="CM89" i="33"/>
  <c r="CE89" i="33"/>
  <c r="BW89" i="33"/>
  <c r="BO89" i="33"/>
  <c r="BG89" i="33"/>
  <c r="AY89" i="33"/>
  <c r="AQ89" i="33"/>
  <c r="AI89" i="33"/>
  <c r="AA89" i="33"/>
  <c r="Q89" i="33"/>
  <c r="CT89" i="33"/>
  <c r="CL89" i="33"/>
  <c r="CD89" i="33"/>
  <c r="BV89" i="33"/>
  <c r="BN89" i="33"/>
  <c r="BF89" i="33"/>
  <c r="AX89" i="33"/>
  <c r="AP89" i="33"/>
  <c r="AH89" i="33"/>
  <c r="Z89" i="33"/>
  <c r="P89" i="33"/>
  <c r="CS89" i="33"/>
  <c r="CK89" i="33"/>
  <c r="CC89" i="33"/>
  <c r="BU89" i="33"/>
  <c r="BM89" i="33"/>
  <c r="BE89" i="33"/>
  <c r="AW89" i="33"/>
  <c r="AO89" i="33"/>
  <c r="AG89" i="33"/>
  <c r="Y89" i="33"/>
  <c r="N89" i="33"/>
  <c r="CZ89" i="33"/>
  <c r="CR89" i="33"/>
  <c r="CJ89" i="33"/>
  <c r="CB89" i="33"/>
  <c r="BT89" i="33"/>
  <c r="BL89" i="33"/>
  <c r="BD89" i="33"/>
  <c r="AV89" i="33"/>
  <c r="AN89" i="33"/>
  <c r="AF89" i="33"/>
  <c r="X89" i="33"/>
  <c r="M89" i="33"/>
  <c r="CA89" i="33"/>
  <c r="AU89" i="33"/>
  <c r="L89" i="33"/>
  <c r="BZ89" i="33"/>
  <c r="AT89" i="33"/>
  <c r="CY89" i="33"/>
  <c r="BS89" i="33"/>
  <c r="AM89" i="33"/>
  <c r="CX89" i="33"/>
  <c r="BR89" i="33"/>
  <c r="AL89" i="33"/>
  <c r="CQ89" i="33"/>
  <c r="BK89" i="33"/>
  <c r="AE89" i="33"/>
  <c r="CP89" i="33"/>
  <c r="BJ89" i="33"/>
  <c r="AD89" i="33"/>
  <c r="CI89" i="33"/>
  <c r="BC89" i="33"/>
  <c r="W89" i="33"/>
  <c r="U89" i="33"/>
  <c r="CH89" i="33"/>
  <c r="G25" i="33"/>
  <c r="AP76" i="33"/>
  <c r="AO76" i="33"/>
  <c r="AN76" i="33"/>
  <c r="AK76" i="33"/>
  <c r="AC76" i="33"/>
  <c r="T76" i="33"/>
  <c r="AJ76" i="33"/>
  <c r="AB76" i="33"/>
  <c r="S76" i="33"/>
  <c r="AI76" i="33"/>
  <c r="AA76" i="33"/>
  <c r="Q76" i="33"/>
  <c r="AH76" i="33"/>
  <c r="Z76" i="33"/>
  <c r="P76" i="33"/>
  <c r="AR76" i="33"/>
  <c r="AG76" i="33"/>
  <c r="Y76" i="33"/>
  <c r="N76" i="33"/>
  <c r="AQ76" i="33"/>
  <c r="AF76" i="33"/>
  <c r="X76" i="33"/>
  <c r="M76" i="33"/>
  <c r="AM76" i="33"/>
  <c r="AE76" i="33"/>
  <c r="W76" i="33"/>
  <c r="L76" i="33"/>
  <c r="R179" i="33"/>
  <c r="AK80" i="33"/>
  <c r="AC80" i="33"/>
  <c r="T80" i="33"/>
  <c r="AR80" i="33"/>
  <c r="AJ80" i="33"/>
  <c r="AB80" i="33"/>
  <c r="S80" i="33"/>
  <c r="AQ80" i="33"/>
  <c r="AI80" i="33"/>
  <c r="AA80" i="33"/>
  <c r="Q80" i="33"/>
  <c r="AP80" i="33"/>
  <c r="AH80" i="33"/>
  <c r="Z80" i="33"/>
  <c r="P80" i="33"/>
  <c r="AO80" i="33"/>
  <c r="AG80" i="33"/>
  <c r="Y80" i="33"/>
  <c r="N80" i="33"/>
  <c r="AN80" i="33"/>
  <c r="AF80" i="33"/>
  <c r="X80" i="33"/>
  <c r="M80" i="33"/>
  <c r="AM80" i="33"/>
  <c r="AL80" i="33"/>
  <c r="AE80" i="33"/>
  <c r="AD80" i="33"/>
  <c r="W80" i="33"/>
  <c r="U80" i="33"/>
  <c r="L80" i="33"/>
  <c r="AQ85" i="33"/>
  <c r="BW85" i="33"/>
  <c r="AR85" i="33"/>
  <c r="BX85" i="33"/>
  <c r="Q85" i="33"/>
  <c r="AY85" i="33"/>
  <c r="CE85" i="33"/>
  <c r="S85" i="33"/>
  <c r="AZ85" i="33"/>
  <c r="CF85" i="33"/>
  <c r="AA85" i="33"/>
  <c r="BG85" i="33"/>
  <c r="CM85" i="33"/>
  <c r="AB85" i="33"/>
  <c r="BH85" i="33"/>
  <c r="CT85" i="33"/>
  <c r="CL85" i="33"/>
  <c r="CD85" i="33"/>
  <c r="BV85" i="33"/>
  <c r="BN85" i="33"/>
  <c r="BF85" i="33"/>
  <c r="AX85" i="33"/>
  <c r="AP85" i="33"/>
  <c r="AH85" i="33"/>
  <c r="Z85" i="33"/>
  <c r="P85" i="33"/>
  <c r="CS85" i="33"/>
  <c r="CK85" i="33"/>
  <c r="CC85" i="33"/>
  <c r="BU85" i="33"/>
  <c r="BM85" i="33"/>
  <c r="BE85" i="33"/>
  <c r="AW85" i="33"/>
  <c r="AO85" i="33"/>
  <c r="AG85" i="33"/>
  <c r="Y85" i="33"/>
  <c r="N85" i="33"/>
  <c r="CZ85" i="33"/>
  <c r="CR85" i="33"/>
  <c r="CJ85" i="33"/>
  <c r="CB85" i="33"/>
  <c r="BT85" i="33"/>
  <c r="BL85" i="33"/>
  <c r="BD85" i="33"/>
  <c r="AV85" i="33"/>
  <c r="AN85" i="33"/>
  <c r="AF85" i="33"/>
  <c r="X85" i="33"/>
  <c r="M85" i="33"/>
  <c r="CY85" i="33"/>
  <c r="CQ85" i="33"/>
  <c r="CI85" i="33"/>
  <c r="CA85" i="33"/>
  <c r="BS85" i="33"/>
  <c r="BK85" i="33"/>
  <c r="BC85" i="33"/>
  <c r="AU85" i="33"/>
  <c r="AM85" i="33"/>
  <c r="AE85" i="33"/>
  <c r="W85" i="33"/>
  <c r="L85" i="33"/>
  <c r="CX85" i="33"/>
  <c r="CP85" i="33"/>
  <c r="CH85" i="33"/>
  <c r="BZ85" i="33"/>
  <c r="BR85" i="33"/>
  <c r="BJ85" i="33"/>
  <c r="BB85" i="33"/>
  <c r="AT85" i="33"/>
  <c r="AL85" i="33"/>
  <c r="AD85" i="33"/>
  <c r="U85" i="33"/>
  <c r="CW85" i="33"/>
  <c r="CO85" i="33"/>
  <c r="CG85" i="33"/>
  <c r="BY85" i="33"/>
  <c r="BQ85" i="33"/>
  <c r="BI85" i="33"/>
  <c r="BA85" i="33"/>
  <c r="AS85" i="33"/>
  <c r="AK85" i="33"/>
  <c r="AC85" i="33"/>
  <c r="T85" i="33"/>
  <c r="AI85" i="33"/>
  <c r="BO85" i="33"/>
  <c r="CU85" i="33"/>
  <c r="C254" i="33"/>
  <c r="H251" i="33"/>
  <c r="AI214" i="33"/>
  <c r="AI217" i="33" s="1"/>
  <c r="AI218" i="33" s="1"/>
  <c r="AB214" i="33"/>
  <c r="AB217" i="33" s="1"/>
  <c r="X214" i="33"/>
  <c r="H225" i="33"/>
  <c r="C229" i="33"/>
  <c r="H226" i="33"/>
  <c r="AB215" i="33"/>
  <c r="AI239" i="33"/>
  <c r="AI242" i="33" s="1"/>
  <c r="AI243" i="33" s="1"/>
  <c r="H250" i="33"/>
  <c r="AB239" i="33"/>
  <c r="AB242" i="33" s="1"/>
  <c r="AB243" i="33" s="1"/>
  <c r="C249" i="33"/>
  <c r="AI215" i="33"/>
  <c r="C277" i="33"/>
  <c r="DA268" i="33"/>
  <c r="CF268" i="33"/>
  <c r="AP268" i="33"/>
  <c r="T268" i="33"/>
  <c r="AH285" i="33" s="1"/>
  <c r="AH284" i="33" s="1"/>
  <c r="AI284" i="33" s="1"/>
  <c r="AJ282" i="33" s="1"/>
  <c r="AB240" i="32"/>
  <c r="H251" i="32"/>
  <c r="T215" i="32"/>
  <c r="AB239" i="32"/>
  <c r="AB242" i="32" s="1"/>
  <c r="AB243" i="32" s="1"/>
  <c r="AK76" i="32"/>
  <c r="S80" i="32"/>
  <c r="AP215" i="32"/>
  <c r="T239" i="32"/>
  <c r="T242" i="32" s="1"/>
  <c r="T243" i="32" s="1"/>
  <c r="AP239" i="32"/>
  <c r="AP242" i="32" s="1"/>
  <c r="AP243" i="32" s="1"/>
  <c r="AP76" i="32"/>
  <c r="U80" i="32"/>
  <c r="AR76" i="32"/>
  <c r="AE80" i="32"/>
  <c r="AI239" i="32"/>
  <c r="AI242" i="32" s="1"/>
  <c r="AI243" i="32" s="1"/>
  <c r="AJ80" i="32"/>
  <c r="C224" i="32"/>
  <c r="AB215" i="32"/>
  <c r="Q76" i="32"/>
  <c r="Z76" i="32"/>
  <c r="AB76" i="32"/>
  <c r="N76" i="32"/>
  <c r="AG76" i="32"/>
  <c r="R179" i="32"/>
  <c r="AW85" i="32"/>
  <c r="CC85" i="32"/>
  <c r="N85" i="32"/>
  <c r="AY85" i="32"/>
  <c r="CG85" i="32"/>
  <c r="AQ80" i="32"/>
  <c r="AI80" i="32"/>
  <c r="AA80" i="32"/>
  <c r="Q80" i="32"/>
  <c r="AP80" i="32"/>
  <c r="AH80" i="32"/>
  <c r="Z80" i="32"/>
  <c r="P80" i="32"/>
  <c r="AO80" i="32"/>
  <c r="AG80" i="32"/>
  <c r="Y80" i="32"/>
  <c r="N80" i="32"/>
  <c r="AK80" i="32"/>
  <c r="W80" i="32"/>
  <c r="AF80" i="32"/>
  <c r="T80" i="32"/>
  <c r="AR80" i="32"/>
  <c r="AD80" i="32"/>
  <c r="M80" i="32"/>
  <c r="AN80" i="32"/>
  <c r="AC80" i="32"/>
  <c r="L80" i="32"/>
  <c r="AM80" i="32"/>
  <c r="AB80" i="32"/>
  <c r="T85" i="32"/>
  <c r="BA85" i="32"/>
  <c r="CZ85" i="32"/>
  <c r="CR85" i="32"/>
  <c r="CJ85" i="32"/>
  <c r="CB85" i="32"/>
  <c r="BT85" i="32"/>
  <c r="BL85" i="32"/>
  <c r="BD85" i="32"/>
  <c r="AV85" i="32"/>
  <c r="AN85" i="32"/>
  <c r="AF85" i="32"/>
  <c r="X85" i="32"/>
  <c r="M85" i="32"/>
  <c r="CY85" i="32"/>
  <c r="CQ85" i="32"/>
  <c r="CI85" i="32"/>
  <c r="CA85" i="32"/>
  <c r="BS85" i="32"/>
  <c r="BK85" i="32"/>
  <c r="BC85" i="32"/>
  <c r="AU85" i="32"/>
  <c r="AM85" i="32"/>
  <c r="AE85" i="32"/>
  <c r="W85" i="32"/>
  <c r="L85" i="32"/>
  <c r="CX85" i="32"/>
  <c r="CP85" i="32"/>
  <c r="CH85" i="32"/>
  <c r="BZ85" i="32"/>
  <c r="BR85" i="32"/>
  <c r="BJ85" i="32"/>
  <c r="BB85" i="32"/>
  <c r="AT85" i="32"/>
  <c r="AL85" i="32"/>
  <c r="AD85" i="32"/>
  <c r="U85" i="32"/>
  <c r="CM85" i="32"/>
  <c r="BY85" i="32"/>
  <c r="BN85" i="32"/>
  <c r="AZ85" i="32"/>
  <c r="AO85" i="32"/>
  <c r="AA85" i="32"/>
  <c r="CV85" i="32"/>
  <c r="CK85" i="32"/>
  <c r="BW85" i="32"/>
  <c r="BI85" i="32"/>
  <c r="AX85" i="32"/>
  <c r="AJ85" i="32"/>
  <c r="Y85" i="32"/>
  <c r="CT85" i="32"/>
  <c r="CF85" i="32"/>
  <c r="BU85" i="32"/>
  <c r="BG85" i="32"/>
  <c r="AS85" i="32"/>
  <c r="AH85" i="32"/>
  <c r="S85" i="32"/>
  <c r="CS85" i="32"/>
  <c r="CE85" i="32"/>
  <c r="BQ85" i="32"/>
  <c r="BF85" i="32"/>
  <c r="AR85" i="32"/>
  <c r="AG85" i="32"/>
  <c r="Q85" i="32"/>
  <c r="CO85" i="32"/>
  <c r="CD85" i="32"/>
  <c r="BP85" i="32"/>
  <c r="BE85" i="32"/>
  <c r="AQ85" i="32"/>
  <c r="AC85" i="32"/>
  <c r="P85" i="32"/>
  <c r="Z85" i="32"/>
  <c r="BH85" i="32"/>
  <c r="CN85" i="32"/>
  <c r="AB85" i="32"/>
  <c r="BM85" i="32"/>
  <c r="CU85" i="32"/>
  <c r="X80" i="32"/>
  <c r="AI85" i="32"/>
  <c r="BO85" i="32"/>
  <c r="CW85" i="32"/>
  <c r="AK85" i="32"/>
  <c r="BV85" i="32"/>
  <c r="S76" i="32"/>
  <c r="AH76" i="32"/>
  <c r="T76" i="32"/>
  <c r="AI76" i="32"/>
  <c r="Y76" i="32"/>
  <c r="AN76" i="32"/>
  <c r="AF76" i="32"/>
  <c r="X76" i="32"/>
  <c r="M76" i="32"/>
  <c r="AM76" i="32"/>
  <c r="AE76" i="32"/>
  <c r="W76" i="32"/>
  <c r="L76" i="32"/>
  <c r="AL76" i="32"/>
  <c r="AD76" i="32"/>
  <c r="U76" i="32"/>
  <c r="AA76" i="32"/>
  <c r="AO76" i="32"/>
  <c r="P76" i="32"/>
  <c r="AC76" i="32"/>
  <c r="AQ76" i="32"/>
  <c r="N89" i="32"/>
  <c r="Y89" i="32"/>
  <c r="AG89" i="32"/>
  <c r="AO89" i="32"/>
  <c r="AW89" i="32"/>
  <c r="BR89" i="32"/>
  <c r="CZ89" i="32"/>
  <c r="CR89" i="32"/>
  <c r="CJ89" i="32"/>
  <c r="CB89" i="32"/>
  <c r="BT89" i="32"/>
  <c r="BL89" i="32"/>
  <c r="BD89" i="32"/>
  <c r="CW89" i="32"/>
  <c r="CO89" i="32"/>
  <c r="CG89" i="32"/>
  <c r="BY89" i="32"/>
  <c r="BQ89" i="32"/>
  <c r="BI89" i="32"/>
  <c r="BA89" i="32"/>
  <c r="CV89" i="32"/>
  <c r="CN89" i="32"/>
  <c r="CF89" i="32"/>
  <c r="BX89" i="32"/>
  <c r="BP89" i="32"/>
  <c r="BH89" i="32"/>
  <c r="AZ89" i="32"/>
  <c r="CU89" i="32"/>
  <c r="CM89" i="32"/>
  <c r="CE89" i="32"/>
  <c r="BW89" i="32"/>
  <c r="BO89" i="32"/>
  <c r="BG89" i="32"/>
  <c r="AY89" i="32"/>
  <c r="CT89" i="32"/>
  <c r="CL89" i="32"/>
  <c r="CD89" i="32"/>
  <c r="BV89" i="32"/>
  <c r="BN89" i="32"/>
  <c r="BF89" i="32"/>
  <c r="P89" i="32"/>
  <c r="Z89" i="32"/>
  <c r="AH89" i="32"/>
  <c r="AP89" i="32"/>
  <c r="AX89" i="32"/>
  <c r="BS89" i="32"/>
  <c r="CP89" i="32"/>
  <c r="Q89" i="32"/>
  <c r="AA89" i="32"/>
  <c r="AI89" i="32"/>
  <c r="AQ89" i="32"/>
  <c r="BB89" i="32"/>
  <c r="BU89" i="32"/>
  <c r="CQ89" i="32"/>
  <c r="AI218" i="32"/>
  <c r="H250" i="32"/>
  <c r="H225" i="32"/>
  <c r="X214" i="32"/>
  <c r="AH285" i="32"/>
  <c r="AH284" i="32" s="1"/>
  <c r="AI284" i="32" s="1"/>
  <c r="CT267" i="32"/>
  <c r="CT270" i="32" s="1"/>
  <c r="CT271" i="32" s="1"/>
  <c r="BY267" i="32"/>
  <c r="BY270" i="32" s="1"/>
  <c r="BY271" i="32" s="1"/>
  <c r="BD267" i="32"/>
  <c r="BD270" i="32" s="1"/>
  <c r="AI267" i="32"/>
  <c r="AI270" i="32" s="1"/>
  <c r="AI271" i="32" s="1"/>
  <c r="BK267" i="32"/>
  <c r="BK270" i="32" s="1"/>
  <c r="BK271" i="32" s="1"/>
  <c r="H278" i="32"/>
  <c r="AW267" i="32"/>
  <c r="AW270" i="32" s="1"/>
  <c r="AW271" i="32" s="1"/>
  <c r="CF267" i="32"/>
  <c r="CF270" i="32" s="1"/>
  <c r="CF271" i="32" s="1"/>
  <c r="AP267" i="32"/>
  <c r="AP270" i="32" s="1"/>
  <c r="AP271" i="32" s="1"/>
  <c r="BK268" i="32"/>
  <c r="AP268" i="32"/>
  <c r="CF268" i="32"/>
  <c r="DA268" i="32"/>
  <c r="AI268" i="32"/>
  <c r="BD268" i="32"/>
  <c r="BY268" i="32"/>
  <c r="CT268" i="32"/>
  <c r="R60" i="41" l="1"/>
  <c r="S59" i="41"/>
  <c r="R48" i="41"/>
  <c r="S47" i="41"/>
  <c r="M34" i="40"/>
  <c r="M25" i="40"/>
  <c r="S22" i="40"/>
  <c r="AH229" i="32"/>
  <c r="AH228" i="32" s="1"/>
  <c r="AI228" i="32" s="1"/>
  <c r="AH229" i="33"/>
  <c r="AH228" i="33" s="1"/>
  <c r="AI228" i="33" s="1"/>
  <c r="AS240" i="32"/>
  <c r="AS240" i="33"/>
  <c r="K20" i="35"/>
  <c r="P22" i="35"/>
  <c r="K25" i="35"/>
  <c r="AH255" i="33"/>
  <c r="AH254" i="33" s="1"/>
  <c r="AI254" i="33" s="1"/>
  <c r="AH255" i="32"/>
  <c r="AH254" i="32" s="1"/>
  <c r="AI254" i="32" s="1"/>
  <c r="AS215" i="33"/>
  <c r="AS214" i="33"/>
  <c r="AH227" i="33" s="1"/>
  <c r="AI227" i="33" s="1"/>
  <c r="AA218" i="33"/>
  <c r="AS239" i="33"/>
  <c r="AH253" i="33" s="1"/>
  <c r="AI253" i="33" s="1"/>
  <c r="N22" i="33"/>
  <c r="H25" i="33"/>
  <c r="AS239" i="32"/>
  <c r="AH253" i="32" s="1"/>
  <c r="AI253" i="32" s="1"/>
  <c r="AS215" i="32"/>
  <c r="DB267" i="32"/>
  <c r="AH283" i="32" s="1"/>
  <c r="AI283" i="32" s="1"/>
  <c r="AJ282" i="32" s="1"/>
  <c r="AS214" i="32"/>
  <c r="AH227" i="32" s="1"/>
  <c r="AI227" i="32" s="1"/>
  <c r="BD271" i="32"/>
  <c r="S48" i="41" l="1"/>
  <c r="T47" i="41"/>
  <c r="S60" i="41"/>
  <c r="T59" i="41"/>
  <c r="N34" i="40"/>
  <c r="T22" i="40"/>
  <c r="N25" i="40"/>
  <c r="Q22" i="35"/>
  <c r="L25" i="35"/>
  <c r="AJ252" i="33"/>
  <c r="AJ252" i="32"/>
  <c r="O22" i="33"/>
  <c r="I25" i="33"/>
  <c r="T60" i="41" l="1"/>
  <c r="U59" i="41"/>
  <c r="T48" i="41"/>
  <c r="U47" i="41"/>
  <c r="O34" i="40"/>
  <c r="O25" i="40"/>
  <c r="U22" i="40"/>
  <c r="M25" i="35"/>
  <c r="R22" i="35"/>
  <c r="P22" i="33"/>
  <c r="J25" i="33"/>
  <c r="U60" i="41" l="1"/>
  <c r="V59" i="41"/>
  <c r="U48" i="41"/>
  <c r="V47" i="41"/>
  <c r="P34" i="40"/>
  <c r="P25" i="40"/>
  <c r="V22" i="40"/>
  <c r="N25" i="35"/>
  <c r="S22" i="35"/>
  <c r="K25" i="33"/>
  <c r="Q22" i="33"/>
  <c r="V48" i="41" l="1"/>
  <c r="W47" i="41"/>
  <c r="V60" i="41"/>
  <c r="W59" i="41"/>
  <c r="Q34" i="40"/>
  <c r="W22" i="40"/>
  <c r="Q25" i="40"/>
  <c r="T22" i="35"/>
  <c r="O25" i="35"/>
  <c r="L25" i="33"/>
  <c r="R22" i="33"/>
  <c r="W60" i="41" l="1"/>
  <c r="X59" i="41"/>
  <c r="W48" i="41"/>
  <c r="X47" i="41"/>
  <c r="R34" i="40"/>
  <c r="X22" i="40"/>
  <c r="R25" i="40"/>
  <c r="P25" i="35"/>
  <c r="U22" i="35"/>
  <c r="S22" i="33"/>
  <c r="M25" i="33"/>
  <c r="X48" i="41" l="1"/>
  <c r="Y47" i="41"/>
  <c r="X60" i="41"/>
  <c r="Y59" i="41"/>
  <c r="S34" i="40"/>
  <c r="Y22" i="40"/>
  <c r="S25" i="40"/>
  <c r="Q25" i="35"/>
  <c r="V22" i="35"/>
  <c r="N25" i="33"/>
  <c r="T22" i="33"/>
  <c r="Y60" i="41" l="1"/>
  <c r="Z59" i="41"/>
  <c r="Y48" i="41"/>
  <c r="Z47" i="41"/>
  <c r="T34" i="40"/>
  <c r="T25" i="40"/>
  <c r="Z22" i="40"/>
  <c r="R25" i="35"/>
  <c r="W22" i="35"/>
  <c r="U22" i="33"/>
  <c r="O25" i="33"/>
  <c r="Z48" i="41" l="1"/>
  <c r="AA47" i="41"/>
  <c r="Z60" i="41"/>
  <c r="AA59" i="41"/>
  <c r="U34" i="40"/>
  <c r="AA22" i="40"/>
  <c r="U25" i="40"/>
  <c r="X22" i="35"/>
  <c r="S25" i="35"/>
  <c r="V22" i="33"/>
  <c r="P25" i="33"/>
  <c r="AA60" i="41" l="1"/>
  <c r="AB59" i="41"/>
  <c r="AA48" i="41"/>
  <c r="AB47" i="41"/>
  <c r="V34" i="40"/>
  <c r="V25" i="40"/>
  <c r="AB22" i="40"/>
  <c r="T25" i="35"/>
  <c r="Y22" i="35"/>
  <c r="W22" i="33"/>
  <c r="Q25" i="33"/>
  <c r="AB60" i="41" l="1"/>
  <c r="AC59" i="41"/>
  <c r="AB48" i="41"/>
  <c r="AC47" i="41"/>
  <c r="W34" i="40"/>
  <c r="AC22" i="40"/>
  <c r="W25" i="40"/>
  <c r="Z22" i="35"/>
  <c r="U25" i="35"/>
  <c r="X22" i="33"/>
  <c r="R25" i="33"/>
  <c r="AC60" i="41" l="1"/>
  <c r="AD59" i="41"/>
  <c r="AD60" i="41" s="1"/>
  <c r="AC48" i="41"/>
  <c r="AD47" i="41"/>
  <c r="X34" i="40"/>
  <c r="X25" i="40"/>
  <c r="AD22" i="40"/>
  <c r="AA22" i="35"/>
  <c r="V25" i="35"/>
  <c r="Y22" i="33"/>
  <c r="S25" i="33"/>
  <c r="AD48" i="41" l="1"/>
  <c r="K50" i="41"/>
  <c r="Y34" i="40"/>
  <c r="Y25" i="40"/>
  <c r="AE22" i="40"/>
  <c r="W25" i="35"/>
  <c r="AB22" i="35"/>
  <c r="Z22" i="33"/>
  <c r="T25" i="33"/>
  <c r="Z34" i="40" l="1"/>
  <c r="AF22" i="40"/>
  <c r="Z25" i="40"/>
  <c r="X25" i="35"/>
  <c r="AC22" i="35"/>
  <c r="U25" i="33"/>
  <c r="AA22" i="33"/>
  <c r="AA34" i="40" l="1"/>
  <c r="AG22" i="40"/>
  <c r="AA25" i="40"/>
  <c r="AD22" i="35"/>
  <c r="Y25" i="35"/>
  <c r="V25" i="33"/>
  <c r="AB22" i="33"/>
  <c r="AB34" i="40" l="1"/>
  <c r="AB25" i="40"/>
  <c r="AH22" i="40"/>
  <c r="AE22" i="35"/>
  <c r="Z25" i="35"/>
  <c r="W25" i="33"/>
  <c r="AC22" i="33"/>
  <c r="AC34" i="40" l="1"/>
  <c r="AC25" i="40"/>
  <c r="AI22" i="40"/>
  <c r="AF22" i="35"/>
  <c r="AA25" i="35"/>
  <c r="X25" i="33"/>
  <c r="AD22" i="33"/>
  <c r="AD34" i="40" l="1"/>
  <c r="AJ22" i="40"/>
  <c r="AD25" i="40"/>
  <c r="AB25" i="35"/>
  <c r="AG22" i="35"/>
  <c r="AE22" i="33"/>
  <c r="Y25" i="33"/>
  <c r="AE34" i="40" l="1"/>
  <c r="AE25" i="40"/>
  <c r="AK22" i="40"/>
  <c r="AC25" i="35"/>
  <c r="AH22" i="35"/>
  <c r="AF22" i="33"/>
  <c r="Z25" i="33"/>
  <c r="AF34" i="40" l="1"/>
  <c r="AF25" i="40"/>
  <c r="AL22" i="40"/>
  <c r="AD25" i="35"/>
  <c r="AI22" i="35"/>
  <c r="AG22" i="33"/>
  <c r="AA25" i="33"/>
  <c r="AG34" i="40" l="1"/>
  <c r="AM22" i="40"/>
  <c r="AG25" i="40"/>
  <c r="AJ22" i="35"/>
  <c r="AE25" i="35"/>
  <c r="AH22" i="33"/>
  <c r="AB25" i="33"/>
  <c r="AH34" i="40" l="1"/>
  <c r="AN22" i="40"/>
  <c r="AH25" i="40"/>
  <c r="AF25" i="35"/>
  <c r="AK22" i="35"/>
  <c r="AI22" i="33"/>
  <c r="AC25" i="33"/>
  <c r="AI34" i="40" l="1"/>
  <c r="AO22" i="40"/>
  <c r="AI25" i="40"/>
  <c r="AG25" i="35"/>
  <c r="AL22" i="35"/>
  <c r="AD25" i="33"/>
  <c r="AJ22" i="33"/>
  <c r="AJ34" i="40" l="1"/>
  <c r="AP22" i="40"/>
  <c r="AJ25" i="40"/>
  <c r="AH25" i="35"/>
  <c r="AM22" i="35"/>
  <c r="AE25" i="33"/>
  <c r="AK22" i="33"/>
  <c r="AK34" i="40" l="1"/>
  <c r="AK25" i="40"/>
  <c r="AQ22" i="40"/>
  <c r="AN22" i="35"/>
  <c r="AI25" i="35"/>
  <c r="AL22" i="33"/>
  <c r="AF25" i="33"/>
  <c r="AL34" i="40" l="1"/>
  <c r="AL25" i="40"/>
  <c r="AR22" i="40"/>
  <c r="AO22" i="35"/>
  <c r="AJ25" i="35"/>
  <c r="AG25" i="33"/>
  <c r="AM22" i="33"/>
  <c r="AM34" i="40" l="1"/>
  <c r="AM25" i="40"/>
  <c r="AS22" i="40"/>
  <c r="AT22" i="40" s="1"/>
  <c r="AU22" i="40" s="1"/>
  <c r="AV22" i="40" s="1"/>
  <c r="AW22" i="40" s="1"/>
  <c r="AX22" i="40" s="1"/>
  <c r="AY22" i="40" s="1"/>
  <c r="AZ22" i="40" s="1"/>
  <c r="BA22" i="40" s="1"/>
  <c r="BB22" i="40" s="1"/>
  <c r="BC22" i="40" s="1"/>
  <c r="BD22" i="40" s="1"/>
  <c r="BE22" i="40" s="1"/>
  <c r="BF22" i="40" s="1"/>
  <c r="BG22" i="40" s="1"/>
  <c r="BH22" i="40" s="1"/>
  <c r="BI22" i="40" s="1"/>
  <c r="BJ22" i="40" s="1"/>
  <c r="BK22" i="40" s="1"/>
  <c r="BL22" i="40" s="1"/>
  <c r="BM22" i="40" s="1"/>
  <c r="BN22" i="40" s="1"/>
  <c r="BO22" i="40" s="1"/>
  <c r="BP22" i="40" s="1"/>
  <c r="BQ22" i="40" s="1"/>
  <c r="BR22" i="40" s="1"/>
  <c r="BS22" i="40" s="1"/>
  <c r="BT22" i="40" s="1"/>
  <c r="BU22" i="40" s="1"/>
  <c r="BV22" i="40" s="1"/>
  <c r="BW22" i="40" s="1"/>
  <c r="BX22" i="40" s="1"/>
  <c r="BY22" i="40" s="1"/>
  <c r="BZ22" i="40" s="1"/>
  <c r="CA22" i="40" s="1"/>
  <c r="CB22" i="40" s="1"/>
  <c r="CC22" i="40" s="1"/>
  <c r="CD22" i="40" s="1"/>
  <c r="CE22" i="40" s="1"/>
  <c r="CF22" i="40" s="1"/>
  <c r="CG22" i="40" s="1"/>
  <c r="CH22" i="40" s="1"/>
  <c r="CI22" i="40" s="1"/>
  <c r="CJ22" i="40" s="1"/>
  <c r="CK22" i="40" s="1"/>
  <c r="CL22" i="40" s="1"/>
  <c r="CM22" i="40" s="1"/>
  <c r="CN22" i="40" s="1"/>
  <c r="CO22" i="40" s="1"/>
  <c r="CP22" i="40" s="1"/>
  <c r="CQ22" i="40" s="1"/>
  <c r="CR22" i="40" s="1"/>
  <c r="CS22" i="40" s="1"/>
  <c r="CT22" i="40" s="1"/>
  <c r="CU22" i="40" s="1"/>
  <c r="CV22" i="40" s="1"/>
  <c r="CW22" i="40" s="1"/>
  <c r="CX22" i="40" s="1"/>
  <c r="CY22" i="40" s="1"/>
  <c r="CZ22" i="40" s="1"/>
  <c r="AP22" i="35"/>
  <c r="AK25" i="35"/>
  <c r="AN22" i="33"/>
  <c r="AH25" i="33"/>
  <c r="AN34" i="40" l="1"/>
  <c r="AN25" i="40"/>
  <c r="AL25" i="35"/>
  <c r="AQ22" i="35"/>
  <c r="AI25" i="33"/>
  <c r="AO22" i="33"/>
  <c r="AO34" i="40" l="1"/>
  <c r="AO25" i="40"/>
  <c r="AR22" i="35"/>
  <c r="AM25" i="35"/>
  <c r="AP22" i="33"/>
  <c r="AJ25" i="33"/>
  <c r="AP34" i="40" l="1"/>
  <c r="AP25" i="40"/>
  <c r="AN25" i="35"/>
  <c r="AQ22" i="33"/>
  <c r="AK25" i="33"/>
  <c r="AQ34" i="40" l="1"/>
  <c r="AQ25" i="40"/>
  <c r="AO25" i="35"/>
  <c r="AR22" i="33"/>
  <c r="AL25" i="33"/>
  <c r="AR34" i="40" l="1"/>
  <c r="AR25" i="40"/>
  <c r="AP25" i="35"/>
  <c r="AM25" i="33"/>
  <c r="AS25" i="40" l="1"/>
  <c r="AQ25" i="35"/>
  <c r="AN25" i="33"/>
  <c r="AT25" i="40" l="1"/>
  <c r="AR25" i="35"/>
  <c r="AO25" i="33"/>
  <c r="AU25" i="40" l="1"/>
  <c r="AS25" i="35"/>
  <c r="AP25" i="33"/>
  <c r="AV25" i="40" l="1"/>
  <c r="AT25" i="35"/>
  <c r="AQ25" i="33"/>
  <c r="AW25" i="40" l="1"/>
  <c r="AU25" i="35"/>
  <c r="AR25" i="33"/>
  <c r="AS25" i="32"/>
  <c r="AX25" i="40" l="1"/>
  <c r="AV25" i="35"/>
  <c r="AS25" i="33"/>
  <c r="AT25" i="32"/>
  <c r="AY25" i="40" l="1"/>
  <c r="AW25" i="35"/>
  <c r="AT25" i="33"/>
  <c r="AU25" i="32"/>
  <c r="AZ25" i="40" l="1"/>
  <c r="AX25" i="35"/>
  <c r="AU25" i="33"/>
  <c r="AV25" i="32"/>
  <c r="BA25" i="40" l="1"/>
  <c r="AY25" i="35"/>
  <c r="AV25" i="33"/>
  <c r="AW25" i="32"/>
  <c r="BB25" i="40" l="1"/>
  <c r="AZ25" i="35"/>
  <c r="AW25" i="33"/>
  <c r="AX25" i="32"/>
  <c r="BC25" i="40" l="1"/>
  <c r="BA25" i="35"/>
  <c r="AX25" i="33"/>
  <c r="AY25" i="32"/>
  <c r="BD25" i="40" l="1"/>
  <c r="BB25" i="35"/>
  <c r="AY25" i="33"/>
  <c r="AZ25" i="32"/>
  <c r="BE25" i="40" l="1"/>
  <c r="BC25" i="35"/>
  <c r="AZ25" i="33"/>
  <c r="BA25" i="32"/>
  <c r="BF25" i="40" l="1"/>
  <c r="BD25" i="35"/>
  <c r="BA25" i="33"/>
  <c r="BB25" i="32"/>
  <c r="BG25" i="40" l="1"/>
  <c r="BE25" i="35"/>
  <c r="BB25" i="33"/>
  <c r="BC25" i="32"/>
  <c r="BH25" i="40" l="1"/>
  <c r="BF25" i="35"/>
  <c r="BC25" i="33"/>
  <c r="BD25" i="32"/>
  <c r="BI25" i="40" l="1"/>
  <c r="BG25" i="35"/>
  <c r="BD25" i="33"/>
  <c r="BE25" i="32"/>
  <c r="BJ25" i="40" l="1"/>
  <c r="BH25" i="35"/>
  <c r="BE25" i="33"/>
  <c r="BF25" i="32"/>
  <c r="BK25" i="40" l="1"/>
  <c r="BI25" i="35"/>
  <c r="BF25" i="33"/>
  <c r="BG25" i="32"/>
  <c r="BL25" i="40" l="1"/>
  <c r="BJ25" i="35"/>
  <c r="BG25" i="33"/>
  <c r="BH25" i="32"/>
  <c r="BM25" i="40" l="1"/>
  <c r="BK25" i="35"/>
  <c r="BH25" i="33"/>
  <c r="BI25" i="32"/>
  <c r="BN25" i="40" l="1"/>
  <c r="BL25" i="35"/>
  <c r="BI25" i="33"/>
  <c r="BJ25" i="32"/>
  <c r="BO25" i="40" l="1"/>
  <c r="BM25" i="35"/>
  <c r="BJ25" i="33"/>
  <c r="BK25" i="32"/>
  <c r="BP25" i="40" l="1"/>
  <c r="BN25" i="35"/>
  <c r="BK25" i="33"/>
  <c r="BL25" i="32"/>
  <c r="BQ25" i="40" l="1"/>
  <c r="BO25" i="35"/>
  <c r="BL25" i="33"/>
  <c r="BM25" i="32"/>
  <c r="BR25" i="40" l="1"/>
  <c r="BP25" i="35"/>
  <c r="BM25" i="33"/>
  <c r="BN25" i="32"/>
  <c r="BS25" i="40" l="1"/>
  <c r="BQ25" i="35"/>
  <c r="BN25" i="33"/>
  <c r="BO25" i="32"/>
  <c r="BT25" i="40" l="1"/>
  <c r="BR25" i="35"/>
  <c r="BO25" i="33"/>
  <c r="BP25" i="32"/>
  <c r="BU25" i="40" l="1"/>
  <c r="BS25" i="35"/>
  <c r="BP25" i="33"/>
  <c r="BQ25" i="32"/>
  <c r="BV25" i="40" l="1"/>
  <c r="BT25" i="35"/>
  <c r="BQ25" i="33"/>
  <c r="BR25" i="32"/>
  <c r="BW25" i="40" l="1"/>
  <c r="BU25" i="35"/>
  <c r="BR25" i="33"/>
  <c r="BS25" i="32"/>
  <c r="BX25" i="40" l="1"/>
  <c r="BV25" i="35"/>
  <c r="BS25" i="33"/>
  <c r="BT25" i="32"/>
  <c r="BY25" i="40" l="1"/>
  <c r="BW25" i="35"/>
  <c r="BT25" i="33"/>
  <c r="BU25" i="32"/>
  <c r="BZ25" i="40" l="1"/>
  <c r="BX25" i="35"/>
  <c r="BU25" i="33"/>
  <c r="BV25" i="32"/>
  <c r="CA25" i="40" l="1"/>
  <c r="BY25" i="35"/>
  <c r="BV25" i="33"/>
  <c r="BW25" i="32"/>
  <c r="CB25" i="40" l="1"/>
  <c r="BZ25" i="35"/>
  <c r="BW25" i="33"/>
  <c r="BX25" i="32"/>
  <c r="CC25" i="40" l="1"/>
  <c r="CA25" i="35"/>
  <c r="BX25" i="33"/>
  <c r="BY25" i="32"/>
  <c r="CD25" i="40" l="1"/>
  <c r="CB25" i="35"/>
  <c r="BY25" i="33"/>
  <c r="BZ25" i="32"/>
  <c r="CE25" i="40" l="1"/>
  <c r="CC25" i="35"/>
  <c r="BZ25" i="33"/>
  <c r="CA25" i="32"/>
  <c r="CF25" i="40" l="1"/>
  <c r="CD25" i="35"/>
  <c r="CA25" i="33"/>
  <c r="CB25" i="32"/>
  <c r="CG25" i="40" l="1"/>
  <c r="CE25" i="35"/>
  <c r="CB25" i="33"/>
  <c r="CC25" i="32"/>
  <c r="CH25" i="40" l="1"/>
  <c r="CF25" i="35"/>
  <c r="CC25" i="33"/>
  <c r="CD25" i="32"/>
  <c r="CI25" i="40" l="1"/>
  <c r="CG25" i="35"/>
  <c r="CD25" i="33"/>
  <c r="CE25" i="32"/>
  <c r="CJ25" i="40" l="1"/>
  <c r="CH25" i="35"/>
  <c r="CE25" i="33"/>
  <c r="CF25" i="32"/>
  <c r="CK25" i="40" l="1"/>
  <c r="CI25" i="35"/>
  <c r="CF25" i="33"/>
  <c r="CG25" i="32"/>
  <c r="CL25" i="40" l="1"/>
  <c r="CJ25" i="35"/>
  <c r="CG25" i="33"/>
  <c r="CH25" i="32"/>
  <c r="CM25" i="40" l="1"/>
  <c r="CK25" i="35"/>
  <c r="CH25" i="33"/>
  <c r="CI25" i="32"/>
  <c r="CN25" i="40" l="1"/>
  <c r="CL25" i="35"/>
  <c r="CI25" i="33"/>
  <c r="CJ25" i="32"/>
  <c r="L117" i="9"/>
  <c r="E27" i="12"/>
  <c r="G19" i="12"/>
  <c r="F17" i="12"/>
  <c r="E16" i="12"/>
  <c r="DB268" i="12" a="1"/>
  <c r="DB268" i="12" s="1"/>
  <c r="CH268" i="12"/>
  <c r="CH267" i="12"/>
  <c r="CX268" i="12"/>
  <c r="CW268" i="12"/>
  <c r="CV268" i="12"/>
  <c r="CR268" i="12"/>
  <c r="CQ268" i="12"/>
  <c r="CN268" i="12"/>
  <c r="CL268" i="12"/>
  <c r="CJ268" i="12"/>
  <c r="CE268" i="12"/>
  <c r="CD268" i="12"/>
  <c r="CB268" i="12"/>
  <c r="BZ268" i="12"/>
  <c r="BX268" i="12"/>
  <c r="BT268" i="12"/>
  <c r="BS268" i="12"/>
  <c r="BP268" i="12"/>
  <c r="BN268" i="12"/>
  <c r="BM268" i="12"/>
  <c r="BJ268" i="12"/>
  <c r="BH268" i="12"/>
  <c r="BF268" i="12"/>
  <c r="BA268" i="12"/>
  <c r="AZ268" i="12"/>
  <c r="AX268" i="12"/>
  <c r="AV268" i="12"/>
  <c r="AT268" i="12"/>
  <c r="AU268" i="12"/>
  <c r="CZ267" i="12"/>
  <c r="CX267" i="12"/>
  <c r="CW267" i="12"/>
  <c r="CV267" i="12"/>
  <c r="CU267" i="12"/>
  <c r="CR267" i="12"/>
  <c r="CQ267" i="12"/>
  <c r="CP267" i="12"/>
  <c r="CN267" i="12"/>
  <c r="CL267" i="12"/>
  <c r="CK267" i="12"/>
  <c r="CJ267" i="12"/>
  <c r="CE267" i="12"/>
  <c r="CD267" i="12"/>
  <c r="CB267" i="12"/>
  <c r="CA267" i="12"/>
  <c r="BZ267" i="12"/>
  <c r="BX267" i="12"/>
  <c r="BV267" i="12"/>
  <c r="BT267" i="12"/>
  <c r="BS267" i="12"/>
  <c r="BQ267" i="12"/>
  <c r="BP267" i="12"/>
  <c r="BN267" i="12"/>
  <c r="BM267" i="12"/>
  <c r="BL267" i="12"/>
  <c r="BJ267" i="12"/>
  <c r="BH267" i="12"/>
  <c r="BG267" i="12"/>
  <c r="BF267" i="12"/>
  <c r="BB267" i="12"/>
  <c r="BA267" i="12"/>
  <c r="AZ267" i="12"/>
  <c r="AX267" i="12"/>
  <c r="AV267" i="12"/>
  <c r="AU267" i="12"/>
  <c r="AT267" i="12"/>
  <c r="AO268" i="12"/>
  <c r="AN268" i="12"/>
  <c r="AL268" i="12"/>
  <c r="AJ268" i="12"/>
  <c r="AF268" i="12"/>
  <c r="AD268" i="12"/>
  <c r="Z268" i="12"/>
  <c r="W268" i="12"/>
  <c r="U268" i="12"/>
  <c r="S268" i="12"/>
  <c r="P268" i="12"/>
  <c r="N268" i="12"/>
  <c r="M268" i="12"/>
  <c r="AO240" i="12"/>
  <c r="AN240" i="12"/>
  <c r="AJ240" i="12"/>
  <c r="W240" i="12"/>
  <c r="N240" i="12"/>
  <c r="M240" i="12"/>
  <c r="AO239" i="12"/>
  <c r="AN239" i="12"/>
  <c r="AJ239" i="12"/>
  <c r="W239" i="12"/>
  <c r="N239" i="12"/>
  <c r="M239" i="12"/>
  <c r="AR267" i="12"/>
  <c r="AO267" i="12"/>
  <c r="AN267" i="12"/>
  <c r="AM267" i="12"/>
  <c r="AL267" i="12"/>
  <c r="AJ267" i="12"/>
  <c r="AH267" i="12"/>
  <c r="AF267" i="12"/>
  <c r="AD267" i="12"/>
  <c r="AC267" i="12"/>
  <c r="Z267" i="12"/>
  <c r="W267" i="12"/>
  <c r="U267" i="12"/>
  <c r="S267" i="12"/>
  <c r="Q267" i="12"/>
  <c r="P267" i="12"/>
  <c r="N267" i="12"/>
  <c r="M267" i="12"/>
  <c r="AO215" i="12"/>
  <c r="W215" i="12"/>
  <c r="N215" i="12"/>
  <c r="AO214" i="12"/>
  <c r="AN214" i="12"/>
  <c r="AJ214" i="12"/>
  <c r="AF214" i="12"/>
  <c r="W214" i="12"/>
  <c r="S214" i="12"/>
  <c r="N214" i="12"/>
  <c r="M214" i="12"/>
  <c r="CO25" i="40" l="1"/>
  <c r="CM25" i="35"/>
  <c r="CJ25" i="33"/>
  <c r="CK25" i="32"/>
  <c r="E119" i="9"/>
  <c r="E41" i="40" s="1"/>
  <c r="F41" i="40" s="1"/>
  <c r="G41" i="40" s="1"/>
  <c r="H41" i="40" s="1"/>
  <c r="I41" i="40" s="1"/>
  <c r="J41" i="40" s="1"/>
  <c r="K41" i="40" s="1"/>
  <c r="L41" i="40" s="1"/>
  <c r="M41" i="40" s="1"/>
  <c r="N41" i="40" s="1"/>
  <c r="O41" i="40" s="1"/>
  <c r="P41" i="40" s="1"/>
  <c r="Q41" i="40" s="1"/>
  <c r="R41" i="40" s="1"/>
  <c r="S41" i="40" s="1"/>
  <c r="T41" i="40" s="1"/>
  <c r="U41" i="40" s="1"/>
  <c r="V41" i="40" s="1"/>
  <c r="W41" i="40" s="1"/>
  <c r="X41" i="40" s="1"/>
  <c r="Y41" i="40" s="1"/>
  <c r="Z41" i="40" s="1"/>
  <c r="AA41" i="40" s="1"/>
  <c r="AB41" i="40" s="1"/>
  <c r="AC41" i="40" s="1"/>
  <c r="AD41" i="40" s="1"/>
  <c r="AE41" i="40" s="1"/>
  <c r="AF41" i="40" s="1"/>
  <c r="AG41" i="40" s="1"/>
  <c r="AH41" i="40" s="1"/>
  <c r="AI41" i="40" s="1"/>
  <c r="AJ41" i="40" s="1"/>
  <c r="AK41" i="40" s="1"/>
  <c r="AL41" i="40" s="1"/>
  <c r="AM41" i="40" s="1"/>
  <c r="AN41" i="40" s="1"/>
  <c r="AO41" i="40" s="1"/>
  <c r="AP41" i="40" s="1"/>
  <c r="AQ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D41" i="40" s="1"/>
  <c r="BE41" i="40" s="1"/>
  <c r="BF41" i="40" s="1"/>
  <c r="BG41" i="40" s="1"/>
  <c r="BH41" i="40" s="1"/>
  <c r="BI41" i="40" s="1"/>
  <c r="BJ41" i="40" s="1"/>
  <c r="BK41" i="40" s="1"/>
  <c r="BL41" i="40" s="1"/>
  <c r="BM41" i="40" s="1"/>
  <c r="BN41" i="40" s="1"/>
  <c r="BO41" i="40" s="1"/>
  <c r="BP41" i="40" s="1"/>
  <c r="BQ41" i="40" s="1"/>
  <c r="BR41" i="40" s="1"/>
  <c r="BS41" i="40" s="1"/>
  <c r="BT41" i="40" s="1"/>
  <c r="BU41" i="40" s="1"/>
  <c r="BV41" i="40" s="1"/>
  <c r="BW41" i="40" s="1"/>
  <c r="BX41" i="40" s="1"/>
  <c r="BY41" i="40" s="1"/>
  <c r="BZ41" i="40" s="1"/>
  <c r="CA41" i="40" s="1"/>
  <c r="CB41" i="40" s="1"/>
  <c r="CC41" i="40" s="1"/>
  <c r="CD41" i="40" s="1"/>
  <c r="CE41" i="40" s="1"/>
  <c r="CF41" i="40" s="1"/>
  <c r="CG41" i="40" s="1"/>
  <c r="CH41" i="40" s="1"/>
  <c r="CI41" i="40" s="1"/>
  <c r="CJ41" i="40" s="1"/>
  <c r="CK41" i="40" s="1"/>
  <c r="CL41" i="40" s="1"/>
  <c r="CM41" i="40" s="1"/>
  <c r="CN41" i="40" s="1"/>
  <c r="CO41" i="40" s="1"/>
  <c r="CP41" i="40" s="1"/>
  <c r="CQ41" i="40" s="1"/>
  <c r="CR41" i="40" s="1"/>
  <c r="CS41" i="40" s="1"/>
  <c r="CT41" i="40" s="1"/>
  <c r="CU41" i="40" s="1"/>
  <c r="CV41" i="40" s="1"/>
  <c r="CW41" i="40" s="1"/>
  <c r="CX41" i="40" s="1"/>
  <c r="CY41" i="40" s="1"/>
  <c r="CZ41" i="40" s="1"/>
  <c r="CP25" i="40" l="1"/>
  <c r="E39" i="35"/>
  <c r="CN25" i="35"/>
  <c r="E41" i="12"/>
  <c r="E39" i="33"/>
  <c r="E39" i="12"/>
  <c r="N121" i="9"/>
  <c r="E39" i="32"/>
  <c r="K119" i="9"/>
  <c r="CK25" i="33"/>
  <c r="CL25" i="32"/>
  <c r="CQ25" i="40" l="1"/>
  <c r="CS39" i="35"/>
  <c r="BH39" i="35"/>
  <c r="BX39" i="35"/>
  <c r="AZ39" i="35"/>
  <c r="L39" i="35"/>
  <c r="AR39" i="35"/>
  <c r="T39" i="35"/>
  <c r="CV39" i="35"/>
  <c r="AJ39" i="35"/>
  <c r="CF39" i="35"/>
  <c r="CN39" i="35"/>
  <c r="AB39" i="35"/>
  <c r="BP39" i="35"/>
  <c r="AP39" i="35"/>
  <c r="AI39" i="35"/>
  <c r="CU39" i="35"/>
  <c r="AK39" i="35"/>
  <c r="CW39" i="35"/>
  <c r="N39" i="35"/>
  <c r="BZ39" i="35"/>
  <c r="G39" i="35"/>
  <c r="BS39" i="35"/>
  <c r="AV39" i="35"/>
  <c r="AX39" i="35"/>
  <c r="AQ39" i="35"/>
  <c r="AS39" i="35"/>
  <c r="V39" i="35"/>
  <c r="CH39" i="35"/>
  <c r="O39" i="35"/>
  <c r="CA39" i="35"/>
  <c r="BD39" i="35"/>
  <c r="AW39" i="35"/>
  <c r="AY39" i="35"/>
  <c r="BA39" i="35"/>
  <c r="AD39" i="35"/>
  <c r="W39" i="35"/>
  <c r="CI39" i="35"/>
  <c r="BF39" i="35"/>
  <c r="CP39" i="35"/>
  <c r="BL39" i="35"/>
  <c r="BE39" i="35"/>
  <c r="BU39" i="35"/>
  <c r="BW39" i="35"/>
  <c r="AU39" i="35"/>
  <c r="X39" i="35"/>
  <c r="CC39" i="35"/>
  <c r="Z39" i="35"/>
  <c r="CL39" i="35"/>
  <c r="S39" i="35"/>
  <c r="CE39" i="35"/>
  <c r="U39" i="35"/>
  <c r="BJ39" i="35"/>
  <c r="BC39" i="35"/>
  <c r="AF39" i="35"/>
  <c r="CR39" i="35"/>
  <c r="Y39" i="35"/>
  <c r="AH39" i="35"/>
  <c r="CT39" i="35"/>
  <c r="AA39" i="35"/>
  <c r="CM39" i="35"/>
  <c r="AC39" i="35"/>
  <c r="BR39" i="35"/>
  <c r="BK39" i="35"/>
  <c r="CZ39" i="35"/>
  <c r="AO39" i="35"/>
  <c r="BN39" i="35"/>
  <c r="BG39" i="35"/>
  <c r="BI39" i="35"/>
  <c r="AL39" i="35"/>
  <c r="CX39" i="35"/>
  <c r="AE39" i="35"/>
  <c r="CQ39" i="35"/>
  <c r="H39" i="35"/>
  <c r="BT39" i="35"/>
  <c r="BM39" i="35"/>
  <c r="J39" i="35"/>
  <c r="BV39" i="35"/>
  <c r="BO39" i="35"/>
  <c r="BQ39" i="35"/>
  <c r="AT39" i="35"/>
  <c r="AM39" i="35"/>
  <c r="CY39" i="35"/>
  <c r="P39" i="35"/>
  <c r="CB39" i="35"/>
  <c r="I39" i="35"/>
  <c r="R39" i="35"/>
  <c r="CD39" i="35"/>
  <c r="K39" i="35"/>
  <c r="M39" i="35"/>
  <c r="BY39" i="35"/>
  <c r="BB39" i="35"/>
  <c r="CJ39" i="35"/>
  <c r="Q39" i="35"/>
  <c r="CG39" i="35"/>
  <c r="CK39" i="35"/>
  <c r="CO39" i="35"/>
  <c r="F39" i="35"/>
  <c r="AN39" i="35"/>
  <c r="AG39" i="35"/>
  <c r="CO25" i="35"/>
  <c r="CW39" i="32"/>
  <c r="BS39" i="32"/>
  <c r="R39" i="32"/>
  <c r="AM39" i="32"/>
  <c r="AB39" i="32"/>
  <c r="BR39" i="32"/>
  <c r="G39" i="32"/>
  <c r="CQ39" i="32"/>
  <c r="AC39" i="32"/>
  <c r="BI39" i="32"/>
  <c r="F39" i="32"/>
  <c r="AX39" i="32"/>
  <c r="AV39" i="32"/>
  <c r="CP39" i="32"/>
  <c r="CF39" i="32"/>
  <c r="CJ39" i="32"/>
  <c r="AZ39" i="32"/>
  <c r="BA39" i="32"/>
  <c r="AF39" i="32"/>
  <c r="CM39" i="32"/>
  <c r="AA39" i="32"/>
  <c r="CC39" i="32"/>
  <c r="Q39" i="32"/>
  <c r="CA39" i="32"/>
  <c r="N39" i="32"/>
  <c r="P39" i="32"/>
  <c r="M39" i="32"/>
  <c r="BJ39" i="32"/>
  <c r="BK39" i="32"/>
  <c r="AR39" i="32"/>
  <c r="CE39" i="32"/>
  <c r="S39" i="32"/>
  <c r="BU39" i="32"/>
  <c r="I39" i="32"/>
  <c r="CO39" i="32"/>
  <c r="AJ39" i="32"/>
  <c r="AL39" i="32"/>
  <c r="X39" i="32"/>
  <c r="AH39" i="32"/>
  <c r="CR39" i="32"/>
  <c r="AE39" i="32"/>
  <c r="BX39" i="32"/>
  <c r="AQ39" i="32"/>
  <c r="BM39" i="32"/>
  <c r="AK39" i="32"/>
  <c r="V39" i="32"/>
  <c r="CD39" i="32"/>
  <c r="BP39" i="32"/>
  <c r="J39" i="32"/>
  <c r="CS39" i="32"/>
  <c r="CG39" i="32"/>
  <c r="BL39" i="32"/>
  <c r="AY39" i="32"/>
  <c r="Z39" i="32"/>
  <c r="BD39" i="32"/>
  <c r="BC39" i="32"/>
  <c r="AP39" i="32"/>
  <c r="CI39" i="32"/>
  <c r="AI39" i="32"/>
  <c r="BE39" i="32"/>
  <c r="AU39" i="32"/>
  <c r="AT39" i="32"/>
  <c r="AN39" i="32"/>
  <c r="BO39" i="32"/>
  <c r="Y39" i="32"/>
  <c r="CB39" i="32"/>
  <c r="BT39" i="32"/>
  <c r="BB39" i="32"/>
  <c r="BG39" i="32"/>
  <c r="O39" i="32"/>
  <c r="CN39" i="32"/>
  <c r="U39" i="32"/>
  <c r="CK39" i="32"/>
  <c r="BZ39" i="32"/>
  <c r="W39" i="32"/>
  <c r="BY39" i="32"/>
  <c r="H39" i="32"/>
  <c r="BV39" i="32"/>
  <c r="K39" i="32"/>
  <c r="AW39" i="32"/>
  <c r="BF39" i="32"/>
  <c r="CY39" i="32"/>
  <c r="AS39" i="32"/>
  <c r="CX39" i="32"/>
  <c r="T39" i="32"/>
  <c r="CH39" i="32"/>
  <c r="CU39" i="32"/>
  <c r="CT39" i="32"/>
  <c r="AO39" i="32"/>
  <c r="BQ39" i="32"/>
  <c r="BN39" i="32"/>
  <c r="AD39" i="32"/>
  <c r="CV39" i="32"/>
  <c r="L39" i="32"/>
  <c r="BW39" i="32"/>
  <c r="CL39" i="32"/>
  <c r="AG39" i="32"/>
  <c r="CZ39" i="32"/>
  <c r="BH39" i="32"/>
  <c r="CO39" i="33"/>
  <c r="BF39" i="33"/>
  <c r="F39" i="33"/>
  <c r="AM39" i="33"/>
  <c r="H39" i="33"/>
  <c r="CH39" i="33"/>
  <c r="AX39" i="33"/>
  <c r="Z39" i="33"/>
  <c r="BA39" i="33"/>
  <c r="BP39" i="33"/>
  <c r="BG39" i="33"/>
  <c r="BE39" i="33"/>
  <c r="M39" i="33"/>
  <c r="CP39" i="33"/>
  <c r="AD39" i="33"/>
  <c r="CF39" i="33"/>
  <c r="AV39" i="33"/>
  <c r="P39" i="33"/>
  <c r="CV39" i="33"/>
  <c r="BJ39" i="33"/>
  <c r="AH39" i="33"/>
  <c r="BN39" i="33"/>
  <c r="CA39" i="33"/>
  <c r="AY39" i="33"/>
  <c r="CZ39" i="33"/>
  <c r="U39" i="33"/>
  <c r="AL39" i="33"/>
  <c r="BH39" i="33"/>
  <c r="X39" i="33"/>
  <c r="BX39" i="33"/>
  <c r="AP39" i="33"/>
  <c r="BZ39" i="33"/>
  <c r="L39" i="33"/>
  <c r="AQ39" i="33"/>
  <c r="CR39" i="33"/>
  <c r="AC39" i="33"/>
  <c r="N39" i="33"/>
  <c r="BS39" i="33"/>
  <c r="AF39" i="33"/>
  <c r="I39" i="33"/>
  <c r="CI39" i="33"/>
  <c r="AZ39" i="33"/>
  <c r="BR39" i="33"/>
  <c r="V39" i="33"/>
  <c r="AU39" i="33"/>
  <c r="CG39" i="33"/>
  <c r="Q39" i="33"/>
  <c r="CE39" i="33"/>
  <c r="CJ39" i="33"/>
  <c r="BQ39" i="33"/>
  <c r="W39" i="33"/>
  <c r="CN39" i="33"/>
  <c r="AS39" i="33"/>
  <c r="BU39" i="33"/>
  <c r="CY39" i="33"/>
  <c r="BB39" i="33"/>
  <c r="BM39" i="33"/>
  <c r="CT39" i="33"/>
  <c r="AN39" i="33"/>
  <c r="Y39" i="33"/>
  <c r="K39" i="33"/>
  <c r="BW39" i="33"/>
  <c r="CB39" i="33"/>
  <c r="CD39" i="33"/>
  <c r="BY39" i="33"/>
  <c r="AR39" i="33"/>
  <c r="AJ39" i="33"/>
  <c r="CC39" i="33"/>
  <c r="CL39" i="33"/>
  <c r="CU39" i="33"/>
  <c r="AT39" i="33"/>
  <c r="AE39" i="33"/>
  <c r="CX39" i="33"/>
  <c r="CM39" i="33"/>
  <c r="BC39" i="33"/>
  <c r="AW39" i="33"/>
  <c r="AG39" i="33"/>
  <c r="J39" i="33"/>
  <c r="S39" i="33"/>
  <c r="BO39" i="33"/>
  <c r="BT39" i="33"/>
  <c r="BI39" i="33"/>
  <c r="AO39" i="33"/>
  <c r="R39" i="33"/>
  <c r="AA39" i="33"/>
  <c r="T39" i="33"/>
  <c r="CS39" i="33"/>
  <c r="BL39" i="33"/>
  <c r="G39" i="33"/>
  <c r="BV39" i="33"/>
  <c r="CW39" i="33"/>
  <c r="BK39" i="33"/>
  <c r="AI39" i="33"/>
  <c r="AB39" i="33"/>
  <c r="CK39" i="33"/>
  <c r="BD39" i="33"/>
  <c r="CQ39" i="33"/>
  <c r="O39" i="33"/>
  <c r="AK39" i="33"/>
  <c r="CL25" i="33"/>
  <c r="CM25" i="32"/>
  <c r="CR25" i="40" l="1"/>
  <c r="CP25" i="35"/>
  <c r="CM25" i="33"/>
  <c r="CN25" i="32"/>
  <c r="CS25" i="40" l="1"/>
  <c r="CQ25" i="35"/>
  <c r="CN25" i="33"/>
  <c r="CO25" i="32"/>
  <c r="A1" i="28"/>
  <c r="A2" i="28"/>
  <c r="A3" i="28"/>
  <c r="A20" i="28"/>
  <c r="A21" i="28"/>
  <c r="A22" i="28"/>
  <c r="A37" i="28"/>
  <c r="A38" i="28"/>
  <c r="A39" i="28"/>
  <c r="A57" i="28"/>
  <c r="A58" i="28"/>
  <c r="A74" i="28"/>
  <c r="A75" i="28"/>
  <c r="V95" i="28"/>
  <c r="R95" i="28"/>
  <c r="O95" i="28"/>
  <c r="K95" i="28"/>
  <c r="J95" i="28"/>
  <c r="I95" i="28"/>
  <c r="H95" i="28"/>
  <c r="G95" i="28"/>
  <c r="F95" i="28"/>
  <c r="E95" i="28"/>
  <c r="BX74" i="28"/>
  <c r="BY74" i="28"/>
  <c r="BZ74" i="28"/>
  <c r="CA74" i="28"/>
  <c r="CB74" i="28"/>
  <c r="CC74" i="28"/>
  <c r="CD74" i="28"/>
  <c r="CE74" i="28"/>
  <c r="CF74" i="28"/>
  <c r="CG74" i="28"/>
  <c r="CH74" i="28"/>
  <c r="CI74" i="28"/>
  <c r="CJ74" i="28"/>
  <c r="CK74" i="28"/>
  <c r="CL74" i="28"/>
  <c r="CM74" i="28"/>
  <c r="CN74" i="28"/>
  <c r="CO74" i="28"/>
  <c r="CP74" i="28"/>
  <c r="CQ74" i="28"/>
  <c r="CR74" i="28"/>
  <c r="CS74" i="28"/>
  <c r="CT74" i="28"/>
  <c r="CU74" i="28"/>
  <c r="CV74" i="28"/>
  <c r="CW74" i="28"/>
  <c r="B74" i="28"/>
  <c r="C74" i="28"/>
  <c r="D74" i="28"/>
  <c r="E74" i="28"/>
  <c r="F74" i="28"/>
  <c r="G74" i="28"/>
  <c r="H74" i="28"/>
  <c r="I74" i="28"/>
  <c r="J74" i="28"/>
  <c r="K74" i="28"/>
  <c r="M74" i="28"/>
  <c r="N74" i="28"/>
  <c r="P74" i="28"/>
  <c r="Q74" i="28"/>
  <c r="R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AP74" i="28"/>
  <c r="AQ74" i="28"/>
  <c r="AR74" i="28"/>
  <c r="AS74" i="28"/>
  <c r="AT74" i="28"/>
  <c r="AU74" i="28"/>
  <c r="AV74" i="28"/>
  <c r="AW74" i="28"/>
  <c r="AX74" i="28"/>
  <c r="AY74" i="28"/>
  <c r="AZ74" i="28"/>
  <c r="BA74" i="28"/>
  <c r="BB74" i="28"/>
  <c r="BC74" i="28"/>
  <c r="BD74" i="28"/>
  <c r="BE74" i="28"/>
  <c r="BF74" i="28"/>
  <c r="BG74" i="28"/>
  <c r="BH74" i="28"/>
  <c r="BI74" i="28"/>
  <c r="BJ74" i="28"/>
  <c r="BK74" i="28"/>
  <c r="BL74" i="28"/>
  <c r="BM74" i="28"/>
  <c r="BN74" i="28"/>
  <c r="BO74" i="28"/>
  <c r="BP74" i="28"/>
  <c r="BQ74" i="28"/>
  <c r="BR74" i="28"/>
  <c r="BS74" i="28"/>
  <c r="BT74" i="28"/>
  <c r="BU74" i="28"/>
  <c r="BV74" i="28"/>
  <c r="BW74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R56" i="28"/>
  <c r="Q56" i="28"/>
  <c r="P56" i="28"/>
  <c r="N56" i="28"/>
  <c r="M56" i="28"/>
  <c r="K56" i="28"/>
  <c r="J56" i="28"/>
  <c r="I56" i="28"/>
  <c r="H56" i="28"/>
  <c r="G56" i="28"/>
  <c r="F56" i="28"/>
  <c r="E56" i="28"/>
  <c r="D56" i="28"/>
  <c r="C56" i="28"/>
  <c r="B56" i="28"/>
  <c r="AO37" i="28"/>
  <c r="AN37" i="28"/>
  <c r="AM37" i="28"/>
  <c r="AL37" i="28"/>
  <c r="AK37" i="28"/>
  <c r="AJ37" i="28"/>
  <c r="AI37" i="28"/>
  <c r="AH37" i="28"/>
  <c r="AG37" i="28"/>
  <c r="AF37" i="28"/>
  <c r="AE37" i="28"/>
  <c r="AD37" i="28"/>
  <c r="AC37" i="28"/>
  <c r="AB37" i="28"/>
  <c r="AA37" i="28"/>
  <c r="Z37" i="28"/>
  <c r="Y37" i="28"/>
  <c r="X37" i="28"/>
  <c r="W37" i="28"/>
  <c r="V37" i="28"/>
  <c r="U37" i="28"/>
  <c r="T37" i="28"/>
  <c r="R37" i="28"/>
  <c r="Q37" i="28"/>
  <c r="P37" i="28"/>
  <c r="N37" i="28"/>
  <c r="M37" i="28"/>
  <c r="K37" i="28"/>
  <c r="J37" i="28"/>
  <c r="I37" i="28"/>
  <c r="H37" i="28"/>
  <c r="G37" i="28"/>
  <c r="F37" i="28"/>
  <c r="E37" i="28"/>
  <c r="D37" i="28"/>
  <c r="C37" i="28"/>
  <c r="B37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R20" i="28"/>
  <c r="Q20" i="28"/>
  <c r="P20" i="28"/>
  <c r="N20" i="28"/>
  <c r="M20" i="28"/>
  <c r="K20" i="28"/>
  <c r="J20" i="28"/>
  <c r="I20" i="28"/>
  <c r="H20" i="28"/>
  <c r="G20" i="28"/>
  <c r="F20" i="28"/>
  <c r="E20" i="28"/>
  <c r="D20" i="28"/>
  <c r="C20" i="28"/>
  <c r="B20" i="28"/>
  <c r="AO1" i="28"/>
  <c r="AN1" i="28"/>
  <c r="AM1" i="28"/>
  <c r="AL1" i="28"/>
  <c r="AK1" i="28"/>
  <c r="AJ1" i="28"/>
  <c r="AI1" i="28"/>
  <c r="AH1" i="28"/>
  <c r="AG1" i="28"/>
  <c r="AF1" i="28"/>
  <c r="AE1" i="28"/>
  <c r="AD1" i="28"/>
  <c r="AC1" i="28"/>
  <c r="AB1" i="28"/>
  <c r="AA1" i="28"/>
  <c r="Z1" i="28"/>
  <c r="Y1" i="28"/>
  <c r="X1" i="28"/>
  <c r="W1" i="28"/>
  <c r="V1" i="28"/>
  <c r="U1" i="28"/>
  <c r="T1" i="28"/>
  <c r="R1" i="28"/>
  <c r="Q1" i="28"/>
  <c r="P1" i="28"/>
  <c r="N1" i="28"/>
  <c r="M1" i="28"/>
  <c r="K1" i="28"/>
  <c r="J1" i="28"/>
  <c r="I1" i="28"/>
  <c r="H1" i="28"/>
  <c r="G1" i="28"/>
  <c r="F1" i="28"/>
  <c r="E1" i="28"/>
  <c r="D1" i="28"/>
  <c r="C1" i="28"/>
  <c r="B1" i="28"/>
  <c r="I119" i="9"/>
  <c r="I116" i="9"/>
  <c r="I113" i="9"/>
  <c r="I110" i="9"/>
  <c r="I104" i="9"/>
  <c r="I82" i="9"/>
  <c r="I84" i="9" s="1"/>
  <c r="I72" i="9"/>
  <c r="I74" i="9" s="1"/>
  <c r="I67" i="9"/>
  <c r="I69" i="9" s="1"/>
  <c r="I62" i="9"/>
  <c r="I64" i="9" s="1"/>
  <c r="I59" i="9"/>
  <c r="I51" i="9"/>
  <c r="I53" i="9" s="1"/>
  <c r="I47" i="9"/>
  <c r="I49" i="9" s="1"/>
  <c r="I44" i="9"/>
  <c r="I40" i="9"/>
  <c r="I36" i="9"/>
  <c r="I32" i="9"/>
  <c r="I28" i="9"/>
  <c r="I22" i="9"/>
  <c r="I24" i="9" s="1"/>
  <c r="I17" i="9"/>
  <c r="I13" i="9"/>
  <c r="G40" i="3"/>
  <c r="G52" i="3"/>
  <c r="G53" i="3" s="1"/>
  <c r="F41" i="4"/>
  <c r="F40" i="3"/>
  <c r="F42" i="3" s="1"/>
  <c r="F45" i="4"/>
  <c r="F47" i="4" s="1"/>
  <c r="F39" i="4"/>
  <c r="I36" i="3"/>
  <c r="H52" i="3"/>
  <c r="H53" i="3" s="1"/>
  <c r="F52" i="3"/>
  <c r="F54" i="3" s="1"/>
  <c r="H45" i="4"/>
  <c r="H46" i="4" s="1"/>
  <c r="G45" i="4"/>
  <c r="G46" i="4" s="1"/>
  <c r="H39" i="4"/>
  <c r="G39" i="4"/>
  <c r="G83" i="11"/>
  <c r="G82" i="11"/>
  <c r="G78" i="11"/>
  <c r="G74" i="11"/>
  <c r="G68" i="11"/>
  <c r="G65" i="11"/>
  <c r="G62" i="11"/>
  <c r="G40" i="11"/>
  <c r="G42" i="11" s="1"/>
  <c r="G22" i="11"/>
  <c r="G24" i="11" s="1"/>
  <c r="G17" i="11"/>
  <c r="G13" i="11"/>
  <c r="I37" i="4"/>
  <c r="G44" i="11" l="1"/>
  <c r="G84" i="11"/>
  <c r="CT25" i="40"/>
  <c r="CR25" i="35"/>
  <c r="CO25" i="33"/>
  <c r="CP25" i="32"/>
  <c r="G26" i="12"/>
  <c r="I55" i="9"/>
  <c r="F55" i="3"/>
  <c r="F53" i="3"/>
  <c r="F48" i="4"/>
  <c r="F46" i="4"/>
  <c r="CU25" i="40" l="1"/>
  <c r="CS25" i="35"/>
  <c r="CP25" i="33"/>
  <c r="CQ25" i="32"/>
  <c r="H26" i="12"/>
  <c r="F43" i="3"/>
  <c r="K269" i="26"/>
  <c r="F278" i="26"/>
  <c r="G278" i="26" s="1"/>
  <c r="H278" i="26" s="1"/>
  <c r="C274" i="26"/>
  <c r="I275" i="26" s="1"/>
  <c r="O240" i="26"/>
  <c r="F250" i="26"/>
  <c r="G250" i="26" s="1"/>
  <c r="H250" i="26" s="1"/>
  <c r="C246" i="26"/>
  <c r="I247" i="26" s="1"/>
  <c r="F225" i="26"/>
  <c r="CV25" i="40" l="1"/>
  <c r="CT25" i="35"/>
  <c r="CQ25" i="33"/>
  <c r="CR25" i="32"/>
  <c r="I26" i="12"/>
  <c r="F47" i="2"/>
  <c r="E95" i="9" s="1"/>
  <c r="I95" i="39" l="1"/>
  <c r="E95" i="44"/>
  <c r="F95" i="44"/>
  <c r="I95" i="44"/>
  <c r="H95" i="44"/>
  <c r="G95" i="44"/>
  <c r="G95" i="39"/>
  <c r="F95" i="39"/>
  <c r="E95" i="39"/>
  <c r="H95" i="39"/>
  <c r="CW25" i="40"/>
  <c r="I95" i="9"/>
  <c r="CU25" i="35"/>
  <c r="CR25" i="33"/>
  <c r="CS25" i="32"/>
  <c r="J26" i="12"/>
  <c r="E37" i="26"/>
  <c r="F37" i="26" s="1"/>
  <c r="G37" i="26" s="1"/>
  <c r="H37" i="26" s="1"/>
  <c r="I37" i="26" s="1"/>
  <c r="J37" i="26" s="1"/>
  <c r="K37" i="26" s="1"/>
  <c r="L37" i="26" s="1"/>
  <c r="V295" i="26"/>
  <c r="R295" i="26"/>
  <c r="O295" i="26"/>
  <c r="V287" i="26"/>
  <c r="R287" i="26"/>
  <c r="O287" i="26"/>
  <c r="DB278" i="26"/>
  <c r="O268" i="26"/>
  <c r="R263" i="26"/>
  <c r="O263" i="26"/>
  <c r="CZ256" i="26"/>
  <c r="K241" i="26"/>
  <c r="V240" i="26"/>
  <c r="V237" i="26"/>
  <c r="R237" i="26"/>
  <c r="R240" i="26" s="1"/>
  <c r="O237" i="26"/>
  <c r="G225" i="26"/>
  <c r="C221" i="26"/>
  <c r="I222" i="26" s="1"/>
  <c r="K216" i="26"/>
  <c r="V212" i="26"/>
  <c r="V215" i="26" s="1"/>
  <c r="R212" i="26"/>
  <c r="R215" i="26" s="1"/>
  <c r="O212" i="26"/>
  <c r="O215" i="26" s="1"/>
  <c r="E212" i="26"/>
  <c r="R127" i="26"/>
  <c r="R128" i="26" s="1"/>
  <c r="O127" i="26"/>
  <c r="O128" i="26" s="1"/>
  <c r="K127" i="26"/>
  <c r="J127" i="26"/>
  <c r="I127" i="26"/>
  <c r="H127" i="26"/>
  <c r="G127" i="26"/>
  <c r="F127" i="26"/>
  <c r="E127" i="26"/>
  <c r="O124" i="26"/>
  <c r="R123" i="26"/>
  <c r="R124" i="26" s="1"/>
  <c r="O123" i="26"/>
  <c r="K123" i="26"/>
  <c r="J123" i="26"/>
  <c r="I123" i="26"/>
  <c r="H123" i="26"/>
  <c r="G123" i="26"/>
  <c r="F123" i="26"/>
  <c r="E123" i="26"/>
  <c r="CY120" i="26"/>
  <c r="J120" i="26"/>
  <c r="K120" i="26" s="1"/>
  <c r="I120" i="26"/>
  <c r="H120" i="26"/>
  <c r="G120" i="26"/>
  <c r="F120" i="26"/>
  <c r="E120" i="26"/>
  <c r="V118" i="26"/>
  <c r="V119" i="26" s="1"/>
  <c r="R118" i="26"/>
  <c r="R119" i="26" s="1"/>
  <c r="O118" i="26"/>
  <c r="O119" i="26" s="1"/>
  <c r="K118" i="26"/>
  <c r="J118" i="26"/>
  <c r="I118" i="26"/>
  <c r="H118" i="26"/>
  <c r="G118" i="26"/>
  <c r="F118" i="26"/>
  <c r="E118" i="26"/>
  <c r="K116" i="26"/>
  <c r="J116" i="26"/>
  <c r="I116" i="26"/>
  <c r="H116" i="26"/>
  <c r="G116" i="26"/>
  <c r="F116" i="26"/>
  <c r="E116" i="26"/>
  <c r="V114" i="26"/>
  <c r="V115" i="26" s="1"/>
  <c r="R114" i="26"/>
  <c r="R115" i="26" s="1"/>
  <c r="O114" i="26"/>
  <c r="O115" i="26" s="1"/>
  <c r="G114" i="26"/>
  <c r="E109" i="26"/>
  <c r="E106" i="26"/>
  <c r="E102" i="26"/>
  <c r="J101" i="26"/>
  <c r="E99" i="26"/>
  <c r="R87" i="26"/>
  <c r="O87" i="26"/>
  <c r="K87" i="26"/>
  <c r="J87" i="26"/>
  <c r="I87" i="26"/>
  <c r="H87" i="26"/>
  <c r="G87" i="26"/>
  <c r="F87" i="26"/>
  <c r="E87" i="26"/>
  <c r="R83" i="26"/>
  <c r="O83" i="26"/>
  <c r="K83" i="26"/>
  <c r="J83" i="26"/>
  <c r="I83" i="26"/>
  <c r="H83" i="26"/>
  <c r="G83" i="26"/>
  <c r="F83" i="26"/>
  <c r="E83" i="26"/>
  <c r="E114" i="26" s="1"/>
  <c r="V82" i="26"/>
  <c r="R82" i="26"/>
  <c r="O82" i="26"/>
  <c r="K82" i="26"/>
  <c r="J82" i="26"/>
  <c r="I82" i="26"/>
  <c r="H82" i="26"/>
  <c r="G82" i="26"/>
  <c r="F82" i="26"/>
  <c r="F114" i="26" s="1"/>
  <c r="E82" i="26"/>
  <c r="V78" i="26"/>
  <c r="R78" i="26"/>
  <c r="O78" i="26"/>
  <c r="F78" i="26"/>
  <c r="E78" i="26"/>
  <c r="V74" i="26"/>
  <c r="R74" i="26"/>
  <c r="O74" i="26"/>
  <c r="E74" i="26"/>
  <c r="K73" i="26"/>
  <c r="J73" i="26"/>
  <c r="I73" i="26"/>
  <c r="H73" i="26"/>
  <c r="G73" i="26"/>
  <c r="F73" i="26"/>
  <c r="E73" i="26"/>
  <c r="E68" i="26"/>
  <c r="E69" i="26" s="1"/>
  <c r="E65" i="26"/>
  <c r="E66" i="26" s="1"/>
  <c r="E61" i="26"/>
  <c r="E62" i="26" s="1"/>
  <c r="U79" i="26" s="1"/>
  <c r="E58" i="26"/>
  <c r="E59" i="26" s="1"/>
  <c r="V41" i="26"/>
  <c r="R41" i="26"/>
  <c r="O41" i="26"/>
  <c r="C37" i="26"/>
  <c r="F33" i="26"/>
  <c r="G33" i="26" s="1"/>
  <c r="H33" i="26" s="1"/>
  <c r="I33" i="26" s="1"/>
  <c r="J33" i="26" s="1"/>
  <c r="K33" i="26" s="1"/>
  <c r="L33" i="26" s="1"/>
  <c r="F32" i="26"/>
  <c r="G32" i="26" s="1"/>
  <c r="H32" i="26" s="1"/>
  <c r="I32" i="26" s="1"/>
  <c r="J32" i="26" s="1"/>
  <c r="K32" i="26" s="1"/>
  <c r="L32" i="26" s="1"/>
  <c r="F31" i="26"/>
  <c r="G31" i="26" s="1"/>
  <c r="H31" i="26" s="1"/>
  <c r="I31" i="26" s="1"/>
  <c r="J31" i="26" s="1"/>
  <c r="K31" i="26" s="1"/>
  <c r="L31" i="26" s="1"/>
  <c r="DN29" i="26"/>
  <c r="DM29" i="26"/>
  <c r="O27" i="26"/>
  <c r="P27" i="26" s="1"/>
  <c r="Q27" i="26" s="1"/>
  <c r="R27" i="26" s="1"/>
  <c r="S27" i="26" s="1"/>
  <c r="T27" i="26" s="1"/>
  <c r="U27" i="26" s="1"/>
  <c r="F27" i="26"/>
  <c r="G27" i="26" s="1"/>
  <c r="H27" i="26" s="1"/>
  <c r="I27" i="26" s="1"/>
  <c r="J27" i="26" s="1"/>
  <c r="K27" i="26" s="1"/>
  <c r="L27" i="26" s="1"/>
  <c r="M27" i="26" s="1"/>
  <c r="N27" i="26" s="1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F23" i="26"/>
  <c r="G23" i="26" s="1"/>
  <c r="H23" i="26" s="1"/>
  <c r="I23" i="26" s="1"/>
  <c r="J23" i="26" s="1"/>
  <c r="K23" i="26" s="1"/>
  <c r="L23" i="26" s="1"/>
  <c r="M23" i="26" s="1"/>
  <c r="N23" i="26" s="1"/>
  <c r="O23" i="26" s="1"/>
  <c r="P23" i="26" s="1"/>
  <c r="Q23" i="26" s="1"/>
  <c r="R23" i="26" s="1"/>
  <c r="S23" i="26" s="1"/>
  <c r="T23" i="26" s="1"/>
  <c r="U23" i="26" s="1"/>
  <c r="F22" i="26"/>
  <c r="G22" i="26" s="1"/>
  <c r="H22" i="26" s="1"/>
  <c r="I22" i="26" s="1"/>
  <c r="J22" i="26" s="1"/>
  <c r="K22" i="26" s="1"/>
  <c r="L22" i="26" s="1"/>
  <c r="V12" i="26"/>
  <c r="R12" i="26"/>
  <c r="O12" i="26"/>
  <c r="K12" i="26"/>
  <c r="J12" i="26"/>
  <c r="I12" i="26"/>
  <c r="H12" i="26"/>
  <c r="G12" i="26"/>
  <c r="F12" i="26"/>
  <c r="E12" i="26"/>
  <c r="V11" i="26"/>
  <c r="R11" i="26"/>
  <c r="O11" i="26"/>
  <c r="K11" i="26"/>
  <c r="J11" i="26"/>
  <c r="I11" i="26"/>
  <c r="H11" i="26"/>
  <c r="G11" i="26"/>
  <c r="F11" i="26"/>
  <c r="E11" i="26"/>
  <c r="C8" i="26"/>
  <c r="F45" i="2"/>
  <c r="K242" i="12"/>
  <c r="K217" i="12"/>
  <c r="E213" i="12"/>
  <c r="J9" i="25"/>
  <c r="J10" i="25"/>
  <c r="J11" i="25"/>
  <c r="J31" i="25"/>
  <c r="J32" i="25"/>
  <c r="J33" i="25"/>
  <c r="J29" i="25"/>
  <c r="J30" i="25"/>
  <c r="I93" i="39" l="1"/>
  <c r="I96" i="39" s="1"/>
  <c r="I93" i="44"/>
  <c r="I96" i="44" s="1"/>
  <c r="H93" i="44"/>
  <c r="H96" i="44" s="1"/>
  <c r="G93" i="44"/>
  <c r="G96" i="44" s="1"/>
  <c r="F93" i="44"/>
  <c r="F96" i="44" s="1"/>
  <c r="E93" i="44"/>
  <c r="E96" i="44" s="1"/>
  <c r="G93" i="39"/>
  <c r="G96" i="39" s="1"/>
  <c r="F93" i="39"/>
  <c r="F96" i="39" s="1"/>
  <c r="E93" i="39"/>
  <c r="E96" i="39" s="1"/>
  <c r="H93" i="39"/>
  <c r="H96" i="39" s="1"/>
  <c r="E93" i="9"/>
  <c r="E96" i="9" s="1"/>
  <c r="E29" i="50" s="1"/>
  <c r="CX25" i="40"/>
  <c r="I93" i="9"/>
  <c r="I96" i="9" s="1"/>
  <c r="CV25" i="35"/>
  <c r="CS25" i="33"/>
  <c r="CT25" i="32"/>
  <c r="L27" i="25"/>
  <c r="K26" i="12"/>
  <c r="H93" i="9"/>
  <c r="AN75" i="26"/>
  <c r="AB75" i="26"/>
  <c r="CV88" i="26"/>
  <c r="BN88" i="26"/>
  <c r="P88" i="26"/>
  <c r="AH88" i="26"/>
  <c r="BA88" i="26"/>
  <c r="N88" i="26"/>
  <c r="CK88" i="26"/>
  <c r="AX88" i="26"/>
  <c r="CS88" i="26"/>
  <c r="AW88" i="26"/>
  <c r="CL88" i="26"/>
  <c r="AK88" i="26"/>
  <c r="BV88" i="26"/>
  <c r="AG88" i="26"/>
  <c r="BP88" i="26"/>
  <c r="T88" i="26"/>
  <c r="BM84" i="26"/>
  <c r="AO84" i="26"/>
  <c r="CH84" i="26"/>
  <c r="BS84" i="26"/>
  <c r="W84" i="26"/>
  <c r="U84" i="26"/>
  <c r="H225" i="26"/>
  <c r="AH75" i="26"/>
  <c r="AD84" i="26"/>
  <c r="CI84" i="26"/>
  <c r="CP84" i="26"/>
  <c r="AT84" i="26"/>
  <c r="S75" i="26"/>
  <c r="AP75" i="26"/>
  <c r="AW84" i="26"/>
  <c r="P75" i="26"/>
  <c r="AO75" i="26"/>
  <c r="Y75" i="26"/>
  <c r="AR75" i="26"/>
  <c r="BK84" i="26"/>
  <c r="AG75" i="26"/>
  <c r="N75" i="26"/>
  <c r="AJ75" i="26"/>
  <c r="AC79" i="26"/>
  <c r="Z75" i="26"/>
  <c r="M31" i="26"/>
  <c r="N31" i="26" s="1"/>
  <c r="O31" i="26" s="1"/>
  <c r="P31" i="26" s="1"/>
  <c r="Q31" i="26" s="1"/>
  <c r="R31" i="26" s="1"/>
  <c r="S31" i="26" s="1"/>
  <c r="T31" i="26" s="1"/>
  <c r="U31" i="26" s="1"/>
  <c r="V31" i="26" s="1"/>
  <c r="W31" i="26" s="1"/>
  <c r="X31" i="26" s="1"/>
  <c r="Y31" i="26" s="1"/>
  <c r="Z31" i="26" s="1"/>
  <c r="AA31" i="26" s="1"/>
  <c r="AB31" i="26" s="1"/>
  <c r="AC31" i="26" s="1"/>
  <c r="AD31" i="26" s="1"/>
  <c r="AE31" i="26" s="1"/>
  <c r="AF31" i="26" s="1"/>
  <c r="AG31" i="26" s="1"/>
  <c r="AH31" i="26" s="1"/>
  <c r="AI31" i="26" s="1"/>
  <c r="AJ31" i="26" s="1"/>
  <c r="AK31" i="26" s="1"/>
  <c r="AL31" i="26" s="1"/>
  <c r="AM31" i="26" s="1"/>
  <c r="AN31" i="26" s="1"/>
  <c r="AO31" i="26" s="1"/>
  <c r="AP31" i="26" s="1"/>
  <c r="AQ31" i="26" s="1"/>
  <c r="AR31" i="26" s="1"/>
  <c r="M22" i="26"/>
  <c r="DA33" i="26"/>
  <c r="DB33" i="26" s="1"/>
  <c r="DC33" i="26" s="1"/>
  <c r="M33" i="26"/>
  <c r="N33" i="26" s="1"/>
  <c r="O33" i="26" s="1"/>
  <c r="P33" i="26" s="1"/>
  <c r="Q33" i="26" s="1"/>
  <c r="R33" i="26" s="1"/>
  <c r="S33" i="26" s="1"/>
  <c r="T33" i="26" s="1"/>
  <c r="U33" i="26" s="1"/>
  <c r="V33" i="26" s="1"/>
  <c r="W33" i="26" s="1"/>
  <c r="X33" i="26" s="1"/>
  <c r="Y33" i="26" s="1"/>
  <c r="Z33" i="26" s="1"/>
  <c r="AA33" i="26" s="1"/>
  <c r="AB33" i="26" s="1"/>
  <c r="AC33" i="26" s="1"/>
  <c r="AD33" i="26" s="1"/>
  <c r="AE33" i="26" s="1"/>
  <c r="AF33" i="26" s="1"/>
  <c r="AG33" i="26" s="1"/>
  <c r="AH33" i="26" s="1"/>
  <c r="AI33" i="26" s="1"/>
  <c r="AJ33" i="26" s="1"/>
  <c r="AK33" i="26" s="1"/>
  <c r="AL33" i="26" s="1"/>
  <c r="AM33" i="26" s="1"/>
  <c r="AN33" i="26" s="1"/>
  <c r="AO33" i="26" s="1"/>
  <c r="AP33" i="26" s="1"/>
  <c r="AQ33" i="26" s="1"/>
  <c r="AR33" i="26" s="1"/>
  <c r="R178" i="26"/>
  <c r="M32" i="26"/>
  <c r="N32" i="26" s="1"/>
  <c r="O32" i="26" s="1"/>
  <c r="P32" i="26" s="1"/>
  <c r="Q32" i="26" s="1"/>
  <c r="R32" i="26" s="1"/>
  <c r="S32" i="26" s="1"/>
  <c r="T32" i="26" s="1"/>
  <c r="U32" i="26" s="1"/>
  <c r="V32" i="26" s="1"/>
  <c r="W32" i="26" s="1"/>
  <c r="X32" i="26" s="1"/>
  <c r="Y32" i="26" s="1"/>
  <c r="Z32" i="26" s="1"/>
  <c r="AA32" i="26" s="1"/>
  <c r="AB32" i="26" s="1"/>
  <c r="AC32" i="26" s="1"/>
  <c r="AD32" i="26" s="1"/>
  <c r="AE32" i="26" s="1"/>
  <c r="AF32" i="26" s="1"/>
  <c r="AG32" i="26" s="1"/>
  <c r="AH32" i="26" s="1"/>
  <c r="AI32" i="26" s="1"/>
  <c r="AJ32" i="26" s="1"/>
  <c r="AK32" i="26" s="1"/>
  <c r="AL32" i="26" s="1"/>
  <c r="AM32" i="26" s="1"/>
  <c r="AN32" i="26" s="1"/>
  <c r="AO32" i="26" s="1"/>
  <c r="AP32" i="26" s="1"/>
  <c r="AQ32" i="26" s="1"/>
  <c r="AR32" i="26" s="1"/>
  <c r="M37" i="26"/>
  <c r="N37" i="26" s="1"/>
  <c r="O37" i="26" s="1"/>
  <c r="P37" i="26" s="1"/>
  <c r="Q37" i="26" s="1"/>
  <c r="R37" i="26" s="1"/>
  <c r="S37" i="26" s="1"/>
  <c r="T37" i="26" s="1"/>
  <c r="U37" i="26" s="1"/>
  <c r="V37" i="26" s="1"/>
  <c r="W37" i="26" s="1"/>
  <c r="X37" i="26" s="1"/>
  <c r="CW84" i="26"/>
  <c r="CO84" i="26"/>
  <c r="CG84" i="26"/>
  <c r="BY84" i="26"/>
  <c r="BQ84" i="26"/>
  <c r="BI84" i="26"/>
  <c r="BA84" i="26"/>
  <c r="AS84" i="26"/>
  <c r="AK84" i="26"/>
  <c r="AC84" i="26"/>
  <c r="T84" i="26"/>
  <c r="CV84" i="26"/>
  <c r="CN84" i="26"/>
  <c r="CF84" i="26"/>
  <c r="BX84" i="26"/>
  <c r="BP84" i="26"/>
  <c r="BH84" i="26"/>
  <c r="AZ84" i="26"/>
  <c r="AR84" i="26"/>
  <c r="AJ84" i="26"/>
  <c r="AB84" i="26"/>
  <c r="S84" i="26"/>
  <c r="CU84" i="26"/>
  <c r="CM84" i="26"/>
  <c r="CE84" i="26"/>
  <c r="BW84" i="26"/>
  <c r="BO84" i="26"/>
  <c r="BG84" i="26"/>
  <c r="AY84" i="26"/>
  <c r="AQ84" i="26"/>
  <c r="AI84" i="26"/>
  <c r="AA84" i="26"/>
  <c r="Q84" i="26"/>
  <c r="CT84" i="26"/>
  <c r="CL84" i="26"/>
  <c r="CD84" i="26"/>
  <c r="BV84" i="26"/>
  <c r="BN84" i="26"/>
  <c r="BF84" i="26"/>
  <c r="AX84" i="26"/>
  <c r="AP84" i="26"/>
  <c r="AH84" i="26"/>
  <c r="Z84" i="26"/>
  <c r="P84" i="26"/>
  <c r="CZ84" i="26"/>
  <c r="CR84" i="26"/>
  <c r="CJ84" i="26"/>
  <c r="CB84" i="26"/>
  <c r="BT84" i="26"/>
  <c r="BL84" i="26"/>
  <c r="BD84" i="26"/>
  <c r="AV84" i="26"/>
  <c r="AN84" i="26"/>
  <c r="AF84" i="26"/>
  <c r="X84" i="26"/>
  <c r="M84" i="26"/>
  <c r="AD79" i="26"/>
  <c r="Y84" i="26"/>
  <c r="AU84" i="26"/>
  <c r="BR84" i="26"/>
  <c r="CK84" i="26"/>
  <c r="AF79" i="26"/>
  <c r="AK79" i="26"/>
  <c r="AE84" i="26"/>
  <c r="BB84" i="26"/>
  <c r="BU84" i="26"/>
  <c r="CQ84" i="26"/>
  <c r="M79" i="26"/>
  <c r="AL79" i="26"/>
  <c r="AG84" i="26"/>
  <c r="BC84" i="26"/>
  <c r="BZ84" i="26"/>
  <c r="CS84" i="26"/>
  <c r="T79" i="26"/>
  <c r="AN79" i="26"/>
  <c r="L84" i="26"/>
  <c r="AL84" i="26"/>
  <c r="BE84" i="26"/>
  <c r="CA84" i="26"/>
  <c r="CX84" i="26"/>
  <c r="N84" i="26"/>
  <c r="AM84" i="26"/>
  <c r="BJ84" i="26"/>
  <c r="CC84" i="26"/>
  <c r="CY84" i="26"/>
  <c r="AR79" i="26"/>
  <c r="AJ79" i="26"/>
  <c r="AB79" i="26"/>
  <c r="S79" i="26"/>
  <c r="AQ79" i="26"/>
  <c r="AI79" i="26"/>
  <c r="AA79" i="26"/>
  <c r="Q79" i="26"/>
  <c r="AP79" i="26"/>
  <c r="AH79" i="26"/>
  <c r="Z79" i="26"/>
  <c r="P79" i="26"/>
  <c r="AO79" i="26"/>
  <c r="AG79" i="26"/>
  <c r="Y79" i="26"/>
  <c r="N79" i="26"/>
  <c r="AM79" i="26"/>
  <c r="AE79" i="26"/>
  <c r="W79" i="26"/>
  <c r="L79" i="26"/>
  <c r="X79" i="26"/>
  <c r="Q75" i="26"/>
  <c r="AA75" i="26"/>
  <c r="AI75" i="26"/>
  <c r="AQ75" i="26"/>
  <c r="S88" i="26"/>
  <c r="AJ88" i="26"/>
  <c r="AZ88" i="26"/>
  <c r="BU88" i="26"/>
  <c r="CN88" i="26"/>
  <c r="T75" i="26"/>
  <c r="AC75" i="26"/>
  <c r="AK75" i="26"/>
  <c r="Y88" i="26"/>
  <c r="AO88" i="26"/>
  <c r="BE88" i="26"/>
  <c r="BX88" i="26"/>
  <c r="CT88" i="26"/>
  <c r="U75" i="26"/>
  <c r="AD75" i="26"/>
  <c r="AL75" i="26"/>
  <c r="Z88" i="26"/>
  <c r="AP88" i="26"/>
  <c r="BF88" i="26"/>
  <c r="CC88" i="26"/>
  <c r="CZ88" i="26"/>
  <c r="CR88" i="26"/>
  <c r="CJ88" i="26"/>
  <c r="CB88" i="26"/>
  <c r="BT88" i="26"/>
  <c r="BL88" i="26"/>
  <c r="BD88" i="26"/>
  <c r="AV88" i="26"/>
  <c r="AN88" i="26"/>
  <c r="AF88" i="26"/>
  <c r="X88" i="26"/>
  <c r="M88" i="26"/>
  <c r="CY88" i="26"/>
  <c r="CQ88" i="26"/>
  <c r="CI88" i="26"/>
  <c r="CA88" i="26"/>
  <c r="BS88" i="26"/>
  <c r="BK88" i="26"/>
  <c r="BC88" i="26"/>
  <c r="AU88" i="26"/>
  <c r="AM88" i="26"/>
  <c r="AE88" i="26"/>
  <c r="W88" i="26"/>
  <c r="L88" i="26"/>
  <c r="CX88" i="26"/>
  <c r="CP88" i="26"/>
  <c r="CH88" i="26"/>
  <c r="BZ88" i="26"/>
  <c r="BR88" i="26"/>
  <c r="BJ88" i="26"/>
  <c r="BB88" i="26"/>
  <c r="AT88" i="26"/>
  <c r="AL88" i="26"/>
  <c r="AD88" i="26"/>
  <c r="U88" i="26"/>
  <c r="CW88" i="26"/>
  <c r="CO88" i="26"/>
  <c r="CG88" i="26"/>
  <c r="BY88" i="26"/>
  <c r="BQ88" i="26"/>
  <c r="BI88" i="26"/>
  <c r="CU88" i="26"/>
  <c r="CM88" i="26"/>
  <c r="CE88" i="26"/>
  <c r="BW88" i="26"/>
  <c r="BO88" i="26"/>
  <c r="BG88" i="26"/>
  <c r="AY88" i="26"/>
  <c r="AQ88" i="26"/>
  <c r="AI88" i="26"/>
  <c r="AA88" i="26"/>
  <c r="Q88" i="26"/>
  <c r="L75" i="26"/>
  <c r="W75" i="26"/>
  <c r="AE75" i="26"/>
  <c r="AM75" i="26"/>
  <c r="AB88" i="26"/>
  <c r="AR88" i="26"/>
  <c r="BH88" i="26"/>
  <c r="CD88" i="26"/>
  <c r="M75" i="26"/>
  <c r="X75" i="26"/>
  <c r="AF75" i="26"/>
  <c r="AC88" i="26"/>
  <c r="AS88" i="26"/>
  <c r="BM88" i="26"/>
  <c r="CF88" i="26"/>
  <c r="AQ29" i="50" l="1"/>
  <c r="AO29" i="50"/>
  <c r="AL29" i="50"/>
  <c r="AJ29" i="50"/>
  <c r="T29" i="50"/>
  <c r="Q29" i="50"/>
  <c r="O29" i="50"/>
  <c r="N29" i="50"/>
  <c r="AR29" i="50"/>
  <c r="AB29" i="50"/>
  <c r="L29" i="50"/>
  <c r="Y29" i="50"/>
  <c r="I29" i="50"/>
  <c r="AM29" i="50"/>
  <c r="W29" i="50"/>
  <c r="G29" i="50"/>
  <c r="V29" i="50"/>
  <c r="F29" i="50"/>
  <c r="AG29" i="50"/>
  <c r="AE29" i="50"/>
  <c r="AD29" i="50"/>
  <c r="Z29" i="50"/>
  <c r="K29" i="50"/>
  <c r="AN29" i="50"/>
  <c r="J29" i="50"/>
  <c r="M29" i="50"/>
  <c r="AH29" i="50"/>
  <c r="S29" i="50"/>
  <c r="U29" i="50"/>
  <c r="H29" i="50"/>
  <c r="AA29" i="50"/>
  <c r="AC29" i="50"/>
  <c r="P29" i="50"/>
  <c r="AI29" i="50"/>
  <c r="AK29" i="50"/>
  <c r="X29" i="50"/>
  <c r="AF29" i="50"/>
  <c r="R29" i="50"/>
  <c r="AP29" i="50"/>
  <c r="E29" i="12"/>
  <c r="C29" i="12"/>
  <c r="E29" i="47"/>
  <c r="E30" i="33"/>
  <c r="DA37" i="26"/>
  <c r="DB37" i="26" s="1"/>
  <c r="DB43" i="26" s="1"/>
  <c r="DC43" i="26" s="1"/>
  <c r="CY25" i="40"/>
  <c r="CW25" i="35"/>
  <c r="CT25" i="33"/>
  <c r="CU25" i="32"/>
  <c r="L26" i="12"/>
  <c r="DA32" i="26"/>
  <c r="DB32" i="26" s="1"/>
  <c r="DC32" i="26" s="1"/>
  <c r="DA31" i="26"/>
  <c r="DB31" i="26" s="1"/>
  <c r="DC31" i="26" s="1"/>
  <c r="N22" i="26"/>
  <c r="V305" i="12"/>
  <c r="S74" i="28" s="1"/>
  <c r="R305" i="12"/>
  <c r="O74" i="28" s="1"/>
  <c r="O305" i="12"/>
  <c r="L74" i="28" s="1"/>
  <c r="V292" i="12"/>
  <c r="R292" i="12"/>
  <c r="O292" i="12"/>
  <c r="C280" i="12"/>
  <c r="C282" i="12" s="1"/>
  <c r="C275" i="12"/>
  <c r="C252" i="12"/>
  <c r="C254" i="12" s="1"/>
  <c r="C247" i="12"/>
  <c r="G279" i="12"/>
  <c r="G278" i="12"/>
  <c r="C227" i="12"/>
  <c r="C222" i="12"/>
  <c r="CZ257" i="12"/>
  <c r="K81" i="11"/>
  <c r="K76" i="11"/>
  <c r="K78" i="11" s="1"/>
  <c r="K72" i="11"/>
  <c r="K74" i="11" s="1"/>
  <c r="F83" i="11"/>
  <c r="K80" i="11" s="1"/>
  <c r="E83" i="11"/>
  <c r="E78" i="11"/>
  <c r="F78" i="11"/>
  <c r="K82" i="11" l="1"/>
  <c r="E35" i="50"/>
  <c r="E35" i="47"/>
  <c r="AN29" i="47"/>
  <c r="Y29" i="47"/>
  <c r="AO29" i="47"/>
  <c r="R29" i="47"/>
  <c r="AP29" i="47"/>
  <c r="AR29" i="47"/>
  <c r="Z29" i="47"/>
  <c r="H29" i="47"/>
  <c r="O29" i="47"/>
  <c r="AL29" i="47"/>
  <c r="AC29" i="47"/>
  <c r="AE29" i="47"/>
  <c r="AM29" i="47"/>
  <c r="I29" i="47"/>
  <c r="Q29" i="47"/>
  <c r="F29" i="47"/>
  <c r="P29" i="47"/>
  <c r="T29" i="47"/>
  <c r="AB29" i="47"/>
  <c r="J29" i="47"/>
  <c r="AJ29" i="47"/>
  <c r="N29" i="47"/>
  <c r="X29" i="47"/>
  <c r="AH29" i="47"/>
  <c r="AD29" i="47"/>
  <c r="W29" i="47"/>
  <c r="AI29" i="47"/>
  <c r="AG29" i="47"/>
  <c r="L29" i="47"/>
  <c r="K29" i="47"/>
  <c r="V29" i="47"/>
  <c r="G29" i="47"/>
  <c r="AF29" i="47"/>
  <c r="S29" i="47"/>
  <c r="M29" i="47"/>
  <c r="AA29" i="47"/>
  <c r="U29" i="47"/>
  <c r="AQ29" i="47"/>
  <c r="AK29" i="47"/>
  <c r="AF240" i="12"/>
  <c r="AD240" i="12"/>
  <c r="Z240" i="12"/>
  <c r="U240" i="12"/>
  <c r="AL240" i="12"/>
  <c r="DC37" i="26"/>
  <c r="CZ25" i="40"/>
  <c r="CX25" i="35"/>
  <c r="CT267" i="12"/>
  <c r="AP267" i="12"/>
  <c r="T267" i="12"/>
  <c r="T270" i="12" s="1"/>
  <c r="BR267" i="12"/>
  <c r="CF267" i="12"/>
  <c r="DA267" i="12"/>
  <c r="BK267" i="12"/>
  <c r="AB267" i="12"/>
  <c r="CM267" i="12"/>
  <c r="X267" i="12"/>
  <c r="AI267" i="12"/>
  <c r="BY267" i="12"/>
  <c r="BD267" i="12"/>
  <c r="AW267" i="12"/>
  <c r="AM240" i="12"/>
  <c r="X240" i="12"/>
  <c r="AH240" i="12"/>
  <c r="AR240" i="12"/>
  <c r="AC240" i="12"/>
  <c r="CU25" i="33"/>
  <c r="CV25" i="32"/>
  <c r="AN215" i="12"/>
  <c r="S215" i="12"/>
  <c r="AJ215" i="12"/>
  <c r="M215" i="12"/>
  <c r="Z215" i="12"/>
  <c r="P215" i="12"/>
  <c r="AF215" i="12"/>
  <c r="AD215" i="12"/>
  <c r="U215" i="12"/>
  <c r="AL215" i="12"/>
  <c r="AB240" i="12"/>
  <c r="T240" i="12"/>
  <c r="AI240" i="12"/>
  <c r="AP240" i="12"/>
  <c r="AH285" i="12"/>
  <c r="BR268" i="12"/>
  <c r="CT268" i="12"/>
  <c r="T268" i="12"/>
  <c r="AB268" i="12"/>
  <c r="AI268" i="12"/>
  <c r="BD268" i="12"/>
  <c r="BY268" i="12"/>
  <c r="BK268" i="12"/>
  <c r="DA268" i="12"/>
  <c r="CM268" i="12"/>
  <c r="AP268" i="12"/>
  <c r="C277" i="12"/>
  <c r="CA268" i="12"/>
  <c r="BQ268" i="12"/>
  <c r="BG268" i="12"/>
  <c r="AR268" i="12"/>
  <c r="AH268" i="12"/>
  <c r="CU268" i="12"/>
  <c r="CK268" i="12"/>
  <c r="CP268" i="12"/>
  <c r="AW268" i="12"/>
  <c r="BB268" i="12"/>
  <c r="AM268" i="12"/>
  <c r="CZ268" i="12"/>
  <c r="CF268" i="12"/>
  <c r="BV268" i="12"/>
  <c r="BL268" i="12"/>
  <c r="AC268" i="12"/>
  <c r="Q268" i="12"/>
  <c r="X268" i="12"/>
  <c r="AP215" i="12"/>
  <c r="AB215" i="12"/>
  <c r="T215" i="12"/>
  <c r="AI215" i="12"/>
  <c r="AM215" i="12"/>
  <c r="C249" i="12"/>
  <c r="AR215" i="12"/>
  <c r="AH215" i="12"/>
  <c r="X215" i="12"/>
  <c r="AC215" i="12"/>
  <c r="AH229" i="12" s="1"/>
  <c r="Q215" i="12"/>
  <c r="C229" i="12"/>
  <c r="C224" i="12"/>
  <c r="M26" i="12"/>
  <c r="O37" i="28"/>
  <c r="O20" i="28"/>
  <c r="O1" i="28"/>
  <c r="O56" i="28"/>
  <c r="S1" i="28"/>
  <c r="S37" i="28"/>
  <c r="S20" i="28"/>
  <c r="S56" i="28"/>
  <c r="H279" i="12"/>
  <c r="L56" i="28"/>
  <c r="L37" i="28"/>
  <c r="L20" i="28"/>
  <c r="L1" i="28"/>
  <c r="O22" i="26"/>
  <c r="K84" i="11"/>
  <c r="H278" i="12"/>
  <c r="O269" i="12"/>
  <c r="L265" i="50" l="1"/>
  <c r="L265" i="47"/>
  <c r="F35" i="47"/>
  <c r="L265" i="12"/>
  <c r="M265" i="12" s="1"/>
  <c r="N265" i="12" s="1"/>
  <c r="P265" i="12" s="1"/>
  <c r="Q265" i="12" s="1"/>
  <c r="R265" i="12" s="1"/>
  <c r="S265" i="12" s="1"/>
  <c r="T265" i="12" s="1"/>
  <c r="U265" i="12" s="1"/>
  <c r="W265" i="12" s="1"/>
  <c r="X265" i="12" s="1"/>
  <c r="Y265" i="12" s="1"/>
  <c r="Z265" i="12" s="1"/>
  <c r="AA265" i="12" s="1"/>
  <c r="AB265" i="12" s="1"/>
  <c r="AC265" i="12" s="1"/>
  <c r="AD265" i="12" s="1"/>
  <c r="AE265" i="12" s="1"/>
  <c r="AF265" i="12" s="1"/>
  <c r="AG265" i="12" s="1"/>
  <c r="AH265" i="12" s="1"/>
  <c r="AI265" i="12" s="1"/>
  <c r="AJ265" i="12" s="1"/>
  <c r="AK265" i="12" s="1"/>
  <c r="AL265" i="12" s="1"/>
  <c r="AM265" i="12" s="1"/>
  <c r="AN265" i="12" s="1"/>
  <c r="AO265" i="12" s="1"/>
  <c r="AP265" i="12" s="1"/>
  <c r="AQ265" i="12" s="1"/>
  <c r="AR265" i="12" s="1"/>
  <c r="AS265" i="12" s="1"/>
  <c r="AT265" i="12" s="1"/>
  <c r="AU265" i="12" s="1"/>
  <c r="AV265" i="12" s="1"/>
  <c r="AW265" i="12" s="1"/>
  <c r="AX265" i="12" s="1"/>
  <c r="AY265" i="12" s="1"/>
  <c r="AZ265" i="12" s="1"/>
  <c r="BA265" i="12" s="1"/>
  <c r="BB265" i="12" s="1"/>
  <c r="BC265" i="12" s="1"/>
  <c r="BD265" i="12" s="1"/>
  <c r="BE265" i="12" s="1"/>
  <c r="BF265" i="12" s="1"/>
  <c r="BG265" i="12" s="1"/>
  <c r="BH265" i="12" s="1"/>
  <c r="BI265" i="12" s="1"/>
  <c r="BJ265" i="12" s="1"/>
  <c r="BK265" i="12" s="1"/>
  <c r="BL265" i="12" s="1"/>
  <c r="BM265" i="12" s="1"/>
  <c r="BN265" i="12" s="1"/>
  <c r="BO265" i="12" s="1"/>
  <c r="BP265" i="12" s="1"/>
  <c r="BQ265" i="12" s="1"/>
  <c r="BR265" i="12" s="1"/>
  <c r="BS265" i="12" s="1"/>
  <c r="BT265" i="12" s="1"/>
  <c r="BU265" i="12" s="1"/>
  <c r="BV265" i="12" s="1"/>
  <c r="BW265" i="12" s="1"/>
  <c r="BX265" i="12" s="1"/>
  <c r="BY265" i="12" s="1"/>
  <c r="BZ265" i="12" s="1"/>
  <c r="CA265" i="12" s="1"/>
  <c r="CB265" i="12" s="1"/>
  <c r="CC265" i="12" s="1"/>
  <c r="CD265" i="12" s="1"/>
  <c r="CE265" i="12" s="1"/>
  <c r="CF265" i="12" s="1"/>
  <c r="CG265" i="12" s="1"/>
  <c r="CH265" i="12" s="1"/>
  <c r="CI265" i="12" s="1"/>
  <c r="CJ265" i="12" s="1"/>
  <c r="CK265" i="12" s="1"/>
  <c r="CL265" i="12" s="1"/>
  <c r="CM265" i="12" s="1"/>
  <c r="CN265" i="12" s="1"/>
  <c r="CO265" i="12" s="1"/>
  <c r="CP265" i="12" s="1"/>
  <c r="CQ265" i="12" s="1"/>
  <c r="CR265" i="12" s="1"/>
  <c r="CS265" i="12" s="1"/>
  <c r="CT265" i="12" s="1"/>
  <c r="CU265" i="12" s="1"/>
  <c r="CV265" i="12" s="1"/>
  <c r="CW265" i="12" s="1"/>
  <c r="CX265" i="12" s="1"/>
  <c r="CY265" i="12" s="1"/>
  <c r="CZ265" i="12" s="1"/>
  <c r="DA265" i="12" s="1"/>
  <c r="F35" i="50"/>
  <c r="L265" i="40"/>
  <c r="L265" i="35"/>
  <c r="L265" i="33"/>
  <c r="L265" i="32"/>
  <c r="L264" i="26"/>
  <c r="M84" i="11"/>
  <c r="DB34" i="26" s="1"/>
  <c r="DC34" i="26" s="1"/>
  <c r="CY25" i="35"/>
  <c r="AH255" i="12"/>
  <c r="AH254" i="12" s="1"/>
  <c r="AI254" i="12" s="1"/>
  <c r="CV25" i="33"/>
  <c r="CW25" i="32"/>
  <c r="AH228" i="12"/>
  <c r="AI228" i="12" s="1"/>
  <c r="AH284" i="12"/>
  <c r="AI284" i="12" s="1"/>
  <c r="AS215" i="12"/>
  <c r="AS240" i="12"/>
  <c r="N26" i="12"/>
  <c r="P22" i="26"/>
  <c r="G35" i="47" l="1"/>
  <c r="M265" i="47"/>
  <c r="N265" i="47" s="1"/>
  <c r="P265" i="47" s="1"/>
  <c r="Q265" i="47" s="1"/>
  <c r="R265" i="47" s="1"/>
  <c r="G35" i="50"/>
  <c r="M265" i="50"/>
  <c r="N265" i="50" s="1"/>
  <c r="P265" i="50" s="1"/>
  <c r="Q265" i="50" s="1"/>
  <c r="R265" i="50" s="1"/>
  <c r="M85" i="11"/>
  <c r="M265" i="33"/>
  <c r="N265" i="33" s="1"/>
  <c r="P265" i="33" s="1"/>
  <c r="Q265" i="33" s="1"/>
  <c r="R265" i="33" s="1"/>
  <c r="M265" i="35"/>
  <c r="N265" i="35" s="1"/>
  <c r="P265" i="35" s="1"/>
  <c r="Q265" i="35" s="1"/>
  <c r="R265" i="35" s="1"/>
  <c r="M264" i="26"/>
  <c r="N264" i="26" s="1"/>
  <c r="P264" i="26" s="1"/>
  <c r="Q264" i="26" s="1"/>
  <c r="R264" i="26" s="1"/>
  <c r="M265" i="32"/>
  <c r="N265" i="32" s="1"/>
  <c r="P265" i="32" s="1"/>
  <c r="Q265" i="32" s="1"/>
  <c r="R265" i="32" s="1"/>
  <c r="M265" i="40"/>
  <c r="N265" i="40" s="1"/>
  <c r="P265" i="40" s="1"/>
  <c r="Q265" i="40" s="1"/>
  <c r="R265" i="40" s="1"/>
  <c r="CZ25" i="35"/>
  <c r="CW25" i="33"/>
  <c r="CX25" i="32"/>
  <c r="O26" i="12"/>
  <c r="Q22" i="26"/>
  <c r="DB267" i="12"/>
  <c r="AH283" i="12" s="1"/>
  <c r="AI283" i="12" s="1"/>
  <c r="DB265" i="12"/>
  <c r="H35" i="50" l="1"/>
  <c r="S265" i="47"/>
  <c r="R266" i="47"/>
  <c r="R269" i="47" s="1"/>
  <c r="S265" i="50"/>
  <c r="T265" i="50" s="1"/>
  <c r="U265" i="50" s="1"/>
  <c r="W265" i="50" s="1"/>
  <c r="X265" i="50" s="1"/>
  <c r="Y265" i="50" s="1"/>
  <c r="Z265" i="50" s="1"/>
  <c r="AA265" i="50" s="1"/>
  <c r="AB265" i="50" s="1"/>
  <c r="AC265" i="50" s="1"/>
  <c r="AD265" i="50" s="1"/>
  <c r="AE265" i="50" s="1"/>
  <c r="AF265" i="50" s="1"/>
  <c r="AG265" i="50" s="1"/>
  <c r="AH265" i="50" s="1"/>
  <c r="AI265" i="50" s="1"/>
  <c r="AJ265" i="50" s="1"/>
  <c r="AK265" i="50" s="1"/>
  <c r="AL265" i="50" s="1"/>
  <c r="AM265" i="50" s="1"/>
  <c r="AN265" i="50" s="1"/>
  <c r="AO265" i="50" s="1"/>
  <c r="AP265" i="50" s="1"/>
  <c r="AQ265" i="50" s="1"/>
  <c r="AR265" i="50" s="1"/>
  <c r="AS265" i="50" s="1"/>
  <c r="AT265" i="50" s="1"/>
  <c r="AU265" i="50" s="1"/>
  <c r="AV265" i="50" s="1"/>
  <c r="AW265" i="50" s="1"/>
  <c r="AX265" i="50" s="1"/>
  <c r="AY265" i="50" s="1"/>
  <c r="AZ265" i="50" s="1"/>
  <c r="BA265" i="50" s="1"/>
  <c r="BB265" i="50" s="1"/>
  <c r="BC265" i="50" s="1"/>
  <c r="BD265" i="50" s="1"/>
  <c r="BE265" i="50" s="1"/>
  <c r="BF265" i="50" s="1"/>
  <c r="BG265" i="50" s="1"/>
  <c r="BH265" i="50" s="1"/>
  <c r="BI265" i="50" s="1"/>
  <c r="BJ265" i="50" s="1"/>
  <c r="BK265" i="50" s="1"/>
  <c r="BL265" i="50" s="1"/>
  <c r="BM265" i="50" s="1"/>
  <c r="BN265" i="50" s="1"/>
  <c r="BO265" i="50" s="1"/>
  <c r="BP265" i="50" s="1"/>
  <c r="BQ265" i="50" s="1"/>
  <c r="BR265" i="50" s="1"/>
  <c r="BS265" i="50" s="1"/>
  <c r="BT265" i="50" s="1"/>
  <c r="BU265" i="50" s="1"/>
  <c r="BV265" i="50" s="1"/>
  <c r="BW265" i="50" s="1"/>
  <c r="BX265" i="50" s="1"/>
  <c r="BY265" i="50" s="1"/>
  <c r="BZ265" i="50" s="1"/>
  <c r="CA265" i="50" s="1"/>
  <c r="CB265" i="50" s="1"/>
  <c r="CC265" i="50" s="1"/>
  <c r="CD265" i="50" s="1"/>
  <c r="CE265" i="50" s="1"/>
  <c r="CF265" i="50" s="1"/>
  <c r="CG265" i="50" s="1"/>
  <c r="CH265" i="50" s="1"/>
  <c r="CI265" i="50" s="1"/>
  <c r="CJ265" i="50" s="1"/>
  <c r="CK265" i="50" s="1"/>
  <c r="CL265" i="50" s="1"/>
  <c r="CM265" i="50" s="1"/>
  <c r="CN265" i="50" s="1"/>
  <c r="CO265" i="50" s="1"/>
  <c r="CP265" i="50" s="1"/>
  <c r="CQ265" i="50" s="1"/>
  <c r="CR265" i="50" s="1"/>
  <c r="CS265" i="50" s="1"/>
  <c r="CT265" i="50" s="1"/>
  <c r="CU265" i="50" s="1"/>
  <c r="CV265" i="50" s="1"/>
  <c r="CW265" i="50" s="1"/>
  <c r="CX265" i="50" s="1"/>
  <c r="CY265" i="50" s="1"/>
  <c r="CZ265" i="50" s="1"/>
  <c r="DA265" i="50" s="1"/>
  <c r="R266" i="50"/>
  <c r="R269" i="50" s="1"/>
  <c r="H35" i="47"/>
  <c r="S264" i="26"/>
  <c r="T264" i="26" s="1"/>
  <c r="U264" i="26" s="1"/>
  <c r="W264" i="26" s="1"/>
  <c r="X264" i="26" s="1"/>
  <c r="Y264" i="26" s="1"/>
  <c r="Z264" i="26" s="1"/>
  <c r="AA264" i="26" s="1"/>
  <c r="AB264" i="26" s="1"/>
  <c r="AC264" i="26" s="1"/>
  <c r="AD264" i="26" s="1"/>
  <c r="AE264" i="26" s="1"/>
  <c r="AF264" i="26" s="1"/>
  <c r="AG264" i="26" s="1"/>
  <c r="AH264" i="26" s="1"/>
  <c r="AI264" i="26" s="1"/>
  <c r="AJ264" i="26" s="1"/>
  <c r="AK264" i="26" s="1"/>
  <c r="AL264" i="26" s="1"/>
  <c r="AM264" i="26" s="1"/>
  <c r="AN264" i="26" s="1"/>
  <c r="AO264" i="26" s="1"/>
  <c r="AP264" i="26" s="1"/>
  <c r="AQ264" i="26" s="1"/>
  <c r="AR264" i="26" s="1"/>
  <c r="AS264" i="26" s="1"/>
  <c r="AT264" i="26" s="1"/>
  <c r="AU264" i="26" s="1"/>
  <c r="AV264" i="26" s="1"/>
  <c r="AW264" i="26" s="1"/>
  <c r="AX264" i="26" s="1"/>
  <c r="AY264" i="26" s="1"/>
  <c r="AZ264" i="26" s="1"/>
  <c r="BA264" i="26" s="1"/>
  <c r="BB264" i="26" s="1"/>
  <c r="BC264" i="26" s="1"/>
  <c r="BD264" i="26" s="1"/>
  <c r="BE264" i="26" s="1"/>
  <c r="BF264" i="26" s="1"/>
  <c r="BG264" i="26" s="1"/>
  <c r="BH264" i="26" s="1"/>
  <c r="BI264" i="26" s="1"/>
  <c r="BJ264" i="26" s="1"/>
  <c r="BK264" i="26" s="1"/>
  <c r="BL264" i="26" s="1"/>
  <c r="BM264" i="26" s="1"/>
  <c r="BN264" i="26" s="1"/>
  <c r="BO264" i="26" s="1"/>
  <c r="BP264" i="26" s="1"/>
  <c r="BQ264" i="26" s="1"/>
  <c r="BR264" i="26" s="1"/>
  <c r="BS264" i="26" s="1"/>
  <c r="BT264" i="26" s="1"/>
  <c r="BU264" i="26" s="1"/>
  <c r="BV264" i="26" s="1"/>
  <c r="BW264" i="26" s="1"/>
  <c r="BX264" i="26" s="1"/>
  <c r="BY264" i="26" s="1"/>
  <c r="BZ264" i="26" s="1"/>
  <c r="CA264" i="26" s="1"/>
  <c r="CB264" i="26" s="1"/>
  <c r="CC264" i="26" s="1"/>
  <c r="CD264" i="26" s="1"/>
  <c r="CE264" i="26" s="1"/>
  <c r="CF264" i="26" s="1"/>
  <c r="CG264" i="26" s="1"/>
  <c r="CH264" i="26" s="1"/>
  <c r="CI264" i="26" s="1"/>
  <c r="CJ264" i="26" s="1"/>
  <c r="CK264" i="26" s="1"/>
  <c r="CL264" i="26" s="1"/>
  <c r="CM264" i="26" s="1"/>
  <c r="CN264" i="26" s="1"/>
  <c r="CO264" i="26" s="1"/>
  <c r="CP264" i="26" s="1"/>
  <c r="CQ264" i="26" s="1"/>
  <c r="CR264" i="26" s="1"/>
  <c r="CS264" i="26" s="1"/>
  <c r="CT264" i="26" s="1"/>
  <c r="CU264" i="26" s="1"/>
  <c r="CV264" i="26" s="1"/>
  <c r="CW264" i="26" s="1"/>
  <c r="CX264" i="26" s="1"/>
  <c r="CY264" i="26" s="1"/>
  <c r="CZ264" i="26" s="1"/>
  <c r="DA264" i="26" s="1"/>
  <c r="R265" i="26"/>
  <c r="R268" i="26" s="1"/>
  <c r="S265" i="35"/>
  <c r="R266" i="35"/>
  <c r="R269" i="35" s="1"/>
  <c r="R266" i="32"/>
  <c r="R269" i="32" s="1"/>
  <c r="S265" i="32"/>
  <c r="T265" i="32" s="1"/>
  <c r="U265" i="32" s="1"/>
  <c r="W265" i="32" s="1"/>
  <c r="X265" i="32" s="1"/>
  <c r="Y265" i="32" s="1"/>
  <c r="Z265" i="32" s="1"/>
  <c r="AA265" i="32" s="1"/>
  <c r="AB265" i="32" s="1"/>
  <c r="AC265" i="32" s="1"/>
  <c r="AD265" i="32" s="1"/>
  <c r="AE265" i="32" s="1"/>
  <c r="AF265" i="32" s="1"/>
  <c r="AG265" i="32" s="1"/>
  <c r="AH265" i="32" s="1"/>
  <c r="AI265" i="32" s="1"/>
  <c r="AJ265" i="32" s="1"/>
  <c r="AK265" i="32" s="1"/>
  <c r="AL265" i="32" s="1"/>
  <c r="AM265" i="32" s="1"/>
  <c r="AN265" i="32" s="1"/>
  <c r="AO265" i="32" s="1"/>
  <c r="AP265" i="32" s="1"/>
  <c r="AQ265" i="32" s="1"/>
  <c r="AR265" i="32" s="1"/>
  <c r="AS265" i="32" s="1"/>
  <c r="AT265" i="32" s="1"/>
  <c r="AU265" i="32" s="1"/>
  <c r="AV265" i="32" s="1"/>
  <c r="AW265" i="32" s="1"/>
  <c r="AX265" i="32" s="1"/>
  <c r="AY265" i="32" s="1"/>
  <c r="AZ265" i="32" s="1"/>
  <c r="BA265" i="32" s="1"/>
  <c r="BB265" i="32" s="1"/>
  <c r="BC265" i="32" s="1"/>
  <c r="BD265" i="32" s="1"/>
  <c r="BE265" i="32" s="1"/>
  <c r="BF265" i="32" s="1"/>
  <c r="BG265" i="32" s="1"/>
  <c r="BH265" i="32" s="1"/>
  <c r="BI265" i="32" s="1"/>
  <c r="BJ265" i="32" s="1"/>
  <c r="BK265" i="32" s="1"/>
  <c r="BL265" i="32" s="1"/>
  <c r="BM265" i="32" s="1"/>
  <c r="BN265" i="32" s="1"/>
  <c r="BO265" i="32" s="1"/>
  <c r="BP265" i="32" s="1"/>
  <c r="BQ265" i="32" s="1"/>
  <c r="BR265" i="32" s="1"/>
  <c r="BS265" i="32" s="1"/>
  <c r="BT265" i="32" s="1"/>
  <c r="BU265" i="32" s="1"/>
  <c r="BV265" i="32" s="1"/>
  <c r="BW265" i="32" s="1"/>
  <c r="BX265" i="32" s="1"/>
  <c r="BY265" i="32" s="1"/>
  <c r="BZ265" i="32" s="1"/>
  <c r="CA265" i="32" s="1"/>
  <c r="CB265" i="32" s="1"/>
  <c r="CC265" i="32" s="1"/>
  <c r="CD265" i="32" s="1"/>
  <c r="CE265" i="32" s="1"/>
  <c r="CF265" i="32" s="1"/>
  <c r="CG265" i="32" s="1"/>
  <c r="CH265" i="32" s="1"/>
  <c r="CI265" i="32" s="1"/>
  <c r="CJ265" i="32" s="1"/>
  <c r="CK265" i="32" s="1"/>
  <c r="CL265" i="32" s="1"/>
  <c r="CM265" i="32" s="1"/>
  <c r="CN265" i="32" s="1"/>
  <c r="CO265" i="32" s="1"/>
  <c r="CP265" i="32" s="1"/>
  <c r="CQ265" i="32" s="1"/>
  <c r="CR265" i="32" s="1"/>
  <c r="CS265" i="32" s="1"/>
  <c r="CT265" i="32" s="1"/>
  <c r="CU265" i="32" s="1"/>
  <c r="CV265" i="32" s="1"/>
  <c r="CW265" i="32" s="1"/>
  <c r="CX265" i="32" s="1"/>
  <c r="CY265" i="32" s="1"/>
  <c r="CZ265" i="32" s="1"/>
  <c r="DA265" i="32" s="1"/>
  <c r="S265" i="33"/>
  <c r="T265" i="33" s="1"/>
  <c r="U265" i="33" s="1"/>
  <c r="W265" i="33" s="1"/>
  <c r="X265" i="33" s="1"/>
  <c r="Y265" i="33" s="1"/>
  <c r="Z265" i="33" s="1"/>
  <c r="AA265" i="33" s="1"/>
  <c r="AB265" i="33" s="1"/>
  <c r="AC265" i="33" s="1"/>
  <c r="AD265" i="33" s="1"/>
  <c r="AE265" i="33" s="1"/>
  <c r="AF265" i="33" s="1"/>
  <c r="AG265" i="33" s="1"/>
  <c r="AH265" i="33" s="1"/>
  <c r="AI265" i="33" s="1"/>
  <c r="AJ265" i="33" s="1"/>
  <c r="AK265" i="33" s="1"/>
  <c r="AL265" i="33" s="1"/>
  <c r="AM265" i="33" s="1"/>
  <c r="AN265" i="33" s="1"/>
  <c r="AO265" i="33" s="1"/>
  <c r="AP265" i="33" s="1"/>
  <c r="AQ265" i="33" s="1"/>
  <c r="AR265" i="33" s="1"/>
  <c r="AS265" i="33" s="1"/>
  <c r="AT265" i="33" s="1"/>
  <c r="AU265" i="33" s="1"/>
  <c r="AV265" i="33" s="1"/>
  <c r="AW265" i="33" s="1"/>
  <c r="AX265" i="33" s="1"/>
  <c r="AY265" i="33" s="1"/>
  <c r="AZ265" i="33" s="1"/>
  <c r="BA265" i="33" s="1"/>
  <c r="BB265" i="33" s="1"/>
  <c r="BC265" i="33" s="1"/>
  <c r="BD265" i="33" s="1"/>
  <c r="BE265" i="33" s="1"/>
  <c r="BF265" i="33" s="1"/>
  <c r="BG265" i="33" s="1"/>
  <c r="BH265" i="33" s="1"/>
  <c r="BI265" i="33" s="1"/>
  <c r="BJ265" i="33" s="1"/>
  <c r="BK265" i="33" s="1"/>
  <c r="BL265" i="33" s="1"/>
  <c r="BM265" i="33" s="1"/>
  <c r="BN265" i="33" s="1"/>
  <c r="BO265" i="33" s="1"/>
  <c r="BP265" i="33" s="1"/>
  <c r="BQ265" i="33" s="1"/>
  <c r="BR265" i="33" s="1"/>
  <c r="BS265" i="33" s="1"/>
  <c r="BT265" i="33" s="1"/>
  <c r="BU265" i="33" s="1"/>
  <c r="BV265" i="33" s="1"/>
  <c r="BW265" i="33" s="1"/>
  <c r="BX265" i="33" s="1"/>
  <c r="BY265" i="33" s="1"/>
  <c r="BZ265" i="33" s="1"/>
  <c r="CA265" i="33" s="1"/>
  <c r="CB265" i="33" s="1"/>
  <c r="CC265" i="33" s="1"/>
  <c r="CD265" i="33" s="1"/>
  <c r="CE265" i="33" s="1"/>
  <c r="CF265" i="33" s="1"/>
  <c r="CG265" i="33" s="1"/>
  <c r="CH265" i="33" s="1"/>
  <c r="CI265" i="33" s="1"/>
  <c r="CJ265" i="33" s="1"/>
  <c r="CK265" i="33" s="1"/>
  <c r="CL265" i="33" s="1"/>
  <c r="CM265" i="33" s="1"/>
  <c r="CN265" i="33" s="1"/>
  <c r="CO265" i="33" s="1"/>
  <c r="CP265" i="33" s="1"/>
  <c r="CQ265" i="33" s="1"/>
  <c r="CR265" i="33" s="1"/>
  <c r="CS265" i="33" s="1"/>
  <c r="CT265" i="33" s="1"/>
  <c r="CU265" i="33" s="1"/>
  <c r="CV265" i="33" s="1"/>
  <c r="CW265" i="33" s="1"/>
  <c r="CX265" i="33" s="1"/>
  <c r="CY265" i="33" s="1"/>
  <c r="CZ265" i="33" s="1"/>
  <c r="DA265" i="33" s="1"/>
  <c r="R266" i="33"/>
  <c r="R269" i="33" s="1"/>
  <c r="S265" i="40"/>
  <c r="R266" i="40"/>
  <c r="R269" i="40" s="1"/>
  <c r="CX25" i="33"/>
  <c r="CY25" i="32"/>
  <c r="P26" i="12"/>
  <c r="R22" i="26"/>
  <c r="I35" i="47" l="1"/>
  <c r="DB265" i="50"/>
  <c r="I35" i="50"/>
  <c r="T265" i="47"/>
  <c r="U265" i="47" s="1"/>
  <c r="W265" i="47" s="1"/>
  <c r="X265" i="47" s="1"/>
  <c r="Y265" i="47" s="1"/>
  <c r="Z265" i="47" s="1"/>
  <c r="AA265" i="47" s="1"/>
  <c r="AB265" i="47" s="1"/>
  <c r="AC265" i="47" s="1"/>
  <c r="AD265" i="47" s="1"/>
  <c r="AE265" i="47" s="1"/>
  <c r="AF265" i="47" s="1"/>
  <c r="AG265" i="47" s="1"/>
  <c r="AH265" i="47" s="1"/>
  <c r="AI265" i="47" s="1"/>
  <c r="AJ265" i="47" s="1"/>
  <c r="AK265" i="47" s="1"/>
  <c r="AL265" i="47" s="1"/>
  <c r="AM265" i="47" s="1"/>
  <c r="AN265" i="47" s="1"/>
  <c r="AO265" i="47" s="1"/>
  <c r="AP265" i="47" s="1"/>
  <c r="AQ265" i="47" s="1"/>
  <c r="AR265" i="47" s="1"/>
  <c r="AS265" i="47" s="1"/>
  <c r="AT265" i="47" s="1"/>
  <c r="AU265" i="47" s="1"/>
  <c r="AV265" i="47" s="1"/>
  <c r="AW265" i="47" s="1"/>
  <c r="AX265" i="47" s="1"/>
  <c r="AY265" i="47" s="1"/>
  <c r="AZ265" i="47" s="1"/>
  <c r="BA265" i="47" s="1"/>
  <c r="BB265" i="47" s="1"/>
  <c r="BC265" i="47" s="1"/>
  <c r="BD265" i="47" s="1"/>
  <c r="BE265" i="47" s="1"/>
  <c r="BF265" i="47" s="1"/>
  <c r="BG265" i="47" s="1"/>
  <c r="BH265" i="47" s="1"/>
  <c r="BI265" i="47" s="1"/>
  <c r="BJ265" i="47" s="1"/>
  <c r="BK265" i="47" s="1"/>
  <c r="BL265" i="47" s="1"/>
  <c r="BM265" i="47" s="1"/>
  <c r="BN265" i="47" s="1"/>
  <c r="BO265" i="47" s="1"/>
  <c r="BP265" i="47" s="1"/>
  <c r="BQ265" i="47" s="1"/>
  <c r="BR265" i="47" s="1"/>
  <c r="BS265" i="47" s="1"/>
  <c r="BT265" i="47" s="1"/>
  <c r="BU265" i="47" s="1"/>
  <c r="BV265" i="47" s="1"/>
  <c r="BW265" i="47" s="1"/>
  <c r="BX265" i="47" s="1"/>
  <c r="BY265" i="47" s="1"/>
  <c r="BZ265" i="47" s="1"/>
  <c r="CA265" i="47" s="1"/>
  <c r="CB265" i="47" s="1"/>
  <c r="CC265" i="47" s="1"/>
  <c r="CD265" i="47" s="1"/>
  <c r="CE265" i="47" s="1"/>
  <c r="CF265" i="47" s="1"/>
  <c r="CG265" i="47" s="1"/>
  <c r="CH265" i="47" s="1"/>
  <c r="CI265" i="47" s="1"/>
  <c r="CJ265" i="47" s="1"/>
  <c r="CK265" i="47" s="1"/>
  <c r="CL265" i="47" s="1"/>
  <c r="CM265" i="47" s="1"/>
  <c r="CN265" i="47" s="1"/>
  <c r="CO265" i="47" s="1"/>
  <c r="CP265" i="47" s="1"/>
  <c r="CQ265" i="47" s="1"/>
  <c r="CR265" i="47" s="1"/>
  <c r="CS265" i="47" s="1"/>
  <c r="CT265" i="47" s="1"/>
  <c r="CU265" i="47" s="1"/>
  <c r="CV265" i="47" s="1"/>
  <c r="CW265" i="47" s="1"/>
  <c r="CX265" i="47" s="1"/>
  <c r="CY265" i="47" s="1"/>
  <c r="CZ265" i="47" s="1"/>
  <c r="DA265" i="47" s="1"/>
  <c r="DB264" i="26"/>
  <c r="DC264" i="26" s="1"/>
  <c r="DB265" i="33"/>
  <c r="DB265" i="32"/>
  <c r="T265" i="40"/>
  <c r="U265" i="40" s="1"/>
  <c r="W265" i="40" s="1"/>
  <c r="X265" i="40" s="1"/>
  <c r="Y265" i="40" s="1"/>
  <c r="Z265" i="40" s="1"/>
  <c r="AA265" i="40" s="1"/>
  <c r="AB265" i="40" s="1"/>
  <c r="AC265" i="40" s="1"/>
  <c r="AD265" i="40" s="1"/>
  <c r="AE265" i="40" s="1"/>
  <c r="AF265" i="40" s="1"/>
  <c r="AG265" i="40" s="1"/>
  <c r="AH265" i="40" s="1"/>
  <c r="AI265" i="40" s="1"/>
  <c r="AJ265" i="40" s="1"/>
  <c r="AK265" i="40" s="1"/>
  <c r="AL265" i="40" s="1"/>
  <c r="AM265" i="40" s="1"/>
  <c r="AN265" i="40" s="1"/>
  <c r="AO265" i="40" s="1"/>
  <c r="AP265" i="40" s="1"/>
  <c r="AQ265" i="40" s="1"/>
  <c r="AR265" i="40" s="1"/>
  <c r="AS265" i="40" s="1"/>
  <c r="AT265" i="40" s="1"/>
  <c r="AU265" i="40" s="1"/>
  <c r="AV265" i="40" s="1"/>
  <c r="AW265" i="40" s="1"/>
  <c r="AX265" i="40" s="1"/>
  <c r="AY265" i="40" s="1"/>
  <c r="AZ265" i="40" s="1"/>
  <c r="BA265" i="40" s="1"/>
  <c r="BB265" i="40" s="1"/>
  <c r="BC265" i="40" s="1"/>
  <c r="BD265" i="40" s="1"/>
  <c r="BE265" i="40" s="1"/>
  <c r="BF265" i="40" s="1"/>
  <c r="BG265" i="40" s="1"/>
  <c r="BH265" i="40" s="1"/>
  <c r="BI265" i="40" s="1"/>
  <c r="BJ265" i="40" s="1"/>
  <c r="BK265" i="40" s="1"/>
  <c r="BL265" i="40" s="1"/>
  <c r="BM265" i="40" s="1"/>
  <c r="BN265" i="40" s="1"/>
  <c r="BO265" i="40" s="1"/>
  <c r="BP265" i="40" s="1"/>
  <c r="BQ265" i="40" s="1"/>
  <c r="BR265" i="40" s="1"/>
  <c r="BS265" i="40" s="1"/>
  <c r="BT265" i="40" s="1"/>
  <c r="BU265" i="40" s="1"/>
  <c r="BV265" i="40" s="1"/>
  <c r="BW265" i="40" s="1"/>
  <c r="BX265" i="40" s="1"/>
  <c r="BY265" i="40" s="1"/>
  <c r="BZ265" i="40" s="1"/>
  <c r="CA265" i="40" s="1"/>
  <c r="CB265" i="40" s="1"/>
  <c r="CC265" i="40" s="1"/>
  <c r="CD265" i="40" s="1"/>
  <c r="CE265" i="40" s="1"/>
  <c r="CF265" i="40" s="1"/>
  <c r="CG265" i="40" s="1"/>
  <c r="CH265" i="40" s="1"/>
  <c r="CI265" i="40" s="1"/>
  <c r="CJ265" i="40" s="1"/>
  <c r="CK265" i="40" s="1"/>
  <c r="CL265" i="40" s="1"/>
  <c r="CM265" i="40" s="1"/>
  <c r="CN265" i="40" s="1"/>
  <c r="CO265" i="40" s="1"/>
  <c r="CP265" i="40" s="1"/>
  <c r="CQ265" i="40" s="1"/>
  <c r="CR265" i="40" s="1"/>
  <c r="CS265" i="40" s="1"/>
  <c r="CT265" i="40" s="1"/>
  <c r="CU265" i="40" s="1"/>
  <c r="CV265" i="40" s="1"/>
  <c r="CW265" i="40" s="1"/>
  <c r="CX265" i="40" s="1"/>
  <c r="CY265" i="40" s="1"/>
  <c r="CZ265" i="40" s="1"/>
  <c r="DA265" i="40" s="1"/>
  <c r="T265" i="35"/>
  <c r="U265" i="35" s="1"/>
  <c r="W265" i="35" s="1"/>
  <c r="X265" i="35" s="1"/>
  <c r="Y265" i="35" s="1"/>
  <c r="Z265" i="35" s="1"/>
  <c r="AA265" i="35" s="1"/>
  <c r="AB265" i="35" s="1"/>
  <c r="AC265" i="35" s="1"/>
  <c r="AD265" i="35" s="1"/>
  <c r="AE265" i="35" s="1"/>
  <c r="AF265" i="35" s="1"/>
  <c r="AG265" i="35" s="1"/>
  <c r="AH265" i="35" s="1"/>
  <c r="AI265" i="35" s="1"/>
  <c r="AJ265" i="35" s="1"/>
  <c r="AK265" i="35" s="1"/>
  <c r="AL265" i="35" s="1"/>
  <c r="AM265" i="35" s="1"/>
  <c r="AN265" i="35" s="1"/>
  <c r="AO265" i="35" s="1"/>
  <c r="AP265" i="35" s="1"/>
  <c r="AQ265" i="35" s="1"/>
  <c r="AR265" i="35" s="1"/>
  <c r="AS265" i="35" s="1"/>
  <c r="AT265" i="35" s="1"/>
  <c r="AU265" i="35" s="1"/>
  <c r="AV265" i="35" s="1"/>
  <c r="AW265" i="35" s="1"/>
  <c r="AX265" i="35" s="1"/>
  <c r="AY265" i="35" s="1"/>
  <c r="AZ265" i="35" s="1"/>
  <c r="BA265" i="35" s="1"/>
  <c r="BB265" i="35" s="1"/>
  <c r="BC265" i="35" s="1"/>
  <c r="BD265" i="35" s="1"/>
  <c r="BE265" i="35" s="1"/>
  <c r="BF265" i="35" s="1"/>
  <c r="BG265" i="35" s="1"/>
  <c r="BH265" i="35" s="1"/>
  <c r="BI265" i="35" s="1"/>
  <c r="BJ265" i="35" s="1"/>
  <c r="BK265" i="35" s="1"/>
  <c r="BL265" i="35" s="1"/>
  <c r="BM265" i="35" s="1"/>
  <c r="BN265" i="35" s="1"/>
  <c r="BO265" i="35" s="1"/>
  <c r="BP265" i="35" s="1"/>
  <c r="BQ265" i="35" s="1"/>
  <c r="BR265" i="35" s="1"/>
  <c r="BS265" i="35" s="1"/>
  <c r="BT265" i="35" s="1"/>
  <c r="BU265" i="35" s="1"/>
  <c r="BV265" i="35" s="1"/>
  <c r="BW265" i="35" s="1"/>
  <c r="BX265" i="35" s="1"/>
  <c r="BY265" i="35" s="1"/>
  <c r="BZ265" i="35" s="1"/>
  <c r="CA265" i="35" s="1"/>
  <c r="CB265" i="35" s="1"/>
  <c r="CC265" i="35" s="1"/>
  <c r="CD265" i="35" s="1"/>
  <c r="CE265" i="35" s="1"/>
  <c r="CF265" i="35" s="1"/>
  <c r="CG265" i="35" s="1"/>
  <c r="CH265" i="35" s="1"/>
  <c r="CI265" i="35" s="1"/>
  <c r="CJ265" i="35" s="1"/>
  <c r="CK265" i="35" s="1"/>
  <c r="CL265" i="35" s="1"/>
  <c r="CM265" i="35" s="1"/>
  <c r="CN265" i="35" s="1"/>
  <c r="CO265" i="35" s="1"/>
  <c r="CP265" i="35" s="1"/>
  <c r="CQ265" i="35" s="1"/>
  <c r="CR265" i="35" s="1"/>
  <c r="CS265" i="35" s="1"/>
  <c r="CT265" i="35" s="1"/>
  <c r="CU265" i="35" s="1"/>
  <c r="CV265" i="35" s="1"/>
  <c r="CW265" i="35" s="1"/>
  <c r="CX265" i="35" s="1"/>
  <c r="CY265" i="35" s="1"/>
  <c r="CZ265" i="35" s="1"/>
  <c r="DA265" i="35" s="1"/>
  <c r="CY25" i="33"/>
  <c r="CZ25" i="32"/>
  <c r="Q26" i="12"/>
  <c r="S22" i="26"/>
  <c r="DB265" i="47" l="1"/>
  <c r="J35" i="50"/>
  <c r="J35" i="47"/>
  <c r="DB265" i="35"/>
  <c r="DB265" i="40"/>
  <c r="CZ25" i="33"/>
  <c r="R26" i="12"/>
  <c r="T22" i="26"/>
  <c r="K35" i="47" l="1"/>
  <c r="K35" i="50"/>
  <c r="S26" i="12"/>
  <c r="U22" i="26"/>
  <c r="L35" i="50" l="1"/>
  <c r="L35" i="47"/>
  <c r="T26" i="12"/>
  <c r="M35" i="47" l="1"/>
  <c r="M35" i="50"/>
  <c r="M242" i="50"/>
  <c r="U26" i="12"/>
  <c r="N35" i="50" l="1"/>
  <c r="N35" i="47"/>
  <c r="M243" i="50"/>
  <c r="V26" i="12"/>
  <c r="O35" i="50" l="1"/>
  <c r="O35" i="47"/>
  <c r="W26" i="12"/>
  <c r="P35" i="50" l="1"/>
  <c r="P35" i="47"/>
  <c r="X26" i="12"/>
  <c r="Q35" i="50" l="1"/>
  <c r="Q35" i="47"/>
  <c r="Y26" i="12"/>
  <c r="R35" i="50" l="1"/>
  <c r="R35" i="47"/>
  <c r="Z26" i="12"/>
  <c r="S35" i="47" l="1"/>
  <c r="S35" i="50"/>
  <c r="V242" i="50"/>
  <c r="AA26" i="12"/>
  <c r="T35" i="47" l="1"/>
  <c r="T35" i="50"/>
  <c r="AB26" i="12"/>
  <c r="U35" i="50" l="1"/>
  <c r="U35" i="47"/>
  <c r="AC26" i="12"/>
  <c r="V35" i="50" l="1"/>
  <c r="V35" i="47"/>
  <c r="AD26" i="12"/>
  <c r="W35" i="50" l="1"/>
  <c r="W35" i="47"/>
  <c r="AE26" i="12"/>
  <c r="X35" i="47" l="1"/>
  <c r="X35" i="50"/>
  <c r="AF26" i="12"/>
  <c r="Y35" i="50" l="1"/>
  <c r="Y35" i="47"/>
  <c r="AG26" i="12"/>
  <c r="Z35" i="47" l="1"/>
  <c r="Z35" i="50"/>
  <c r="AH26" i="12"/>
  <c r="AA35" i="47" l="1"/>
  <c r="AA35" i="50"/>
  <c r="AI26" i="12"/>
  <c r="AB35" i="47" l="1"/>
  <c r="AB35" i="50"/>
  <c r="AJ26" i="12"/>
  <c r="AC35" i="47" l="1"/>
  <c r="AC35" i="50"/>
  <c r="X270" i="50"/>
  <c r="AK26" i="12"/>
  <c r="X271" i="50" l="1"/>
  <c r="AD35" i="50"/>
  <c r="AD35" i="47"/>
  <c r="AL26" i="12"/>
  <c r="AE35" i="47" l="1"/>
  <c r="AE35" i="50"/>
  <c r="AM26" i="12"/>
  <c r="AF35" i="50" l="1"/>
  <c r="AF35" i="47"/>
  <c r="AJ242" i="50"/>
  <c r="AN26" i="12"/>
  <c r="AG35" i="47" l="1"/>
  <c r="AG35" i="50"/>
  <c r="AJ243" i="50"/>
  <c r="AO26" i="12"/>
  <c r="AH35" i="47" l="1"/>
  <c r="AH35" i="50"/>
  <c r="AL242" i="50"/>
  <c r="AP26" i="12"/>
  <c r="AI35" i="47" l="1"/>
  <c r="AI35" i="50"/>
  <c r="AL243" i="50"/>
  <c r="AQ26" i="12"/>
  <c r="AJ35" i="50" l="1"/>
  <c r="AJ35" i="47"/>
  <c r="AN242" i="50"/>
  <c r="AR26" i="12"/>
  <c r="AK35" i="50" l="1"/>
  <c r="AK35" i="47"/>
  <c r="AN243" i="50"/>
  <c r="F82" i="11"/>
  <c r="AH169" i="24"/>
  <c r="AG169" i="24"/>
  <c r="AF169" i="24"/>
  <c r="N159" i="24"/>
  <c r="H157" i="24"/>
  <c r="F157" i="24"/>
  <c r="I147" i="24"/>
  <c r="K146" i="24"/>
  <c r="J146" i="24"/>
  <c r="G146" i="24"/>
  <c r="K145" i="24"/>
  <c r="G145" i="24"/>
  <c r="J144" i="24"/>
  <c r="G144" i="24"/>
  <c r="G143" i="24"/>
  <c r="L136" i="24"/>
  <c r="K136" i="24"/>
  <c r="J136" i="24"/>
  <c r="I136" i="24"/>
  <c r="H136" i="24"/>
  <c r="G136" i="24"/>
  <c r="F136" i="24"/>
  <c r="E136" i="24"/>
  <c r="D136" i="24"/>
  <c r="C136" i="24"/>
  <c r="B136" i="24"/>
  <c r="L131" i="24"/>
  <c r="K131" i="24"/>
  <c r="J131" i="24"/>
  <c r="I131" i="24"/>
  <c r="I138" i="24" s="1"/>
  <c r="H131" i="24"/>
  <c r="H138" i="24" s="1"/>
  <c r="G131" i="24"/>
  <c r="G138" i="24" s="1"/>
  <c r="F131" i="24"/>
  <c r="E131" i="24"/>
  <c r="E138" i="24" s="1"/>
  <c r="D131" i="24"/>
  <c r="D138" i="24" s="1"/>
  <c r="C131" i="24"/>
  <c r="B131" i="24"/>
  <c r="B138" i="24" s="1"/>
  <c r="B124" i="24"/>
  <c r="B123" i="24"/>
  <c r="C114" i="24"/>
  <c r="C113" i="24"/>
  <c r="H108" i="24"/>
  <c r="D108" i="24"/>
  <c r="C108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I108" i="24" s="1"/>
  <c r="H107" i="24"/>
  <c r="G107" i="24"/>
  <c r="G108" i="24" s="1"/>
  <c r="F107" i="24"/>
  <c r="F108" i="24" s="1"/>
  <c r="E107" i="24"/>
  <c r="E108" i="24" s="1"/>
  <c r="D107" i="24"/>
  <c r="C107" i="24"/>
  <c r="B107" i="24"/>
  <c r="B108" i="24" s="1"/>
  <c r="D87" i="24"/>
  <c r="D86" i="24"/>
  <c r="E34" i="24"/>
  <c r="E33" i="24"/>
  <c r="S20" i="24"/>
  <c r="S19" i="24"/>
  <c r="M18" i="24"/>
  <c r="L14" i="24"/>
  <c r="H14" i="24"/>
  <c r="E14" i="24"/>
  <c r="AG12" i="24"/>
  <c r="AG10" i="24"/>
  <c r="AG9" i="24"/>
  <c r="AG8" i="24"/>
  <c r="AG7" i="24"/>
  <c r="AG6" i="24"/>
  <c r="AH6" i="24" s="1"/>
  <c r="AL35" i="47" l="1"/>
  <c r="AL35" i="50"/>
  <c r="AP242" i="50"/>
  <c r="AP243" i="50" s="1"/>
  <c r="J138" i="24"/>
  <c r="C138" i="24"/>
  <c r="K138" i="24"/>
  <c r="L138" i="24"/>
  <c r="F138" i="24"/>
  <c r="F63" i="9"/>
  <c r="G63" i="9" s="1"/>
  <c r="H63" i="9" s="1"/>
  <c r="AM35" i="50" l="1"/>
  <c r="AM35" i="47"/>
  <c r="E62" i="9"/>
  <c r="E64" i="9" s="1"/>
  <c r="H62" i="9"/>
  <c r="H64" i="9" s="1"/>
  <c r="G62" i="9"/>
  <c r="G64" i="9" s="1"/>
  <c r="F62" i="9"/>
  <c r="F64" i="9" s="1"/>
  <c r="AN35" i="50" l="1"/>
  <c r="AN35" i="47"/>
  <c r="I11" i="2"/>
  <c r="I10" i="2"/>
  <c r="I9" i="2"/>
  <c r="AO35" i="50" l="1"/>
  <c r="AO35" i="47"/>
  <c r="K83" i="12"/>
  <c r="J83" i="12"/>
  <c r="I83" i="12"/>
  <c r="H83" i="12"/>
  <c r="G83" i="12"/>
  <c r="F83" i="12"/>
  <c r="E83" i="12"/>
  <c r="K74" i="12"/>
  <c r="J74" i="12"/>
  <c r="I74" i="12"/>
  <c r="H74" i="12"/>
  <c r="G74" i="12"/>
  <c r="F74" i="12"/>
  <c r="E74" i="12"/>
  <c r="K12" i="12"/>
  <c r="K11" i="12"/>
  <c r="E12" i="12"/>
  <c r="F12" i="12"/>
  <c r="G12" i="12"/>
  <c r="H12" i="12"/>
  <c r="I12" i="12"/>
  <c r="J12" i="12"/>
  <c r="F11" i="12"/>
  <c r="J11" i="12"/>
  <c r="I11" i="12"/>
  <c r="G11" i="12"/>
  <c r="E11" i="12"/>
  <c r="H11" i="12"/>
  <c r="G84" i="12"/>
  <c r="G88" i="12"/>
  <c r="I29" i="2"/>
  <c r="I30" i="2"/>
  <c r="AP35" i="50" l="1"/>
  <c r="AP35" i="47"/>
  <c r="L2" i="2"/>
  <c r="M2" i="2" s="1"/>
  <c r="F32" i="9"/>
  <c r="G32" i="9"/>
  <c r="H32" i="9"/>
  <c r="E32" i="9"/>
  <c r="H44" i="9"/>
  <c r="G44" i="9"/>
  <c r="F44" i="9"/>
  <c r="E44" i="9"/>
  <c r="F40" i="9"/>
  <c r="G40" i="9"/>
  <c r="H40" i="9"/>
  <c r="E40" i="9"/>
  <c r="I14" i="2"/>
  <c r="I13" i="2"/>
  <c r="I12" i="2"/>
  <c r="K27" i="9"/>
  <c r="H28" i="9"/>
  <c r="G28" i="9"/>
  <c r="F28" i="9"/>
  <c r="E28" i="9"/>
  <c r="AQ35" i="47" l="1"/>
  <c r="AQ35" i="50"/>
  <c r="F23" i="12"/>
  <c r="F22" i="12"/>
  <c r="AR35" i="47" l="1"/>
  <c r="AR35" i="50"/>
  <c r="G23" i="12"/>
  <c r="H23" i="12" s="1"/>
  <c r="I23" i="12" s="1"/>
  <c r="G22" i="12"/>
  <c r="E99" i="18"/>
  <c r="E98" i="18"/>
  <c r="J55" i="18"/>
  <c r="AS35" i="47" l="1"/>
  <c r="AS35" i="50"/>
  <c r="J23" i="12"/>
  <c r="K23" i="12" s="1"/>
  <c r="L23" i="12" s="1"/>
  <c r="M23" i="12" s="1"/>
  <c r="N23" i="12" s="1"/>
  <c r="O23" i="12" s="1"/>
  <c r="P23" i="12" s="1"/>
  <c r="Q23" i="12" s="1"/>
  <c r="R23" i="12" s="1"/>
  <c r="S23" i="12" s="1"/>
  <c r="T23" i="12" s="1"/>
  <c r="U23" i="12" s="1"/>
  <c r="V23" i="12" s="1"/>
  <c r="W23" i="12" s="1"/>
  <c r="X23" i="12" s="1"/>
  <c r="Y23" i="12" s="1"/>
  <c r="Z23" i="12" s="1"/>
  <c r="AA23" i="12" s="1"/>
  <c r="AB23" i="12" s="1"/>
  <c r="AC23" i="12" s="1"/>
  <c r="AD23" i="12" s="1"/>
  <c r="AE23" i="12" s="1"/>
  <c r="AF23" i="12" s="1"/>
  <c r="AG23" i="12" s="1"/>
  <c r="AH23" i="12" s="1"/>
  <c r="AI23" i="12" s="1"/>
  <c r="AJ23" i="12" s="1"/>
  <c r="AK23" i="12" s="1"/>
  <c r="AL23" i="12" s="1"/>
  <c r="AM23" i="12" s="1"/>
  <c r="AN23" i="12" s="1"/>
  <c r="AO23" i="12" s="1"/>
  <c r="AP23" i="12" s="1"/>
  <c r="AQ23" i="12" s="1"/>
  <c r="AR23" i="12" s="1"/>
  <c r="H22" i="12"/>
  <c r="I22" i="12" s="1"/>
  <c r="AT35" i="47" l="1"/>
  <c r="AT35" i="50"/>
  <c r="J22" i="12"/>
  <c r="AU35" i="50" l="1"/>
  <c r="AU35" i="47"/>
  <c r="K22" i="12"/>
  <c r="L22" i="12" s="1"/>
  <c r="M22" i="12"/>
  <c r="N22" i="12" s="1"/>
  <c r="K20" i="15"/>
  <c r="O238" i="12"/>
  <c r="R238" i="12"/>
  <c r="V238" i="12"/>
  <c r="AV35" i="50" l="1"/>
  <c r="AV35" i="47"/>
  <c r="O22" i="12"/>
  <c r="AW35" i="47" l="1"/>
  <c r="AW35" i="50"/>
  <c r="P22" i="12"/>
  <c r="Q22" i="12" s="1"/>
  <c r="R22" i="12" s="1"/>
  <c r="S22" i="12" s="1"/>
  <c r="T22" i="12" s="1"/>
  <c r="U22" i="12" s="1"/>
  <c r="V22" i="12" s="1"/>
  <c r="W22" i="12" s="1"/>
  <c r="X22" i="12" s="1"/>
  <c r="Y22" i="12" s="1"/>
  <c r="Z22" i="12" s="1"/>
  <c r="AA22" i="12" s="1"/>
  <c r="AB22" i="12" s="1"/>
  <c r="AC22" i="12" s="1"/>
  <c r="AD22" i="12" s="1"/>
  <c r="AE22" i="12" s="1"/>
  <c r="AF22" i="12" s="1"/>
  <c r="AG22" i="12" s="1"/>
  <c r="AH22" i="12" s="1"/>
  <c r="AI22" i="12" s="1"/>
  <c r="AJ22" i="12" s="1"/>
  <c r="AK22" i="12" s="1"/>
  <c r="AL22" i="12" s="1"/>
  <c r="AM22" i="12" s="1"/>
  <c r="AN22" i="12" s="1"/>
  <c r="AO22" i="12" s="1"/>
  <c r="AP22" i="12" s="1"/>
  <c r="AQ22" i="12" s="1"/>
  <c r="AR22" i="12" s="1"/>
  <c r="E35" i="18"/>
  <c r="E34" i="18"/>
  <c r="E61" i="18"/>
  <c r="F61" i="18"/>
  <c r="AX35" i="50" l="1"/>
  <c r="AX35" i="47"/>
  <c r="F32" i="12"/>
  <c r="G32" i="12" s="1"/>
  <c r="E82" i="11"/>
  <c r="F74" i="11"/>
  <c r="E74" i="11"/>
  <c r="AY35" i="50" l="1"/>
  <c r="AY35" i="47"/>
  <c r="E35" i="40"/>
  <c r="F35" i="40" s="1"/>
  <c r="G35" i="40" s="1"/>
  <c r="H35" i="40" s="1"/>
  <c r="I35" i="40" s="1"/>
  <c r="J35" i="40" s="1"/>
  <c r="K35" i="40" s="1"/>
  <c r="L35" i="40" s="1"/>
  <c r="M35" i="40" s="1"/>
  <c r="N35" i="40" s="1"/>
  <c r="O35" i="40" s="1"/>
  <c r="P35" i="40" s="1"/>
  <c r="Q35" i="40" s="1"/>
  <c r="R35" i="40" s="1"/>
  <c r="S35" i="40" s="1"/>
  <c r="T35" i="40" s="1"/>
  <c r="U35" i="40" s="1"/>
  <c r="V35" i="40" s="1"/>
  <c r="W35" i="40" s="1"/>
  <c r="X35" i="40" s="1"/>
  <c r="Y35" i="40" s="1"/>
  <c r="Z35" i="40" s="1"/>
  <c r="AA35" i="40" s="1"/>
  <c r="AB35" i="40" s="1"/>
  <c r="AC35" i="40" s="1"/>
  <c r="AD35" i="40" s="1"/>
  <c r="AE35" i="40" s="1"/>
  <c r="AF35" i="40" s="1"/>
  <c r="AG35" i="40" s="1"/>
  <c r="AH35" i="40" s="1"/>
  <c r="AI35" i="40" s="1"/>
  <c r="AJ35" i="40" s="1"/>
  <c r="AK35" i="40" s="1"/>
  <c r="AL35" i="40" s="1"/>
  <c r="AM35" i="40" s="1"/>
  <c r="AN35" i="40" s="1"/>
  <c r="AO35" i="40" s="1"/>
  <c r="AP35" i="40" s="1"/>
  <c r="AQ35" i="40" s="1"/>
  <c r="AR35" i="40" s="1"/>
  <c r="AS35" i="40" s="1"/>
  <c r="AT35" i="40" s="1"/>
  <c r="AU35" i="40" s="1"/>
  <c r="AV35" i="40" s="1"/>
  <c r="AW35" i="40" s="1"/>
  <c r="AX35" i="40" s="1"/>
  <c r="AY35" i="40" s="1"/>
  <c r="AZ35" i="40" s="1"/>
  <c r="BA35" i="40" s="1"/>
  <c r="BB35" i="40" s="1"/>
  <c r="BC35" i="40" s="1"/>
  <c r="BD35" i="40" s="1"/>
  <c r="BE35" i="40" s="1"/>
  <c r="BF35" i="40" s="1"/>
  <c r="BG35" i="40" s="1"/>
  <c r="BH35" i="40" s="1"/>
  <c r="BI35" i="40" s="1"/>
  <c r="BJ35" i="40" s="1"/>
  <c r="BK35" i="40" s="1"/>
  <c r="BL35" i="40" s="1"/>
  <c r="BM35" i="40" s="1"/>
  <c r="BN35" i="40" s="1"/>
  <c r="BO35" i="40" s="1"/>
  <c r="BP35" i="40" s="1"/>
  <c r="BQ35" i="40" s="1"/>
  <c r="BR35" i="40" s="1"/>
  <c r="BS35" i="40" s="1"/>
  <c r="BT35" i="40" s="1"/>
  <c r="BU35" i="40" s="1"/>
  <c r="BV35" i="40" s="1"/>
  <c r="BW35" i="40" s="1"/>
  <c r="BX35" i="40" s="1"/>
  <c r="BY35" i="40" s="1"/>
  <c r="BZ35" i="40" s="1"/>
  <c r="CA35" i="40" s="1"/>
  <c r="CB35" i="40" s="1"/>
  <c r="CC35" i="40" s="1"/>
  <c r="CD35" i="40" s="1"/>
  <c r="CE35" i="40" s="1"/>
  <c r="CF35" i="40" s="1"/>
  <c r="CG35" i="40" s="1"/>
  <c r="CH35" i="40" s="1"/>
  <c r="CI35" i="40" s="1"/>
  <c r="CJ35" i="40" s="1"/>
  <c r="CK35" i="40" s="1"/>
  <c r="CL35" i="40" s="1"/>
  <c r="CM35" i="40" s="1"/>
  <c r="CN35" i="40" s="1"/>
  <c r="CO35" i="40" s="1"/>
  <c r="CP35" i="40" s="1"/>
  <c r="CQ35" i="40" s="1"/>
  <c r="CR35" i="40" s="1"/>
  <c r="CS35" i="40" s="1"/>
  <c r="CT35" i="40" s="1"/>
  <c r="CU35" i="40" s="1"/>
  <c r="CV35" i="40" s="1"/>
  <c r="CW35" i="40" s="1"/>
  <c r="CX35" i="40" s="1"/>
  <c r="CY35" i="40" s="1"/>
  <c r="CZ35" i="40" s="1"/>
  <c r="E35" i="35"/>
  <c r="F35" i="35" s="1"/>
  <c r="G35" i="35" s="1"/>
  <c r="H35" i="35" s="1"/>
  <c r="I35" i="35" s="1"/>
  <c r="J35" i="35" s="1"/>
  <c r="K35" i="35" s="1"/>
  <c r="L35" i="35" s="1"/>
  <c r="M35" i="35" s="1"/>
  <c r="N35" i="35" s="1"/>
  <c r="O35" i="35" s="1"/>
  <c r="P35" i="35" s="1"/>
  <c r="Q35" i="35" s="1"/>
  <c r="R35" i="35" s="1"/>
  <c r="S35" i="35" s="1"/>
  <c r="T35" i="35" s="1"/>
  <c r="U35" i="35" s="1"/>
  <c r="V35" i="35" s="1"/>
  <c r="W35" i="35" s="1"/>
  <c r="X35" i="35" s="1"/>
  <c r="Y35" i="35" s="1"/>
  <c r="Z35" i="35" s="1"/>
  <c r="AA35" i="35" s="1"/>
  <c r="AB35" i="35" s="1"/>
  <c r="AC35" i="35" s="1"/>
  <c r="AD35" i="35" s="1"/>
  <c r="AE35" i="35" s="1"/>
  <c r="AF35" i="35" s="1"/>
  <c r="AG35" i="35" s="1"/>
  <c r="AH35" i="35" s="1"/>
  <c r="AI35" i="35" s="1"/>
  <c r="AJ35" i="35" s="1"/>
  <c r="AK35" i="35" s="1"/>
  <c r="AL35" i="35" s="1"/>
  <c r="AM35" i="35" s="1"/>
  <c r="AN35" i="35" s="1"/>
  <c r="AO35" i="35" s="1"/>
  <c r="AP35" i="35" s="1"/>
  <c r="AQ35" i="35" s="1"/>
  <c r="AR35" i="35" s="1"/>
  <c r="AS35" i="35" s="1"/>
  <c r="AT35" i="35" s="1"/>
  <c r="AU35" i="35" s="1"/>
  <c r="AV35" i="35" s="1"/>
  <c r="AW35" i="35" s="1"/>
  <c r="AX35" i="35" s="1"/>
  <c r="AY35" i="35" s="1"/>
  <c r="AZ35" i="35" s="1"/>
  <c r="BA35" i="35" s="1"/>
  <c r="BB35" i="35" s="1"/>
  <c r="BC35" i="35" s="1"/>
  <c r="BD35" i="35" s="1"/>
  <c r="BE35" i="35" s="1"/>
  <c r="BF35" i="35" s="1"/>
  <c r="BG35" i="35" s="1"/>
  <c r="BH35" i="35" s="1"/>
  <c r="BI35" i="35" s="1"/>
  <c r="BJ35" i="35" s="1"/>
  <c r="BK35" i="35" s="1"/>
  <c r="BL35" i="35" s="1"/>
  <c r="BM35" i="35" s="1"/>
  <c r="BN35" i="35" s="1"/>
  <c r="BO35" i="35" s="1"/>
  <c r="BP35" i="35" s="1"/>
  <c r="BQ35" i="35" s="1"/>
  <c r="BR35" i="35" s="1"/>
  <c r="BS35" i="35" s="1"/>
  <c r="BT35" i="35" s="1"/>
  <c r="BU35" i="35" s="1"/>
  <c r="BV35" i="35" s="1"/>
  <c r="BW35" i="35" s="1"/>
  <c r="BX35" i="35" s="1"/>
  <c r="BY35" i="35" s="1"/>
  <c r="BZ35" i="35" s="1"/>
  <c r="CA35" i="35" s="1"/>
  <c r="CB35" i="35" s="1"/>
  <c r="CC35" i="35" s="1"/>
  <c r="CD35" i="35" s="1"/>
  <c r="CE35" i="35" s="1"/>
  <c r="CF35" i="35" s="1"/>
  <c r="CG35" i="35" s="1"/>
  <c r="CH35" i="35" s="1"/>
  <c r="CI35" i="35" s="1"/>
  <c r="CJ35" i="35" s="1"/>
  <c r="CK35" i="35" s="1"/>
  <c r="CL35" i="35" s="1"/>
  <c r="CM35" i="35" s="1"/>
  <c r="CN35" i="35" s="1"/>
  <c r="CO35" i="35" s="1"/>
  <c r="CP35" i="35" s="1"/>
  <c r="CQ35" i="35" s="1"/>
  <c r="CR35" i="35" s="1"/>
  <c r="CS35" i="35" s="1"/>
  <c r="CT35" i="35" s="1"/>
  <c r="CU35" i="35" s="1"/>
  <c r="CV35" i="35" s="1"/>
  <c r="CW35" i="35" s="1"/>
  <c r="CX35" i="35" s="1"/>
  <c r="CY35" i="35" s="1"/>
  <c r="CZ35" i="35" s="1"/>
  <c r="E35" i="32"/>
  <c r="F35" i="32" s="1"/>
  <c r="G35" i="32" s="1"/>
  <c r="H35" i="32" s="1"/>
  <c r="I35" i="32" s="1"/>
  <c r="J35" i="32" s="1"/>
  <c r="K35" i="32" s="1"/>
  <c r="L35" i="32" s="1"/>
  <c r="M35" i="32" s="1"/>
  <c r="N35" i="32" s="1"/>
  <c r="O35" i="32" s="1"/>
  <c r="P35" i="32" s="1"/>
  <c r="Q35" i="32" s="1"/>
  <c r="R35" i="32" s="1"/>
  <c r="S35" i="32" s="1"/>
  <c r="T35" i="32" s="1"/>
  <c r="U35" i="32" s="1"/>
  <c r="V35" i="32" s="1"/>
  <c r="W35" i="32" s="1"/>
  <c r="X35" i="32" s="1"/>
  <c r="Y35" i="32" s="1"/>
  <c r="Z35" i="32" s="1"/>
  <c r="AA35" i="32" s="1"/>
  <c r="AB35" i="32" s="1"/>
  <c r="AC35" i="32" s="1"/>
  <c r="AD35" i="32" s="1"/>
  <c r="AE35" i="32" s="1"/>
  <c r="AF35" i="32" s="1"/>
  <c r="AG35" i="32" s="1"/>
  <c r="AH35" i="32" s="1"/>
  <c r="AI35" i="32" s="1"/>
  <c r="AJ35" i="32" s="1"/>
  <c r="AK35" i="32" s="1"/>
  <c r="AL35" i="32" s="1"/>
  <c r="AM35" i="32" s="1"/>
  <c r="AN35" i="32" s="1"/>
  <c r="AO35" i="32" s="1"/>
  <c r="AP35" i="32" s="1"/>
  <c r="AQ35" i="32" s="1"/>
  <c r="AR35" i="32" s="1"/>
  <c r="AS35" i="32" s="1"/>
  <c r="AT35" i="32" s="1"/>
  <c r="AU35" i="32" s="1"/>
  <c r="AV35" i="32" s="1"/>
  <c r="AW35" i="32" s="1"/>
  <c r="AX35" i="32" s="1"/>
  <c r="AY35" i="32" s="1"/>
  <c r="AZ35" i="32" s="1"/>
  <c r="BA35" i="32" s="1"/>
  <c r="BB35" i="32" s="1"/>
  <c r="BC35" i="32" s="1"/>
  <c r="BD35" i="32" s="1"/>
  <c r="BE35" i="32" s="1"/>
  <c r="BF35" i="32" s="1"/>
  <c r="BG35" i="32" s="1"/>
  <c r="BH35" i="32" s="1"/>
  <c r="BI35" i="32" s="1"/>
  <c r="BJ35" i="32" s="1"/>
  <c r="BK35" i="32" s="1"/>
  <c r="BL35" i="32" s="1"/>
  <c r="BM35" i="32" s="1"/>
  <c r="BN35" i="32" s="1"/>
  <c r="BO35" i="32" s="1"/>
  <c r="BP35" i="32" s="1"/>
  <c r="BQ35" i="32" s="1"/>
  <c r="BR35" i="32" s="1"/>
  <c r="BS35" i="32" s="1"/>
  <c r="BT35" i="32" s="1"/>
  <c r="BU35" i="32" s="1"/>
  <c r="BV35" i="32" s="1"/>
  <c r="BW35" i="32" s="1"/>
  <c r="BX35" i="32" s="1"/>
  <c r="BY35" i="32" s="1"/>
  <c r="BZ35" i="32" s="1"/>
  <c r="CA35" i="32" s="1"/>
  <c r="CB35" i="32" s="1"/>
  <c r="CC35" i="32" s="1"/>
  <c r="CD35" i="32" s="1"/>
  <c r="CE35" i="32" s="1"/>
  <c r="CF35" i="32" s="1"/>
  <c r="CG35" i="32" s="1"/>
  <c r="CH35" i="32" s="1"/>
  <c r="CI35" i="32" s="1"/>
  <c r="CJ35" i="32" s="1"/>
  <c r="CK35" i="32" s="1"/>
  <c r="CL35" i="32" s="1"/>
  <c r="CM35" i="32" s="1"/>
  <c r="CN35" i="32" s="1"/>
  <c r="CO35" i="32" s="1"/>
  <c r="CP35" i="32" s="1"/>
  <c r="CQ35" i="32" s="1"/>
  <c r="CR35" i="32" s="1"/>
  <c r="CS35" i="32" s="1"/>
  <c r="CT35" i="32" s="1"/>
  <c r="CU35" i="32" s="1"/>
  <c r="CV35" i="32" s="1"/>
  <c r="CW35" i="32" s="1"/>
  <c r="CX35" i="32" s="1"/>
  <c r="CY35" i="32" s="1"/>
  <c r="CZ35" i="32" s="1"/>
  <c r="E35" i="33"/>
  <c r="F35" i="33" s="1"/>
  <c r="G35" i="33" s="1"/>
  <c r="H35" i="33" s="1"/>
  <c r="I35" i="33" s="1"/>
  <c r="J35" i="33" s="1"/>
  <c r="K35" i="33" s="1"/>
  <c r="L35" i="33" s="1"/>
  <c r="M35" i="33" s="1"/>
  <c r="N35" i="33" s="1"/>
  <c r="O35" i="33" s="1"/>
  <c r="P35" i="33" s="1"/>
  <c r="Q35" i="33" s="1"/>
  <c r="R35" i="33" s="1"/>
  <c r="S35" i="33" s="1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AE35" i="33" s="1"/>
  <c r="AF35" i="33" s="1"/>
  <c r="AG35" i="33" s="1"/>
  <c r="AH35" i="33" s="1"/>
  <c r="AI35" i="33" s="1"/>
  <c r="AJ35" i="33" s="1"/>
  <c r="AK35" i="33" s="1"/>
  <c r="AL35" i="33" s="1"/>
  <c r="AM35" i="33" s="1"/>
  <c r="AN35" i="33" s="1"/>
  <c r="AO35" i="33" s="1"/>
  <c r="AP35" i="33" s="1"/>
  <c r="AQ35" i="33" s="1"/>
  <c r="AR35" i="33" s="1"/>
  <c r="AS35" i="33" s="1"/>
  <c r="AT35" i="33" s="1"/>
  <c r="AU35" i="33" s="1"/>
  <c r="AV35" i="33" s="1"/>
  <c r="AW35" i="33" s="1"/>
  <c r="AX35" i="33" s="1"/>
  <c r="AY35" i="33" s="1"/>
  <c r="AZ35" i="33" s="1"/>
  <c r="BA35" i="33" s="1"/>
  <c r="BB35" i="33" s="1"/>
  <c r="BC35" i="33" s="1"/>
  <c r="BD35" i="33" s="1"/>
  <c r="BE35" i="33" s="1"/>
  <c r="BF35" i="33" s="1"/>
  <c r="BG35" i="33" s="1"/>
  <c r="BH35" i="33" s="1"/>
  <c r="BI35" i="33" s="1"/>
  <c r="BJ35" i="33" s="1"/>
  <c r="BK35" i="33" s="1"/>
  <c r="BL35" i="33" s="1"/>
  <c r="BM35" i="33" s="1"/>
  <c r="BN35" i="33" s="1"/>
  <c r="BO35" i="33" s="1"/>
  <c r="BP35" i="33" s="1"/>
  <c r="BQ35" i="33" s="1"/>
  <c r="BR35" i="33" s="1"/>
  <c r="BS35" i="33" s="1"/>
  <c r="BT35" i="33" s="1"/>
  <c r="BU35" i="33" s="1"/>
  <c r="BV35" i="33" s="1"/>
  <c r="BW35" i="33" s="1"/>
  <c r="BX35" i="33" s="1"/>
  <c r="BY35" i="33" s="1"/>
  <c r="BZ35" i="33" s="1"/>
  <c r="CA35" i="33" s="1"/>
  <c r="CB35" i="33" s="1"/>
  <c r="CC35" i="33" s="1"/>
  <c r="CD35" i="33" s="1"/>
  <c r="CE35" i="33" s="1"/>
  <c r="CF35" i="33" s="1"/>
  <c r="CG35" i="33" s="1"/>
  <c r="CH35" i="33" s="1"/>
  <c r="CI35" i="33" s="1"/>
  <c r="CJ35" i="33" s="1"/>
  <c r="CK35" i="33" s="1"/>
  <c r="CL35" i="33" s="1"/>
  <c r="CM35" i="33" s="1"/>
  <c r="CN35" i="33" s="1"/>
  <c r="CO35" i="33" s="1"/>
  <c r="CP35" i="33" s="1"/>
  <c r="CQ35" i="33" s="1"/>
  <c r="CR35" i="33" s="1"/>
  <c r="CS35" i="33" s="1"/>
  <c r="CT35" i="33" s="1"/>
  <c r="CU35" i="33" s="1"/>
  <c r="CV35" i="33" s="1"/>
  <c r="CW35" i="33" s="1"/>
  <c r="CX35" i="33" s="1"/>
  <c r="CY35" i="33" s="1"/>
  <c r="CZ35" i="33" s="1"/>
  <c r="E34" i="26"/>
  <c r="F34" i="26" s="1"/>
  <c r="G34" i="26" s="1"/>
  <c r="H34" i="26" s="1"/>
  <c r="I34" i="26" s="1"/>
  <c r="J34" i="26" s="1"/>
  <c r="K34" i="26" s="1"/>
  <c r="L34" i="26" s="1"/>
  <c r="E35" i="12"/>
  <c r="E84" i="11"/>
  <c r="F84" i="11"/>
  <c r="AZ35" i="50" l="1"/>
  <c r="AZ35" i="47"/>
  <c r="M34" i="26"/>
  <c r="N34" i="26" s="1"/>
  <c r="O34" i="26" s="1"/>
  <c r="P34" i="26" s="1"/>
  <c r="Q34" i="26" s="1"/>
  <c r="R34" i="26" s="1"/>
  <c r="S34" i="26" s="1"/>
  <c r="T34" i="26" s="1"/>
  <c r="U34" i="26" s="1"/>
  <c r="V34" i="26" s="1"/>
  <c r="W34" i="26" s="1"/>
  <c r="X34" i="26" s="1"/>
  <c r="Y34" i="26" s="1"/>
  <c r="Z34" i="26" s="1"/>
  <c r="AA34" i="26" s="1"/>
  <c r="AB34" i="26" s="1"/>
  <c r="AC34" i="26" s="1"/>
  <c r="AD34" i="26" s="1"/>
  <c r="AE34" i="26" s="1"/>
  <c r="AF34" i="26" s="1"/>
  <c r="AG34" i="26" s="1"/>
  <c r="AH34" i="26" s="1"/>
  <c r="AI34" i="26" s="1"/>
  <c r="AJ34" i="26" s="1"/>
  <c r="AK34" i="26" s="1"/>
  <c r="AL34" i="26" s="1"/>
  <c r="AM34" i="26" s="1"/>
  <c r="AN34" i="26" s="1"/>
  <c r="AO34" i="26" s="1"/>
  <c r="AP34" i="26" s="1"/>
  <c r="AQ34" i="26" s="1"/>
  <c r="AR34" i="26" s="1"/>
  <c r="AS34" i="26" s="1"/>
  <c r="AT34" i="26" s="1"/>
  <c r="AU34" i="26" s="1"/>
  <c r="AV34" i="26" s="1"/>
  <c r="AW34" i="26" s="1"/>
  <c r="AX34" i="26" s="1"/>
  <c r="AY34" i="26" s="1"/>
  <c r="AZ34" i="26" s="1"/>
  <c r="BA34" i="26" s="1"/>
  <c r="BB34" i="26" s="1"/>
  <c r="BC34" i="26" s="1"/>
  <c r="BD34" i="26" s="1"/>
  <c r="BE34" i="26" s="1"/>
  <c r="BF34" i="26" s="1"/>
  <c r="BG34" i="26" s="1"/>
  <c r="BH34" i="26" s="1"/>
  <c r="BI34" i="26" s="1"/>
  <c r="BJ34" i="26" s="1"/>
  <c r="BK34" i="26" s="1"/>
  <c r="BL34" i="26" s="1"/>
  <c r="BM34" i="26" s="1"/>
  <c r="BN34" i="26" s="1"/>
  <c r="BO34" i="26" s="1"/>
  <c r="BP34" i="26" s="1"/>
  <c r="BQ34" i="26" s="1"/>
  <c r="BR34" i="26" s="1"/>
  <c r="BS34" i="26" s="1"/>
  <c r="BT34" i="26" s="1"/>
  <c r="BU34" i="26" s="1"/>
  <c r="BV34" i="26" s="1"/>
  <c r="BW34" i="26" s="1"/>
  <c r="BX34" i="26" s="1"/>
  <c r="BY34" i="26" s="1"/>
  <c r="BZ34" i="26" s="1"/>
  <c r="CA34" i="26" s="1"/>
  <c r="CB34" i="26" s="1"/>
  <c r="CC34" i="26" s="1"/>
  <c r="CD34" i="26" s="1"/>
  <c r="CE34" i="26" s="1"/>
  <c r="CF34" i="26" s="1"/>
  <c r="CG34" i="26" s="1"/>
  <c r="CH34" i="26" s="1"/>
  <c r="CI34" i="26" s="1"/>
  <c r="CJ34" i="26" s="1"/>
  <c r="CK34" i="26" s="1"/>
  <c r="CL34" i="26" s="1"/>
  <c r="CM34" i="26" s="1"/>
  <c r="CN34" i="26" s="1"/>
  <c r="CO34" i="26" s="1"/>
  <c r="CP34" i="26" s="1"/>
  <c r="CQ34" i="26" s="1"/>
  <c r="CR34" i="26" s="1"/>
  <c r="CS34" i="26" s="1"/>
  <c r="CT34" i="26" s="1"/>
  <c r="CU34" i="26" s="1"/>
  <c r="CV34" i="26" s="1"/>
  <c r="CW34" i="26" s="1"/>
  <c r="CX34" i="26" s="1"/>
  <c r="CY34" i="26" s="1"/>
  <c r="CZ34" i="26" s="1"/>
  <c r="H32" i="12"/>
  <c r="I20" i="2"/>
  <c r="I21" i="2"/>
  <c r="BA35" i="47" l="1"/>
  <c r="BA35" i="50"/>
  <c r="DA34" i="26"/>
  <c r="I32" i="12"/>
  <c r="BB35" i="47" l="1"/>
  <c r="BB35" i="50"/>
  <c r="J32" i="12"/>
  <c r="I15" i="4"/>
  <c r="I15" i="3"/>
  <c r="I27" i="2"/>
  <c r="BC35" i="47" l="1"/>
  <c r="BC35" i="50"/>
  <c r="K32" i="12"/>
  <c r="F27" i="12"/>
  <c r="G27" i="12" s="1"/>
  <c r="O27" i="12"/>
  <c r="H67" i="9"/>
  <c r="H69" i="9" s="1"/>
  <c r="G67" i="9"/>
  <c r="G69" i="9" s="1"/>
  <c r="F67" i="9"/>
  <c r="F69" i="9" s="1"/>
  <c r="E67" i="9"/>
  <c r="E69" i="9" s="1"/>
  <c r="BD35" i="50" l="1"/>
  <c r="BD35" i="47"/>
  <c r="P27" i="12"/>
  <c r="Q27" i="12" s="1"/>
  <c r="R27" i="12" s="1"/>
  <c r="S27" i="12" s="1"/>
  <c r="T27" i="12" s="1"/>
  <c r="U27" i="12" s="1"/>
  <c r="L32" i="12"/>
  <c r="I23" i="2"/>
  <c r="J23" i="2" s="1"/>
  <c r="BE35" i="47" l="1"/>
  <c r="BE35" i="50"/>
  <c r="H27" i="12"/>
  <c r="M32" i="12"/>
  <c r="G251" i="12"/>
  <c r="H251" i="12" s="1"/>
  <c r="G250" i="12"/>
  <c r="T239" i="12" s="1"/>
  <c r="V241" i="12"/>
  <c r="R241" i="12"/>
  <c r="O241" i="12"/>
  <c r="O264" i="12"/>
  <c r="R264" i="12"/>
  <c r="R266" i="12" s="1"/>
  <c r="R269" i="12" s="1"/>
  <c r="E59" i="12"/>
  <c r="O213" i="12"/>
  <c r="O216" i="12" s="1"/>
  <c r="BF35" i="50" l="1"/>
  <c r="BF35" i="47"/>
  <c r="AF239" i="12"/>
  <c r="U239" i="12"/>
  <c r="Z239" i="12"/>
  <c r="AL239" i="12"/>
  <c r="AD239" i="12"/>
  <c r="AC239" i="12"/>
  <c r="AR239" i="12"/>
  <c r="AM239" i="12"/>
  <c r="AH239" i="12"/>
  <c r="AB239" i="12"/>
  <c r="X239" i="12"/>
  <c r="AI239" i="12"/>
  <c r="AP239" i="12"/>
  <c r="T242" i="12"/>
  <c r="H250" i="12"/>
  <c r="I27" i="12"/>
  <c r="N32" i="12"/>
  <c r="O32" i="12" s="1"/>
  <c r="G226" i="12"/>
  <c r="H226" i="12" s="1"/>
  <c r="G225" i="12"/>
  <c r="H225" i="12" s="1"/>
  <c r="V213" i="12"/>
  <c r="V216" i="12" s="1"/>
  <c r="R213" i="12"/>
  <c r="R216" i="12" s="1"/>
  <c r="BG35" i="47" l="1"/>
  <c r="BG35" i="50"/>
  <c r="U214" i="12"/>
  <c r="AL214" i="12"/>
  <c r="AD214" i="12"/>
  <c r="Z214" i="12"/>
  <c r="P214" i="12"/>
  <c r="AI214" i="12"/>
  <c r="AP214" i="12"/>
  <c r="AB214" i="12"/>
  <c r="T214" i="12"/>
  <c r="AR214" i="12"/>
  <c r="AH214" i="12"/>
  <c r="Q214" i="12"/>
  <c r="AC214" i="12"/>
  <c r="AM214" i="12"/>
  <c r="X214" i="12"/>
  <c r="AS239" i="12"/>
  <c r="AH253" i="12" s="1"/>
  <c r="AI253" i="12" s="1"/>
  <c r="P32" i="12"/>
  <c r="J27" i="12"/>
  <c r="I32" i="3"/>
  <c r="E13" i="9"/>
  <c r="C8" i="12"/>
  <c r="BH35" i="47" l="1"/>
  <c r="BH35" i="50"/>
  <c r="G49" i="25"/>
  <c r="C28" i="25"/>
  <c r="AS214" i="12"/>
  <c r="AH227" i="12" s="1"/>
  <c r="AI227" i="12" s="1"/>
  <c r="L29" i="25"/>
  <c r="Q32" i="12"/>
  <c r="R32" i="12" s="1"/>
  <c r="S32" i="12" s="1"/>
  <c r="T32" i="12" s="1"/>
  <c r="U32" i="12" s="1"/>
  <c r="V32" i="12" s="1"/>
  <c r="W32" i="12" s="1"/>
  <c r="X32" i="12" s="1"/>
  <c r="Y32" i="12" s="1"/>
  <c r="Z32" i="12" s="1"/>
  <c r="AA32" i="12" s="1"/>
  <c r="AB32" i="12" s="1"/>
  <c r="AC32" i="12" s="1"/>
  <c r="AD32" i="12" s="1"/>
  <c r="AE32" i="12" s="1"/>
  <c r="AF32" i="12" s="1"/>
  <c r="AG32" i="12" s="1"/>
  <c r="AH32" i="12" s="1"/>
  <c r="AI32" i="12" s="1"/>
  <c r="AJ32" i="12" s="1"/>
  <c r="AK32" i="12" s="1"/>
  <c r="AL32" i="12" s="1"/>
  <c r="K27" i="12"/>
  <c r="BI35" i="50" l="1"/>
  <c r="BI35" i="47"/>
  <c r="K50" i="25"/>
  <c r="AM32" i="12"/>
  <c r="AN32" i="12" s="1"/>
  <c r="AO32" i="12" s="1"/>
  <c r="AP32" i="12" s="1"/>
  <c r="AQ32" i="12" s="1"/>
  <c r="AR32" i="12" s="1"/>
  <c r="L27" i="12"/>
  <c r="BJ35" i="47" l="1"/>
  <c r="BJ35" i="50"/>
  <c r="J28" i="25"/>
  <c r="L28" i="25" s="1"/>
  <c r="L35" i="25" s="1"/>
  <c r="J8" i="25"/>
  <c r="M27" i="12"/>
  <c r="BK35" i="47" l="1"/>
  <c r="BK35" i="50"/>
  <c r="N27" i="12"/>
  <c r="BL35" i="47" l="1"/>
  <c r="BL35" i="50"/>
  <c r="H40" i="3"/>
  <c r="I28" i="2"/>
  <c r="BM35" i="47" l="1"/>
  <c r="BM35" i="50"/>
  <c r="E69" i="12"/>
  <c r="E66" i="12"/>
  <c r="E62" i="12"/>
  <c r="BN35" i="47" l="1"/>
  <c r="BN35" i="50"/>
  <c r="K35" i="9"/>
  <c r="BO35" i="50" l="1"/>
  <c r="BO35" i="47"/>
  <c r="H47" i="9"/>
  <c r="V83" i="12"/>
  <c r="R83" i="12"/>
  <c r="O83" i="12"/>
  <c r="BP35" i="50" l="1"/>
  <c r="BP35" i="47"/>
  <c r="H13" i="9"/>
  <c r="BQ35" i="47" l="1"/>
  <c r="BQ35" i="50"/>
  <c r="K1" i="2"/>
  <c r="BR35" i="47" l="1"/>
  <c r="BR35" i="50"/>
  <c r="F47" i="9"/>
  <c r="F49" i="9" s="1"/>
  <c r="G47" i="9"/>
  <c r="G49" i="9" s="1"/>
  <c r="H49" i="9"/>
  <c r="F51" i="9"/>
  <c r="F53" i="9" s="1"/>
  <c r="G51" i="9"/>
  <c r="G53" i="9" s="1"/>
  <c r="H51" i="9"/>
  <c r="H53" i="9" s="1"/>
  <c r="E51" i="9"/>
  <c r="E53" i="9" s="1"/>
  <c r="E47" i="9"/>
  <c r="E49" i="9" s="1"/>
  <c r="F40" i="4"/>
  <c r="BS35" i="50" l="1"/>
  <c r="BS35" i="47"/>
  <c r="H55" i="9"/>
  <c r="F55" i="9"/>
  <c r="G55" i="9"/>
  <c r="E55" i="9"/>
  <c r="F42" i="4"/>
  <c r="R128" i="12"/>
  <c r="R129" i="12" s="1"/>
  <c r="O128" i="12"/>
  <c r="O129" i="12" s="1"/>
  <c r="K128" i="12"/>
  <c r="J128" i="12"/>
  <c r="I128" i="12"/>
  <c r="H128" i="12"/>
  <c r="G128" i="12"/>
  <c r="F128" i="12"/>
  <c r="E128" i="12"/>
  <c r="R124" i="12"/>
  <c r="R125" i="12" s="1"/>
  <c r="O124" i="12"/>
  <c r="O125" i="12" s="1"/>
  <c r="K124" i="12"/>
  <c r="J124" i="12"/>
  <c r="I124" i="12"/>
  <c r="H124" i="12"/>
  <c r="G124" i="12"/>
  <c r="F124" i="12"/>
  <c r="E124" i="12"/>
  <c r="CY121" i="12"/>
  <c r="J121" i="12"/>
  <c r="K121" i="12" s="1"/>
  <c r="I121" i="12"/>
  <c r="H121" i="12"/>
  <c r="G121" i="12"/>
  <c r="F121" i="12"/>
  <c r="E121" i="12"/>
  <c r="V119" i="12"/>
  <c r="V120" i="12" s="1"/>
  <c r="R119" i="12"/>
  <c r="R120" i="12" s="1"/>
  <c r="O119" i="12"/>
  <c r="O120" i="12" s="1"/>
  <c r="K119" i="12"/>
  <c r="J119" i="12"/>
  <c r="I119" i="12"/>
  <c r="H119" i="12"/>
  <c r="G119" i="12"/>
  <c r="F119" i="12"/>
  <c r="E119" i="12"/>
  <c r="K117" i="12"/>
  <c r="J117" i="12"/>
  <c r="I117" i="12"/>
  <c r="H117" i="12"/>
  <c r="G117" i="12"/>
  <c r="F117" i="12"/>
  <c r="E117" i="12"/>
  <c r="V115" i="12"/>
  <c r="V116" i="12" s="1"/>
  <c r="R115" i="12"/>
  <c r="R116" i="12" s="1"/>
  <c r="O115" i="12"/>
  <c r="O116" i="12" s="1"/>
  <c r="G115" i="12"/>
  <c r="F115" i="12"/>
  <c r="E110" i="12"/>
  <c r="E107" i="12"/>
  <c r="E103" i="12"/>
  <c r="J102" i="12"/>
  <c r="E100" i="12"/>
  <c r="R88" i="12"/>
  <c r="O88" i="12"/>
  <c r="K88" i="12"/>
  <c r="J88" i="12"/>
  <c r="I88" i="12"/>
  <c r="H88" i="12"/>
  <c r="F88" i="12"/>
  <c r="E88" i="12"/>
  <c r="R84" i="12"/>
  <c r="O84" i="12"/>
  <c r="K84" i="12"/>
  <c r="J84" i="12"/>
  <c r="I84" i="12"/>
  <c r="H84" i="12"/>
  <c r="F84" i="12"/>
  <c r="E84" i="12"/>
  <c r="E115" i="12" s="1"/>
  <c r="V79" i="12"/>
  <c r="R79" i="12"/>
  <c r="O79" i="12"/>
  <c r="F79" i="12"/>
  <c r="E79" i="12"/>
  <c r="V75" i="12"/>
  <c r="R75" i="12"/>
  <c r="O75" i="12"/>
  <c r="E75" i="12"/>
  <c r="E70" i="12"/>
  <c r="AJ89" i="12" s="1"/>
  <c r="E67" i="12"/>
  <c r="CO85" i="12" s="1"/>
  <c r="E63" i="12"/>
  <c r="AJ80" i="12" s="1"/>
  <c r="E60" i="12"/>
  <c r="Q76" i="12" s="1"/>
  <c r="V42" i="12"/>
  <c r="R42" i="12"/>
  <c r="O42" i="12"/>
  <c r="V12" i="12"/>
  <c r="R12" i="12"/>
  <c r="O12" i="12"/>
  <c r="V11" i="12"/>
  <c r="R11" i="12"/>
  <c r="O11" i="12"/>
  <c r="BT35" i="50" l="1"/>
  <c r="BT35" i="47"/>
  <c r="E27" i="32"/>
  <c r="J55" i="9"/>
  <c r="E26" i="26"/>
  <c r="F26" i="26" s="1"/>
  <c r="G26" i="26" s="1"/>
  <c r="H26" i="26" s="1"/>
  <c r="I26" i="26" s="1"/>
  <c r="J26" i="26" s="1"/>
  <c r="K26" i="26" s="1"/>
  <c r="L26" i="26" s="1"/>
  <c r="M26" i="26" s="1"/>
  <c r="N26" i="26" s="1"/>
  <c r="O26" i="26" s="1"/>
  <c r="P26" i="26" s="1"/>
  <c r="Q26" i="26" s="1"/>
  <c r="R26" i="26" s="1"/>
  <c r="S26" i="26" s="1"/>
  <c r="T26" i="26" s="1"/>
  <c r="U26" i="26" s="1"/>
  <c r="AE80" i="12"/>
  <c r="CG85" i="12"/>
  <c r="L80" i="12"/>
  <c r="L89" i="12"/>
  <c r="U80" i="12"/>
  <c r="BG89" i="12"/>
  <c r="X80" i="12"/>
  <c r="T76" i="12"/>
  <c r="AI76" i="12"/>
  <c r="BI85" i="12"/>
  <c r="AP76" i="12"/>
  <c r="AH76" i="12"/>
  <c r="Z76" i="12"/>
  <c r="P76" i="12"/>
  <c r="AO76" i="12"/>
  <c r="AG76" i="12"/>
  <c r="Y76" i="12"/>
  <c r="N76" i="12"/>
  <c r="AN76" i="12"/>
  <c r="AF76" i="12"/>
  <c r="X76" i="12"/>
  <c r="M76" i="12"/>
  <c r="AM76" i="12"/>
  <c r="AE76" i="12"/>
  <c r="W76" i="12"/>
  <c r="L76" i="12"/>
  <c r="AL76" i="12"/>
  <c r="AD76" i="12"/>
  <c r="U76" i="12"/>
  <c r="AR76" i="12"/>
  <c r="AJ76" i="12"/>
  <c r="AB76" i="12"/>
  <c r="S76" i="12"/>
  <c r="AA76" i="12"/>
  <c r="AC76" i="12"/>
  <c r="CX85" i="12"/>
  <c r="CP85" i="12"/>
  <c r="CH85" i="12"/>
  <c r="BZ85" i="12"/>
  <c r="BR85" i="12"/>
  <c r="BJ85" i="12"/>
  <c r="BB85" i="12"/>
  <c r="AT85" i="12"/>
  <c r="AL85" i="12"/>
  <c r="AD85" i="12"/>
  <c r="U85" i="12"/>
  <c r="CV85" i="12"/>
  <c r="CN85" i="12"/>
  <c r="CF85" i="12"/>
  <c r="BX85" i="12"/>
  <c r="BP85" i="12"/>
  <c r="BH85" i="12"/>
  <c r="AZ85" i="12"/>
  <c r="AR85" i="12"/>
  <c r="AJ85" i="12"/>
  <c r="AB85" i="12"/>
  <c r="S85" i="12"/>
  <c r="CU85" i="12"/>
  <c r="CM85" i="12"/>
  <c r="CE85" i="12"/>
  <c r="BW85" i="12"/>
  <c r="BO85" i="12"/>
  <c r="BG85" i="12"/>
  <c r="AY85" i="12"/>
  <c r="AQ85" i="12"/>
  <c r="AI85" i="12"/>
  <c r="AA85" i="12"/>
  <c r="Q85" i="12"/>
  <c r="CT85" i="12"/>
  <c r="CL85" i="12"/>
  <c r="CD85" i="12"/>
  <c r="BV85" i="12"/>
  <c r="BN85" i="12"/>
  <c r="BF85" i="12"/>
  <c r="AX85" i="12"/>
  <c r="AP85" i="12"/>
  <c r="AH85" i="12"/>
  <c r="Z85" i="12"/>
  <c r="P85" i="12"/>
  <c r="CS85" i="12"/>
  <c r="CK85" i="12"/>
  <c r="CC85" i="12"/>
  <c r="BU85" i="12"/>
  <c r="BM85" i="12"/>
  <c r="BE85" i="12"/>
  <c r="AW85" i="12"/>
  <c r="AO85" i="12"/>
  <c r="AG85" i="12"/>
  <c r="Y85" i="12"/>
  <c r="N85" i="12"/>
  <c r="CZ85" i="12"/>
  <c r="CR85" i="12"/>
  <c r="CJ85" i="12"/>
  <c r="CB85" i="12"/>
  <c r="BT85" i="12"/>
  <c r="BL85" i="12"/>
  <c r="BD85" i="12"/>
  <c r="AV85" i="12"/>
  <c r="AN85" i="12"/>
  <c r="AF85" i="12"/>
  <c r="X85" i="12"/>
  <c r="M85" i="12"/>
  <c r="CA85" i="12"/>
  <c r="AU85" i="12"/>
  <c r="L85" i="12"/>
  <c r="BY85" i="12"/>
  <c r="AS85" i="12"/>
  <c r="CY85" i="12"/>
  <c r="BS85" i="12"/>
  <c r="AM85" i="12"/>
  <c r="CW85" i="12"/>
  <c r="BQ85" i="12"/>
  <c r="AK85" i="12"/>
  <c r="CQ85" i="12"/>
  <c r="BK85" i="12"/>
  <c r="AE85" i="12"/>
  <c r="CI85" i="12"/>
  <c r="BC85" i="12"/>
  <c r="W85" i="12"/>
  <c r="AK76" i="12"/>
  <c r="T85" i="12"/>
  <c r="AQ76" i="12"/>
  <c r="AC85" i="12"/>
  <c r="BA85" i="12"/>
  <c r="AQ80" i="12"/>
  <c r="AI80" i="12"/>
  <c r="AA80" i="12"/>
  <c r="Q80" i="12"/>
  <c r="AO80" i="12"/>
  <c r="AG80" i="12"/>
  <c r="AN80" i="12"/>
  <c r="AF80" i="12"/>
  <c r="W80" i="12"/>
  <c r="AH80" i="12"/>
  <c r="CW89" i="12"/>
  <c r="CO89" i="12"/>
  <c r="CG89" i="12"/>
  <c r="BY89" i="12"/>
  <c r="BQ89" i="12"/>
  <c r="BI89" i="12"/>
  <c r="BA89" i="12"/>
  <c r="AS89" i="12"/>
  <c r="AK89" i="12"/>
  <c r="AC89" i="12"/>
  <c r="T89" i="12"/>
  <c r="CT89" i="12"/>
  <c r="CL89" i="12"/>
  <c r="CD89" i="12"/>
  <c r="BV89" i="12"/>
  <c r="BN89" i="12"/>
  <c r="BF89" i="12"/>
  <c r="AX89" i="12"/>
  <c r="AP89" i="12"/>
  <c r="AH89" i="12"/>
  <c r="Z89" i="12"/>
  <c r="P89" i="12"/>
  <c r="CS89" i="12"/>
  <c r="CK89" i="12"/>
  <c r="CC89" i="12"/>
  <c r="BU89" i="12"/>
  <c r="BM89" i="12"/>
  <c r="BE89" i="12"/>
  <c r="AW89" i="12"/>
  <c r="AO89" i="12"/>
  <c r="AG89" i="12"/>
  <c r="Y89" i="12"/>
  <c r="N89" i="12"/>
  <c r="CZ89" i="12"/>
  <c r="CR89" i="12"/>
  <c r="CJ89" i="12"/>
  <c r="CB89" i="12"/>
  <c r="BT89" i="12"/>
  <c r="BL89" i="12"/>
  <c r="BD89" i="12"/>
  <c r="AV89" i="12"/>
  <c r="AN89" i="12"/>
  <c r="AF89" i="12"/>
  <c r="X89" i="12"/>
  <c r="M89" i="12"/>
  <c r="CX89" i="12"/>
  <c r="CP89" i="12"/>
  <c r="CH89" i="12"/>
  <c r="BZ89" i="12"/>
  <c r="BR89" i="12"/>
  <c r="BJ89" i="12"/>
  <c r="BB89" i="12"/>
  <c r="AT89" i="12"/>
  <c r="AL89" i="12"/>
  <c r="AD89" i="12"/>
  <c r="U89" i="12"/>
  <c r="CU89" i="12"/>
  <c r="BX89" i="12"/>
  <c r="BC89" i="12"/>
  <c r="AI89" i="12"/>
  <c r="CQ89" i="12"/>
  <c r="BW89" i="12"/>
  <c r="AZ89" i="12"/>
  <c r="AE89" i="12"/>
  <c r="CN89" i="12"/>
  <c r="BS89" i="12"/>
  <c r="AY89" i="12"/>
  <c r="AB89" i="12"/>
  <c r="CM89" i="12"/>
  <c r="BP89" i="12"/>
  <c r="AU89" i="12"/>
  <c r="AA89" i="12"/>
  <c r="CI89" i="12"/>
  <c r="BO89" i="12"/>
  <c r="AR89" i="12"/>
  <c r="W89" i="12"/>
  <c r="CF89" i="12"/>
  <c r="BK89" i="12"/>
  <c r="AQ89" i="12"/>
  <c r="S89" i="12"/>
  <c r="CY89" i="12"/>
  <c r="CE89" i="12"/>
  <c r="BH89" i="12"/>
  <c r="AM89" i="12"/>
  <c r="Q89" i="12"/>
  <c r="M80" i="12"/>
  <c r="Y80" i="12"/>
  <c r="AK80" i="12"/>
  <c r="CA89" i="12"/>
  <c r="N80" i="12"/>
  <c r="Z80" i="12"/>
  <c r="AL80" i="12"/>
  <c r="CV89" i="12"/>
  <c r="P80" i="12"/>
  <c r="AB80" i="12"/>
  <c r="AM80" i="12"/>
  <c r="S80" i="12"/>
  <c r="AC80" i="12"/>
  <c r="AP80" i="12"/>
  <c r="T80" i="12"/>
  <c r="AD80" i="12"/>
  <c r="AR80" i="12"/>
  <c r="BU35" i="47" l="1"/>
  <c r="BU35" i="50"/>
  <c r="F27" i="33"/>
  <c r="F27" i="32"/>
  <c r="BV35" i="50" l="1"/>
  <c r="BV35" i="47"/>
  <c r="G27" i="32"/>
  <c r="G27" i="33"/>
  <c r="BW35" i="47" l="1"/>
  <c r="BW35" i="50"/>
  <c r="H27" i="33"/>
  <c r="H27" i="32"/>
  <c r="BX35" i="50" l="1"/>
  <c r="BX35" i="47"/>
  <c r="I27" i="32"/>
  <c r="I27" i="33"/>
  <c r="F41" i="3"/>
  <c r="H53" i="11" s="1"/>
  <c r="H54" i="11" s="1"/>
  <c r="BY35" i="47" l="1"/>
  <c r="BY35" i="50"/>
  <c r="G53" i="11"/>
  <c r="G54" i="11" s="1"/>
  <c r="E53" i="11"/>
  <c r="F53" i="11"/>
  <c r="J27" i="33"/>
  <c r="J27" i="32"/>
  <c r="F90" i="11"/>
  <c r="F87" i="11"/>
  <c r="F68" i="11"/>
  <c r="F65" i="11"/>
  <c r="F62" i="11"/>
  <c r="F22" i="11"/>
  <c r="F24" i="11" s="1"/>
  <c r="F17" i="11"/>
  <c r="F13" i="11"/>
  <c r="I40" i="11"/>
  <c r="I42" i="11" s="1"/>
  <c r="E40" i="11"/>
  <c r="I90" i="11"/>
  <c r="E90" i="11"/>
  <c r="E87" i="11"/>
  <c r="I87" i="11"/>
  <c r="I68" i="11"/>
  <c r="H68" i="11"/>
  <c r="E68" i="11"/>
  <c r="I65" i="11"/>
  <c r="H65" i="11"/>
  <c r="E65" i="11"/>
  <c r="I62" i="11"/>
  <c r="H62" i="11"/>
  <c r="E62" i="11"/>
  <c r="I28" i="11"/>
  <c r="I22" i="11"/>
  <c r="I24" i="11" s="1"/>
  <c r="E22" i="11"/>
  <c r="E24" i="11" s="1"/>
  <c r="I17" i="11"/>
  <c r="H17" i="11"/>
  <c r="E17" i="11"/>
  <c r="I13" i="11"/>
  <c r="H13" i="11"/>
  <c r="E13" i="11"/>
  <c r="G110" i="9"/>
  <c r="H119" i="9"/>
  <c r="G119" i="9"/>
  <c r="F119" i="9"/>
  <c r="F116" i="9"/>
  <c r="E116" i="9"/>
  <c r="H113" i="9"/>
  <c r="G113" i="9"/>
  <c r="F113" i="9"/>
  <c r="E113" i="9"/>
  <c r="E110" i="9"/>
  <c r="H104" i="9"/>
  <c r="G104" i="9"/>
  <c r="F104" i="9"/>
  <c r="E104" i="9"/>
  <c r="H82" i="9"/>
  <c r="H84" i="9" s="1"/>
  <c r="G82" i="9"/>
  <c r="G84" i="9" s="1"/>
  <c r="F82" i="9"/>
  <c r="F84" i="9" s="1"/>
  <c r="E82" i="9"/>
  <c r="E84" i="9" s="1"/>
  <c r="H59" i="9"/>
  <c r="G59" i="9"/>
  <c r="F59" i="9"/>
  <c r="E59" i="9"/>
  <c r="H36" i="9"/>
  <c r="G36" i="9"/>
  <c r="F36" i="9"/>
  <c r="E36" i="9"/>
  <c r="H22" i="9"/>
  <c r="H24" i="9" s="1"/>
  <c r="G22" i="9"/>
  <c r="G24" i="9" s="1"/>
  <c r="F22" i="9"/>
  <c r="F24" i="9" s="1"/>
  <c r="E22" i="9"/>
  <c r="E24" i="9" s="1"/>
  <c r="H17" i="9"/>
  <c r="G17" i="9"/>
  <c r="F17" i="9"/>
  <c r="E17" i="9"/>
  <c r="G13" i="9"/>
  <c r="BZ35" i="50" l="1"/>
  <c r="BZ35" i="47"/>
  <c r="E29" i="35"/>
  <c r="K27" i="32"/>
  <c r="E29" i="32"/>
  <c r="E29" i="33"/>
  <c r="K27" i="33"/>
  <c r="E38" i="26"/>
  <c r="C38" i="26"/>
  <c r="E40" i="26"/>
  <c r="F40" i="26" s="1"/>
  <c r="G40" i="26" s="1"/>
  <c r="H40" i="26" s="1"/>
  <c r="I40" i="26" s="1"/>
  <c r="J40" i="26" s="1"/>
  <c r="K40" i="26" s="1"/>
  <c r="L40" i="26" s="1"/>
  <c r="M40" i="26" s="1"/>
  <c r="N40" i="26" s="1"/>
  <c r="O40" i="26" s="1"/>
  <c r="P40" i="26" s="1"/>
  <c r="Q40" i="26" s="1"/>
  <c r="R40" i="26" s="1"/>
  <c r="S40" i="26" s="1"/>
  <c r="T40" i="26" s="1"/>
  <c r="U40" i="26" s="1"/>
  <c r="V40" i="26" s="1"/>
  <c r="W40" i="26" s="1"/>
  <c r="X40" i="26" s="1"/>
  <c r="Y40" i="26" s="1"/>
  <c r="Z40" i="26" s="1"/>
  <c r="AA40" i="26" s="1"/>
  <c r="AB40" i="26" s="1"/>
  <c r="AC40" i="26" s="1"/>
  <c r="AD40" i="26" s="1"/>
  <c r="AE40" i="26" s="1"/>
  <c r="AF40" i="26" s="1"/>
  <c r="AG40" i="26" s="1"/>
  <c r="AH40" i="26" s="1"/>
  <c r="AI40" i="26" s="1"/>
  <c r="AJ40" i="26" s="1"/>
  <c r="AK40" i="26" s="1"/>
  <c r="AL40" i="26" s="1"/>
  <c r="AM40" i="26" s="1"/>
  <c r="AN40" i="26" s="1"/>
  <c r="AO40" i="26" s="1"/>
  <c r="AP40" i="26" s="1"/>
  <c r="AQ40" i="26" s="1"/>
  <c r="AR40" i="26" s="1"/>
  <c r="AS40" i="26" s="1"/>
  <c r="AT40" i="26" s="1"/>
  <c r="AU40" i="26" s="1"/>
  <c r="AV40" i="26" s="1"/>
  <c r="AW40" i="26" s="1"/>
  <c r="AX40" i="26" s="1"/>
  <c r="AY40" i="26" s="1"/>
  <c r="AZ40" i="26" s="1"/>
  <c r="BA40" i="26" s="1"/>
  <c r="BB40" i="26" s="1"/>
  <c r="BC40" i="26" s="1"/>
  <c r="BD40" i="26" s="1"/>
  <c r="BE40" i="26" s="1"/>
  <c r="BF40" i="26" s="1"/>
  <c r="BG40" i="26" s="1"/>
  <c r="BH40" i="26" s="1"/>
  <c r="BI40" i="26" s="1"/>
  <c r="BJ40" i="26" s="1"/>
  <c r="BK40" i="26" s="1"/>
  <c r="BL40" i="26" s="1"/>
  <c r="BM40" i="26" s="1"/>
  <c r="BN40" i="26" s="1"/>
  <c r="BO40" i="26" s="1"/>
  <c r="BP40" i="26" s="1"/>
  <c r="BQ40" i="26" s="1"/>
  <c r="BR40" i="26" s="1"/>
  <c r="BS40" i="26" s="1"/>
  <c r="BT40" i="26" s="1"/>
  <c r="BU40" i="26" s="1"/>
  <c r="BV40" i="26" s="1"/>
  <c r="BW40" i="26" s="1"/>
  <c r="BX40" i="26" s="1"/>
  <c r="BY40" i="26" s="1"/>
  <c r="BZ40" i="26" s="1"/>
  <c r="CA40" i="26" s="1"/>
  <c r="CB40" i="26" s="1"/>
  <c r="CC40" i="26" s="1"/>
  <c r="CD40" i="26" s="1"/>
  <c r="CE40" i="26" s="1"/>
  <c r="CF40" i="26" s="1"/>
  <c r="CG40" i="26" s="1"/>
  <c r="CH40" i="26" s="1"/>
  <c r="CI40" i="26" s="1"/>
  <c r="CJ40" i="26" s="1"/>
  <c r="CK40" i="26" s="1"/>
  <c r="CL40" i="26" s="1"/>
  <c r="CM40" i="26" s="1"/>
  <c r="CN40" i="26" s="1"/>
  <c r="CO40" i="26" s="1"/>
  <c r="CP40" i="26" s="1"/>
  <c r="CQ40" i="26" s="1"/>
  <c r="CR40" i="26" s="1"/>
  <c r="CS40" i="26" s="1"/>
  <c r="CT40" i="26" s="1"/>
  <c r="CU40" i="26" s="1"/>
  <c r="CV40" i="26" s="1"/>
  <c r="CW40" i="26" s="1"/>
  <c r="CX40" i="26" s="1"/>
  <c r="CY40" i="26" s="1"/>
  <c r="CZ40" i="26" s="1"/>
  <c r="E28" i="26"/>
  <c r="F28" i="26" s="1"/>
  <c r="G28" i="26" s="1"/>
  <c r="H28" i="26" s="1"/>
  <c r="I28" i="26" s="1"/>
  <c r="J28" i="26" s="1"/>
  <c r="K28" i="26" s="1"/>
  <c r="L28" i="26" s="1"/>
  <c r="M28" i="26" s="1"/>
  <c r="N28" i="26" s="1"/>
  <c r="O28" i="26" s="1"/>
  <c r="P28" i="26" s="1"/>
  <c r="Q28" i="26" s="1"/>
  <c r="R28" i="26" s="1"/>
  <c r="S28" i="26" s="1"/>
  <c r="T28" i="26" s="1"/>
  <c r="U28" i="26" s="1"/>
  <c r="V28" i="26" s="1"/>
  <c r="W28" i="26" s="1"/>
  <c r="X28" i="26" s="1"/>
  <c r="Y28" i="26" s="1"/>
  <c r="Z28" i="26" s="1"/>
  <c r="AA28" i="26" s="1"/>
  <c r="AB28" i="26" s="1"/>
  <c r="AC28" i="26" s="1"/>
  <c r="AD28" i="26" s="1"/>
  <c r="AE28" i="26" s="1"/>
  <c r="AF28" i="26" s="1"/>
  <c r="AG28" i="26" s="1"/>
  <c r="AH28" i="26" s="1"/>
  <c r="AI28" i="26" s="1"/>
  <c r="AJ28" i="26" s="1"/>
  <c r="AK28" i="26" s="1"/>
  <c r="AL28" i="26" s="1"/>
  <c r="AM28" i="26" s="1"/>
  <c r="AN28" i="26" s="1"/>
  <c r="AO28" i="26" s="1"/>
  <c r="AP28" i="26" s="1"/>
  <c r="AQ28" i="26" s="1"/>
  <c r="AR28" i="26" s="1"/>
  <c r="AS28" i="26" s="1"/>
  <c r="AT28" i="26" s="1"/>
  <c r="AU28" i="26" s="1"/>
  <c r="AV28" i="26" s="1"/>
  <c r="AW28" i="26" s="1"/>
  <c r="AX28" i="26" s="1"/>
  <c r="AY28" i="26" s="1"/>
  <c r="AZ28" i="26" s="1"/>
  <c r="BA28" i="26" s="1"/>
  <c r="BB28" i="26" s="1"/>
  <c r="BC28" i="26" s="1"/>
  <c r="BD28" i="26" s="1"/>
  <c r="BE28" i="26" s="1"/>
  <c r="BF28" i="26" s="1"/>
  <c r="BG28" i="26" s="1"/>
  <c r="BH28" i="26" s="1"/>
  <c r="BI28" i="26" s="1"/>
  <c r="BJ28" i="26" s="1"/>
  <c r="BK28" i="26" s="1"/>
  <c r="BL28" i="26" s="1"/>
  <c r="BM28" i="26" s="1"/>
  <c r="BN28" i="26" s="1"/>
  <c r="BO28" i="26" s="1"/>
  <c r="BP28" i="26" s="1"/>
  <c r="BQ28" i="26" s="1"/>
  <c r="BR28" i="26" s="1"/>
  <c r="BS28" i="26" s="1"/>
  <c r="BT28" i="26" s="1"/>
  <c r="BU28" i="26" s="1"/>
  <c r="BV28" i="26" s="1"/>
  <c r="BW28" i="26" s="1"/>
  <c r="BX28" i="26" s="1"/>
  <c r="BY28" i="26" s="1"/>
  <c r="BZ28" i="26" s="1"/>
  <c r="CA28" i="26" s="1"/>
  <c r="CB28" i="26" s="1"/>
  <c r="CC28" i="26" s="1"/>
  <c r="CD28" i="26" s="1"/>
  <c r="CE28" i="26" s="1"/>
  <c r="CF28" i="26" s="1"/>
  <c r="CG28" i="26" s="1"/>
  <c r="CH28" i="26" s="1"/>
  <c r="CI28" i="26" s="1"/>
  <c r="CJ28" i="26" s="1"/>
  <c r="CK28" i="26" s="1"/>
  <c r="CL28" i="26" s="1"/>
  <c r="CM28" i="26" s="1"/>
  <c r="CN28" i="26" s="1"/>
  <c r="CO28" i="26" s="1"/>
  <c r="CP28" i="26" s="1"/>
  <c r="CQ28" i="26" s="1"/>
  <c r="CR28" i="26" s="1"/>
  <c r="CS28" i="26" s="1"/>
  <c r="CT28" i="26" s="1"/>
  <c r="CU28" i="26" s="1"/>
  <c r="CV28" i="26" s="1"/>
  <c r="CW28" i="26" s="1"/>
  <c r="CX28" i="26" s="1"/>
  <c r="CY28" i="26" s="1"/>
  <c r="CZ28" i="26" s="1"/>
  <c r="E28" i="12"/>
  <c r="I44" i="11"/>
  <c r="H44" i="11"/>
  <c r="E42" i="11"/>
  <c r="E44" i="11" s="1"/>
  <c r="CA35" i="50" l="1"/>
  <c r="CA35" i="47"/>
  <c r="F29" i="35"/>
  <c r="F29" i="32"/>
  <c r="L27" i="33"/>
  <c r="F29" i="33"/>
  <c r="L27" i="32"/>
  <c r="CZ38" i="26"/>
  <c r="Z38" i="26"/>
  <c r="AW38" i="26"/>
  <c r="BU38" i="26"/>
  <c r="BV38" i="26"/>
  <c r="AB38" i="26"/>
  <c r="R38" i="26"/>
  <c r="BG38" i="26"/>
  <c r="AS38" i="26"/>
  <c r="AD38" i="26"/>
  <c r="CP38" i="26"/>
  <c r="G38" i="26"/>
  <c r="BS38" i="26"/>
  <c r="AN38" i="26"/>
  <c r="CU38" i="26"/>
  <c r="Y38" i="26"/>
  <c r="CS38" i="26"/>
  <c r="CN38" i="26"/>
  <c r="AO38" i="26"/>
  <c r="BO38" i="26"/>
  <c r="BA38" i="26"/>
  <c r="AL38" i="26"/>
  <c r="CX38" i="26"/>
  <c r="O38" i="26"/>
  <c r="CA38" i="26"/>
  <c r="BF38" i="26"/>
  <c r="CG38" i="26"/>
  <c r="CB38" i="26"/>
  <c r="T38" i="26"/>
  <c r="AR38" i="26"/>
  <c r="L38" i="26"/>
  <c r="BH38" i="26"/>
  <c r="K38" i="26"/>
  <c r="BW38" i="26"/>
  <c r="BI38" i="26"/>
  <c r="AT38" i="26"/>
  <c r="W38" i="26"/>
  <c r="CI38" i="26"/>
  <c r="BD38" i="26"/>
  <c r="U38" i="26"/>
  <c r="F38" i="26"/>
  <c r="BR38" i="26"/>
  <c r="AU38" i="26"/>
  <c r="AP38" i="26"/>
  <c r="BN38" i="26"/>
  <c r="AH38" i="26"/>
  <c r="Q38" i="26"/>
  <c r="CD38" i="26"/>
  <c r="S38" i="26"/>
  <c r="CE38" i="26"/>
  <c r="BQ38" i="26"/>
  <c r="BB38" i="26"/>
  <c r="AE38" i="26"/>
  <c r="CQ38" i="26"/>
  <c r="BL38" i="26"/>
  <c r="BM38" i="26"/>
  <c r="CK38" i="26"/>
  <c r="BE38" i="26"/>
  <c r="AJ38" i="26"/>
  <c r="AA38" i="26"/>
  <c r="CM38" i="26"/>
  <c r="M38" i="26"/>
  <c r="BY38" i="26"/>
  <c r="BJ38" i="26"/>
  <c r="AM38" i="26"/>
  <c r="CY38" i="26"/>
  <c r="H38" i="26"/>
  <c r="BT38" i="26"/>
  <c r="BP38" i="26"/>
  <c r="P38" i="26"/>
  <c r="I38" i="26"/>
  <c r="AG38" i="26"/>
  <c r="CT38" i="26"/>
  <c r="CC38" i="26"/>
  <c r="AQ38" i="26"/>
  <c r="AC38" i="26"/>
  <c r="CO38" i="26"/>
  <c r="N38" i="26"/>
  <c r="BZ38" i="26"/>
  <c r="BC38" i="26"/>
  <c r="X38" i="26"/>
  <c r="CJ38" i="26"/>
  <c r="BX38" i="26"/>
  <c r="AX38" i="26"/>
  <c r="AZ38" i="26"/>
  <c r="CL38" i="26"/>
  <c r="CV38" i="26"/>
  <c r="AY38" i="26"/>
  <c r="AK38" i="26"/>
  <c r="CW38" i="26"/>
  <c r="V38" i="26"/>
  <c r="CH38" i="26"/>
  <c r="BK38" i="26"/>
  <c r="AF38" i="26"/>
  <c r="CR38" i="26"/>
  <c r="AV38" i="26"/>
  <c r="CF38" i="26"/>
  <c r="J38" i="26"/>
  <c r="AI38" i="26"/>
  <c r="F28" i="12"/>
  <c r="F41" i="12"/>
  <c r="G41" i="12" s="1"/>
  <c r="CI39" i="12"/>
  <c r="G39" i="12"/>
  <c r="BQ39" i="12"/>
  <c r="CV39" i="12"/>
  <c r="CQ39" i="12"/>
  <c r="CR39" i="12"/>
  <c r="AY39" i="12"/>
  <c r="O39" i="12"/>
  <c r="BZ39" i="12"/>
  <c r="BO39" i="12"/>
  <c r="AS39" i="12"/>
  <c r="CX39" i="12"/>
  <c r="BB39" i="12"/>
  <c r="I39" i="12"/>
  <c r="BP39" i="12"/>
  <c r="CD39" i="12"/>
  <c r="CN39" i="12"/>
  <c r="BN39" i="12"/>
  <c r="J39" i="12"/>
  <c r="BY39" i="12"/>
  <c r="M39" i="12"/>
  <c r="AB39" i="12"/>
  <c r="CP39" i="12"/>
  <c r="CA39" i="12"/>
  <c r="AI39" i="12"/>
  <c r="AG39" i="12"/>
  <c r="AH39" i="12"/>
  <c r="CY39" i="12"/>
  <c r="AK39" i="12"/>
  <c r="CE39" i="12"/>
  <c r="AZ39" i="12"/>
  <c r="CW39" i="12"/>
  <c r="CG39" i="12"/>
  <c r="S39" i="12"/>
  <c r="AW39" i="12"/>
  <c r="F39" i="12"/>
  <c r="CZ39" i="12"/>
  <c r="AU39" i="12"/>
  <c r="AV39" i="12"/>
  <c r="AX39" i="12"/>
  <c r="CU39" i="12"/>
  <c r="BG39" i="12"/>
  <c r="AJ39" i="12"/>
  <c r="T39" i="12"/>
  <c r="BK39" i="12"/>
  <c r="BL39" i="12"/>
  <c r="Q39" i="12"/>
  <c r="BF39" i="12"/>
  <c r="CT39" i="12"/>
  <c r="W39" i="12"/>
  <c r="CL39" i="12"/>
  <c r="BW39" i="12"/>
  <c r="AQ39" i="12"/>
  <c r="CM39" i="12"/>
  <c r="N39" i="12"/>
  <c r="AO39" i="12"/>
  <c r="AE39" i="12"/>
  <c r="AT39" i="12"/>
  <c r="CH39" i="12"/>
  <c r="AL39" i="12"/>
  <c r="BA39" i="12"/>
  <c r="Y39" i="12"/>
  <c r="BI39" i="12"/>
  <c r="AC39" i="12"/>
  <c r="AA39" i="12"/>
  <c r="CK39" i="12"/>
  <c r="BC39" i="12"/>
  <c r="AP39" i="12"/>
  <c r="BS39" i="12"/>
  <c r="CS39" i="12"/>
  <c r="BM39" i="12"/>
  <c r="CB39" i="12"/>
  <c r="BD39" i="12"/>
  <c r="BE39" i="12"/>
  <c r="BT39" i="12"/>
  <c r="BJ39" i="12"/>
  <c r="Z39" i="12"/>
  <c r="CJ39" i="12"/>
  <c r="BR39" i="12"/>
  <c r="R39" i="12"/>
  <c r="H39" i="12"/>
  <c r="X39" i="12"/>
  <c r="BU39" i="12"/>
  <c r="K39" i="12"/>
  <c r="U39" i="12"/>
  <c r="BX39" i="12"/>
  <c r="P39" i="12"/>
  <c r="BH39" i="12"/>
  <c r="AR39" i="12"/>
  <c r="CO39" i="12"/>
  <c r="CF39" i="12"/>
  <c r="L39" i="12"/>
  <c r="AN39" i="12"/>
  <c r="AD39" i="12"/>
  <c r="AM39" i="12"/>
  <c r="CC39" i="12"/>
  <c r="AF39" i="12"/>
  <c r="V39" i="12"/>
  <c r="BV39" i="12"/>
  <c r="I24" i="2"/>
  <c r="I22" i="2"/>
  <c r="CB35" i="50" l="1"/>
  <c r="CB35" i="47"/>
  <c r="J22" i="2"/>
  <c r="G29" i="35"/>
  <c r="M27" i="33"/>
  <c r="M27" i="32"/>
  <c r="G29" i="33"/>
  <c r="G29" i="32"/>
  <c r="DA38" i="26"/>
  <c r="DB38" i="26" s="1"/>
  <c r="DC38" i="26" s="1"/>
  <c r="G28" i="12"/>
  <c r="H28" i="12" s="1"/>
  <c r="H41" i="12"/>
  <c r="I41" i="12" s="1"/>
  <c r="H39" i="8"/>
  <c r="H40" i="8" s="1"/>
  <c r="G39" i="8"/>
  <c r="G40" i="8" s="1"/>
  <c r="F39" i="8"/>
  <c r="F40" i="8" s="1"/>
  <c r="I37" i="8"/>
  <c r="I36" i="8"/>
  <c r="I35" i="8"/>
  <c r="I33" i="8"/>
  <c r="I32" i="8"/>
  <c r="I31" i="8"/>
  <c r="I29" i="8"/>
  <c r="I28" i="8"/>
  <c r="I27" i="8"/>
  <c r="K25" i="8"/>
  <c r="I25" i="8"/>
  <c r="K24" i="8"/>
  <c r="I24" i="8"/>
  <c r="K23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K1" i="8"/>
  <c r="L1" i="8" s="1"/>
  <c r="M1" i="8" s="1"/>
  <c r="N1" i="8" s="1"/>
  <c r="O1" i="8" s="1"/>
  <c r="P1" i="8" s="1"/>
  <c r="Q1" i="8" s="1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AC1" i="8" s="1"/>
  <c r="AD1" i="8" s="1"/>
  <c r="AE1" i="8" s="1"/>
  <c r="AF1" i="8" s="1"/>
  <c r="AG1" i="8" s="1"/>
  <c r="AH1" i="8" s="1"/>
  <c r="AI1" i="8" s="1"/>
  <c r="AJ1" i="8" s="1"/>
  <c r="AK1" i="8" s="1"/>
  <c r="AL1" i="8" s="1"/>
  <c r="AM1" i="8" s="1"/>
  <c r="AN1" i="8" s="1"/>
  <c r="AO1" i="8" s="1"/>
  <c r="AP1" i="8" s="1"/>
  <c r="AQ1" i="8" s="1"/>
  <c r="AR1" i="8" s="1"/>
  <c r="AS1" i="8" s="1"/>
  <c r="AT1" i="8" s="1"/>
  <c r="AU1" i="8" s="1"/>
  <c r="AV1" i="8" s="1"/>
  <c r="AW1" i="8" s="1"/>
  <c r="AX1" i="8" s="1"/>
  <c r="AY1" i="8" s="1"/>
  <c r="AZ1" i="8" s="1"/>
  <c r="BA1" i="8" s="1"/>
  <c r="BB1" i="8" s="1"/>
  <c r="BC1" i="8" s="1"/>
  <c r="BD1" i="8" s="1"/>
  <c r="BE1" i="8" s="1"/>
  <c r="BF1" i="8" s="1"/>
  <c r="BG1" i="8" s="1"/>
  <c r="BH1" i="8" s="1"/>
  <c r="BI1" i="8" s="1"/>
  <c r="BJ1" i="8" s="1"/>
  <c r="BK1" i="8" s="1"/>
  <c r="BL1" i="8" s="1"/>
  <c r="BM1" i="8" s="1"/>
  <c r="BN1" i="8" s="1"/>
  <c r="BO1" i="8" s="1"/>
  <c r="BP1" i="8" s="1"/>
  <c r="BQ1" i="8" s="1"/>
  <c r="BR1" i="8" s="1"/>
  <c r="I12" i="6"/>
  <c r="I12" i="7"/>
  <c r="K25" i="6"/>
  <c r="K24" i="6"/>
  <c r="K23" i="6"/>
  <c r="K25" i="7"/>
  <c r="K24" i="7"/>
  <c r="K23" i="7"/>
  <c r="CC35" i="50" l="1"/>
  <c r="CC35" i="47"/>
  <c r="H29" i="35"/>
  <c r="N27" i="32"/>
  <c r="H29" i="33"/>
  <c r="H29" i="32"/>
  <c r="N27" i="33"/>
  <c r="J41" i="12"/>
  <c r="K41" i="12" s="1"/>
  <c r="L41" i="12" s="1"/>
  <c r="I28" i="12"/>
  <c r="BR39" i="8"/>
  <c r="BR40" i="8" s="1"/>
  <c r="BR41" i="8" s="1"/>
  <c r="I39" i="8"/>
  <c r="I40" i="8" s="1"/>
  <c r="BK39" i="8"/>
  <c r="BK40" i="8" s="1"/>
  <c r="BK41" i="8" s="1"/>
  <c r="O39" i="8"/>
  <c r="O40" i="8" s="1"/>
  <c r="O41" i="8" s="1"/>
  <c r="P39" i="8"/>
  <c r="P40" i="8" s="1"/>
  <c r="P41" i="8" s="1"/>
  <c r="X39" i="8"/>
  <c r="X40" i="8" s="1"/>
  <c r="X41" i="8" s="1"/>
  <c r="AF39" i="8"/>
  <c r="AF40" i="8" s="1"/>
  <c r="AF41" i="8" s="1"/>
  <c r="AN39" i="8"/>
  <c r="AN40" i="8" s="1"/>
  <c r="AN41" i="8" s="1"/>
  <c r="AV39" i="8"/>
  <c r="AV40" i="8" s="1"/>
  <c r="AV41" i="8" s="1"/>
  <c r="BD39" i="8"/>
  <c r="BD40" i="8" s="1"/>
  <c r="BD41" i="8" s="1"/>
  <c r="BL39" i="8"/>
  <c r="BL40" i="8" s="1"/>
  <c r="BL41" i="8" s="1"/>
  <c r="AU39" i="8"/>
  <c r="AU40" i="8" s="1"/>
  <c r="AU41" i="8" s="1"/>
  <c r="Q39" i="8"/>
  <c r="Q40" i="8" s="1"/>
  <c r="Q41" i="8" s="1"/>
  <c r="Y39" i="8"/>
  <c r="Y40" i="8" s="1"/>
  <c r="Y41" i="8" s="1"/>
  <c r="AG39" i="8"/>
  <c r="AG40" i="8" s="1"/>
  <c r="AG41" i="8" s="1"/>
  <c r="AO39" i="8"/>
  <c r="AO40" i="8" s="1"/>
  <c r="AO41" i="8" s="1"/>
  <c r="AW39" i="8"/>
  <c r="AW40" i="8" s="1"/>
  <c r="AW41" i="8" s="1"/>
  <c r="BE39" i="8"/>
  <c r="BE40" i="8" s="1"/>
  <c r="BE41" i="8" s="1"/>
  <c r="BM39" i="8"/>
  <c r="BM40" i="8" s="1"/>
  <c r="BM41" i="8" s="1"/>
  <c r="W39" i="8"/>
  <c r="W40" i="8" s="1"/>
  <c r="W41" i="8" s="1"/>
  <c r="R39" i="8"/>
  <c r="R40" i="8" s="1"/>
  <c r="R41" i="8" s="1"/>
  <c r="Z39" i="8"/>
  <c r="Z40" i="8" s="1"/>
  <c r="Z41" i="8" s="1"/>
  <c r="AH39" i="8"/>
  <c r="AH40" i="8" s="1"/>
  <c r="AH41" i="8" s="1"/>
  <c r="AP39" i="8"/>
  <c r="AP40" i="8" s="1"/>
  <c r="AP41" i="8" s="1"/>
  <c r="AX39" i="8"/>
  <c r="AX40" i="8" s="1"/>
  <c r="AX41" i="8" s="1"/>
  <c r="BF39" i="8"/>
  <c r="BF40" i="8" s="1"/>
  <c r="BF41" i="8" s="1"/>
  <c r="BN39" i="8"/>
  <c r="BN40" i="8" s="1"/>
  <c r="BN41" i="8" s="1"/>
  <c r="AE39" i="8"/>
  <c r="AE40" i="8" s="1"/>
  <c r="AE41" i="8" s="1"/>
  <c r="K39" i="8"/>
  <c r="K40" i="8" s="1"/>
  <c r="K41" i="8" s="1"/>
  <c r="K42" i="8" s="1"/>
  <c r="S39" i="8"/>
  <c r="S40" i="8" s="1"/>
  <c r="S41" i="8" s="1"/>
  <c r="AA39" i="8"/>
  <c r="AA40" i="8" s="1"/>
  <c r="AA41" i="8" s="1"/>
  <c r="AI39" i="8"/>
  <c r="AI40" i="8" s="1"/>
  <c r="AI41" i="8" s="1"/>
  <c r="AQ39" i="8"/>
  <c r="AQ40" i="8" s="1"/>
  <c r="AQ41" i="8" s="1"/>
  <c r="AY39" i="8"/>
  <c r="AY40" i="8" s="1"/>
  <c r="AY41" i="8" s="1"/>
  <c r="BG39" i="8"/>
  <c r="BG40" i="8" s="1"/>
  <c r="BG41" i="8" s="1"/>
  <c r="BO39" i="8"/>
  <c r="BO40" i="8" s="1"/>
  <c r="BO41" i="8" s="1"/>
  <c r="BC39" i="8"/>
  <c r="BC40" i="8" s="1"/>
  <c r="BC41" i="8" s="1"/>
  <c r="L39" i="8"/>
  <c r="L40" i="8" s="1"/>
  <c r="L41" i="8" s="1"/>
  <c r="T39" i="8"/>
  <c r="T40" i="8" s="1"/>
  <c r="T41" i="8" s="1"/>
  <c r="AB39" i="8"/>
  <c r="AB40" i="8" s="1"/>
  <c r="AB41" i="8" s="1"/>
  <c r="AJ39" i="8"/>
  <c r="AJ40" i="8" s="1"/>
  <c r="AJ41" i="8" s="1"/>
  <c r="AR39" i="8"/>
  <c r="AR40" i="8" s="1"/>
  <c r="AR41" i="8" s="1"/>
  <c r="AZ39" i="8"/>
  <c r="AZ40" i="8" s="1"/>
  <c r="AZ41" i="8" s="1"/>
  <c r="BH39" i="8"/>
  <c r="BH40" i="8" s="1"/>
  <c r="BH41" i="8" s="1"/>
  <c r="BP39" i="8"/>
  <c r="BP40" i="8" s="1"/>
  <c r="BP41" i="8" s="1"/>
  <c r="AM39" i="8"/>
  <c r="AM40" i="8" s="1"/>
  <c r="AM41" i="8" s="1"/>
  <c r="M39" i="8"/>
  <c r="M40" i="8" s="1"/>
  <c r="M41" i="8" s="1"/>
  <c r="U39" i="8"/>
  <c r="U40" i="8" s="1"/>
  <c r="U41" i="8" s="1"/>
  <c r="AC39" i="8"/>
  <c r="AC40" i="8" s="1"/>
  <c r="AC41" i="8" s="1"/>
  <c r="AK39" i="8"/>
  <c r="AK40" i="8" s="1"/>
  <c r="AK41" i="8" s="1"/>
  <c r="AS39" i="8"/>
  <c r="AS40" i="8" s="1"/>
  <c r="AS41" i="8" s="1"/>
  <c r="BA39" i="8"/>
  <c r="BA40" i="8" s="1"/>
  <c r="BA41" i="8" s="1"/>
  <c r="BI39" i="8"/>
  <c r="BI40" i="8" s="1"/>
  <c r="BI41" i="8" s="1"/>
  <c r="BQ39" i="8"/>
  <c r="BQ40" i="8" s="1"/>
  <c r="BQ41" i="8" s="1"/>
  <c r="N39" i="8"/>
  <c r="N40" i="8" s="1"/>
  <c r="N41" i="8" s="1"/>
  <c r="V39" i="8"/>
  <c r="V40" i="8" s="1"/>
  <c r="V41" i="8" s="1"/>
  <c r="AD39" i="8"/>
  <c r="AD40" i="8" s="1"/>
  <c r="AD41" i="8" s="1"/>
  <c r="AL39" i="8"/>
  <c r="AL40" i="8" s="1"/>
  <c r="AL41" i="8" s="1"/>
  <c r="AT39" i="8"/>
  <c r="AT40" i="8" s="1"/>
  <c r="AT41" i="8" s="1"/>
  <c r="BB39" i="8"/>
  <c r="BB40" i="8" s="1"/>
  <c r="BB41" i="8" s="1"/>
  <c r="BJ39" i="8"/>
  <c r="BJ40" i="8" s="1"/>
  <c r="BJ41" i="8" s="1"/>
  <c r="CD35" i="47" l="1"/>
  <c r="CD35" i="50"/>
  <c r="I29" i="35"/>
  <c r="I29" i="32"/>
  <c r="I29" i="33"/>
  <c r="O27" i="33"/>
  <c r="O27" i="32"/>
  <c r="M41" i="12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Y41" i="12" s="1"/>
  <c r="Z41" i="12" s="1"/>
  <c r="AA41" i="12" s="1"/>
  <c r="AB41" i="12" s="1"/>
  <c r="AC41" i="12" s="1"/>
  <c r="AD41" i="12" s="1"/>
  <c r="AE41" i="12" s="1"/>
  <c r="AF41" i="12" s="1"/>
  <c r="AG41" i="12" s="1"/>
  <c r="AH41" i="12" s="1"/>
  <c r="AI41" i="12" s="1"/>
  <c r="AJ41" i="12" s="1"/>
  <c r="AK41" i="12" s="1"/>
  <c r="AL41" i="12" s="1"/>
  <c r="AM41" i="12" s="1"/>
  <c r="AN41" i="12" s="1"/>
  <c r="AO41" i="12" s="1"/>
  <c r="AP41" i="12" s="1"/>
  <c r="AQ41" i="12" s="1"/>
  <c r="AR41" i="12" s="1"/>
  <c r="AS41" i="12" s="1"/>
  <c r="AT41" i="12" s="1"/>
  <c r="AU41" i="12" s="1"/>
  <c r="AV41" i="12" s="1"/>
  <c r="AW41" i="12" s="1"/>
  <c r="AX41" i="12" s="1"/>
  <c r="AY41" i="12" s="1"/>
  <c r="AZ41" i="12" s="1"/>
  <c r="BA41" i="12" s="1"/>
  <c r="BB41" i="12" s="1"/>
  <c r="BC41" i="12" s="1"/>
  <c r="BD41" i="12" s="1"/>
  <c r="BE41" i="12" s="1"/>
  <c r="BF41" i="12" s="1"/>
  <c r="BG41" i="12" s="1"/>
  <c r="BH41" i="12" s="1"/>
  <c r="BI41" i="12" s="1"/>
  <c r="BJ41" i="12" s="1"/>
  <c r="BK41" i="12" s="1"/>
  <c r="BL41" i="12" s="1"/>
  <c r="BM41" i="12" s="1"/>
  <c r="BN41" i="12" s="1"/>
  <c r="BO41" i="12" s="1"/>
  <c r="BP41" i="12" s="1"/>
  <c r="BQ41" i="12" s="1"/>
  <c r="BR41" i="12" s="1"/>
  <c r="BS41" i="12" s="1"/>
  <c r="BT41" i="12" s="1"/>
  <c r="BU41" i="12" s="1"/>
  <c r="BV41" i="12" s="1"/>
  <c r="BW41" i="12" s="1"/>
  <c r="BX41" i="12" s="1"/>
  <c r="BY41" i="12" s="1"/>
  <c r="BZ41" i="12" s="1"/>
  <c r="CA41" i="12" s="1"/>
  <c r="CB41" i="12" s="1"/>
  <c r="CC41" i="12" s="1"/>
  <c r="CD41" i="12" s="1"/>
  <c r="CE41" i="12" s="1"/>
  <c r="CF41" i="12" s="1"/>
  <c r="CG41" i="12" s="1"/>
  <c r="CH41" i="12" s="1"/>
  <c r="CI41" i="12" s="1"/>
  <c r="CJ41" i="12" s="1"/>
  <c r="CK41" i="12" s="1"/>
  <c r="CL41" i="12" s="1"/>
  <c r="CM41" i="12" s="1"/>
  <c r="CN41" i="12" s="1"/>
  <c r="CO41" i="12" s="1"/>
  <c r="CP41" i="12" s="1"/>
  <c r="CQ41" i="12" s="1"/>
  <c r="CR41" i="12" s="1"/>
  <c r="CS41" i="12" s="1"/>
  <c r="CT41" i="12" s="1"/>
  <c r="CU41" i="12" s="1"/>
  <c r="CV41" i="12" s="1"/>
  <c r="CW41" i="12" s="1"/>
  <c r="CX41" i="12" s="1"/>
  <c r="CY41" i="12" s="1"/>
  <c r="CZ41" i="12" s="1"/>
  <c r="J28" i="12"/>
  <c r="L42" i="8"/>
  <c r="M42" i="8" s="1"/>
  <c r="N42" i="8" s="1"/>
  <c r="O42" i="8" s="1"/>
  <c r="P42" i="8" s="1"/>
  <c r="Q42" i="8" s="1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AJ42" i="8" s="1"/>
  <c r="AK42" i="8" s="1"/>
  <c r="AL42" i="8" s="1"/>
  <c r="AM42" i="8" s="1"/>
  <c r="AN42" i="8" s="1"/>
  <c r="AO42" i="8" s="1"/>
  <c r="AP42" i="8" s="1"/>
  <c r="AQ42" i="8" s="1"/>
  <c r="AR42" i="8" s="1"/>
  <c r="AS42" i="8" s="1"/>
  <c r="AT42" i="8" s="1"/>
  <c r="AU42" i="8" s="1"/>
  <c r="AV42" i="8" s="1"/>
  <c r="AW42" i="8" s="1"/>
  <c r="AX42" i="8" s="1"/>
  <c r="AY42" i="8" s="1"/>
  <c r="AZ42" i="8" s="1"/>
  <c r="BA42" i="8" s="1"/>
  <c r="BB42" i="8" s="1"/>
  <c r="BC42" i="8" s="1"/>
  <c r="BD42" i="8" s="1"/>
  <c r="BE42" i="8" s="1"/>
  <c r="BF42" i="8" s="1"/>
  <c r="BG42" i="8" s="1"/>
  <c r="BH42" i="8" s="1"/>
  <c r="BI42" i="8" s="1"/>
  <c r="BJ42" i="8" s="1"/>
  <c r="BK42" i="8" s="1"/>
  <c r="BL42" i="8" s="1"/>
  <c r="BM42" i="8" s="1"/>
  <c r="BN42" i="8" s="1"/>
  <c r="BO42" i="8" s="1"/>
  <c r="BP42" i="8" s="1"/>
  <c r="BQ42" i="8" s="1"/>
  <c r="BR42" i="8" s="1"/>
  <c r="H39" i="6"/>
  <c r="H40" i="6" s="1"/>
  <c r="G39" i="6"/>
  <c r="G40" i="6" s="1"/>
  <c r="H39" i="7"/>
  <c r="H40" i="7" s="1"/>
  <c r="G39" i="7"/>
  <c r="G40" i="7" s="1"/>
  <c r="H44" i="2"/>
  <c r="H45" i="2" s="1"/>
  <c r="G44" i="2"/>
  <c r="G45" i="2" s="1"/>
  <c r="H41" i="3"/>
  <c r="G41" i="3"/>
  <c r="F39" i="6"/>
  <c r="F40" i="6" s="1"/>
  <c r="F39" i="7"/>
  <c r="F40" i="7" s="1"/>
  <c r="H40" i="4"/>
  <c r="G40" i="4"/>
  <c r="I29" i="6"/>
  <c r="I28" i="6"/>
  <c r="I27" i="6"/>
  <c r="I29" i="7"/>
  <c r="I28" i="7"/>
  <c r="I27" i="7"/>
  <c r="I31" i="3"/>
  <c r="I14" i="3"/>
  <c r="I13" i="3"/>
  <c r="I31" i="4"/>
  <c r="I37" i="7"/>
  <c r="I36" i="7"/>
  <c r="I35" i="7"/>
  <c r="I33" i="7"/>
  <c r="I32" i="7"/>
  <c r="I31" i="7"/>
  <c r="I25" i="7"/>
  <c r="I24" i="7"/>
  <c r="I23" i="7"/>
  <c r="I22" i="7"/>
  <c r="I21" i="7"/>
  <c r="I20" i="7"/>
  <c r="I19" i="7"/>
  <c r="I18" i="7"/>
  <c r="I17" i="7"/>
  <c r="I16" i="7"/>
  <c r="I15" i="7"/>
  <c r="I14" i="7"/>
  <c r="I39" i="7" s="1"/>
  <c r="I40" i="7" s="1"/>
  <c r="I13" i="7"/>
  <c r="I11" i="7"/>
  <c r="I10" i="7"/>
  <c r="I9" i="7"/>
  <c r="I8" i="7"/>
  <c r="I7" i="7"/>
  <c r="I6" i="7"/>
  <c r="I5" i="7"/>
  <c r="I4" i="7"/>
  <c r="I3" i="7"/>
  <c r="I2" i="7"/>
  <c r="K1" i="7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I37" i="6"/>
  <c r="I36" i="6"/>
  <c r="I35" i="6"/>
  <c r="I5" i="2"/>
  <c r="I4" i="2"/>
  <c r="I3" i="2"/>
  <c r="I33" i="6"/>
  <c r="I32" i="6"/>
  <c r="I31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1" i="6"/>
  <c r="I10" i="6"/>
  <c r="I9" i="6"/>
  <c r="I8" i="6"/>
  <c r="I7" i="6"/>
  <c r="I6" i="6"/>
  <c r="I5" i="6"/>
  <c r="I4" i="6"/>
  <c r="I3" i="6"/>
  <c r="I2" i="6"/>
  <c r="CE35" i="47" l="1"/>
  <c r="CE35" i="50"/>
  <c r="J3" i="2"/>
  <c r="J29" i="35"/>
  <c r="J29" i="33"/>
  <c r="P27" i="33"/>
  <c r="P27" i="32"/>
  <c r="J29" i="32"/>
  <c r="K28" i="12"/>
  <c r="I39" i="6"/>
  <c r="I40" i="6" s="1"/>
  <c r="AY39" i="7"/>
  <c r="AY40" i="7" s="1"/>
  <c r="AY41" i="7" s="1"/>
  <c r="K39" i="7"/>
  <c r="K40" i="7" s="1"/>
  <c r="K41" i="7" s="1"/>
  <c r="K42" i="7" s="1"/>
  <c r="BN39" i="7"/>
  <c r="BN40" i="7" s="1"/>
  <c r="BN41" i="7" s="1"/>
  <c r="S39" i="7"/>
  <c r="S40" i="7" s="1"/>
  <c r="S41" i="7" s="1"/>
  <c r="L39" i="7"/>
  <c r="L40" i="7" s="1"/>
  <c r="L41" i="7" s="1"/>
  <c r="T39" i="7"/>
  <c r="T40" i="7" s="1"/>
  <c r="T41" i="7" s="1"/>
  <c r="AB39" i="7"/>
  <c r="AB40" i="7" s="1"/>
  <c r="AB41" i="7" s="1"/>
  <c r="AJ39" i="7"/>
  <c r="AJ40" i="7" s="1"/>
  <c r="AJ41" i="7" s="1"/>
  <c r="AR39" i="7"/>
  <c r="AR40" i="7" s="1"/>
  <c r="AR41" i="7" s="1"/>
  <c r="AZ39" i="7"/>
  <c r="AZ40" i="7" s="1"/>
  <c r="AZ41" i="7" s="1"/>
  <c r="BH39" i="7"/>
  <c r="BH40" i="7" s="1"/>
  <c r="BH41" i="7" s="1"/>
  <c r="BP39" i="7"/>
  <c r="BP40" i="7" s="1"/>
  <c r="BP41" i="7" s="1"/>
  <c r="BG39" i="7"/>
  <c r="BG40" i="7" s="1"/>
  <c r="BG41" i="7" s="1"/>
  <c r="M39" i="7"/>
  <c r="M40" i="7" s="1"/>
  <c r="M41" i="7" s="1"/>
  <c r="U39" i="7"/>
  <c r="U40" i="7" s="1"/>
  <c r="U41" i="7" s="1"/>
  <c r="AC39" i="7"/>
  <c r="AC40" i="7" s="1"/>
  <c r="AC41" i="7" s="1"/>
  <c r="AK39" i="7"/>
  <c r="AK40" i="7" s="1"/>
  <c r="AK41" i="7" s="1"/>
  <c r="AS39" i="7"/>
  <c r="AS40" i="7" s="1"/>
  <c r="AS41" i="7" s="1"/>
  <c r="BA39" i="7"/>
  <c r="BA40" i="7" s="1"/>
  <c r="BA41" i="7" s="1"/>
  <c r="BI39" i="7"/>
  <c r="BI40" i="7" s="1"/>
  <c r="BI41" i="7" s="1"/>
  <c r="BQ39" i="7"/>
  <c r="BQ40" i="7" s="1"/>
  <c r="BQ41" i="7" s="1"/>
  <c r="AI39" i="7"/>
  <c r="AI40" i="7" s="1"/>
  <c r="AI41" i="7" s="1"/>
  <c r="N39" i="7"/>
  <c r="N40" i="7" s="1"/>
  <c r="N41" i="7" s="1"/>
  <c r="V39" i="7"/>
  <c r="V40" i="7" s="1"/>
  <c r="V41" i="7" s="1"/>
  <c r="AD39" i="7"/>
  <c r="AD40" i="7" s="1"/>
  <c r="AD41" i="7" s="1"/>
  <c r="AL39" i="7"/>
  <c r="AL40" i="7" s="1"/>
  <c r="AL41" i="7" s="1"/>
  <c r="AT39" i="7"/>
  <c r="AT40" i="7" s="1"/>
  <c r="AT41" i="7" s="1"/>
  <c r="BB39" i="7"/>
  <c r="BB40" i="7" s="1"/>
  <c r="BB41" i="7" s="1"/>
  <c r="BJ39" i="7"/>
  <c r="BJ40" i="7" s="1"/>
  <c r="BJ41" i="7" s="1"/>
  <c r="BR39" i="7"/>
  <c r="BR40" i="7" s="1"/>
  <c r="BR41" i="7" s="1"/>
  <c r="BO39" i="7"/>
  <c r="BO40" i="7" s="1"/>
  <c r="BO41" i="7" s="1"/>
  <c r="O39" i="7"/>
  <c r="O40" i="7" s="1"/>
  <c r="O41" i="7" s="1"/>
  <c r="W39" i="7"/>
  <c r="W40" i="7" s="1"/>
  <c r="W41" i="7" s="1"/>
  <c r="AE39" i="7"/>
  <c r="AE40" i="7" s="1"/>
  <c r="AE41" i="7" s="1"/>
  <c r="AM39" i="7"/>
  <c r="AM40" i="7" s="1"/>
  <c r="AM41" i="7" s="1"/>
  <c r="AU39" i="7"/>
  <c r="AU40" i="7" s="1"/>
  <c r="AU41" i="7" s="1"/>
  <c r="BC39" i="7"/>
  <c r="BC40" i="7" s="1"/>
  <c r="BC41" i="7" s="1"/>
  <c r="BK39" i="7"/>
  <c r="BK40" i="7" s="1"/>
  <c r="BK41" i="7" s="1"/>
  <c r="AA39" i="7"/>
  <c r="AA40" i="7" s="1"/>
  <c r="AA41" i="7" s="1"/>
  <c r="P39" i="7"/>
  <c r="P40" i="7" s="1"/>
  <c r="P41" i="7" s="1"/>
  <c r="X39" i="7"/>
  <c r="X40" i="7" s="1"/>
  <c r="X41" i="7" s="1"/>
  <c r="AF39" i="7"/>
  <c r="AF40" i="7" s="1"/>
  <c r="AF41" i="7" s="1"/>
  <c r="AN39" i="7"/>
  <c r="AN40" i="7" s="1"/>
  <c r="AN41" i="7" s="1"/>
  <c r="AV39" i="7"/>
  <c r="AV40" i="7" s="1"/>
  <c r="AV41" i="7" s="1"/>
  <c r="BD39" i="7"/>
  <c r="BD40" i="7" s="1"/>
  <c r="BD41" i="7" s="1"/>
  <c r="BL39" i="7"/>
  <c r="BL40" i="7" s="1"/>
  <c r="BL41" i="7" s="1"/>
  <c r="AQ39" i="7"/>
  <c r="AQ40" i="7" s="1"/>
  <c r="AQ41" i="7" s="1"/>
  <c r="Q39" i="7"/>
  <c r="Q40" i="7" s="1"/>
  <c r="Q41" i="7" s="1"/>
  <c r="Y39" i="7"/>
  <c r="Y40" i="7" s="1"/>
  <c r="Y41" i="7" s="1"/>
  <c r="AG39" i="7"/>
  <c r="AG40" i="7" s="1"/>
  <c r="AG41" i="7" s="1"/>
  <c r="AO39" i="7"/>
  <c r="AO40" i="7" s="1"/>
  <c r="AO41" i="7" s="1"/>
  <c r="AW39" i="7"/>
  <c r="AW40" i="7" s="1"/>
  <c r="AW41" i="7" s="1"/>
  <c r="BE39" i="7"/>
  <c r="BE40" i="7" s="1"/>
  <c r="BE41" i="7" s="1"/>
  <c r="BM39" i="7"/>
  <c r="BM40" i="7" s="1"/>
  <c r="BM41" i="7" s="1"/>
  <c r="R39" i="7"/>
  <c r="R40" i="7" s="1"/>
  <c r="R41" i="7" s="1"/>
  <c r="Z39" i="7"/>
  <c r="Z40" i="7" s="1"/>
  <c r="Z41" i="7" s="1"/>
  <c r="AH39" i="7"/>
  <c r="AH40" i="7" s="1"/>
  <c r="AH41" i="7" s="1"/>
  <c r="AP39" i="7"/>
  <c r="AP40" i="7" s="1"/>
  <c r="AP41" i="7" s="1"/>
  <c r="AX39" i="7"/>
  <c r="AX40" i="7" s="1"/>
  <c r="AX41" i="7" s="1"/>
  <c r="BF39" i="7"/>
  <c r="BF40" i="7" s="1"/>
  <c r="BF41" i="7" s="1"/>
  <c r="T39" i="6"/>
  <c r="T40" i="6" s="1"/>
  <c r="AQ39" i="6"/>
  <c r="AQ40" i="6" s="1"/>
  <c r="AB39" i="6"/>
  <c r="AB40" i="6" s="1"/>
  <c r="M39" i="6"/>
  <c r="M40" i="6" s="1"/>
  <c r="BP39" i="6"/>
  <c r="BP40" i="6" s="1"/>
  <c r="BH39" i="6"/>
  <c r="BH40" i="6" s="1"/>
  <c r="AZ39" i="6"/>
  <c r="AZ40" i="6" s="1"/>
  <c r="AR39" i="6"/>
  <c r="AR40" i="6" s="1"/>
  <c r="L39" i="6"/>
  <c r="L40" i="6" s="1"/>
  <c r="AJ39" i="6"/>
  <c r="AJ40" i="6" s="1"/>
  <c r="BO39" i="6"/>
  <c r="BO40" i="6" s="1"/>
  <c r="S39" i="6"/>
  <c r="S40" i="6" s="1"/>
  <c r="BN39" i="6"/>
  <c r="BN40" i="6" s="1"/>
  <c r="BF39" i="6"/>
  <c r="BF40" i="6" s="1"/>
  <c r="AX39" i="6"/>
  <c r="AX40" i="6" s="1"/>
  <c r="AP39" i="6"/>
  <c r="AP40" i="6" s="1"/>
  <c r="AH39" i="6"/>
  <c r="AH40" i="6" s="1"/>
  <c r="Z39" i="6"/>
  <c r="Z40" i="6" s="1"/>
  <c r="R39" i="6"/>
  <c r="R40" i="6" s="1"/>
  <c r="BG39" i="6"/>
  <c r="BG40" i="6" s="1"/>
  <c r="K39" i="6"/>
  <c r="K40" i="6" s="1"/>
  <c r="BM39" i="6"/>
  <c r="BM40" i="6" s="1"/>
  <c r="BE39" i="6"/>
  <c r="BE40" i="6" s="1"/>
  <c r="AW39" i="6"/>
  <c r="AW40" i="6" s="1"/>
  <c r="AO39" i="6"/>
  <c r="AO40" i="6" s="1"/>
  <c r="AG39" i="6"/>
  <c r="AG40" i="6" s="1"/>
  <c r="Y39" i="6"/>
  <c r="Y40" i="6" s="1"/>
  <c r="Q39" i="6"/>
  <c r="Q40" i="6" s="1"/>
  <c r="AI39" i="6"/>
  <c r="AI40" i="6" s="1"/>
  <c r="BL39" i="6"/>
  <c r="BL40" i="6" s="1"/>
  <c r="BD39" i="6"/>
  <c r="BD40" i="6" s="1"/>
  <c r="AV39" i="6"/>
  <c r="AV40" i="6" s="1"/>
  <c r="AN39" i="6"/>
  <c r="AN40" i="6" s="1"/>
  <c r="AF39" i="6"/>
  <c r="AF40" i="6" s="1"/>
  <c r="X39" i="6"/>
  <c r="X40" i="6" s="1"/>
  <c r="P39" i="6"/>
  <c r="P40" i="6" s="1"/>
  <c r="AA39" i="6"/>
  <c r="AA40" i="6" s="1"/>
  <c r="BK39" i="6"/>
  <c r="BK40" i="6" s="1"/>
  <c r="BC39" i="6"/>
  <c r="BC40" i="6" s="1"/>
  <c r="AU39" i="6"/>
  <c r="AU40" i="6" s="1"/>
  <c r="AM39" i="6"/>
  <c r="AM40" i="6" s="1"/>
  <c r="AE39" i="6"/>
  <c r="AE40" i="6" s="1"/>
  <c r="W39" i="6"/>
  <c r="W40" i="6" s="1"/>
  <c r="O39" i="6"/>
  <c r="O40" i="6" s="1"/>
  <c r="AY39" i="6"/>
  <c r="AY40" i="6" s="1"/>
  <c r="BR39" i="6"/>
  <c r="BR40" i="6" s="1"/>
  <c r="BJ39" i="6"/>
  <c r="BJ40" i="6" s="1"/>
  <c r="BB39" i="6"/>
  <c r="BB40" i="6" s="1"/>
  <c r="AT39" i="6"/>
  <c r="AT40" i="6" s="1"/>
  <c r="AL39" i="6"/>
  <c r="AL40" i="6" s="1"/>
  <c r="AD39" i="6"/>
  <c r="AD40" i="6" s="1"/>
  <c r="V39" i="6"/>
  <c r="V40" i="6" s="1"/>
  <c r="N39" i="6"/>
  <c r="N40" i="6" s="1"/>
  <c r="BQ39" i="6"/>
  <c r="BQ40" i="6" s="1"/>
  <c r="BI39" i="6"/>
  <c r="BI40" i="6" s="1"/>
  <c r="BA39" i="6"/>
  <c r="BA40" i="6" s="1"/>
  <c r="AS39" i="6"/>
  <c r="AS40" i="6" s="1"/>
  <c r="AK39" i="6"/>
  <c r="AK40" i="6" s="1"/>
  <c r="AC39" i="6"/>
  <c r="AC40" i="6" s="1"/>
  <c r="U39" i="6"/>
  <c r="U40" i="6" s="1"/>
  <c r="CF35" i="47" l="1"/>
  <c r="CF35" i="50"/>
  <c r="K29" i="35"/>
  <c r="K29" i="32"/>
  <c r="Q27" i="33"/>
  <c r="Q27" i="32"/>
  <c r="K29" i="33"/>
  <c r="L28" i="12"/>
  <c r="F95" i="9"/>
  <c r="G95" i="9"/>
  <c r="H95" i="9"/>
  <c r="I53" i="11"/>
  <c r="I51" i="11"/>
  <c r="F54" i="11"/>
  <c r="F93" i="9"/>
  <c r="G93" i="9"/>
  <c r="L42" i="7"/>
  <c r="M42" i="7" s="1"/>
  <c r="N42" i="7" s="1"/>
  <c r="O42" i="7" s="1"/>
  <c r="P42" i="7" s="1"/>
  <c r="Q42" i="7" s="1"/>
  <c r="R42" i="7" s="1"/>
  <c r="S42" i="7" s="1"/>
  <c r="T42" i="7" s="1"/>
  <c r="U42" i="7" s="1"/>
  <c r="V42" i="7" s="1"/>
  <c r="W42" i="7" s="1"/>
  <c r="X42" i="7" s="1"/>
  <c r="Y42" i="7" s="1"/>
  <c r="Z42" i="7" s="1"/>
  <c r="AA42" i="7" s="1"/>
  <c r="AB42" i="7" s="1"/>
  <c r="AC42" i="7" s="1"/>
  <c r="AD42" i="7" s="1"/>
  <c r="AE42" i="7" s="1"/>
  <c r="AF42" i="7" s="1"/>
  <c r="AG42" i="7" s="1"/>
  <c r="AH42" i="7" s="1"/>
  <c r="AI42" i="7" s="1"/>
  <c r="AJ42" i="7" s="1"/>
  <c r="AK42" i="7" s="1"/>
  <c r="AL42" i="7" s="1"/>
  <c r="AM42" i="7" s="1"/>
  <c r="AN42" i="7" s="1"/>
  <c r="AO42" i="7" s="1"/>
  <c r="AP42" i="7" s="1"/>
  <c r="AQ42" i="7" s="1"/>
  <c r="AR42" i="7" s="1"/>
  <c r="AS42" i="7" s="1"/>
  <c r="AT42" i="7" s="1"/>
  <c r="AU42" i="7" s="1"/>
  <c r="AV42" i="7" s="1"/>
  <c r="AW42" i="7" s="1"/>
  <c r="AX42" i="7" s="1"/>
  <c r="AY42" i="7" s="1"/>
  <c r="AZ42" i="7" s="1"/>
  <c r="BA42" i="7" s="1"/>
  <c r="BB42" i="7" s="1"/>
  <c r="BC42" i="7" s="1"/>
  <c r="BD42" i="7" s="1"/>
  <c r="BE42" i="7" s="1"/>
  <c r="BF42" i="7" s="1"/>
  <c r="BG42" i="7" s="1"/>
  <c r="BH42" i="7" s="1"/>
  <c r="BI42" i="7" s="1"/>
  <c r="BJ42" i="7" s="1"/>
  <c r="BK42" i="7" s="1"/>
  <c r="BL42" i="7" s="1"/>
  <c r="BM42" i="7" s="1"/>
  <c r="BN42" i="7" s="1"/>
  <c r="BO42" i="7" s="1"/>
  <c r="BP42" i="7" s="1"/>
  <c r="BQ42" i="7" s="1"/>
  <c r="BR42" i="7" s="1"/>
  <c r="CG35" i="50" l="1"/>
  <c r="CG35" i="47"/>
  <c r="L29" i="35"/>
  <c r="R27" i="32"/>
  <c r="R27" i="33"/>
  <c r="L29" i="33"/>
  <c r="L29" i="32"/>
  <c r="G96" i="9"/>
  <c r="M28" i="12"/>
  <c r="F96" i="9"/>
  <c r="E54" i="11"/>
  <c r="C30" i="40"/>
  <c r="I54" i="11"/>
  <c r="H96" i="9"/>
  <c r="I19" i="3"/>
  <c r="E36" i="40" l="1"/>
  <c r="AO36" i="40" s="1"/>
  <c r="E36" i="50"/>
  <c r="E36" i="47"/>
  <c r="E36" i="12"/>
  <c r="CH35" i="50"/>
  <c r="CH35" i="47"/>
  <c r="Y36" i="40"/>
  <c r="CG36" i="40"/>
  <c r="BY36" i="40"/>
  <c r="AV36" i="40"/>
  <c r="Q36" i="40"/>
  <c r="AR36" i="40"/>
  <c r="BV36" i="40"/>
  <c r="CH36" i="40"/>
  <c r="V36" i="40"/>
  <c r="AJ36" i="40"/>
  <c r="BN36" i="40"/>
  <c r="CY36" i="40"/>
  <c r="AM36" i="40"/>
  <c r="N36" i="40"/>
  <c r="S36" i="40"/>
  <c r="AP36" i="40"/>
  <c r="O36" i="40"/>
  <c r="CW36" i="40"/>
  <c r="BT36" i="40"/>
  <c r="BI36" i="40"/>
  <c r="AI36" i="40"/>
  <c r="AH36" i="40"/>
  <c r="G36" i="40"/>
  <c r="K36" i="40"/>
  <c r="AC36" i="40"/>
  <c r="AW36" i="40"/>
  <c r="BH36" i="40"/>
  <c r="Z36" i="40"/>
  <c r="CX36" i="40"/>
  <c r="AA36" i="40"/>
  <c r="AF36" i="40"/>
  <c r="AZ36" i="40"/>
  <c r="R36" i="40"/>
  <c r="CP36" i="40"/>
  <c r="H36" i="40"/>
  <c r="BE36" i="40"/>
  <c r="BG36" i="40"/>
  <c r="CO36" i="40"/>
  <c r="BL36" i="40"/>
  <c r="AG36" i="40"/>
  <c r="CV36" i="40"/>
  <c r="BZ36" i="40"/>
  <c r="BP36" i="40"/>
  <c r="I36" i="40"/>
  <c r="AS36" i="40"/>
  <c r="CS36" i="40"/>
  <c r="CD36" i="40"/>
  <c r="AD36" i="40"/>
  <c r="X36" i="40"/>
  <c r="BU36" i="40"/>
  <c r="BW36" i="40"/>
  <c r="CB36" i="40"/>
  <c r="BM36" i="40"/>
  <c r="CN36" i="40"/>
  <c r="AB36" i="40"/>
  <c r="BF36" i="40"/>
  <c r="CQ36" i="40"/>
  <c r="AE36" i="40"/>
  <c r="BR36" i="40"/>
  <c r="F36" i="40"/>
  <c r="CF36" i="40"/>
  <c r="CI36" i="40"/>
  <c r="BJ36" i="40"/>
  <c r="BD36" i="40"/>
  <c r="M36" i="40"/>
  <c r="BX36" i="40"/>
  <c r="L36" i="40"/>
  <c r="CA36" i="40"/>
  <c r="BB36" i="40"/>
  <c r="U36" i="40"/>
  <c r="CT36" i="40"/>
  <c r="BS36" i="40"/>
  <c r="AT36" i="40"/>
  <c r="CJ36" i="40"/>
  <c r="P36" i="40"/>
  <c r="AY36" i="40"/>
  <c r="CL36" i="40"/>
  <c r="BK36" i="40"/>
  <c r="AL36" i="40"/>
  <c r="CZ36" i="40"/>
  <c r="BO36" i="40"/>
  <c r="BC36" i="40"/>
  <c r="AN36" i="40"/>
  <c r="CK36" i="40"/>
  <c r="CM36" i="40"/>
  <c r="CR36" i="40"/>
  <c r="CC36" i="40"/>
  <c r="T36" i="40"/>
  <c r="AX36" i="40"/>
  <c r="W36" i="40"/>
  <c r="BA36" i="40"/>
  <c r="BQ36" i="40"/>
  <c r="AK36" i="40"/>
  <c r="E36" i="35"/>
  <c r="E36" i="32"/>
  <c r="E36" i="33"/>
  <c r="M29" i="35"/>
  <c r="E30" i="35"/>
  <c r="M29" i="33"/>
  <c r="S27" i="33"/>
  <c r="E30" i="32"/>
  <c r="M29" i="32"/>
  <c r="S27" i="32"/>
  <c r="E35" i="26"/>
  <c r="E29" i="26"/>
  <c r="Z54" i="2"/>
  <c r="T54" i="2"/>
  <c r="U54" i="2"/>
  <c r="V54" i="2"/>
  <c r="S54" i="2"/>
  <c r="AA54" i="2"/>
  <c r="W54" i="2"/>
  <c r="R54" i="2"/>
  <c r="X54" i="2"/>
  <c r="Y54" i="2"/>
  <c r="N28" i="12"/>
  <c r="AB54" i="2"/>
  <c r="AB55" i="2" s="1"/>
  <c r="I4" i="3"/>
  <c r="I3" i="3"/>
  <c r="I2" i="3"/>
  <c r="I35" i="3"/>
  <c r="I29" i="3"/>
  <c r="I28" i="3"/>
  <c r="I27" i="3"/>
  <c r="I26" i="3"/>
  <c r="I25" i="3"/>
  <c r="I24" i="3"/>
  <c r="I23" i="3"/>
  <c r="I22" i="3"/>
  <c r="I34" i="3"/>
  <c r="I21" i="3"/>
  <c r="I20" i="3"/>
  <c r="I33" i="3"/>
  <c r="I37" i="3"/>
  <c r="I18" i="3"/>
  <c r="I17" i="3"/>
  <c r="I16" i="3"/>
  <c r="I13" i="4"/>
  <c r="I2" i="4"/>
  <c r="I3" i="4"/>
  <c r="I4" i="4"/>
  <c r="CE36" i="40" l="1"/>
  <c r="CU36" i="40"/>
  <c r="AU36" i="40"/>
  <c r="AQ36" i="40"/>
  <c r="J36" i="40"/>
  <c r="CX36" i="47"/>
  <c r="CQ36" i="47"/>
  <c r="BK36" i="47"/>
  <c r="AE36" i="47"/>
  <c r="AM36" i="47"/>
  <c r="W36" i="47"/>
  <c r="AW36" i="47"/>
  <c r="BN36" i="47"/>
  <c r="K36" i="47"/>
  <c r="BW36" i="47"/>
  <c r="BP36" i="47"/>
  <c r="BA36" i="47"/>
  <c r="AD36" i="47"/>
  <c r="CP36" i="47"/>
  <c r="BE36" i="47"/>
  <c r="J36" i="47"/>
  <c r="BV36" i="47"/>
  <c r="S36" i="47"/>
  <c r="CE36" i="47"/>
  <c r="L36" i="47"/>
  <c r="BX36" i="47"/>
  <c r="BI36" i="47"/>
  <c r="AL36" i="47"/>
  <c r="BY36" i="47"/>
  <c r="BB36" i="47"/>
  <c r="AF36" i="47"/>
  <c r="AH36" i="47"/>
  <c r="AQ36" i="47"/>
  <c r="U36" i="47"/>
  <c r="CR36" i="47"/>
  <c r="BL36" i="47"/>
  <c r="AP36" i="47"/>
  <c r="BS36" i="47"/>
  <c r="BC36" i="47"/>
  <c r="CI36" i="47"/>
  <c r="CT36" i="47"/>
  <c r="CV36" i="47"/>
  <c r="AR36" i="47"/>
  <c r="F36" i="47"/>
  <c r="CJ36" i="47"/>
  <c r="N36" i="47"/>
  <c r="G36" i="47"/>
  <c r="V36" i="47"/>
  <c r="V49" i="47" s="1"/>
  <c r="CY36" i="47"/>
  <c r="P36" i="47"/>
  <c r="BM36" i="47"/>
  <c r="R36" i="47"/>
  <c r="CD36" i="47"/>
  <c r="AA36" i="47"/>
  <c r="CM36" i="47"/>
  <c r="T36" i="47"/>
  <c r="CF36" i="47"/>
  <c r="BQ36" i="47"/>
  <c r="AT36" i="47"/>
  <c r="I36" i="47"/>
  <c r="BU36" i="47"/>
  <c r="Z36" i="47"/>
  <c r="AI36" i="47"/>
  <c r="CU36" i="47"/>
  <c r="AB36" i="47"/>
  <c r="M36" i="47"/>
  <c r="X36" i="47"/>
  <c r="CC36" i="47"/>
  <c r="AJ36" i="47"/>
  <c r="BD36" i="47"/>
  <c r="Y36" i="47"/>
  <c r="AY36" i="47"/>
  <c r="AC36" i="47"/>
  <c r="CS36" i="47"/>
  <c r="AZ36" i="47"/>
  <c r="BZ36" i="47"/>
  <c r="AO36" i="47"/>
  <c r="BF36" i="47"/>
  <c r="AS36" i="47"/>
  <c r="O36" i="47"/>
  <c r="O49" i="47" s="1"/>
  <c r="AN36" i="47"/>
  <c r="AV36" i="47"/>
  <c r="CL36" i="47"/>
  <c r="CN36" i="47"/>
  <c r="Q36" i="47"/>
  <c r="CG36" i="47"/>
  <c r="BJ36" i="47"/>
  <c r="CA36" i="47"/>
  <c r="BR36" i="47"/>
  <c r="H36" i="47"/>
  <c r="AG36" i="47"/>
  <c r="BG36" i="47"/>
  <c r="CW36" i="47"/>
  <c r="BH36" i="47"/>
  <c r="CH36" i="47"/>
  <c r="CH49" i="47" s="1"/>
  <c r="AU36" i="47"/>
  <c r="BT36" i="47"/>
  <c r="CB36" i="47"/>
  <c r="CK36" i="47"/>
  <c r="CO36" i="47"/>
  <c r="AX36" i="47"/>
  <c r="AK36" i="47"/>
  <c r="CZ36" i="47"/>
  <c r="BO36" i="47"/>
  <c r="E49" i="47"/>
  <c r="E50" i="47" s="1"/>
  <c r="E52" i="47"/>
  <c r="E53" i="47" s="1"/>
  <c r="CX36" i="50"/>
  <c r="CV36" i="50"/>
  <c r="CL36" i="50"/>
  <c r="CB36" i="50"/>
  <c r="BP36" i="50"/>
  <c r="BF36" i="50"/>
  <c r="AV36" i="50"/>
  <c r="AJ36" i="50"/>
  <c r="Z36" i="50"/>
  <c r="P36" i="50"/>
  <c r="CM36" i="50"/>
  <c r="BS36" i="50"/>
  <c r="AW36" i="50"/>
  <c r="G36" i="50"/>
  <c r="CU36" i="50"/>
  <c r="CK36" i="50"/>
  <c r="CA36" i="50"/>
  <c r="BO36" i="50"/>
  <c r="BE36" i="50"/>
  <c r="AU36" i="50"/>
  <c r="AI36" i="50"/>
  <c r="Y36" i="50"/>
  <c r="O36" i="50"/>
  <c r="O49" i="50" s="1"/>
  <c r="CY36" i="50"/>
  <c r="AA36" i="50"/>
  <c r="CT36" i="50"/>
  <c r="CJ36" i="50"/>
  <c r="BX36" i="50"/>
  <c r="BN36" i="50"/>
  <c r="BD36" i="50"/>
  <c r="AR36" i="50"/>
  <c r="AH36" i="50"/>
  <c r="X36" i="50"/>
  <c r="L36" i="50"/>
  <c r="CS36" i="50"/>
  <c r="CI36" i="50"/>
  <c r="BW36" i="50"/>
  <c r="BM36" i="50"/>
  <c r="BC36" i="50"/>
  <c r="AQ36" i="50"/>
  <c r="AG36" i="50"/>
  <c r="W36" i="50"/>
  <c r="K36" i="50"/>
  <c r="CN36" i="50"/>
  <c r="AB36" i="50"/>
  <c r="Q36" i="50"/>
  <c r="CR36" i="50"/>
  <c r="CF36" i="50"/>
  <c r="BV36" i="50"/>
  <c r="BL36" i="50"/>
  <c r="AZ36" i="50"/>
  <c r="AP36" i="50"/>
  <c r="AF36" i="50"/>
  <c r="T36" i="50"/>
  <c r="J36" i="50"/>
  <c r="BU36" i="50"/>
  <c r="AY36" i="50"/>
  <c r="AE36" i="50"/>
  <c r="I36" i="50"/>
  <c r="CZ36" i="50"/>
  <c r="CD36" i="50"/>
  <c r="BH36" i="50"/>
  <c r="AX36" i="50"/>
  <c r="AN36" i="50"/>
  <c r="R36" i="50"/>
  <c r="CQ36" i="50"/>
  <c r="CE36" i="50"/>
  <c r="BK36" i="50"/>
  <c r="AO36" i="50"/>
  <c r="S36" i="50"/>
  <c r="BT36" i="50"/>
  <c r="H36" i="50"/>
  <c r="CC36" i="50"/>
  <c r="BG36" i="50"/>
  <c r="AM36" i="50"/>
  <c r="AK36" i="50"/>
  <c r="CW36" i="50"/>
  <c r="BJ36" i="50"/>
  <c r="BI36" i="50"/>
  <c r="AD36" i="50"/>
  <c r="AS36" i="50"/>
  <c r="F36" i="50"/>
  <c r="BR36" i="50"/>
  <c r="V36" i="50"/>
  <c r="V49" i="50" s="1"/>
  <c r="CP36" i="50"/>
  <c r="BY36" i="50"/>
  <c r="AC36" i="50"/>
  <c r="BA36" i="50"/>
  <c r="N36" i="50"/>
  <c r="BZ36" i="50"/>
  <c r="CH36" i="50"/>
  <c r="CH49" i="50" s="1"/>
  <c r="BQ36" i="50"/>
  <c r="M36" i="50"/>
  <c r="AL36" i="50"/>
  <c r="CO36" i="50"/>
  <c r="BB36" i="50"/>
  <c r="U36" i="50"/>
  <c r="CG36" i="50"/>
  <c r="AT36" i="50"/>
  <c r="E49" i="50"/>
  <c r="E50" i="50" s="1"/>
  <c r="E52" i="50"/>
  <c r="E53" i="50" s="1"/>
  <c r="CI35" i="50"/>
  <c r="CI35" i="47"/>
  <c r="CV36" i="33"/>
  <c r="CE36" i="33"/>
  <c r="BK36" i="33"/>
  <c r="AP36" i="33"/>
  <c r="S36" i="33"/>
  <c r="BC36" i="33"/>
  <c r="CY36" i="33"/>
  <c r="CD36" i="33"/>
  <c r="BG36" i="33"/>
  <c r="AM36" i="33"/>
  <c r="R36" i="33"/>
  <c r="CA36" i="33"/>
  <c r="AI36" i="33"/>
  <c r="O36" i="33"/>
  <c r="CU36" i="33"/>
  <c r="CT36" i="33"/>
  <c r="CQ36" i="33"/>
  <c r="BV36" i="33"/>
  <c r="AY36" i="33"/>
  <c r="AE36" i="33"/>
  <c r="J36" i="33"/>
  <c r="CM36" i="33"/>
  <c r="BS36" i="33"/>
  <c r="AX36" i="33"/>
  <c r="AA36" i="33"/>
  <c r="G36" i="33"/>
  <c r="CL36" i="33"/>
  <c r="BO36" i="33"/>
  <c r="AU36" i="33"/>
  <c r="Z36" i="33"/>
  <c r="CI36" i="33"/>
  <c r="BN36" i="33"/>
  <c r="AQ36" i="33"/>
  <c r="W36" i="33"/>
  <c r="BF36" i="33"/>
  <c r="BW36" i="33"/>
  <c r="AH36" i="33"/>
  <c r="K36" i="33"/>
  <c r="AR36" i="33"/>
  <c r="M36" i="33"/>
  <c r="BY36" i="33"/>
  <c r="AD36" i="33"/>
  <c r="CP36" i="33"/>
  <c r="AF36" i="33"/>
  <c r="CR36" i="33"/>
  <c r="Y36" i="33"/>
  <c r="CK36" i="33"/>
  <c r="T36" i="33"/>
  <c r="H36" i="33"/>
  <c r="BT36" i="33"/>
  <c r="X36" i="33"/>
  <c r="CJ36" i="33"/>
  <c r="CC36" i="33"/>
  <c r="AZ36" i="33"/>
  <c r="U36" i="33"/>
  <c r="CG36" i="33"/>
  <c r="AL36" i="33"/>
  <c r="CX36" i="33"/>
  <c r="AN36" i="33"/>
  <c r="CZ36" i="33"/>
  <c r="AG36" i="33"/>
  <c r="CS36" i="33"/>
  <c r="CF36" i="33"/>
  <c r="AJ36" i="33"/>
  <c r="BH36" i="33"/>
  <c r="AC36" i="33"/>
  <c r="CO36" i="33"/>
  <c r="AT36" i="33"/>
  <c r="AV36" i="33"/>
  <c r="AO36" i="33"/>
  <c r="BA36" i="33"/>
  <c r="I36" i="33"/>
  <c r="BP36" i="33"/>
  <c r="AK36" i="33"/>
  <c r="CW36" i="33"/>
  <c r="BB36" i="33"/>
  <c r="BD36" i="33"/>
  <c r="AW36" i="33"/>
  <c r="BR36" i="33"/>
  <c r="V36" i="33"/>
  <c r="Q36" i="33"/>
  <c r="L36" i="33"/>
  <c r="BX36" i="33"/>
  <c r="AS36" i="33"/>
  <c r="BJ36" i="33"/>
  <c r="BL36" i="33"/>
  <c r="BE36" i="33"/>
  <c r="F36" i="33"/>
  <c r="BM36" i="33"/>
  <c r="BQ36" i="33"/>
  <c r="AB36" i="33"/>
  <c r="CN36" i="33"/>
  <c r="BI36" i="33"/>
  <c r="N36" i="33"/>
  <c r="BZ36" i="33"/>
  <c r="P36" i="33"/>
  <c r="CB36" i="33"/>
  <c r="BU36" i="33"/>
  <c r="CH36" i="33"/>
  <c r="AK36" i="32"/>
  <c r="N36" i="32"/>
  <c r="CW36" i="32"/>
  <c r="CH36" i="32"/>
  <c r="BQ36" i="32"/>
  <c r="X36" i="32"/>
  <c r="BC36" i="32"/>
  <c r="CN36" i="32"/>
  <c r="AB36" i="32"/>
  <c r="BG36" i="32"/>
  <c r="CL36" i="32"/>
  <c r="Z36" i="32"/>
  <c r="I36" i="32"/>
  <c r="AG36" i="32"/>
  <c r="AF36" i="32"/>
  <c r="AS36" i="32"/>
  <c r="BA36" i="32"/>
  <c r="CG36" i="32"/>
  <c r="BE36" i="32"/>
  <c r="AL36" i="32"/>
  <c r="AP36" i="32"/>
  <c r="AJ36" i="32"/>
  <c r="CT36" i="32"/>
  <c r="AH36" i="32"/>
  <c r="Y36" i="32"/>
  <c r="AW36" i="32"/>
  <c r="BI36" i="32"/>
  <c r="F36" i="32"/>
  <c r="AU36" i="32"/>
  <c r="CF36" i="32"/>
  <c r="T36" i="32"/>
  <c r="AY36" i="32"/>
  <c r="CD36" i="32"/>
  <c r="R36" i="32"/>
  <c r="CJ36" i="32"/>
  <c r="Q36" i="32"/>
  <c r="P36" i="32"/>
  <c r="AC36" i="32"/>
  <c r="H36" i="32"/>
  <c r="O36" i="32"/>
  <c r="AR36" i="32"/>
  <c r="CV36" i="32"/>
  <c r="CY36" i="32"/>
  <c r="AM36" i="32"/>
  <c r="BX36" i="32"/>
  <c r="L36" i="32"/>
  <c r="AQ36" i="32"/>
  <c r="BV36" i="32"/>
  <c r="J36" i="32"/>
  <c r="AN36" i="32"/>
  <c r="BZ36" i="32"/>
  <c r="BJ36" i="32"/>
  <c r="M36" i="32"/>
  <c r="BB36" i="32"/>
  <c r="CA36" i="32"/>
  <c r="AZ36" i="32"/>
  <c r="CE36" i="32"/>
  <c r="S36" i="32"/>
  <c r="CC36" i="32"/>
  <c r="CB36" i="32"/>
  <c r="CO36" i="32"/>
  <c r="BR36" i="32"/>
  <c r="BS36" i="32"/>
  <c r="BK36" i="32"/>
  <c r="V36" i="32"/>
  <c r="CQ36" i="32"/>
  <c r="AE36" i="32"/>
  <c r="BP36" i="32"/>
  <c r="CU36" i="32"/>
  <c r="AI36" i="32"/>
  <c r="BN36" i="32"/>
  <c r="CK36" i="32"/>
  <c r="BT36" i="32"/>
  <c r="AD36" i="32"/>
  <c r="AT36" i="32"/>
  <c r="CZ36" i="32"/>
  <c r="AX36" i="32"/>
  <c r="BL36" i="32"/>
  <c r="AV36" i="32"/>
  <c r="CI36" i="32"/>
  <c r="W36" i="32"/>
  <c r="BH36" i="32"/>
  <c r="CM36" i="32"/>
  <c r="AA36" i="32"/>
  <c r="BF36" i="32"/>
  <c r="BU36" i="32"/>
  <c r="CS36" i="32"/>
  <c r="CR36" i="32"/>
  <c r="CP36" i="32"/>
  <c r="BD36" i="32"/>
  <c r="U36" i="32"/>
  <c r="G36" i="32"/>
  <c r="K36" i="32"/>
  <c r="AO36" i="32"/>
  <c r="BM36" i="32"/>
  <c r="BY36" i="32"/>
  <c r="CX36" i="32"/>
  <c r="BW36" i="32"/>
  <c r="BO36" i="32"/>
  <c r="CV36" i="35"/>
  <c r="CK36" i="35"/>
  <c r="CC36" i="35"/>
  <c r="BU36" i="35"/>
  <c r="I36" i="35"/>
  <c r="BM36" i="35"/>
  <c r="H36" i="35"/>
  <c r="BE36" i="35"/>
  <c r="AW36" i="35"/>
  <c r="Y36" i="35"/>
  <c r="AO36" i="35"/>
  <c r="AG36" i="35"/>
  <c r="Q36" i="35"/>
  <c r="CS36" i="35"/>
  <c r="W36" i="35"/>
  <c r="CI36" i="35"/>
  <c r="AV36" i="35"/>
  <c r="J36" i="35"/>
  <c r="BV36" i="35"/>
  <c r="AA36" i="35"/>
  <c r="CM36" i="35"/>
  <c r="AZ36" i="35"/>
  <c r="U36" i="35"/>
  <c r="CG36" i="35"/>
  <c r="BJ36" i="35"/>
  <c r="CT36" i="35"/>
  <c r="AD36" i="35"/>
  <c r="X36" i="35"/>
  <c r="AX36" i="35"/>
  <c r="AB36" i="35"/>
  <c r="CX36" i="35"/>
  <c r="AE36" i="35"/>
  <c r="CQ36" i="35"/>
  <c r="BD36" i="35"/>
  <c r="R36" i="35"/>
  <c r="CD36" i="35"/>
  <c r="AI36" i="35"/>
  <c r="CU36" i="35"/>
  <c r="BH36" i="35"/>
  <c r="AC36" i="35"/>
  <c r="CO36" i="35"/>
  <c r="F36" i="35"/>
  <c r="BR36" i="35"/>
  <c r="BT36" i="35"/>
  <c r="L36" i="35"/>
  <c r="AS36" i="35"/>
  <c r="V36" i="35"/>
  <c r="BI36" i="35"/>
  <c r="AM36" i="35"/>
  <c r="CY36" i="35"/>
  <c r="BL36" i="35"/>
  <c r="Z36" i="35"/>
  <c r="CL36" i="35"/>
  <c r="AQ36" i="35"/>
  <c r="BP36" i="35"/>
  <c r="AK36" i="35"/>
  <c r="CW36" i="35"/>
  <c r="N36" i="35"/>
  <c r="BZ36" i="35"/>
  <c r="AU36" i="35"/>
  <c r="AH36" i="35"/>
  <c r="AY36" i="35"/>
  <c r="BX36" i="35"/>
  <c r="CH36" i="35"/>
  <c r="CP36" i="35"/>
  <c r="BK36" i="35"/>
  <c r="CJ36" i="35"/>
  <c r="BO36" i="35"/>
  <c r="CN36" i="35"/>
  <c r="AL36" i="35"/>
  <c r="BC36" i="35"/>
  <c r="P36" i="35"/>
  <c r="CB36" i="35"/>
  <c r="AP36" i="35"/>
  <c r="BG36" i="35"/>
  <c r="T36" i="35"/>
  <c r="CF36" i="35"/>
  <c r="BA36" i="35"/>
  <c r="AN36" i="35"/>
  <c r="S36" i="35"/>
  <c r="BQ36" i="35"/>
  <c r="AT36" i="35"/>
  <c r="BB36" i="35"/>
  <c r="CZ36" i="35"/>
  <c r="CE36" i="35"/>
  <c r="AF36" i="35"/>
  <c r="K36" i="35"/>
  <c r="CR36" i="35"/>
  <c r="BW36" i="35"/>
  <c r="BY36" i="35"/>
  <c r="G36" i="35"/>
  <c r="O36" i="35"/>
  <c r="BF36" i="35"/>
  <c r="BS36" i="35"/>
  <c r="BN36" i="35"/>
  <c r="AJ36" i="35"/>
  <c r="CA36" i="35"/>
  <c r="AR36" i="35"/>
  <c r="M36" i="35"/>
  <c r="N29" i="35"/>
  <c r="AO30" i="35"/>
  <c r="AR30" i="35"/>
  <c r="AJ30" i="35"/>
  <c r="AB30" i="35"/>
  <c r="T30" i="35"/>
  <c r="L30" i="35"/>
  <c r="E293" i="35"/>
  <c r="R30" i="35"/>
  <c r="AA30" i="35"/>
  <c r="G30" i="35"/>
  <c r="X30" i="35"/>
  <c r="AG30" i="35"/>
  <c r="E294" i="35"/>
  <c r="Z30" i="35"/>
  <c r="AI30" i="35"/>
  <c r="O30" i="35"/>
  <c r="AF30" i="35"/>
  <c r="S30" i="35"/>
  <c r="AK30" i="35"/>
  <c r="Y30" i="35"/>
  <c r="E295" i="35"/>
  <c r="AH30" i="35"/>
  <c r="AQ30" i="35"/>
  <c r="F30" i="35"/>
  <c r="W30" i="35"/>
  <c r="AN30" i="35"/>
  <c r="U30" i="35"/>
  <c r="E296" i="35"/>
  <c r="AP30" i="35"/>
  <c r="N30" i="35"/>
  <c r="AE30" i="35"/>
  <c r="E46" i="35"/>
  <c r="E47" i="35" s="1"/>
  <c r="AD30" i="35"/>
  <c r="I30" i="35"/>
  <c r="E43" i="35"/>
  <c r="E44" i="35" s="1"/>
  <c r="M30" i="35"/>
  <c r="V30" i="35"/>
  <c r="AM30" i="35"/>
  <c r="P30" i="35"/>
  <c r="J30" i="35"/>
  <c r="K30" i="35"/>
  <c r="AC30" i="35"/>
  <c r="AL30" i="35"/>
  <c r="H30" i="35"/>
  <c r="Q30" i="35"/>
  <c r="T27" i="33"/>
  <c r="T27" i="32"/>
  <c r="N29" i="32"/>
  <c r="AP30" i="32"/>
  <c r="Y30" i="32"/>
  <c r="I30" i="32"/>
  <c r="AG30" i="32"/>
  <c r="Q30" i="32"/>
  <c r="AO30" i="32"/>
  <c r="P30" i="32"/>
  <c r="AR30" i="32"/>
  <c r="L30" i="32"/>
  <c r="AF30" i="32"/>
  <c r="AB30" i="32"/>
  <c r="T30" i="32"/>
  <c r="X30" i="32"/>
  <c r="S30" i="32"/>
  <c r="AJ30" i="32"/>
  <c r="AN30" i="32"/>
  <c r="AI30" i="32"/>
  <c r="M30" i="32"/>
  <c r="N30" i="32"/>
  <c r="G30" i="32"/>
  <c r="K30" i="32"/>
  <c r="U30" i="32"/>
  <c r="V30" i="32"/>
  <c r="O30" i="32"/>
  <c r="AA30" i="32"/>
  <c r="AC30" i="32"/>
  <c r="W30" i="32"/>
  <c r="R30" i="32"/>
  <c r="AL30" i="32"/>
  <c r="AQ30" i="32"/>
  <c r="AK30" i="32"/>
  <c r="AE30" i="32"/>
  <c r="Z30" i="32"/>
  <c r="J30" i="32"/>
  <c r="AM30" i="32"/>
  <c r="AH30" i="32"/>
  <c r="F30" i="32"/>
  <c r="H30" i="32"/>
  <c r="AD30" i="32"/>
  <c r="AK30" i="33"/>
  <c r="AD30" i="33"/>
  <c r="X30" i="33"/>
  <c r="I30" i="33"/>
  <c r="J30" i="33"/>
  <c r="M30" i="33"/>
  <c r="AL30" i="33"/>
  <c r="AF30" i="33"/>
  <c r="Q30" i="33"/>
  <c r="R30" i="33"/>
  <c r="K30" i="33"/>
  <c r="L30" i="33"/>
  <c r="U30" i="33"/>
  <c r="N30" i="33"/>
  <c r="AN30" i="33"/>
  <c r="Y30" i="33"/>
  <c r="Z30" i="33"/>
  <c r="S30" i="33"/>
  <c r="T30" i="33"/>
  <c r="AC30" i="33"/>
  <c r="G30" i="33"/>
  <c r="AG30" i="33"/>
  <c r="AH30" i="33"/>
  <c r="AP30" i="33"/>
  <c r="AR30" i="33"/>
  <c r="V30" i="33"/>
  <c r="AO30" i="33"/>
  <c r="AA30" i="33"/>
  <c r="AJ30" i="33"/>
  <c r="AE30" i="33"/>
  <c r="AM30" i="33"/>
  <c r="H30" i="33"/>
  <c r="AI30" i="33"/>
  <c r="P30" i="33"/>
  <c r="AQ30" i="33"/>
  <c r="F30" i="33"/>
  <c r="O30" i="33"/>
  <c r="AB30" i="33"/>
  <c r="W30" i="33"/>
  <c r="N29" i="33"/>
  <c r="R45" i="3"/>
  <c r="R46" i="3" s="1"/>
  <c r="S45" i="3"/>
  <c r="S46" i="3" s="1"/>
  <c r="AA45" i="3"/>
  <c r="AA46" i="3" s="1"/>
  <c r="AB45" i="3"/>
  <c r="AB46" i="3" s="1"/>
  <c r="U45" i="3"/>
  <c r="U46" i="3" s="1"/>
  <c r="L45" i="3"/>
  <c r="L46" i="3" s="1"/>
  <c r="T45" i="3"/>
  <c r="T46" i="3" s="1"/>
  <c r="M45" i="3"/>
  <c r="M46" i="3" s="1"/>
  <c r="N45" i="3"/>
  <c r="V45" i="3"/>
  <c r="V46" i="3" s="1"/>
  <c r="AD45" i="3"/>
  <c r="AD46" i="3" s="1"/>
  <c r="X45" i="3"/>
  <c r="X46" i="3" s="1"/>
  <c r="O45" i="3"/>
  <c r="O46" i="3" s="1"/>
  <c r="W45" i="3"/>
  <c r="W46" i="3" s="1"/>
  <c r="K45" i="3"/>
  <c r="P45" i="3"/>
  <c r="P46" i="3" s="1"/>
  <c r="Q45" i="3"/>
  <c r="Q46" i="3" s="1"/>
  <c r="Y45" i="3"/>
  <c r="Y46" i="3" s="1"/>
  <c r="Z45" i="3"/>
  <c r="Z46" i="3" s="1"/>
  <c r="AC45" i="3"/>
  <c r="O57" i="3"/>
  <c r="O58" i="3" s="1"/>
  <c r="X57" i="3"/>
  <c r="X58" i="3" s="1"/>
  <c r="U57" i="3"/>
  <c r="U58" i="3" s="1"/>
  <c r="Y57" i="3"/>
  <c r="Y58" i="3" s="1"/>
  <c r="Z57" i="3"/>
  <c r="Z58" i="3" s="1"/>
  <c r="M57" i="3"/>
  <c r="M58" i="3" s="1"/>
  <c r="AA57" i="3"/>
  <c r="AA58" i="3" s="1"/>
  <c r="AC57" i="3"/>
  <c r="AC58" i="3" s="1"/>
  <c r="AB57" i="3"/>
  <c r="AB58" i="3" s="1"/>
  <c r="W57" i="3"/>
  <c r="W58" i="3" s="1"/>
  <c r="N57" i="3"/>
  <c r="N58" i="3" s="1"/>
  <c r="V57" i="3"/>
  <c r="V58" i="3" s="1"/>
  <c r="AD57" i="3"/>
  <c r="AD58" i="3" s="1"/>
  <c r="K57" i="3"/>
  <c r="K58" i="3" s="1"/>
  <c r="K59" i="3" s="1"/>
  <c r="K60" i="3" s="1"/>
  <c r="L57" i="3"/>
  <c r="L58" i="3" s="1"/>
  <c r="P57" i="3"/>
  <c r="P58" i="3" s="1"/>
  <c r="Q57" i="3"/>
  <c r="Q58" i="3" s="1"/>
  <c r="R57" i="3"/>
  <c r="R58" i="3" s="1"/>
  <c r="S57" i="3"/>
  <c r="S58" i="3" s="1"/>
  <c r="T57" i="3"/>
  <c r="T58" i="3" s="1"/>
  <c r="Z298" i="12"/>
  <c r="W298" i="12"/>
  <c r="Y298" i="12"/>
  <c r="X298" i="12"/>
  <c r="V298" i="12"/>
  <c r="DF210" i="26"/>
  <c r="DG210" i="26" s="1"/>
  <c r="DH210" i="26" s="1"/>
  <c r="DI210" i="26" s="1"/>
  <c r="DJ210" i="26" s="1"/>
  <c r="P35" i="26"/>
  <c r="CU35" i="26"/>
  <c r="CE35" i="26"/>
  <c r="BO35" i="26"/>
  <c r="AZ35" i="26"/>
  <c r="AO35" i="26"/>
  <c r="AA35" i="26"/>
  <c r="BL35" i="26"/>
  <c r="CF35" i="26"/>
  <c r="BM35" i="26"/>
  <c r="F35" i="26"/>
  <c r="AG35" i="26"/>
  <c r="T35" i="26"/>
  <c r="BH35" i="26"/>
  <c r="CD35" i="26"/>
  <c r="BI35" i="26"/>
  <c r="BR35" i="26"/>
  <c r="BK35" i="26"/>
  <c r="J35" i="26"/>
  <c r="CO35" i="26"/>
  <c r="AL35" i="26"/>
  <c r="AE35" i="26"/>
  <c r="CB35" i="26"/>
  <c r="CC35" i="26"/>
  <c r="R35" i="26"/>
  <c r="AR35" i="26"/>
  <c r="AH35" i="26"/>
  <c r="BX35" i="26"/>
  <c r="CL35" i="26"/>
  <c r="BQ35" i="26"/>
  <c r="N35" i="26"/>
  <c r="BZ35" i="26"/>
  <c r="G35" i="26"/>
  <c r="BS35" i="26"/>
  <c r="L35" i="26"/>
  <c r="CK35" i="26"/>
  <c r="BW35" i="26"/>
  <c r="CX35" i="26"/>
  <c r="CQ35" i="26"/>
  <c r="CR35" i="26"/>
  <c r="CS35" i="26"/>
  <c r="AF35" i="26"/>
  <c r="BF35" i="26"/>
  <c r="AV35" i="26"/>
  <c r="CN35" i="26"/>
  <c r="CT35" i="26"/>
  <c r="M35" i="26"/>
  <c r="BY35" i="26"/>
  <c r="V35" i="26"/>
  <c r="CH35" i="26"/>
  <c r="O35" i="26"/>
  <c r="CA35" i="26"/>
  <c r="K35" i="26"/>
  <c r="BE35" i="26"/>
  <c r="CV35" i="26"/>
  <c r="Q35" i="26"/>
  <c r="AQ35" i="26"/>
  <c r="BU35" i="26"/>
  <c r="BD35" i="26"/>
  <c r="BG35" i="26"/>
  <c r="U35" i="26"/>
  <c r="CG35" i="26"/>
  <c r="AD35" i="26"/>
  <c r="CP35" i="26"/>
  <c r="W35" i="26"/>
  <c r="CI35" i="26"/>
  <c r="AC35" i="26"/>
  <c r="BA35" i="26"/>
  <c r="Y35" i="26"/>
  <c r="Z35" i="26"/>
  <c r="BT35" i="26"/>
  <c r="BP35" i="26"/>
  <c r="CM35" i="26"/>
  <c r="X35" i="26"/>
  <c r="AK35" i="26"/>
  <c r="CW35" i="26"/>
  <c r="AT35" i="26"/>
  <c r="AM35" i="26"/>
  <c r="CY35" i="26"/>
  <c r="AJ35" i="26"/>
  <c r="AN35" i="26"/>
  <c r="CJ35" i="26"/>
  <c r="H35" i="26"/>
  <c r="AI35" i="26"/>
  <c r="BN35" i="26"/>
  <c r="AS35" i="26"/>
  <c r="BB35" i="26"/>
  <c r="AU35" i="26"/>
  <c r="AX35" i="26"/>
  <c r="AB35" i="26"/>
  <c r="AY35" i="26"/>
  <c r="AP35" i="26"/>
  <c r="CZ35" i="26"/>
  <c r="S35" i="26"/>
  <c r="I35" i="26"/>
  <c r="AW35" i="26"/>
  <c r="BV35" i="26"/>
  <c r="BJ35" i="26"/>
  <c r="BC35" i="26"/>
  <c r="AK29" i="26"/>
  <c r="V29" i="26"/>
  <c r="AR29" i="26"/>
  <c r="N29" i="26"/>
  <c r="AP29" i="26"/>
  <c r="L29" i="26"/>
  <c r="AH29" i="26"/>
  <c r="J29" i="26"/>
  <c r="AG29" i="26"/>
  <c r="AF29" i="26"/>
  <c r="W29" i="26"/>
  <c r="X29" i="26"/>
  <c r="AL29" i="26"/>
  <c r="M29" i="26"/>
  <c r="AJ29" i="26"/>
  <c r="K29" i="26"/>
  <c r="U29" i="26"/>
  <c r="G29" i="26"/>
  <c r="S29" i="26"/>
  <c r="AC29" i="26"/>
  <c r="Q29" i="26"/>
  <c r="H29" i="26"/>
  <c r="AA29" i="26"/>
  <c r="P29" i="26"/>
  <c r="I29" i="26"/>
  <c r="O29" i="26"/>
  <c r="AB29" i="26"/>
  <c r="R29" i="26"/>
  <c r="AI29" i="26"/>
  <c r="T29" i="26"/>
  <c r="Y29" i="26"/>
  <c r="F29" i="26"/>
  <c r="AM29" i="26"/>
  <c r="AD29" i="26"/>
  <c r="AQ29" i="26"/>
  <c r="AN29" i="26"/>
  <c r="AO29" i="26"/>
  <c r="Z29" i="26"/>
  <c r="AE29" i="26"/>
  <c r="G29" i="12"/>
  <c r="G36" i="12"/>
  <c r="F29" i="12"/>
  <c r="R29" i="12"/>
  <c r="Y29" i="12"/>
  <c r="AQ29" i="12"/>
  <c r="AI29" i="12"/>
  <c r="AN29" i="12"/>
  <c r="AR29" i="12"/>
  <c r="X29" i="12"/>
  <c r="M29" i="12"/>
  <c r="AC29" i="12"/>
  <c r="AP29" i="12"/>
  <c r="J29" i="12"/>
  <c r="AD29" i="12"/>
  <c r="Q29" i="12"/>
  <c r="H29" i="12"/>
  <c r="Z29" i="12"/>
  <c r="AJ29" i="12"/>
  <c r="O29" i="12"/>
  <c r="AH29" i="12"/>
  <c r="S29" i="12"/>
  <c r="AE29" i="12"/>
  <c r="W29" i="12"/>
  <c r="T29" i="12"/>
  <c r="AG29" i="12"/>
  <c r="U29" i="12"/>
  <c r="AK29" i="12"/>
  <c r="I29" i="12"/>
  <c r="P29" i="12"/>
  <c r="V29" i="12"/>
  <c r="N29" i="12"/>
  <c r="K29" i="12"/>
  <c r="AF29" i="12"/>
  <c r="L29" i="12"/>
  <c r="AB29" i="12"/>
  <c r="AM29" i="12"/>
  <c r="AO29" i="12"/>
  <c r="AA29" i="12"/>
  <c r="AL29" i="12"/>
  <c r="N46" i="3"/>
  <c r="AC46" i="3"/>
  <c r="F36" i="12"/>
  <c r="CU36" i="12"/>
  <c r="CE36" i="12"/>
  <c r="BO36" i="12"/>
  <c r="AY36" i="12"/>
  <c r="AI36" i="12"/>
  <c r="S36" i="12"/>
  <c r="CY36" i="12"/>
  <c r="AN36" i="12"/>
  <c r="CT36" i="12"/>
  <c r="CD36" i="12"/>
  <c r="BN36" i="12"/>
  <c r="AX36" i="12"/>
  <c r="AH36" i="12"/>
  <c r="R36" i="12"/>
  <c r="AQ36" i="12"/>
  <c r="BT36" i="12"/>
  <c r="H36" i="12"/>
  <c r="CS36" i="12"/>
  <c r="CC36" i="12"/>
  <c r="BM36" i="12"/>
  <c r="AW36" i="12"/>
  <c r="AG36" i="12"/>
  <c r="Q36" i="12"/>
  <c r="BW36" i="12"/>
  <c r="K36" i="12"/>
  <c r="X36" i="12"/>
  <c r="CR36" i="12"/>
  <c r="CB36" i="12"/>
  <c r="BL36" i="12"/>
  <c r="AV36" i="12"/>
  <c r="AF36" i="12"/>
  <c r="P36" i="12"/>
  <c r="CM36" i="12"/>
  <c r="BG36" i="12"/>
  <c r="AA36" i="12"/>
  <c r="CJ36" i="12"/>
  <c r="CL36" i="12"/>
  <c r="BV36" i="12"/>
  <c r="BF36" i="12"/>
  <c r="AP36" i="12"/>
  <c r="Z36" i="12"/>
  <c r="J36" i="12"/>
  <c r="CZ36" i="12"/>
  <c r="CK36" i="12"/>
  <c r="BU36" i="12"/>
  <c r="BE36" i="12"/>
  <c r="AO36" i="12"/>
  <c r="Y36" i="12"/>
  <c r="I36" i="12"/>
  <c r="BD36" i="12"/>
  <c r="BH36" i="12"/>
  <c r="AC36" i="12"/>
  <c r="CO36" i="12"/>
  <c r="BB36" i="12"/>
  <c r="O36" i="12"/>
  <c r="CA36" i="12"/>
  <c r="CV36" i="12"/>
  <c r="BK36" i="12"/>
  <c r="BP36" i="12"/>
  <c r="AK36" i="12"/>
  <c r="CW36" i="12"/>
  <c r="BJ36" i="12"/>
  <c r="W36" i="12"/>
  <c r="CI36" i="12"/>
  <c r="CP36" i="12"/>
  <c r="M36" i="12"/>
  <c r="L36" i="12"/>
  <c r="BX36" i="12"/>
  <c r="AS36" i="12"/>
  <c r="BR36" i="12"/>
  <c r="AE36" i="12"/>
  <c r="CQ36" i="12"/>
  <c r="AJ36" i="12"/>
  <c r="CX36" i="12"/>
  <c r="T36" i="12"/>
  <c r="CF36" i="12"/>
  <c r="BA36" i="12"/>
  <c r="N36" i="12"/>
  <c r="BZ36" i="12"/>
  <c r="AM36" i="12"/>
  <c r="BC36" i="12"/>
  <c r="AR36" i="12"/>
  <c r="AB36" i="12"/>
  <c r="CN36" i="12"/>
  <c r="BI36" i="12"/>
  <c r="V36" i="12"/>
  <c r="CH36" i="12"/>
  <c r="AU36" i="12"/>
  <c r="BQ36" i="12"/>
  <c r="AL36" i="12"/>
  <c r="AZ36" i="12"/>
  <c r="U36" i="12"/>
  <c r="CG36" i="12"/>
  <c r="AT36" i="12"/>
  <c r="BS36" i="12"/>
  <c r="AD36" i="12"/>
  <c r="BY36" i="12"/>
  <c r="O28" i="12"/>
  <c r="K1" i="6"/>
  <c r="I35" i="4"/>
  <c r="I29" i="4"/>
  <c r="I28" i="4"/>
  <c r="I27" i="4"/>
  <c r="I26" i="4"/>
  <c r="I25" i="4"/>
  <c r="I24" i="4"/>
  <c r="I23" i="4"/>
  <c r="I22" i="4"/>
  <c r="I33" i="4"/>
  <c r="I21" i="4"/>
  <c r="I20" i="4"/>
  <c r="I34" i="4"/>
  <c r="I19" i="4"/>
  <c r="I18" i="4"/>
  <c r="I17" i="4"/>
  <c r="I14" i="4"/>
  <c r="I16" i="4"/>
  <c r="I12" i="4"/>
  <c r="I11" i="4"/>
  <c r="I10" i="4"/>
  <c r="I9" i="4"/>
  <c r="I8" i="4"/>
  <c r="I7" i="4"/>
  <c r="I6" i="4"/>
  <c r="I5" i="4"/>
  <c r="K1" i="4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I12" i="3"/>
  <c r="I11" i="3"/>
  <c r="I10" i="3"/>
  <c r="I9" i="3"/>
  <c r="I8" i="3"/>
  <c r="I7" i="3"/>
  <c r="I6" i="3"/>
  <c r="I5" i="3"/>
  <c r="K40" i="3" s="1"/>
  <c r="K1" i="3"/>
  <c r="L1" i="3" s="1"/>
  <c r="M1" i="3" s="1"/>
  <c r="N1" i="3" s="1"/>
  <c r="O1" i="3" s="1"/>
  <c r="P1" i="3" s="1"/>
  <c r="Q1" i="3" s="1"/>
  <c r="R1" i="3" s="1"/>
  <c r="S1" i="3" s="1"/>
  <c r="T1" i="3" s="1"/>
  <c r="U1" i="3" s="1"/>
  <c r="V1" i="3" s="1"/>
  <c r="W1" i="3" s="1"/>
  <c r="X1" i="3" s="1"/>
  <c r="Y1" i="3" s="1"/>
  <c r="Z1" i="3" s="1"/>
  <c r="AA1" i="3" s="1"/>
  <c r="AB1" i="3" s="1"/>
  <c r="AC1" i="3" s="1"/>
  <c r="AD1" i="3" s="1"/>
  <c r="AE1" i="3" s="1"/>
  <c r="AF1" i="3" s="1"/>
  <c r="AG1" i="3" s="1"/>
  <c r="AH1" i="3" s="1"/>
  <c r="AI1" i="3" s="1"/>
  <c r="AJ1" i="3" s="1"/>
  <c r="AK1" i="3" s="1"/>
  <c r="AL1" i="3" s="1"/>
  <c r="AM1" i="3" s="1"/>
  <c r="AN1" i="3" s="1"/>
  <c r="AO1" i="3" s="1"/>
  <c r="AP1" i="3" s="1"/>
  <c r="AQ1" i="3" s="1"/>
  <c r="AR1" i="3" s="1"/>
  <c r="AS1" i="3" s="1"/>
  <c r="AT1" i="3" s="1"/>
  <c r="AU1" i="3" s="1"/>
  <c r="AV1" i="3" s="1"/>
  <c r="AW1" i="3" s="1"/>
  <c r="AX1" i="3" s="1"/>
  <c r="AY1" i="3" s="1"/>
  <c r="AZ1" i="3" s="1"/>
  <c r="BA1" i="3" s="1"/>
  <c r="BB1" i="3" s="1"/>
  <c r="BC1" i="3" s="1"/>
  <c r="BD1" i="3" s="1"/>
  <c r="BE1" i="3" s="1"/>
  <c r="BF1" i="3" s="1"/>
  <c r="BG1" i="3" s="1"/>
  <c r="BH1" i="3" s="1"/>
  <c r="BI1" i="3" s="1"/>
  <c r="BJ1" i="3" s="1"/>
  <c r="BK1" i="3" s="1"/>
  <c r="BL1" i="3" s="1"/>
  <c r="BM1" i="3" s="1"/>
  <c r="BN1" i="3" s="1"/>
  <c r="BO1" i="3" s="1"/>
  <c r="BP1" i="3" s="1"/>
  <c r="BQ1" i="3" s="1"/>
  <c r="BR1" i="3" s="1"/>
  <c r="BS1" i="3" s="1"/>
  <c r="BT1" i="3" s="1"/>
  <c r="BU1" i="3" s="1"/>
  <c r="BV1" i="3" s="1"/>
  <c r="BW1" i="3" s="1"/>
  <c r="BX1" i="3" s="1"/>
  <c r="BY1" i="3" s="1"/>
  <c r="BZ1" i="3" s="1"/>
  <c r="CA1" i="3" s="1"/>
  <c r="CB1" i="3" s="1"/>
  <c r="CC1" i="3" s="1"/>
  <c r="CD1" i="3" s="1"/>
  <c r="CE1" i="3" s="1"/>
  <c r="CF1" i="3" s="1"/>
  <c r="CG1" i="3" s="1"/>
  <c r="CH1" i="3" s="1"/>
  <c r="CI1" i="3" s="1"/>
  <c r="CJ1" i="3" s="1"/>
  <c r="CK1" i="3" s="1"/>
  <c r="CL1" i="3" s="1"/>
  <c r="CM1" i="3" s="1"/>
  <c r="CN1" i="3" s="1"/>
  <c r="CO1" i="3" s="1"/>
  <c r="CP1" i="3" s="1"/>
  <c r="CQ1" i="3" s="1"/>
  <c r="CR1" i="3" s="1"/>
  <c r="CS1" i="3" s="1"/>
  <c r="CT1" i="3" s="1"/>
  <c r="CU1" i="3" s="1"/>
  <c r="CV1" i="3" s="1"/>
  <c r="CW1" i="3" s="1"/>
  <c r="I19" i="2"/>
  <c r="I18" i="2"/>
  <c r="I17" i="2"/>
  <c r="I16" i="2"/>
  <c r="I15" i="2"/>
  <c r="I8" i="2"/>
  <c r="I7" i="2"/>
  <c r="I6" i="2"/>
  <c r="N57" i="2"/>
  <c r="I25" i="2"/>
  <c r="I26" i="2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U6" i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A7" i="1"/>
  <c r="A8" i="1" s="1"/>
  <c r="B8" i="1" s="1"/>
  <c r="CH52" i="47" l="1"/>
  <c r="BN49" i="47"/>
  <c r="BN52" i="47"/>
  <c r="CG52" i="50"/>
  <c r="CG49" i="50"/>
  <c r="BZ52" i="50"/>
  <c r="BZ49" i="50"/>
  <c r="F52" i="50"/>
  <c r="F53" i="50" s="1"/>
  <c r="F49" i="50"/>
  <c r="F50" i="50" s="1"/>
  <c r="BG49" i="50"/>
  <c r="BG52" i="50"/>
  <c r="AE49" i="50"/>
  <c r="AE52" i="50"/>
  <c r="BL52" i="50"/>
  <c r="BL49" i="50"/>
  <c r="W49" i="50"/>
  <c r="W52" i="50"/>
  <c r="L49" i="50"/>
  <c r="L52" i="50"/>
  <c r="BO52" i="50"/>
  <c r="BO49" i="50"/>
  <c r="P49" i="50"/>
  <c r="P52" i="50"/>
  <c r="BG52" i="47"/>
  <c r="BG49" i="47"/>
  <c r="BZ49" i="47"/>
  <c r="BZ52" i="47"/>
  <c r="CC49" i="47"/>
  <c r="CC52" i="47"/>
  <c r="I52" i="47"/>
  <c r="I49" i="47"/>
  <c r="R52" i="47"/>
  <c r="R49" i="47"/>
  <c r="F49" i="47"/>
  <c r="F50" i="47" s="1"/>
  <c r="F52" i="47"/>
  <c r="F53" i="47" s="1"/>
  <c r="BL52" i="47"/>
  <c r="BL49" i="47"/>
  <c r="AL49" i="47"/>
  <c r="AL52" i="47"/>
  <c r="BE49" i="47"/>
  <c r="BE52" i="47"/>
  <c r="AW49" i="47"/>
  <c r="AW52" i="47"/>
  <c r="CH52" i="50"/>
  <c r="U49" i="50"/>
  <c r="U52" i="50"/>
  <c r="N52" i="50"/>
  <c r="N49" i="50"/>
  <c r="AS52" i="50"/>
  <c r="AS49" i="50"/>
  <c r="CC52" i="50"/>
  <c r="CC49" i="50"/>
  <c r="R49" i="50"/>
  <c r="R52" i="50"/>
  <c r="AY49" i="50"/>
  <c r="AY52" i="50"/>
  <c r="BV49" i="50"/>
  <c r="BV52" i="50"/>
  <c r="AG52" i="50"/>
  <c r="AG49" i="50"/>
  <c r="X49" i="50"/>
  <c r="X52" i="50"/>
  <c r="AA49" i="50"/>
  <c r="AA52" i="50"/>
  <c r="CA49" i="50"/>
  <c r="CA52" i="50"/>
  <c r="Z49" i="50"/>
  <c r="Z52" i="50"/>
  <c r="AG52" i="47"/>
  <c r="AG49" i="47"/>
  <c r="AZ49" i="47"/>
  <c r="AZ52" i="47"/>
  <c r="X49" i="47"/>
  <c r="X52" i="47"/>
  <c r="AT52" i="47"/>
  <c r="AT49" i="47"/>
  <c r="BM52" i="47"/>
  <c r="BM49" i="47"/>
  <c r="AR49" i="47"/>
  <c r="AR52" i="47"/>
  <c r="BI49" i="47"/>
  <c r="BI52" i="47"/>
  <c r="W49" i="47"/>
  <c r="W52" i="47"/>
  <c r="CE49" i="50"/>
  <c r="CE52" i="50"/>
  <c r="BY52" i="47"/>
  <c r="BY49" i="47"/>
  <c r="BB49" i="50"/>
  <c r="BB52" i="50"/>
  <c r="BA52" i="50"/>
  <c r="BA49" i="50"/>
  <c r="AD52" i="50"/>
  <c r="AD49" i="50"/>
  <c r="H52" i="50"/>
  <c r="H49" i="50"/>
  <c r="AN52" i="50"/>
  <c r="AN49" i="50"/>
  <c r="BU49" i="50"/>
  <c r="BU52" i="50"/>
  <c r="CF52" i="50"/>
  <c r="CF49" i="50"/>
  <c r="AQ49" i="50"/>
  <c r="AQ52" i="50"/>
  <c r="AH52" i="50"/>
  <c r="AH49" i="50"/>
  <c r="AJ52" i="50"/>
  <c r="AJ49" i="50"/>
  <c r="CB49" i="47"/>
  <c r="CB52" i="47"/>
  <c r="H49" i="47"/>
  <c r="H52" i="47"/>
  <c r="AV49" i="47"/>
  <c r="AV52" i="47"/>
  <c r="M52" i="47"/>
  <c r="M49" i="47"/>
  <c r="BQ52" i="47"/>
  <c r="BQ49" i="47"/>
  <c r="P52" i="47"/>
  <c r="P49" i="47"/>
  <c r="U52" i="47"/>
  <c r="U49" i="47"/>
  <c r="BX52" i="47"/>
  <c r="BX49" i="47"/>
  <c r="AD52" i="47"/>
  <c r="AD49" i="47"/>
  <c r="AM49" i="47"/>
  <c r="AM52" i="47"/>
  <c r="AT52" i="50"/>
  <c r="AT49" i="50"/>
  <c r="BR52" i="50"/>
  <c r="BR49" i="50"/>
  <c r="AM52" i="50"/>
  <c r="AM49" i="50"/>
  <c r="I52" i="50"/>
  <c r="I49" i="50"/>
  <c r="AZ49" i="50"/>
  <c r="AZ52" i="50"/>
  <c r="K52" i="50"/>
  <c r="K49" i="50"/>
  <c r="AX52" i="47"/>
  <c r="AX49" i="47"/>
  <c r="Q52" i="47"/>
  <c r="Q49" i="47"/>
  <c r="AO49" i="47"/>
  <c r="AO52" i="47"/>
  <c r="AJ52" i="47"/>
  <c r="AJ49" i="47"/>
  <c r="BU49" i="47"/>
  <c r="BU52" i="47"/>
  <c r="CD52" i="47"/>
  <c r="CD49" i="47"/>
  <c r="J52" i="47"/>
  <c r="J49" i="47"/>
  <c r="DA36" i="12"/>
  <c r="DB36" i="12" s="1"/>
  <c r="DC36" i="12" s="1"/>
  <c r="AC49" i="50"/>
  <c r="AC52" i="50"/>
  <c r="BI52" i="50"/>
  <c r="BI49" i="50"/>
  <c r="BT52" i="50"/>
  <c r="BT49" i="50"/>
  <c r="AX52" i="50"/>
  <c r="AX49" i="50"/>
  <c r="J49" i="50"/>
  <c r="J52" i="50"/>
  <c r="BC49" i="50"/>
  <c r="BC52" i="50"/>
  <c r="AR49" i="50"/>
  <c r="AR52" i="50"/>
  <c r="AV49" i="50"/>
  <c r="AV52" i="50"/>
  <c r="BT52" i="47"/>
  <c r="BT49" i="47"/>
  <c r="BR52" i="47"/>
  <c r="BR49" i="47"/>
  <c r="AN52" i="47"/>
  <c r="AN49" i="47"/>
  <c r="AC49" i="47"/>
  <c r="AC52" i="47"/>
  <c r="AB52" i="47"/>
  <c r="AB49" i="47"/>
  <c r="CF52" i="47"/>
  <c r="CF49" i="47"/>
  <c r="AQ49" i="47"/>
  <c r="AQ52" i="47"/>
  <c r="L49" i="47"/>
  <c r="L52" i="47"/>
  <c r="BA52" i="47"/>
  <c r="BA49" i="47"/>
  <c r="AE52" i="47"/>
  <c r="AE49" i="47"/>
  <c r="AL52" i="50"/>
  <c r="AL49" i="50"/>
  <c r="BY49" i="50"/>
  <c r="BY52" i="50"/>
  <c r="BJ52" i="50"/>
  <c r="BJ49" i="50"/>
  <c r="S49" i="50"/>
  <c r="S52" i="50"/>
  <c r="BH52" i="50"/>
  <c r="BH49" i="50"/>
  <c r="T52" i="50"/>
  <c r="T49" i="50"/>
  <c r="Q49" i="50"/>
  <c r="Q52" i="50"/>
  <c r="BM49" i="50"/>
  <c r="BM52" i="50"/>
  <c r="BD49" i="50"/>
  <c r="BD52" i="50"/>
  <c r="Y49" i="50"/>
  <c r="Y52" i="50"/>
  <c r="G49" i="50"/>
  <c r="G52" i="50"/>
  <c r="BF49" i="50"/>
  <c r="BF52" i="50"/>
  <c r="BO49" i="47"/>
  <c r="BO52" i="47"/>
  <c r="AU52" i="47"/>
  <c r="AU49" i="47"/>
  <c r="CA52" i="47"/>
  <c r="CA49" i="47"/>
  <c r="AY52" i="47"/>
  <c r="AY49" i="47"/>
  <c r="T49" i="47"/>
  <c r="T52" i="47"/>
  <c r="AH52" i="47"/>
  <c r="AH49" i="47"/>
  <c r="CE52" i="47"/>
  <c r="CE49" i="47"/>
  <c r="BP52" i="47"/>
  <c r="BP49" i="47"/>
  <c r="BK49" i="47"/>
  <c r="BK52" i="47"/>
  <c r="AP49" i="47"/>
  <c r="AP52" i="47"/>
  <c r="M52" i="50"/>
  <c r="M49" i="50"/>
  <c r="AO49" i="50"/>
  <c r="AO52" i="50"/>
  <c r="CD49" i="50"/>
  <c r="CD52" i="50"/>
  <c r="AF49" i="50"/>
  <c r="AF52" i="50"/>
  <c r="AB49" i="50"/>
  <c r="AB52" i="50"/>
  <c r="BW49" i="50"/>
  <c r="BW52" i="50"/>
  <c r="BN49" i="50"/>
  <c r="BN52" i="50"/>
  <c r="AI52" i="50"/>
  <c r="AI49" i="50"/>
  <c r="AW49" i="50"/>
  <c r="AW52" i="50"/>
  <c r="BP52" i="50"/>
  <c r="BP49" i="50"/>
  <c r="BJ52" i="47"/>
  <c r="BJ49" i="47"/>
  <c r="AS49" i="47"/>
  <c r="AS52" i="47"/>
  <c r="Y52" i="47"/>
  <c r="Y49" i="47"/>
  <c r="AI52" i="47"/>
  <c r="AI49" i="47"/>
  <c r="G52" i="47"/>
  <c r="G53" i="47" s="1"/>
  <c r="G49" i="47"/>
  <c r="G50" i="47" s="1"/>
  <c r="BC52" i="47"/>
  <c r="BC49" i="47"/>
  <c r="AF52" i="47"/>
  <c r="AF49" i="47"/>
  <c r="S52" i="47"/>
  <c r="S49" i="47"/>
  <c r="BW52" i="47"/>
  <c r="BW49" i="47"/>
  <c r="BE49" i="50"/>
  <c r="BE52" i="50"/>
  <c r="BQ52" i="50"/>
  <c r="BQ49" i="50"/>
  <c r="AK52" i="50"/>
  <c r="AK49" i="50"/>
  <c r="BK49" i="50"/>
  <c r="BK52" i="50"/>
  <c r="AP49" i="50"/>
  <c r="AP52" i="50"/>
  <c r="BX52" i="50"/>
  <c r="BX49" i="50"/>
  <c r="AU49" i="50"/>
  <c r="AU52" i="50"/>
  <c r="BS52" i="50"/>
  <c r="BS49" i="50"/>
  <c r="CB52" i="50"/>
  <c r="CB49" i="50"/>
  <c r="AK49" i="47"/>
  <c r="AK52" i="47"/>
  <c r="BH52" i="47"/>
  <c r="BH49" i="47"/>
  <c r="CG52" i="47"/>
  <c r="CG49" i="47"/>
  <c r="BF52" i="47"/>
  <c r="BF49" i="47"/>
  <c r="BD49" i="47"/>
  <c r="BD52" i="47"/>
  <c r="Z52" i="47"/>
  <c r="Z49" i="47"/>
  <c r="AA49" i="47"/>
  <c r="AA52" i="47"/>
  <c r="N52" i="47"/>
  <c r="N49" i="47"/>
  <c r="BS49" i="47"/>
  <c r="BS52" i="47"/>
  <c r="BB49" i="47"/>
  <c r="BB52" i="47"/>
  <c r="BV49" i="47"/>
  <c r="BV52" i="47"/>
  <c r="K49" i="47"/>
  <c r="K52" i="47"/>
  <c r="CJ35" i="50"/>
  <c r="CI49" i="50"/>
  <c r="CI52" i="50"/>
  <c r="CJ35" i="47"/>
  <c r="CI49" i="47"/>
  <c r="CI52" i="47"/>
  <c r="L44" i="2"/>
  <c r="L45" i="2" s="1"/>
  <c r="E30" i="50" s="1"/>
  <c r="E76" i="9"/>
  <c r="H109" i="44"/>
  <c r="H110" i="44" s="1"/>
  <c r="F109" i="44"/>
  <c r="F110" i="44" s="1"/>
  <c r="J6" i="2"/>
  <c r="Q51" i="2"/>
  <c r="Q52" i="2" s="1"/>
  <c r="E34" i="33"/>
  <c r="F34" i="33" s="1"/>
  <c r="G34" i="33" s="1"/>
  <c r="H34" i="33" s="1"/>
  <c r="I34" i="33" s="1"/>
  <c r="J34" i="33" s="1"/>
  <c r="K34" i="33" s="1"/>
  <c r="L34" i="33" s="1"/>
  <c r="M34" i="33" s="1"/>
  <c r="N34" i="33" s="1"/>
  <c r="O34" i="33" s="1"/>
  <c r="P34" i="33" s="1"/>
  <c r="Q34" i="33" s="1"/>
  <c r="R34" i="33" s="1"/>
  <c r="S34" i="33" s="1"/>
  <c r="T34" i="33" s="1"/>
  <c r="U34" i="33" s="1"/>
  <c r="V34" i="33" s="1"/>
  <c r="W34" i="33" s="1"/>
  <c r="X34" i="33" s="1"/>
  <c r="Y34" i="33" s="1"/>
  <c r="Z34" i="33" s="1"/>
  <c r="AA34" i="33" s="1"/>
  <c r="AB34" i="33" s="1"/>
  <c r="AC34" i="33" s="1"/>
  <c r="AD34" i="33" s="1"/>
  <c r="AE34" i="33" s="1"/>
  <c r="AF34" i="33" s="1"/>
  <c r="AG34" i="33" s="1"/>
  <c r="AH34" i="33" s="1"/>
  <c r="AI34" i="33" s="1"/>
  <c r="AJ34" i="33" s="1"/>
  <c r="AK34" i="33" s="1"/>
  <c r="AL34" i="33" s="1"/>
  <c r="AM34" i="33" s="1"/>
  <c r="AN34" i="33" s="1"/>
  <c r="AO34" i="33" s="1"/>
  <c r="AP34" i="33" s="1"/>
  <c r="AQ34" i="33" s="1"/>
  <c r="AR34" i="33" s="1"/>
  <c r="E34" i="32"/>
  <c r="F34" i="32" s="1"/>
  <c r="G34" i="32" s="1"/>
  <c r="H34" i="32" s="1"/>
  <c r="I34" i="32" s="1"/>
  <c r="J34" i="32" s="1"/>
  <c r="K34" i="32" s="1"/>
  <c r="L34" i="32" s="1"/>
  <c r="M34" i="32" s="1"/>
  <c r="N34" i="32" s="1"/>
  <c r="O34" i="32" s="1"/>
  <c r="P34" i="32" s="1"/>
  <c r="Q34" i="32" s="1"/>
  <c r="R34" i="32" s="1"/>
  <c r="S34" i="32" s="1"/>
  <c r="T34" i="32" s="1"/>
  <c r="U34" i="32" s="1"/>
  <c r="V34" i="32" s="1"/>
  <c r="W34" i="32" s="1"/>
  <c r="X34" i="32" s="1"/>
  <c r="Y34" i="32" s="1"/>
  <c r="Z34" i="32" s="1"/>
  <c r="AA34" i="32" s="1"/>
  <c r="AB34" i="32" s="1"/>
  <c r="AC34" i="32" s="1"/>
  <c r="AD34" i="32" s="1"/>
  <c r="AE34" i="32" s="1"/>
  <c r="AF34" i="32" s="1"/>
  <c r="AG34" i="32" s="1"/>
  <c r="AH34" i="32" s="1"/>
  <c r="AI34" i="32" s="1"/>
  <c r="AJ34" i="32" s="1"/>
  <c r="AK34" i="32" s="1"/>
  <c r="AL34" i="32" s="1"/>
  <c r="AM34" i="32" s="1"/>
  <c r="AN34" i="32" s="1"/>
  <c r="AO34" i="32" s="1"/>
  <c r="AP34" i="32" s="1"/>
  <c r="AQ34" i="32" s="1"/>
  <c r="AR34" i="32" s="1"/>
  <c r="E33" i="32"/>
  <c r="F33" i="32" s="1"/>
  <c r="G33" i="32" s="1"/>
  <c r="H33" i="32" s="1"/>
  <c r="I33" i="32" s="1"/>
  <c r="J33" i="32" s="1"/>
  <c r="K33" i="32" s="1"/>
  <c r="L33" i="32" s="1"/>
  <c r="M33" i="32" s="1"/>
  <c r="N33" i="32" s="1"/>
  <c r="O33" i="32" s="1"/>
  <c r="P33" i="32" s="1"/>
  <c r="Q33" i="32" s="1"/>
  <c r="R33" i="32" s="1"/>
  <c r="S33" i="32" s="1"/>
  <c r="T33" i="32" s="1"/>
  <c r="U33" i="32" s="1"/>
  <c r="V33" i="32" s="1"/>
  <c r="W33" i="32" s="1"/>
  <c r="X33" i="32" s="1"/>
  <c r="Y33" i="32" s="1"/>
  <c r="Z33" i="32" s="1"/>
  <c r="AA33" i="32" s="1"/>
  <c r="AB33" i="32" s="1"/>
  <c r="AC33" i="32" s="1"/>
  <c r="AD33" i="32" s="1"/>
  <c r="AE33" i="32" s="1"/>
  <c r="AF33" i="32" s="1"/>
  <c r="AG33" i="32" s="1"/>
  <c r="AH33" i="32" s="1"/>
  <c r="AI33" i="32" s="1"/>
  <c r="AJ33" i="32" s="1"/>
  <c r="AK33" i="32" s="1"/>
  <c r="AL33" i="32" s="1"/>
  <c r="AM33" i="32" s="1"/>
  <c r="AN33" i="32" s="1"/>
  <c r="AO33" i="32" s="1"/>
  <c r="AP33" i="32" s="1"/>
  <c r="AQ33" i="32" s="1"/>
  <c r="AR33" i="32" s="1"/>
  <c r="E33" i="33"/>
  <c r="F33" i="33" s="1"/>
  <c r="G33" i="33" s="1"/>
  <c r="H33" i="33" s="1"/>
  <c r="I33" i="33" s="1"/>
  <c r="J33" i="33" s="1"/>
  <c r="K33" i="33" s="1"/>
  <c r="L33" i="33" s="1"/>
  <c r="M33" i="33" s="1"/>
  <c r="N33" i="33" s="1"/>
  <c r="O33" i="33" s="1"/>
  <c r="P33" i="33" s="1"/>
  <c r="Q33" i="33" s="1"/>
  <c r="R33" i="33" s="1"/>
  <c r="S33" i="33" s="1"/>
  <c r="T33" i="33" s="1"/>
  <c r="U33" i="33" s="1"/>
  <c r="V33" i="33" s="1"/>
  <c r="W33" i="33" s="1"/>
  <c r="X33" i="33" s="1"/>
  <c r="Y33" i="33" s="1"/>
  <c r="Z33" i="33" s="1"/>
  <c r="AA33" i="33" s="1"/>
  <c r="AB33" i="33" s="1"/>
  <c r="AC33" i="33" s="1"/>
  <c r="AD33" i="33" s="1"/>
  <c r="AE33" i="33" s="1"/>
  <c r="AF33" i="33" s="1"/>
  <c r="AG33" i="33" s="1"/>
  <c r="AH33" i="33" s="1"/>
  <c r="AI33" i="33" s="1"/>
  <c r="AJ33" i="33" s="1"/>
  <c r="AK33" i="33" s="1"/>
  <c r="AL33" i="33" s="1"/>
  <c r="AM33" i="33" s="1"/>
  <c r="AN33" i="33" s="1"/>
  <c r="AO33" i="33" s="1"/>
  <c r="AP33" i="33" s="1"/>
  <c r="AQ33" i="33" s="1"/>
  <c r="AR33" i="33" s="1"/>
  <c r="R44" i="2"/>
  <c r="M44" i="2"/>
  <c r="M45" i="2" s="1"/>
  <c r="L30" i="50" s="1"/>
  <c r="V44" i="2"/>
  <c r="V45" i="2" s="1"/>
  <c r="V46" i="2" s="1"/>
  <c r="AF44" i="2"/>
  <c r="AN44" i="2"/>
  <c r="AN45" i="2" s="1"/>
  <c r="AN46" i="2" s="1"/>
  <c r="AV44" i="2"/>
  <c r="BD44" i="2"/>
  <c r="BL44" i="2"/>
  <c r="BL45" i="2" s="1"/>
  <c r="BL46" i="2" s="1"/>
  <c r="W44" i="2"/>
  <c r="W45" i="2" s="1"/>
  <c r="W46" i="2" s="1"/>
  <c r="AG44" i="2"/>
  <c r="AG45" i="2" s="1"/>
  <c r="AG46" i="2" s="1"/>
  <c r="AO44" i="2"/>
  <c r="AO45" i="2" s="1"/>
  <c r="AO46" i="2" s="1"/>
  <c r="BM44" i="2"/>
  <c r="BM45" i="2" s="1"/>
  <c r="BM46" i="2" s="1"/>
  <c r="AX44" i="2"/>
  <c r="N44" i="2"/>
  <c r="N45" i="2" s="1"/>
  <c r="N46" i="2" s="1"/>
  <c r="O44" i="2"/>
  <c r="O45" i="2" s="1"/>
  <c r="O46" i="2" s="1"/>
  <c r="P44" i="2"/>
  <c r="P45" i="2" s="1"/>
  <c r="P46" i="2" s="1"/>
  <c r="Y44" i="2"/>
  <c r="Y45" i="2" s="1"/>
  <c r="Y46" i="2" s="1"/>
  <c r="AI44" i="2"/>
  <c r="AI45" i="2" s="1"/>
  <c r="AI46" i="2" s="1"/>
  <c r="AQ44" i="2"/>
  <c r="AQ45" i="2" s="1"/>
  <c r="AQ46" i="2" s="1"/>
  <c r="AY44" i="2"/>
  <c r="AY45" i="2" s="1"/>
  <c r="AY46" i="2" s="1"/>
  <c r="BG44" i="2"/>
  <c r="BG45" i="2" s="1"/>
  <c r="BG46" i="2" s="1"/>
  <c r="BO44" i="2"/>
  <c r="BO45" i="2" s="1"/>
  <c r="BO46" i="2" s="1"/>
  <c r="AC44" i="2"/>
  <c r="AC45" i="2" s="1"/>
  <c r="AS44" i="2"/>
  <c r="AS45" i="2" s="1"/>
  <c r="AS46" i="2" s="1"/>
  <c r="BI44" i="2"/>
  <c r="BI45" i="2" s="1"/>
  <c r="BI46" i="2" s="1"/>
  <c r="AP44" i="2"/>
  <c r="Q44" i="2"/>
  <c r="Q45" i="2" s="1"/>
  <c r="Q46" i="2" s="1"/>
  <c r="Z44" i="2"/>
  <c r="Z45" i="2" s="1"/>
  <c r="Z46" i="2" s="1"/>
  <c r="AJ44" i="2"/>
  <c r="AR44" i="2"/>
  <c r="AR45" i="2" s="1"/>
  <c r="AR46" i="2" s="1"/>
  <c r="AZ44" i="2"/>
  <c r="AZ45" i="2" s="1"/>
  <c r="AZ46" i="2" s="1"/>
  <c r="BH44" i="2"/>
  <c r="BH45" i="2" s="1"/>
  <c r="BH46" i="2" s="1"/>
  <c r="BP44" i="2"/>
  <c r="BP45" i="2" s="1"/>
  <c r="BP46" i="2" s="1"/>
  <c r="S44" i="2"/>
  <c r="S45" i="2" s="1"/>
  <c r="S46" i="2" s="1"/>
  <c r="AK44" i="2"/>
  <c r="AK45" i="2" s="1"/>
  <c r="AK46" i="2" s="1"/>
  <c r="BA44" i="2"/>
  <c r="BA45" i="2" s="1"/>
  <c r="BA46" i="2" s="1"/>
  <c r="BQ44" i="2"/>
  <c r="AB44" i="2"/>
  <c r="T44" i="2"/>
  <c r="T45" i="2" s="1"/>
  <c r="T46" i="2" s="1"/>
  <c r="AD44" i="2"/>
  <c r="AD45" i="2" s="1"/>
  <c r="AD46" i="2" s="1"/>
  <c r="AL44" i="2"/>
  <c r="AL45" i="2" s="1"/>
  <c r="AL46" i="2" s="1"/>
  <c r="AT44" i="2"/>
  <c r="AT45" i="2" s="1"/>
  <c r="AT46" i="2" s="1"/>
  <c r="BB44" i="2"/>
  <c r="BB45" i="2" s="1"/>
  <c r="BB46" i="2" s="1"/>
  <c r="BJ44" i="2"/>
  <c r="BJ45" i="2" s="1"/>
  <c r="BJ46" i="2" s="1"/>
  <c r="BR44" i="2"/>
  <c r="BE44" i="2"/>
  <c r="BE45" i="2" s="1"/>
  <c r="BE46" i="2" s="1"/>
  <c r="AH44" i="2"/>
  <c r="AH45" i="2" s="1"/>
  <c r="AH46" i="2" s="1"/>
  <c r="BF44" i="2"/>
  <c r="BF45" i="2" s="1"/>
  <c r="BF46" i="2" s="1"/>
  <c r="AA44" i="2"/>
  <c r="AA45" i="2" s="1"/>
  <c r="AA46" i="2" s="1"/>
  <c r="U44" i="2"/>
  <c r="U45" i="2" s="1"/>
  <c r="U46" i="2" s="1"/>
  <c r="AE44" i="2"/>
  <c r="AE45" i="2" s="1"/>
  <c r="AE46" i="2" s="1"/>
  <c r="AM44" i="2"/>
  <c r="AM45" i="2" s="1"/>
  <c r="AM46" i="2" s="1"/>
  <c r="AU44" i="2"/>
  <c r="BC44" i="2"/>
  <c r="BC45" i="2" s="1"/>
  <c r="BC46" i="2" s="1"/>
  <c r="BK44" i="2"/>
  <c r="BK45" i="2" s="1"/>
  <c r="BK46" i="2" s="1"/>
  <c r="BS44" i="2"/>
  <c r="BS45" i="2" s="1"/>
  <c r="BS46" i="2" s="1"/>
  <c r="AW44" i="2"/>
  <c r="AW45" i="2" s="1"/>
  <c r="AW46" i="2" s="1"/>
  <c r="X44" i="2"/>
  <c r="X45" i="2" s="1"/>
  <c r="X46" i="2" s="1"/>
  <c r="BN44" i="2"/>
  <c r="BN45" i="2" s="1"/>
  <c r="BN46" i="2" s="1"/>
  <c r="O29" i="35"/>
  <c r="J295" i="35"/>
  <c r="J294" i="35"/>
  <c r="J293" i="35"/>
  <c r="J296" i="35"/>
  <c r="J46" i="35"/>
  <c r="J43" i="35"/>
  <c r="F296" i="35"/>
  <c r="F46" i="35"/>
  <c r="F47" i="35" s="1"/>
  <c r="F293" i="35"/>
  <c r="F295" i="35"/>
  <c r="F294" i="35"/>
  <c r="F43" i="35"/>
  <c r="F44" i="35" s="1"/>
  <c r="F45" i="35" s="1"/>
  <c r="O295" i="35"/>
  <c r="O294" i="35"/>
  <c r="O43" i="35"/>
  <c r="O46" i="35"/>
  <c r="O296" i="35"/>
  <c r="O293" i="35"/>
  <c r="R295" i="35"/>
  <c r="R294" i="35"/>
  <c r="P294" i="35"/>
  <c r="P295" i="35"/>
  <c r="AE294" i="35"/>
  <c r="AE295" i="35"/>
  <c r="AQ295" i="35"/>
  <c r="AQ294" i="35"/>
  <c r="AI295" i="35"/>
  <c r="AI294" i="35"/>
  <c r="AM294" i="35"/>
  <c r="AM295" i="35"/>
  <c r="N295" i="35"/>
  <c r="N294" i="35"/>
  <c r="N293" i="35"/>
  <c r="N43" i="35"/>
  <c r="N296" i="35"/>
  <c r="N46" i="35"/>
  <c r="Z294" i="35"/>
  <c r="Z295" i="35"/>
  <c r="L295" i="35"/>
  <c r="L294" i="35"/>
  <c r="L293" i="35"/>
  <c r="L43" i="35"/>
  <c r="L46" i="35"/>
  <c r="L296" i="35"/>
  <c r="Q294" i="35"/>
  <c r="Q295" i="35"/>
  <c r="V295" i="35"/>
  <c r="V294" i="35"/>
  <c r="AP294" i="35"/>
  <c r="AP295" i="35"/>
  <c r="T295" i="35"/>
  <c r="T294" i="35"/>
  <c r="H293" i="35"/>
  <c r="H294" i="35"/>
  <c r="H295" i="35"/>
  <c r="H46" i="35"/>
  <c r="H43" i="35"/>
  <c r="H296" i="35"/>
  <c r="M294" i="35"/>
  <c r="M295" i="35"/>
  <c r="M43" i="35"/>
  <c r="M46" i="35"/>
  <c r="M293" i="35"/>
  <c r="M296" i="35"/>
  <c r="Y295" i="35"/>
  <c r="Y294" i="35"/>
  <c r="AG295" i="35"/>
  <c r="AG294" i="35"/>
  <c r="AB295" i="35"/>
  <c r="AB294" i="35"/>
  <c r="AL295" i="35"/>
  <c r="AL294" i="35"/>
  <c r="U295" i="35"/>
  <c r="U294" i="35"/>
  <c r="AK294" i="35"/>
  <c r="AK295" i="35"/>
  <c r="X294" i="35"/>
  <c r="X295" i="35"/>
  <c r="AJ294" i="35"/>
  <c r="AJ295" i="35"/>
  <c r="AC294" i="35"/>
  <c r="AC295" i="35"/>
  <c r="I296" i="35"/>
  <c r="I295" i="35"/>
  <c r="I294" i="35"/>
  <c r="I293" i="35"/>
  <c r="I43" i="35"/>
  <c r="I46" i="35"/>
  <c r="AN294" i="35"/>
  <c r="AN295" i="35"/>
  <c r="S294" i="35"/>
  <c r="S295" i="35"/>
  <c r="G295" i="35"/>
  <c r="G296" i="35"/>
  <c r="G294" i="35"/>
  <c r="G293" i="35"/>
  <c r="G43" i="35"/>
  <c r="G46" i="35"/>
  <c r="AR295" i="35"/>
  <c r="AR294" i="35"/>
  <c r="K295" i="35"/>
  <c r="K46" i="35"/>
  <c r="K294" i="35"/>
  <c r="K293" i="35"/>
  <c r="K43" i="35"/>
  <c r="K296" i="35"/>
  <c r="AD295" i="35"/>
  <c r="AD294" i="35"/>
  <c r="W294" i="35"/>
  <c r="W295" i="35"/>
  <c r="AF295" i="35"/>
  <c r="AF294" i="35"/>
  <c r="AA295" i="35"/>
  <c r="AA294" i="35"/>
  <c r="AO294" i="35"/>
  <c r="AO295" i="35"/>
  <c r="O29" i="32"/>
  <c r="U27" i="32"/>
  <c r="O29" i="33"/>
  <c r="U27" i="33"/>
  <c r="BO52" i="3"/>
  <c r="BO53" i="3" s="1"/>
  <c r="BO54" i="3" s="1"/>
  <c r="I40" i="3"/>
  <c r="I41" i="3" s="1"/>
  <c r="I52" i="3"/>
  <c r="K39" i="4"/>
  <c r="F33" i="12"/>
  <c r="G33" i="12" s="1"/>
  <c r="H33" i="12" s="1"/>
  <c r="I33" i="12" s="1"/>
  <c r="J33" i="12" s="1"/>
  <c r="R45" i="2"/>
  <c r="R46" i="2" s="1"/>
  <c r="BP52" i="3"/>
  <c r="BP53" i="3" s="1"/>
  <c r="BP54" i="3" s="1"/>
  <c r="L59" i="3"/>
  <c r="L60" i="3" s="1"/>
  <c r="FP52" i="3"/>
  <c r="FP53" i="3" s="1"/>
  <c r="FP54" i="3" s="1"/>
  <c r="AJ52" i="3"/>
  <c r="AJ53" i="3" s="1"/>
  <c r="AJ54" i="3" s="1"/>
  <c r="DZ52" i="3"/>
  <c r="DZ53" i="3" s="1"/>
  <c r="DZ54" i="3" s="1"/>
  <c r="EQ52" i="3"/>
  <c r="EQ53" i="3" s="1"/>
  <c r="EQ54" i="3" s="1"/>
  <c r="EL52" i="3"/>
  <c r="EL53" i="3" s="1"/>
  <c r="EL54" i="3" s="1"/>
  <c r="DJ52" i="3"/>
  <c r="DJ53" i="3" s="1"/>
  <c r="DJ54" i="3" s="1"/>
  <c r="BK52" i="3"/>
  <c r="BK53" i="3" s="1"/>
  <c r="BK54" i="3" s="1"/>
  <c r="BI52" i="3"/>
  <c r="BI53" i="3" s="1"/>
  <c r="BI54" i="3" s="1"/>
  <c r="GA52" i="3"/>
  <c r="GA53" i="3" s="1"/>
  <c r="GA54" i="3" s="1"/>
  <c r="DM52" i="3"/>
  <c r="DM53" i="3" s="1"/>
  <c r="DM54" i="3" s="1"/>
  <c r="EX52" i="3"/>
  <c r="EX53" i="3" s="1"/>
  <c r="EX54" i="3" s="1"/>
  <c r="AU52" i="3"/>
  <c r="AU53" i="3" s="1"/>
  <c r="AU54" i="3" s="1"/>
  <c r="DD52" i="3"/>
  <c r="DD53" i="3" s="1"/>
  <c r="DD54" i="3" s="1"/>
  <c r="R52" i="3"/>
  <c r="R53" i="3" s="1"/>
  <c r="R54" i="3" s="1"/>
  <c r="CX52" i="3"/>
  <c r="FG52" i="3"/>
  <c r="FG53" i="3" s="1"/>
  <c r="FG54" i="3" s="1"/>
  <c r="CR52" i="3"/>
  <c r="CP52" i="3"/>
  <c r="CN52" i="3"/>
  <c r="CN53" i="3" s="1"/>
  <c r="CN54" i="3" s="1"/>
  <c r="BN52" i="3"/>
  <c r="BN53" i="3" s="1"/>
  <c r="BN54" i="3" s="1"/>
  <c r="CI52" i="3"/>
  <c r="CI53" i="3" s="1"/>
  <c r="CI54" i="3" s="1"/>
  <c r="CG52" i="3"/>
  <c r="CG53" i="3" s="1"/>
  <c r="CG54" i="3" s="1"/>
  <c r="CE52" i="3"/>
  <c r="CE53" i="3" s="1"/>
  <c r="CE54" i="3" s="1"/>
  <c r="CB52" i="3"/>
  <c r="CB53" i="3" s="1"/>
  <c r="CB54" i="3" s="1"/>
  <c r="BZ52" i="3"/>
  <c r="BZ53" i="3" s="1"/>
  <c r="BZ54" i="3" s="1"/>
  <c r="BX52" i="3"/>
  <c r="BX53" i="3" s="1"/>
  <c r="BX54" i="3" s="1"/>
  <c r="AX52" i="3"/>
  <c r="AX53" i="3" s="1"/>
  <c r="AX54" i="3" s="1"/>
  <c r="FN52" i="3"/>
  <c r="FN53" i="3" s="1"/>
  <c r="FN54" i="3" s="1"/>
  <c r="DU52" i="3"/>
  <c r="DU53" i="3" s="1"/>
  <c r="DU54" i="3" s="1"/>
  <c r="DG52" i="3"/>
  <c r="DG53" i="3" s="1"/>
  <c r="DG54" i="3" s="1"/>
  <c r="FJ52" i="3"/>
  <c r="FJ53" i="3" s="1"/>
  <c r="FJ54" i="3" s="1"/>
  <c r="FB52" i="3"/>
  <c r="FB53" i="3" s="1"/>
  <c r="FB54" i="3" s="1"/>
  <c r="ES52" i="3"/>
  <c r="EN52" i="3"/>
  <c r="EN53" i="3" s="1"/>
  <c r="EN54" i="3" s="1"/>
  <c r="EJ52" i="3"/>
  <c r="EJ53" i="3" s="1"/>
  <c r="EJ54" i="3" s="1"/>
  <c r="BS52" i="3"/>
  <c r="BS53" i="3" s="1"/>
  <c r="BS54" i="3" s="1"/>
  <c r="BG52" i="3"/>
  <c r="BG53" i="3" s="1"/>
  <c r="BG54" i="3" s="1"/>
  <c r="FF52" i="3"/>
  <c r="FF53" i="3" s="1"/>
  <c r="FF54" i="3" s="1"/>
  <c r="DO52" i="3"/>
  <c r="DO53" i="3" s="1"/>
  <c r="DO54" i="3" s="1"/>
  <c r="BA52" i="3"/>
  <c r="BA53" i="3" s="1"/>
  <c r="BA54" i="3" s="1"/>
  <c r="CL52" i="3"/>
  <c r="CL53" i="3" s="1"/>
  <c r="CL54" i="3" s="1"/>
  <c r="FR52" i="3"/>
  <c r="AR52" i="3"/>
  <c r="AR53" i="3" s="1"/>
  <c r="AR54" i="3" s="1"/>
  <c r="FL52" i="3"/>
  <c r="FL53" i="3" s="1"/>
  <c r="FL54" i="3" s="1"/>
  <c r="AL52" i="3"/>
  <c r="AL53" i="3" s="1"/>
  <c r="AL54" i="3" s="1"/>
  <c r="CU52" i="3"/>
  <c r="CU53" i="3" s="1"/>
  <c r="CU54" i="3" s="1"/>
  <c r="AF52" i="3"/>
  <c r="AF53" i="3" s="1"/>
  <c r="AF54" i="3" s="1"/>
  <c r="AD52" i="3"/>
  <c r="AD53" i="3" s="1"/>
  <c r="AD54" i="3" s="1"/>
  <c r="AB52" i="3"/>
  <c r="AB53" i="3" s="1"/>
  <c r="AB54" i="3" s="1"/>
  <c r="W52" i="3"/>
  <c r="W53" i="3" s="1"/>
  <c r="W54" i="3" s="1"/>
  <c r="U52" i="3"/>
  <c r="U53" i="3" s="1"/>
  <c r="U54" i="3" s="1"/>
  <c r="S52" i="3"/>
  <c r="S53" i="3" s="1"/>
  <c r="S54" i="3" s="1"/>
  <c r="P52" i="3"/>
  <c r="P53" i="3" s="1"/>
  <c r="P54" i="3" s="1"/>
  <c r="N52" i="3"/>
  <c r="N53" i="3" s="1"/>
  <c r="N54" i="3" s="1"/>
  <c r="L52" i="3"/>
  <c r="L53" i="3" s="1"/>
  <c r="AG52" i="3"/>
  <c r="AG53" i="3" s="1"/>
  <c r="AG54" i="3" s="1"/>
  <c r="EB52" i="3"/>
  <c r="EB53" i="3" s="1"/>
  <c r="EB54" i="3" s="1"/>
  <c r="DB52" i="3"/>
  <c r="DB53" i="3" s="1"/>
  <c r="DB54" i="3" s="1"/>
  <c r="DS52" i="3"/>
  <c r="DS53" i="3" s="1"/>
  <c r="DS54" i="3" s="1"/>
  <c r="FD52" i="3"/>
  <c r="FD53" i="3" s="1"/>
  <c r="FD54" i="3" s="1"/>
  <c r="GF52" i="3"/>
  <c r="GF53" i="3" s="1"/>
  <c r="GF54" i="3" s="1"/>
  <c r="CT52" i="3"/>
  <c r="CT53" i="3" s="1"/>
  <c r="CT54" i="3" s="1"/>
  <c r="DF52" i="3"/>
  <c r="DF53" i="3" s="1"/>
  <c r="DF54" i="3" s="1"/>
  <c r="AI52" i="3"/>
  <c r="AI53" i="3" s="1"/>
  <c r="AI54" i="3" s="1"/>
  <c r="GC52" i="3"/>
  <c r="GC53" i="3" s="1"/>
  <c r="GC54" i="3" s="1"/>
  <c r="DI52" i="3"/>
  <c r="AO52" i="3"/>
  <c r="AO53" i="3" s="1"/>
  <c r="AO54" i="3" s="1"/>
  <c r="EF52" i="3"/>
  <c r="EF53" i="3" s="1"/>
  <c r="EF54" i="3" s="1"/>
  <c r="DX52" i="3"/>
  <c r="DX53" i="3" s="1"/>
  <c r="DX54" i="3" s="1"/>
  <c r="DV52" i="3"/>
  <c r="DV53" i="3" s="1"/>
  <c r="DV54" i="3" s="1"/>
  <c r="DT52" i="3"/>
  <c r="DT53" i="3" s="1"/>
  <c r="DT54" i="3" s="1"/>
  <c r="AH52" i="3"/>
  <c r="AH53" i="3" s="1"/>
  <c r="AH54" i="3" s="1"/>
  <c r="DL52" i="3"/>
  <c r="DL53" i="3" s="1"/>
  <c r="DL54" i="3" s="1"/>
  <c r="FT52" i="3"/>
  <c r="AT52" i="3"/>
  <c r="AT53" i="3" s="1"/>
  <c r="AT54" i="3" s="1"/>
  <c r="DC52" i="3"/>
  <c r="DC53" i="3" s="1"/>
  <c r="DC54" i="3" s="1"/>
  <c r="AN52" i="3"/>
  <c r="AN53" i="3" s="1"/>
  <c r="AN54" i="3" s="1"/>
  <c r="CW52" i="3"/>
  <c r="CW53" i="3" s="1"/>
  <c r="CW54" i="3" s="1"/>
  <c r="DQ52" i="3"/>
  <c r="DQ53" i="3" s="1"/>
  <c r="DQ54" i="3" s="1"/>
  <c r="FC52" i="3"/>
  <c r="FC53" i="3" s="1"/>
  <c r="FC54" i="3" s="1"/>
  <c r="FA52" i="3"/>
  <c r="FA53" i="3" s="1"/>
  <c r="FA54" i="3" s="1"/>
  <c r="EY52" i="3"/>
  <c r="EY53" i="3" s="1"/>
  <c r="EY54" i="3" s="1"/>
  <c r="EV52" i="3"/>
  <c r="EV53" i="3" s="1"/>
  <c r="EV54" i="3" s="1"/>
  <c r="ET52" i="3"/>
  <c r="ET53" i="3" s="1"/>
  <c r="ET54" i="3" s="1"/>
  <c r="ER52" i="3"/>
  <c r="ER53" i="3" s="1"/>
  <c r="ER54" i="3" s="1"/>
  <c r="DR52" i="3"/>
  <c r="DR53" i="3" s="1"/>
  <c r="DR54" i="3" s="1"/>
  <c r="EM52" i="3"/>
  <c r="EM53" i="3" s="1"/>
  <c r="EM54" i="3" s="1"/>
  <c r="EK52" i="3"/>
  <c r="EK53" i="3" s="1"/>
  <c r="EK54" i="3" s="1"/>
  <c r="EI52" i="3"/>
  <c r="EI53" i="3" s="1"/>
  <c r="EI54" i="3" s="1"/>
  <c r="BT52" i="3"/>
  <c r="BT53" i="3" s="1"/>
  <c r="BT54" i="3" s="1"/>
  <c r="BR52" i="3"/>
  <c r="BR53" i="3" s="1"/>
  <c r="BR54" i="3" s="1"/>
  <c r="CD52" i="3"/>
  <c r="CD53" i="3" s="1"/>
  <c r="CD54" i="3" s="1"/>
  <c r="Z52" i="3"/>
  <c r="Z53" i="3" s="1"/>
  <c r="Z54" i="3" s="1"/>
  <c r="FI52" i="3"/>
  <c r="FI53" i="3" s="1"/>
  <c r="FI54" i="3" s="1"/>
  <c r="GD52" i="3"/>
  <c r="GD53" i="3" s="1"/>
  <c r="GD54" i="3" s="1"/>
  <c r="BL52" i="3"/>
  <c r="BL53" i="3" s="1"/>
  <c r="BL54" i="3" s="1"/>
  <c r="BJ52" i="3"/>
  <c r="BJ53" i="3" s="1"/>
  <c r="BJ54" i="3" s="1"/>
  <c r="BH52" i="3"/>
  <c r="BH53" i="3" s="1"/>
  <c r="BH54" i="3" s="1"/>
  <c r="GB52" i="3"/>
  <c r="GB53" i="3" s="1"/>
  <c r="GB54" i="3" s="1"/>
  <c r="FZ52" i="3"/>
  <c r="FZ53" i="3" s="1"/>
  <c r="FZ54" i="3" s="1"/>
  <c r="AZ52" i="3"/>
  <c r="AZ53" i="3" s="1"/>
  <c r="AZ54" i="3" s="1"/>
  <c r="DH52" i="3"/>
  <c r="DH53" i="3" s="1"/>
  <c r="DH54" i="3" s="1"/>
  <c r="FQ52" i="3"/>
  <c r="AQ52" i="3"/>
  <c r="AQ53" i="3" s="1"/>
  <c r="AQ54" i="3" s="1"/>
  <c r="FK52" i="3"/>
  <c r="FK53" i="3" s="1"/>
  <c r="FK54" i="3" s="1"/>
  <c r="AK52" i="3"/>
  <c r="AK53" i="3" s="1"/>
  <c r="AK54" i="3" s="1"/>
  <c r="EH52" i="3"/>
  <c r="EH53" i="3" s="1"/>
  <c r="EH54" i="3" s="1"/>
  <c r="CQ52" i="3"/>
  <c r="CQ53" i="3" s="1"/>
  <c r="CQ54" i="3" s="1"/>
  <c r="CO52" i="3"/>
  <c r="CO53" i="3" s="1"/>
  <c r="CO54" i="3" s="1"/>
  <c r="CM52" i="3"/>
  <c r="CM53" i="3" s="1"/>
  <c r="CM54" i="3" s="1"/>
  <c r="CJ52" i="3"/>
  <c r="CJ53" i="3" s="1"/>
  <c r="CJ54" i="3" s="1"/>
  <c r="CH52" i="3"/>
  <c r="CH53" i="3" s="1"/>
  <c r="CH54" i="3" s="1"/>
  <c r="CF52" i="3"/>
  <c r="CF53" i="3" s="1"/>
  <c r="CF54" i="3" s="1"/>
  <c r="BF52" i="3"/>
  <c r="BF53" i="3" s="1"/>
  <c r="BF54" i="3" s="1"/>
  <c r="CA52" i="3"/>
  <c r="CA53" i="3" s="1"/>
  <c r="CA54" i="3" s="1"/>
  <c r="BY52" i="3"/>
  <c r="BY53" i="3" s="1"/>
  <c r="BY54" i="3" s="1"/>
  <c r="BW52" i="3"/>
  <c r="BW53" i="3" s="1"/>
  <c r="BW54" i="3" s="1"/>
  <c r="Q52" i="3"/>
  <c r="Q53" i="3" s="1"/>
  <c r="Q54" i="3" s="1"/>
  <c r="DW52" i="3"/>
  <c r="DW53" i="3" s="1"/>
  <c r="DW54" i="3" s="1"/>
  <c r="AY52" i="3"/>
  <c r="AY53" i="3" s="1"/>
  <c r="AY54" i="3" s="1"/>
  <c r="EU52" i="3"/>
  <c r="EU53" i="3" s="1"/>
  <c r="EU54" i="3" s="1"/>
  <c r="FX52" i="3"/>
  <c r="FX53" i="3" s="1"/>
  <c r="FX54" i="3" s="1"/>
  <c r="FO52" i="3"/>
  <c r="FO53" i="3" s="1"/>
  <c r="FO54" i="3" s="1"/>
  <c r="EW52" i="3"/>
  <c r="EW53" i="3" s="1"/>
  <c r="EW54" i="3" s="1"/>
  <c r="EO52" i="3"/>
  <c r="EO53" i="3" s="1"/>
  <c r="EO54" i="3" s="1"/>
  <c r="BE52" i="3"/>
  <c r="BE53" i="3" s="1"/>
  <c r="BE54" i="3" s="1"/>
  <c r="ED52" i="3"/>
  <c r="ED53" i="3" s="1"/>
  <c r="ED54" i="3" s="1"/>
  <c r="AP52" i="3"/>
  <c r="AP53" i="3" s="1"/>
  <c r="AP54" i="3" s="1"/>
  <c r="DP52" i="3"/>
  <c r="DP53" i="3" s="1"/>
  <c r="DP54" i="3" s="1"/>
  <c r="DN52" i="3"/>
  <c r="DN53" i="3" s="1"/>
  <c r="DN54" i="3" s="1"/>
  <c r="FW52" i="3"/>
  <c r="FW53" i="3" s="1"/>
  <c r="FW54" i="3" s="1"/>
  <c r="AV52" i="3"/>
  <c r="AV53" i="3" s="1"/>
  <c r="AV54" i="3" s="1"/>
  <c r="DE52" i="3"/>
  <c r="DE53" i="3" s="1"/>
  <c r="DE54" i="3" s="1"/>
  <c r="FU52" i="3"/>
  <c r="FU53" i="3" s="1"/>
  <c r="FU54" i="3" s="1"/>
  <c r="CY52" i="3"/>
  <c r="CY53" i="3" s="1"/>
  <c r="CY54" i="3" s="1"/>
  <c r="FH52" i="3"/>
  <c r="FH53" i="3" s="1"/>
  <c r="FH54" i="3" s="1"/>
  <c r="BV52" i="3"/>
  <c r="BV53" i="3" s="1"/>
  <c r="BV54" i="3" s="1"/>
  <c r="AE52" i="3"/>
  <c r="AE53" i="3" s="1"/>
  <c r="AE54" i="3" s="1"/>
  <c r="AC52" i="3"/>
  <c r="AC53" i="3" s="1"/>
  <c r="AC54" i="3" s="1"/>
  <c r="AA52" i="3"/>
  <c r="AA53" i="3" s="1"/>
  <c r="AA54" i="3" s="1"/>
  <c r="X52" i="3"/>
  <c r="X53" i="3" s="1"/>
  <c r="X54" i="3" s="1"/>
  <c r="V52" i="3"/>
  <c r="V53" i="3" s="1"/>
  <c r="V54" i="3" s="1"/>
  <c r="T52" i="3"/>
  <c r="T53" i="3" s="1"/>
  <c r="T54" i="3" s="1"/>
  <c r="O52" i="3"/>
  <c r="O53" i="3" s="1"/>
  <c r="O54" i="3" s="1"/>
  <c r="M52" i="3"/>
  <c r="M53" i="3" s="1"/>
  <c r="M54" i="3" s="1"/>
  <c r="EC52" i="3"/>
  <c r="EA52" i="3"/>
  <c r="EA53" i="3" s="1"/>
  <c r="EA54" i="3" s="1"/>
  <c r="FY52" i="3"/>
  <c r="FY53" i="3" s="1"/>
  <c r="FY54" i="3" s="1"/>
  <c r="EZ52" i="3"/>
  <c r="EZ53" i="3" s="1"/>
  <c r="EZ54" i="3" s="1"/>
  <c r="GH52" i="3"/>
  <c r="GH53" i="3" s="1"/>
  <c r="GH54" i="3" s="1"/>
  <c r="BC52" i="3"/>
  <c r="BC53" i="3" s="1"/>
  <c r="BC54" i="3" s="1"/>
  <c r="CZ52" i="3"/>
  <c r="CZ53" i="3" s="1"/>
  <c r="CZ54" i="3" s="1"/>
  <c r="FE52" i="3"/>
  <c r="FE53" i="3" s="1"/>
  <c r="FE54" i="3" s="1"/>
  <c r="CC52" i="3"/>
  <c r="CC53" i="3" s="1"/>
  <c r="CC54" i="3" s="1"/>
  <c r="BU52" i="3"/>
  <c r="BU53" i="3" s="1"/>
  <c r="BU54" i="3" s="1"/>
  <c r="K52" i="3"/>
  <c r="K53" i="3" s="1"/>
  <c r="GG52" i="3"/>
  <c r="GG53" i="3" s="1"/>
  <c r="GG54" i="3" s="1"/>
  <c r="GE52" i="3"/>
  <c r="GE53" i="3" s="1"/>
  <c r="GE54" i="3" s="1"/>
  <c r="BD52" i="3"/>
  <c r="BD53" i="3" s="1"/>
  <c r="BD54" i="3" s="1"/>
  <c r="BB52" i="3"/>
  <c r="BB53" i="3" s="1"/>
  <c r="BB54" i="3" s="1"/>
  <c r="DK52" i="3"/>
  <c r="DK53" i="3" s="1"/>
  <c r="DK54" i="3" s="1"/>
  <c r="FS52" i="3"/>
  <c r="AS52" i="3"/>
  <c r="AS53" i="3" s="1"/>
  <c r="AS54" i="3" s="1"/>
  <c r="EP52" i="3"/>
  <c r="EP53" i="3" s="1"/>
  <c r="EP54" i="3" s="1"/>
  <c r="AM52" i="3"/>
  <c r="AM53" i="3" s="1"/>
  <c r="AM54" i="3" s="1"/>
  <c r="CV52" i="3"/>
  <c r="CV53" i="3" s="1"/>
  <c r="CV54" i="3" s="1"/>
  <c r="FM52" i="3"/>
  <c r="FM53" i="3" s="1"/>
  <c r="FM54" i="3" s="1"/>
  <c r="EG52" i="3"/>
  <c r="EG53" i="3" s="1"/>
  <c r="EG54" i="3" s="1"/>
  <c r="BM52" i="3"/>
  <c r="BM53" i="3" s="1"/>
  <c r="BM54" i="3" s="1"/>
  <c r="CS52" i="3"/>
  <c r="CS53" i="3" s="1"/>
  <c r="CS54" i="3" s="1"/>
  <c r="DA52" i="3"/>
  <c r="DA53" i="3" s="1"/>
  <c r="DA54" i="3" s="1"/>
  <c r="DY52" i="3"/>
  <c r="DY53" i="3" s="1"/>
  <c r="DY54" i="3" s="1"/>
  <c r="CK52" i="3"/>
  <c r="CK53" i="3" s="1"/>
  <c r="CK54" i="3" s="1"/>
  <c r="AW52" i="3"/>
  <c r="AW53" i="3" s="1"/>
  <c r="AW54" i="3" s="1"/>
  <c r="Y52" i="3"/>
  <c r="Y53" i="3" s="1"/>
  <c r="Y54" i="3" s="1"/>
  <c r="FV52" i="3"/>
  <c r="FV53" i="3" s="1"/>
  <c r="FV54" i="3" s="1"/>
  <c r="EE52" i="3"/>
  <c r="EE53" i="3" s="1"/>
  <c r="EE54" i="3" s="1"/>
  <c r="BQ52" i="3"/>
  <c r="BQ53" i="3" s="1"/>
  <c r="BQ54" i="3" s="1"/>
  <c r="AG39" i="4"/>
  <c r="Z39" i="4"/>
  <c r="AA39" i="4"/>
  <c r="AI45" i="4"/>
  <c r="AI46" i="4" s="1"/>
  <c r="AI47" i="4" s="1"/>
  <c r="L45" i="4"/>
  <c r="L46" i="4" s="1"/>
  <c r="L47" i="4" s="1"/>
  <c r="O39" i="4"/>
  <c r="AD39" i="4"/>
  <c r="N39" i="4"/>
  <c r="AD45" i="4"/>
  <c r="AD46" i="4" s="1"/>
  <c r="AD47" i="4" s="1"/>
  <c r="AH39" i="4"/>
  <c r="AI39" i="4"/>
  <c r="L39" i="4"/>
  <c r="T45" i="4"/>
  <c r="T46" i="4" s="1"/>
  <c r="T47" i="4" s="1"/>
  <c r="O45" i="4"/>
  <c r="O46" i="4" s="1"/>
  <c r="O47" i="4" s="1"/>
  <c r="AL39" i="4"/>
  <c r="W45" i="4"/>
  <c r="W46" i="4" s="1"/>
  <c r="W47" i="4" s="1"/>
  <c r="K45" i="4"/>
  <c r="K46" i="4" s="1"/>
  <c r="K47" i="4" s="1"/>
  <c r="K48" i="4" s="1"/>
  <c r="AE45" i="4"/>
  <c r="AE46" i="4" s="1"/>
  <c r="AE47" i="4" s="1"/>
  <c r="I39" i="4"/>
  <c r="I40" i="4" s="1"/>
  <c r="T39" i="4"/>
  <c r="AB45" i="4"/>
  <c r="AB46" i="4" s="1"/>
  <c r="AB47" i="4" s="1"/>
  <c r="M45" i="4"/>
  <c r="M46" i="4" s="1"/>
  <c r="M47" i="4" s="1"/>
  <c r="V45" i="4"/>
  <c r="V46" i="4" s="1"/>
  <c r="V47" i="4" s="1"/>
  <c r="AG45" i="4"/>
  <c r="AG46" i="4" s="1"/>
  <c r="AG47" i="4" s="1"/>
  <c r="P45" i="4"/>
  <c r="P46" i="4" s="1"/>
  <c r="P47" i="4" s="1"/>
  <c r="AF39" i="4"/>
  <c r="N45" i="4"/>
  <c r="N46" i="4" s="1"/>
  <c r="N47" i="4" s="1"/>
  <c r="AB39" i="4"/>
  <c r="AJ45" i="4"/>
  <c r="AJ46" i="4" s="1"/>
  <c r="AJ47" i="4" s="1"/>
  <c r="U45" i="4"/>
  <c r="U46" i="4" s="1"/>
  <c r="U47" i="4" s="1"/>
  <c r="AE39" i="4"/>
  <c r="AC39" i="4"/>
  <c r="X45" i="4"/>
  <c r="X46" i="4" s="1"/>
  <c r="X47" i="4" s="1"/>
  <c r="Q45" i="4"/>
  <c r="Q46" i="4" s="1"/>
  <c r="Q47" i="4" s="1"/>
  <c r="R45" i="4"/>
  <c r="R46" i="4" s="1"/>
  <c r="R47" i="4" s="1"/>
  <c r="W39" i="4"/>
  <c r="AJ39" i="4"/>
  <c r="M39" i="4"/>
  <c r="AC45" i="4"/>
  <c r="AC46" i="4" s="1"/>
  <c r="AC47" i="4" s="1"/>
  <c r="X39" i="4"/>
  <c r="S45" i="4"/>
  <c r="S46" i="4" s="1"/>
  <c r="S47" i="4" s="1"/>
  <c r="AF45" i="4"/>
  <c r="AF46" i="4" s="1"/>
  <c r="AF47" i="4" s="1"/>
  <c r="Y45" i="4"/>
  <c r="Y46" i="4" s="1"/>
  <c r="Y47" i="4" s="1"/>
  <c r="Z45" i="4"/>
  <c r="Z46" i="4" s="1"/>
  <c r="Z47" i="4" s="1"/>
  <c r="P39" i="4"/>
  <c r="AL45" i="4"/>
  <c r="AL46" i="4" s="1"/>
  <c r="AL47" i="4" s="1"/>
  <c r="U39" i="4"/>
  <c r="AK45" i="4"/>
  <c r="AK46" i="4" s="1"/>
  <c r="AK47" i="4" s="1"/>
  <c r="Q39" i="4"/>
  <c r="Y39" i="4"/>
  <c r="R39" i="4"/>
  <c r="S39" i="4"/>
  <c r="AA45" i="4"/>
  <c r="AA46" i="4" s="1"/>
  <c r="AA47" i="4" s="1"/>
  <c r="I45" i="4"/>
  <c r="AK39" i="4"/>
  <c r="V39" i="4"/>
  <c r="AH45" i="4"/>
  <c r="AH46" i="4" s="1"/>
  <c r="AH47" i="4" s="1"/>
  <c r="BU40" i="3"/>
  <c r="BU41" i="3" s="1"/>
  <c r="BU42" i="3" s="1"/>
  <c r="K41" i="3"/>
  <c r="FQ53" i="3"/>
  <c r="FQ54" i="3" s="1"/>
  <c r="EN40" i="3"/>
  <c r="EN41" i="3" s="1"/>
  <c r="EN42" i="3" s="1"/>
  <c r="P40" i="3"/>
  <c r="P41" i="3" s="1"/>
  <c r="P42" i="3" s="1"/>
  <c r="GA40" i="3"/>
  <c r="GA41" i="3" s="1"/>
  <c r="GA42" i="3" s="1"/>
  <c r="DO40" i="3"/>
  <c r="DO41" i="3" s="1"/>
  <c r="DO42" i="3" s="1"/>
  <c r="BC40" i="3"/>
  <c r="BC41" i="3" s="1"/>
  <c r="BC42" i="3" s="1"/>
  <c r="DX40" i="3"/>
  <c r="DX41" i="3" s="1"/>
  <c r="DX42" i="3" s="1"/>
  <c r="FR40" i="3"/>
  <c r="FR41" i="3" s="1"/>
  <c r="FR42" i="3" s="1"/>
  <c r="DF40" i="3"/>
  <c r="DF41" i="3" s="1"/>
  <c r="DF42" i="3" s="1"/>
  <c r="AT40" i="3"/>
  <c r="AT41" i="3" s="1"/>
  <c r="AT42" i="3" s="1"/>
  <c r="EZ40" i="3"/>
  <c r="EZ41" i="3" s="1"/>
  <c r="EZ42" i="3" s="1"/>
  <c r="CN40" i="3"/>
  <c r="CN41" i="3" s="1"/>
  <c r="CN42" i="3" s="1"/>
  <c r="AB40" i="3"/>
  <c r="AB41" i="3" s="1"/>
  <c r="AB42" i="3" s="1"/>
  <c r="FI40" i="3"/>
  <c r="FI41" i="3" s="1"/>
  <c r="FI42" i="3" s="1"/>
  <c r="CR53" i="3"/>
  <c r="CR54" i="3" s="1"/>
  <c r="EQ40" i="3"/>
  <c r="CE40" i="3"/>
  <c r="CE41" i="3" s="1"/>
  <c r="CE42" i="3" s="1"/>
  <c r="S40" i="3"/>
  <c r="S41" i="3" s="1"/>
  <c r="S42" i="3" s="1"/>
  <c r="DE40" i="3"/>
  <c r="DE41" i="3" s="1"/>
  <c r="DE42" i="3" s="1"/>
  <c r="EP40" i="3"/>
  <c r="EP41" i="3" s="1"/>
  <c r="EP42" i="3" s="1"/>
  <c r="CD40" i="3"/>
  <c r="CD41" i="3" s="1"/>
  <c r="CD42" i="3" s="1"/>
  <c r="R40" i="3"/>
  <c r="R41" i="3" s="1"/>
  <c r="R42" i="3" s="1"/>
  <c r="AK40" i="3"/>
  <c r="AK41" i="3" s="1"/>
  <c r="AK42" i="3" s="1"/>
  <c r="GC40" i="3"/>
  <c r="GC41" i="3" s="1"/>
  <c r="GC42" i="3" s="1"/>
  <c r="DQ40" i="3"/>
  <c r="DQ41" i="3" s="1"/>
  <c r="DQ42" i="3" s="1"/>
  <c r="BE40" i="3"/>
  <c r="BE41" i="3" s="1"/>
  <c r="BE42" i="3" s="1"/>
  <c r="AJ40" i="3"/>
  <c r="AJ41" i="3" s="1"/>
  <c r="AJ42" i="3" s="1"/>
  <c r="EY40" i="3"/>
  <c r="EY41" i="3" s="1"/>
  <c r="EY42" i="3" s="1"/>
  <c r="EK40" i="3"/>
  <c r="EK41" i="3" s="1"/>
  <c r="EK42" i="3" s="1"/>
  <c r="Z40" i="3"/>
  <c r="Z41" i="3" s="1"/>
  <c r="Z42" i="3" s="1"/>
  <c r="BM40" i="3"/>
  <c r="BM41" i="3" s="1"/>
  <c r="BM42" i="3" s="1"/>
  <c r="EF40" i="3"/>
  <c r="EF41" i="3" s="1"/>
  <c r="EF42" i="3" s="1"/>
  <c r="FS40" i="3"/>
  <c r="FS41" i="3" s="1"/>
  <c r="FS42" i="3" s="1"/>
  <c r="DG40" i="3"/>
  <c r="DG41" i="3" s="1"/>
  <c r="DG42" i="3" s="1"/>
  <c r="AU40" i="3"/>
  <c r="AU41" i="3" s="1"/>
  <c r="AU42" i="3" s="1"/>
  <c r="DH40" i="3"/>
  <c r="DH41" i="3" s="1"/>
  <c r="DH42" i="3" s="1"/>
  <c r="FJ40" i="3"/>
  <c r="FJ41" i="3" s="1"/>
  <c r="FJ42" i="3" s="1"/>
  <c r="CX40" i="3"/>
  <c r="CX41" i="3" s="1"/>
  <c r="CX42" i="3" s="1"/>
  <c r="AL40" i="3"/>
  <c r="AL41" i="3" s="1"/>
  <c r="AL42" i="3" s="1"/>
  <c r="FA40" i="3"/>
  <c r="FA41" i="3" s="1"/>
  <c r="FA42" i="3" s="1"/>
  <c r="ER40" i="3"/>
  <c r="ER41" i="3" s="1"/>
  <c r="ER42" i="3" s="1"/>
  <c r="CF40" i="3"/>
  <c r="CF41" i="3" s="1"/>
  <c r="CF42" i="3" s="1"/>
  <c r="T40" i="3"/>
  <c r="T41" i="3" s="1"/>
  <c r="T42" i="3" s="1"/>
  <c r="EC40" i="3"/>
  <c r="EC41" i="3" s="1"/>
  <c r="EC42" i="3" s="1"/>
  <c r="EI40" i="3"/>
  <c r="EI41" i="3" s="1"/>
  <c r="EI42" i="3" s="1"/>
  <c r="BW40" i="3"/>
  <c r="BW41" i="3" s="1"/>
  <c r="BW42" i="3" s="1"/>
  <c r="BY40" i="3"/>
  <c r="BY41" i="3" s="1"/>
  <c r="BY42" i="3" s="1"/>
  <c r="EH40" i="3"/>
  <c r="EH41" i="3" s="1"/>
  <c r="EH42" i="3" s="1"/>
  <c r="BV40" i="3"/>
  <c r="BV41" i="3" s="1"/>
  <c r="BV42" i="3" s="1"/>
  <c r="FU40" i="3"/>
  <c r="FU41" i="3" s="1"/>
  <c r="FU42" i="3" s="1"/>
  <c r="DI40" i="3"/>
  <c r="DI41" i="3" s="1"/>
  <c r="DI42" i="3" s="1"/>
  <c r="AW40" i="3"/>
  <c r="AW41" i="3" s="1"/>
  <c r="AW42" i="3" s="1"/>
  <c r="EV40" i="3"/>
  <c r="EV41" i="3" s="1"/>
  <c r="EV42" i="3" s="1"/>
  <c r="BB40" i="3"/>
  <c r="BB41" i="3" s="1"/>
  <c r="BB42" i="3" s="1"/>
  <c r="CV40" i="3"/>
  <c r="CV41" i="3" s="1"/>
  <c r="CV42" i="3" s="1"/>
  <c r="CM40" i="3"/>
  <c r="CM41" i="3" s="1"/>
  <c r="CM42" i="3" s="1"/>
  <c r="CL40" i="3"/>
  <c r="CL41" i="3" s="1"/>
  <c r="CL42" i="3" s="1"/>
  <c r="DY40" i="3"/>
  <c r="DY41" i="3" s="1"/>
  <c r="DY42" i="3" s="1"/>
  <c r="I53" i="3"/>
  <c r="FL40" i="3"/>
  <c r="FL41" i="3" s="1"/>
  <c r="FL42" i="3" s="1"/>
  <c r="DP40" i="3"/>
  <c r="DP41" i="3" s="1"/>
  <c r="DP42" i="3" s="1"/>
  <c r="FK40" i="3"/>
  <c r="FK41" i="3" s="1"/>
  <c r="FK42" i="3" s="1"/>
  <c r="CY40" i="3"/>
  <c r="CY41" i="3" s="1"/>
  <c r="CY42" i="3" s="1"/>
  <c r="AM40" i="3"/>
  <c r="AM41" i="3" s="1"/>
  <c r="AM42" i="3" s="1"/>
  <c r="CR40" i="3"/>
  <c r="CR41" i="3" s="1"/>
  <c r="CR42" i="3" s="1"/>
  <c r="FB40" i="3"/>
  <c r="FB41" i="3" s="1"/>
  <c r="FB42" i="3" s="1"/>
  <c r="CP40" i="3"/>
  <c r="CP41" i="3" s="1"/>
  <c r="CP42" i="3" s="1"/>
  <c r="AD40" i="3"/>
  <c r="AD41" i="3" s="1"/>
  <c r="AD42" i="3" s="1"/>
  <c r="DU40" i="3"/>
  <c r="DU41" i="3" s="1"/>
  <c r="DU42" i="3" s="1"/>
  <c r="EJ40" i="3"/>
  <c r="EJ41" i="3" s="1"/>
  <c r="EJ42" i="3" s="1"/>
  <c r="BX40" i="3"/>
  <c r="BX41" i="3" s="1"/>
  <c r="BX42" i="3" s="1"/>
  <c r="L40" i="3"/>
  <c r="L41" i="3" s="1"/>
  <c r="L42" i="3" s="1"/>
  <c r="CW40" i="3"/>
  <c r="CW41" i="3" s="1"/>
  <c r="CW42" i="3" s="1"/>
  <c r="EA40" i="3"/>
  <c r="EA41" i="3" s="1"/>
  <c r="EA42" i="3" s="1"/>
  <c r="BO40" i="3"/>
  <c r="BO41" i="3" s="1"/>
  <c r="BO42" i="3" s="1"/>
  <c r="BA40" i="3"/>
  <c r="BA41" i="3" s="1"/>
  <c r="BA42" i="3" s="1"/>
  <c r="DZ40" i="3"/>
  <c r="DZ41" i="3" s="1"/>
  <c r="DZ42" i="3" s="1"/>
  <c r="BN40" i="3"/>
  <c r="BN41" i="3" s="1"/>
  <c r="BN42" i="3" s="1"/>
  <c r="FM40" i="3"/>
  <c r="FM41" i="3" s="1"/>
  <c r="FM42" i="3" s="1"/>
  <c r="DA40" i="3"/>
  <c r="DA41" i="3" s="1"/>
  <c r="DA42" i="3" s="1"/>
  <c r="AO40" i="3"/>
  <c r="AO41" i="3" s="1"/>
  <c r="AO42" i="3" s="1"/>
  <c r="AN40" i="3"/>
  <c r="AN41" i="3" s="1"/>
  <c r="AN42" i="3" s="1"/>
  <c r="X40" i="3"/>
  <c r="X41" i="3" s="1"/>
  <c r="X42" i="3" s="1"/>
  <c r="GG40" i="3"/>
  <c r="GG41" i="3" s="1"/>
  <c r="GG42" i="3" s="1"/>
  <c r="AA40" i="3"/>
  <c r="AA41" i="3" s="1"/>
  <c r="AA42" i="3" s="1"/>
  <c r="EX40" i="3"/>
  <c r="EX41" i="3" s="1"/>
  <c r="EX42" i="3" s="1"/>
  <c r="EC53" i="3"/>
  <c r="EC54" i="3" s="1"/>
  <c r="CZ40" i="3"/>
  <c r="CZ41" i="3" s="1"/>
  <c r="CZ42" i="3" s="1"/>
  <c r="FC40" i="3"/>
  <c r="FC41" i="3" s="1"/>
  <c r="FC42" i="3" s="1"/>
  <c r="CQ40" i="3"/>
  <c r="CQ41" i="3" s="1"/>
  <c r="CQ42" i="3" s="1"/>
  <c r="AE40" i="3"/>
  <c r="AE41" i="3" s="1"/>
  <c r="AE42" i="3" s="1"/>
  <c r="CB40" i="3"/>
  <c r="CB41" i="3" s="1"/>
  <c r="CB42" i="3" s="1"/>
  <c r="ET40" i="3"/>
  <c r="ET41" i="3" s="1"/>
  <c r="ET42" i="3" s="1"/>
  <c r="CH40" i="3"/>
  <c r="CH41" i="3" s="1"/>
  <c r="CH42" i="3" s="1"/>
  <c r="V40" i="3"/>
  <c r="V41" i="3" s="1"/>
  <c r="V42" i="3" s="1"/>
  <c r="CO40" i="3"/>
  <c r="CO41" i="3" s="1"/>
  <c r="CO42" i="3" s="1"/>
  <c r="EB40" i="3"/>
  <c r="EB41" i="3" s="1"/>
  <c r="EB42" i="3" s="1"/>
  <c r="BP40" i="3"/>
  <c r="BP41" i="3" s="1"/>
  <c r="BP42" i="3" s="1"/>
  <c r="BQ40" i="3"/>
  <c r="BQ41" i="3" s="1"/>
  <c r="BQ42" i="3" s="1"/>
  <c r="GE40" i="3"/>
  <c r="GE41" i="3" s="1"/>
  <c r="GE42" i="3" s="1"/>
  <c r="DS40" i="3"/>
  <c r="DS41" i="3" s="1"/>
  <c r="DS42" i="3" s="1"/>
  <c r="BG40" i="3"/>
  <c r="BG41" i="3" s="1"/>
  <c r="BG42" i="3" s="1"/>
  <c r="AC40" i="3"/>
  <c r="AC41" i="3" s="1"/>
  <c r="AC42" i="3" s="1"/>
  <c r="GD40" i="3"/>
  <c r="GD41" i="3" s="1"/>
  <c r="GD42" i="3" s="1"/>
  <c r="DR40" i="3"/>
  <c r="DR41" i="3" s="1"/>
  <c r="DR42" i="3" s="1"/>
  <c r="BF40" i="3"/>
  <c r="BF41" i="3" s="1"/>
  <c r="BF42" i="3" s="1"/>
  <c r="FY40" i="3"/>
  <c r="FY41" i="3" s="1"/>
  <c r="FY42" i="3" s="1"/>
  <c r="FR53" i="3"/>
  <c r="FR54" i="3" s="1"/>
  <c r="FE40" i="3"/>
  <c r="FE41" i="3" s="1"/>
  <c r="FE42" i="3" s="1"/>
  <c r="CS40" i="3"/>
  <c r="CS41" i="3" s="1"/>
  <c r="CS42" i="3" s="1"/>
  <c r="AG40" i="3"/>
  <c r="AG41" i="3" s="1"/>
  <c r="AG42" i="3" s="1"/>
  <c r="DW40" i="3"/>
  <c r="DW41" i="3" s="1"/>
  <c r="DW42" i="3" s="1"/>
  <c r="DN40" i="3"/>
  <c r="DN41" i="3" s="1"/>
  <c r="DN42" i="3" s="1"/>
  <c r="FH40" i="3"/>
  <c r="FH41" i="3" s="1"/>
  <c r="FH42" i="3" s="1"/>
  <c r="AS40" i="3"/>
  <c r="AS41" i="3" s="1"/>
  <c r="AS42" i="3" s="1"/>
  <c r="FT40" i="3"/>
  <c r="FT41" i="3" s="1"/>
  <c r="FT42" i="3" s="1"/>
  <c r="CJ40" i="3"/>
  <c r="CJ41" i="3" s="1"/>
  <c r="CJ42" i="3" s="1"/>
  <c r="EU40" i="3"/>
  <c r="EU41" i="3" s="1"/>
  <c r="EU42" i="3" s="1"/>
  <c r="CI40" i="3"/>
  <c r="CI41" i="3" s="1"/>
  <c r="CI42" i="3" s="1"/>
  <c r="W40" i="3"/>
  <c r="W41" i="3" s="1"/>
  <c r="W42" i="3" s="1"/>
  <c r="BL40" i="3"/>
  <c r="BL41" i="3" s="1"/>
  <c r="BL42" i="3" s="1"/>
  <c r="EL40" i="3"/>
  <c r="EL41" i="3" s="1"/>
  <c r="EL42" i="3" s="1"/>
  <c r="BZ40" i="3"/>
  <c r="BZ41" i="3" s="1"/>
  <c r="BZ42" i="3" s="1"/>
  <c r="N40" i="3"/>
  <c r="N41" i="3" s="1"/>
  <c r="N42" i="3" s="1"/>
  <c r="BI40" i="3"/>
  <c r="BI41" i="3" s="1"/>
  <c r="BI42" i="3" s="1"/>
  <c r="GF40" i="3"/>
  <c r="GF41" i="3" s="1"/>
  <c r="GF42" i="3" s="1"/>
  <c r="DT40" i="3"/>
  <c r="DT41" i="3" s="1"/>
  <c r="DT42" i="3" s="1"/>
  <c r="BH40" i="3"/>
  <c r="BH41" i="3" s="1"/>
  <c r="BH42" i="3" s="1"/>
  <c r="M40" i="3"/>
  <c r="M41" i="3" s="1"/>
  <c r="M42" i="3" s="1"/>
  <c r="FW40" i="3"/>
  <c r="FW41" i="3" s="1"/>
  <c r="FW42" i="3" s="1"/>
  <c r="DK40" i="3"/>
  <c r="DK41" i="3" s="1"/>
  <c r="DK42" i="3" s="1"/>
  <c r="AY40" i="3"/>
  <c r="AY41" i="3" s="1"/>
  <c r="AY42" i="3" s="1"/>
  <c r="FV40" i="3"/>
  <c r="FV41" i="3" s="1"/>
  <c r="FV42" i="3" s="1"/>
  <c r="DJ40" i="3"/>
  <c r="DJ41" i="3" s="1"/>
  <c r="DJ42" i="3" s="1"/>
  <c r="AX40" i="3"/>
  <c r="AX41" i="3" s="1"/>
  <c r="AX42" i="3" s="1"/>
  <c r="ES40" i="3"/>
  <c r="ES41" i="3" s="1"/>
  <c r="ES42" i="3" s="1"/>
  <c r="CX53" i="3"/>
  <c r="CX54" i="3" s="1"/>
  <c r="EW40" i="3"/>
  <c r="EW41" i="3" s="1"/>
  <c r="EW42" i="3" s="1"/>
  <c r="CK40" i="3"/>
  <c r="CK41" i="3" s="1"/>
  <c r="CK42" i="3" s="1"/>
  <c r="Y40" i="3"/>
  <c r="Y41" i="3" s="1"/>
  <c r="Y42" i="3" s="1"/>
  <c r="DI53" i="3"/>
  <c r="DI54" i="3" s="1"/>
  <c r="ES53" i="3"/>
  <c r="ES54" i="3" s="1"/>
  <c r="BT40" i="3"/>
  <c r="BT41" i="3" s="1"/>
  <c r="BT42" i="3" s="1"/>
  <c r="EM40" i="3"/>
  <c r="EM41" i="3" s="1"/>
  <c r="EM42" i="3" s="1"/>
  <c r="CA40" i="3"/>
  <c r="CA41" i="3" s="1"/>
  <c r="CA42" i="3" s="1"/>
  <c r="O40" i="3"/>
  <c r="O41" i="3" s="1"/>
  <c r="O42" i="3" s="1"/>
  <c r="AV40" i="3"/>
  <c r="AV41" i="3" s="1"/>
  <c r="AV42" i="3" s="1"/>
  <c r="ED40" i="3"/>
  <c r="ED41" i="3" s="1"/>
  <c r="ED42" i="3" s="1"/>
  <c r="BR40" i="3"/>
  <c r="BR41" i="3" s="1"/>
  <c r="BR42" i="3" s="1"/>
  <c r="U40" i="3"/>
  <c r="U41" i="3" s="1"/>
  <c r="U42" i="3" s="1"/>
  <c r="FX40" i="3"/>
  <c r="FX41" i="3" s="1"/>
  <c r="FX42" i="3" s="1"/>
  <c r="DL40" i="3"/>
  <c r="DL41" i="3" s="1"/>
  <c r="DL42" i="3" s="1"/>
  <c r="AZ40" i="3"/>
  <c r="AZ41" i="3" s="1"/>
  <c r="AZ42" i="3" s="1"/>
  <c r="FO40" i="3"/>
  <c r="FO41" i="3" s="1"/>
  <c r="FO42" i="3" s="1"/>
  <c r="DC40" i="3"/>
  <c r="DC41" i="3" s="1"/>
  <c r="DC42" i="3" s="1"/>
  <c r="AQ40" i="3"/>
  <c r="AQ41" i="3" s="1"/>
  <c r="AQ42" i="3" s="1"/>
  <c r="FN40" i="3"/>
  <c r="FN41" i="3" s="1"/>
  <c r="FN42" i="3" s="1"/>
  <c r="DB40" i="3"/>
  <c r="DB41" i="3" s="1"/>
  <c r="DB42" i="3" s="1"/>
  <c r="AP40" i="3"/>
  <c r="AP41" i="3" s="1"/>
  <c r="AP42" i="3" s="1"/>
  <c r="DM40" i="3"/>
  <c r="DM41" i="3" s="1"/>
  <c r="DM42" i="3" s="1"/>
  <c r="CP53" i="3"/>
  <c r="CP54" i="3" s="1"/>
  <c r="EO40" i="3"/>
  <c r="EO41" i="3" s="1"/>
  <c r="EO42" i="3" s="1"/>
  <c r="CC40" i="3"/>
  <c r="CC41" i="3" s="1"/>
  <c r="CC42" i="3" s="1"/>
  <c r="Q40" i="3"/>
  <c r="Q41" i="3" s="1"/>
  <c r="Q42" i="3" s="1"/>
  <c r="BK40" i="3"/>
  <c r="BK41" i="3" s="1"/>
  <c r="BK42" i="3" s="1"/>
  <c r="FZ40" i="3"/>
  <c r="FZ41" i="3" s="1"/>
  <c r="FZ42" i="3" s="1"/>
  <c r="GB40" i="3"/>
  <c r="GB41" i="3" s="1"/>
  <c r="GB42" i="3" s="1"/>
  <c r="BD40" i="3"/>
  <c r="BD41" i="3" s="1"/>
  <c r="BD42" i="3" s="1"/>
  <c r="EE40" i="3"/>
  <c r="EE41" i="3" s="1"/>
  <c r="EE42" i="3" s="1"/>
  <c r="BS40" i="3"/>
  <c r="BS41" i="3" s="1"/>
  <c r="BS42" i="3" s="1"/>
  <c r="FD40" i="3"/>
  <c r="FD41" i="3" s="1"/>
  <c r="FD42" i="3" s="1"/>
  <c r="AF40" i="3"/>
  <c r="AF41" i="3" s="1"/>
  <c r="AF42" i="3" s="1"/>
  <c r="GH40" i="3"/>
  <c r="GH41" i="3" s="1"/>
  <c r="GH42" i="3" s="1"/>
  <c r="DV40" i="3"/>
  <c r="DV41" i="3" s="1"/>
  <c r="DV42" i="3" s="1"/>
  <c r="BJ40" i="3"/>
  <c r="BJ41" i="3" s="1"/>
  <c r="BJ42" i="3" s="1"/>
  <c r="FP40" i="3"/>
  <c r="FP41" i="3" s="1"/>
  <c r="FP42" i="3" s="1"/>
  <c r="DD40" i="3"/>
  <c r="DD41" i="3" s="1"/>
  <c r="DD42" i="3" s="1"/>
  <c r="AR40" i="3"/>
  <c r="AR41" i="3" s="1"/>
  <c r="AR42" i="3" s="1"/>
  <c r="FT53" i="3"/>
  <c r="FT54" i="3" s="1"/>
  <c r="FG40" i="3"/>
  <c r="FG41" i="3" s="1"/>
  <c r="FG42" i="3" s="1"/>
  <c r="CU40" i="3"/>
  <c r="CU41" i="3" s="1"/>
  <c r="CU42" i="3" s="1"/>
  <c r="AI40" i="3"/>
  <c r="AI41" i="3" s="1"/>
  <c r="AI42" i="3" s="1"/>
  <c r="FQ40" i="3"/>
  <c r="FQ41" i="3" s="1"/>
  <c r="FQ42" i="3" s="1"/>
  <c r="FS53" i="3"/>
  <c r="FS54" i="3" s="1"/>
  <c r="FF40" i="3"/>
  <c r="FF41" i="3" s="1"/>
  <c r="FF42" i="3" s="1"/>
  <c r="CT40" i="3"/>
  <c r="CT41" i="3" s="1"/>
  <c r="CT42" i="3" s="1"/>
  <c r="AH40" i="3"/>
  <c r="AH41" i="3" s="1"/>
  <c r="AH42" i="3" s="1"/>
  <c r="CG40" i="3"/>
  <c r="CG41" i="3" s="1"/>
  <c r="CG42" i="3" s="1"/>
  <c r="EG40" i="3"/>
  <c r="EG41" i="3" s="1"/>
  <c r="EG42" i="3" s="1"/>
  <c r="C9" i="5"/>
  <c r="C10" i="5" s="1"/>
  <c r="DA35" i="26"/>
  <c r="DB35" i="26" s="1"/>
  <c r="DC35" i="26" s="1"/>
  <c r="DA29" i="26"/>
  <c r="DB29" i="26" s="1"/>
  <c r="DC29" i="26" s="1"/>
  <c r="I76" i="9"/>
  <c r="I77" i="9" s="1"/>
  <c r="I79" i="9" s="1"/>
  <c r="I86" i="9" s="1"/>
  <c r="BR45" i="2"/>
  <c r="BR46" i="2" s="1"/>
  <c r="AV45" i="2"/>
  <c r="AV46" i="2" s="1"/>
  <c r="AU45" i="2"/>
  <c r="AU46" i="2" s="1"/>
  <c r="AF45" i="2"/>
  <c r="AF46" i="2" s="1"/>
  <c r="BD45" i="2"/>
  <c r="BD46" i="2" s="1"/>
  <c r="AP45" i="2"/>
  <c r="AP46" i="2" s="1"/>
  <c r="AX45" i="2"/>
  <c r="AX46" i="2" s="1"/>
  <c r="BQ45" i="2"/>
  <c r="BQ46" i="2" s="1"/>
  <c r="AB45" i="2"/>
  <c r="AJ45" i="2"/>
  <c r="AJ46" i="2" s="1"/>
  <c r="E38" i="12"/>
  <c r="C38" i="12"/>
  <c r="K46" i="3"/>
  <c r="K47" i="3" s="1"/>
  <c r="K48" i="3" s="1"/>
  <c r="O51" i="2"/>
  <c r="O52" i="2" s="1"/>
  <c r="M51" i="2"/>
  <c r="M52" i="2" s="1"/>
  <c r="P51" i="2"/>
  <c r="P52" i="2" s="1"/>
  <c r="N51" i="2"/>
  <c r="N52" i="2" s="1"/>
  <c r="L51" i="2"/>
  <c r="L52" i="2" s="1"/>
  <c r="L53" i="2" s="1"/>
  <c r="EQ41" i="3"/>
  <c r="EQ42" i="3" s="1"/>
  <c r="F40" i="11"/>
  <c r="F42" i="11" s="1"/>
  <c r="F44" i="11" s="1"/>
  <c r="L1" i="2"/>
  <c r="P28" i="12"/>
  <c r="H109" i="9"/>
  <c r="H110" i="9" s="1"/>
  <c r="F109" i="9"/>
  <c r="S55" i="2"/>
  <c r="W55" i="2"/>
  <c r="Z55" i="2"/>
  <c r="X55" i="2"/>
  <c r="Y55" i="2"/>
  <c r="AA55" i="2"/>
  <c r="T55" i="2"/>
  <c r="V55" i="2"/>
  <c r="U55" i="2"/>
  <c r="L63" i="2"/>
  <c r="N63" i="2"/>
  <c r="N64" i="2" s="1"/>
  <c r="V63" i="2"/>
  <c r="V64" i="2" s="1"/>
  <c r="AD63" i="2"/>
  <c r="AD64" i="2" s="1"/>
  <c r="AL63" i="2"/>
  <c r="AL64" i="2" s="1"/>
  <c r="AT63" i="2"/>
  <c r="AT64" i="2" s="1"/>
  <c r="BB63" i="2"/>
  <c r="BB64" i="2" s="1"/>
  <c r="BJ63" i="2"/>
  <c r="BJ64" i="2" s="1"/>
  <c r="BR63" i="2"/>
  <c r="BR64" i="2" s="1"/>
  <c r="W63" i="2"/>
  <c r="W64" i="2" s="1"/>
  <c r="AM63" i="2"/>
  <c r="AM64" i="2" s="1"/>
  <c r="BC63" i="2"/>
  <c r="BC64" i="2" s="1"/>
  <c r="BS63" i="2"/>
  <c r="BS64" i="2" s="1"/>
  <c r="AF63" i="2"/>
  <c r="AF64" i="2" s="1"/>
  <c r="AV63" i="2"/>
  <c r="AV64" i="2" s="1"/>
  <c r="BD63" i="2"/>
  <c r="BD64" i="2" s="1"/>
  <c r="BL63" i="2"/>
  <c r="BL64" i="2" s="1"/>
  <c r="O63" i="2"/>
  <c r="O64" i="2" s="1"/>
  <c r="AE63" i="2"/>
  <c r="AE64" i="2" s="1"/>
  <c r="AU63" i="2"/>
  <c r="AU64" i="2" s="1"/>
  <c r="BK63" i="2"/>
  <c r="BK64" i="2" s="1"/>
  <c r="P63" i="2"/>
  <c r="P64" i="2" s="1"/>
  <c r="X63" i="2"/>
  <c r="X64" i="2" s="1"/>
  <c r="AN63" i="2"/>
  <c r="AN64" i="2" s="1"/>
  <c r="R63" i="2"/>
  <c r="R64" i="2" s="1"/>
  <c r="Z63" i="2"/>
  <c r="Z64" i="2" s="1"/>
  <c r="AH63" i="2"/>
  <c r="AH64" i="2" s="1"/>
  <c r="AP63" i="2"/>
  <c r="AP64" i="2" s="1"/>
  <c r="AX63" i="2"/>
  <c r="AX64" i="2" s="1"/>
  <c r="BF63" i="2"/>
  <c r="BF64" i="2" s="1"/>
  <c r="BN63" i="2"/>
  <c r="BN64" i="2" s="1"/>
  <c r="S63" i="2"/>
  <c r="S64" i="2" s="1"/>
  <c r="AA63" i="2"/>
  <c r="AA64" i="2" s="1"/>
  <c r="AI63" i="2"/>
  <c r="AI64" i="2" s="1"/>
  <c r="AQ63" i="2"/>
  <c r="AQ64" i="2" s="1"/>
  <c r="AY63" i="2"/>
  <c r="AY64" i="2" s="1"/>
  <c r="BG63" i="2"/>
  <c r="BG64" i="2" s="1"/>
  <c r="BO63" i="2"/>
  <c r="BO64" i="2" s="1"/>
  <c r="T63" i="2"/>
  <c r="T64" i="2" s="1"/>
  <c r="AB63" i="2"/>
  <c r="AB64" i="2" s="1"/>
  <c r="AJ63" i="2"/>
  <c r="AJ64" i="2" s="1"/>
  <c r="AR63" i="2"/>
  <c r="AR64" i="2" s="1"/>
  <c r="AZ63" i="2"/>
  <c r="AZ64" i="2" s="1"/>
  <c r="BH63" i="2"/>
  <c r="BH64" i="2" s="1"/>
  <c r="BP63" i="2"/>
  <c r="BP64" i="2" s="1"/>
  <c r="M63" i="2"/>
  <c r="M64" i="2" s="1"/>
  <c r="U63" i="2"/>
  <c r="U64" i="2" s="1"/>
  <c r="AC63" i="2"/>
  <c r="AC64" i="2" s="1"/>
  <c r="AK63" i="2"/>
  <c r="AK64" i="2" s="1"/>
  <c r="AS63" i="2"/>
  <c r="AS64" i="2" s="1"/>
  <c r="BI63" i="2"/>
  <c r="BI64" i="2" s="1"/>
  <c r="BQ63" i="2"/>
  <c r="BQ64" i="2" s="1"/>
  <c r="AW63" i="2"/>
  <c r="AW64" i="2" s="1"/>
  <c r="AO63" i="2"/>
  <c r="AO64" i="2" s="1"/>
  <c r="BA63" i="2"/>
  <c r="BA64" i="2" s="1"/>
  <c r="BE63" i="2"/>
  <c r="BE64" i="2" s="1"/>
  <c r="Q63" i="2"/>
  <c r="Q64" i="2" s="1"/>
  <c r="Y63" i="2"/>
  <c r="Y64" i="2" s="1"/>
  <c r="BM63" i="2"/>
  <c r="BM64" i="2" s="1"/>
  <c r="AG63" i="2"/>
  <c r="AG64" i="2" s="1"/>
  <c r="S60" i="2"/>
  <c r="S61" i="2" s="1"/>
  <c r="AA60" i="2"/>
  <c r="AA61" i="2" s="1"/>
  <c r="AI60" i="2"/>
  <c r="AI61" i="2" s="1"/>
  <c r="AQ60" i="2"/>
  <c r="AQ61" i="2" s="1"/>
  <c r="AY60" i="2"/>
  <c r="AY61" i="2" s="1"/>
  <c r="BG60" i="2"/>
  <c r="BG61" i="2" s="1"/>
  <c r="BO60" i="2"/>
  <c r="BO61" i="2" s="1"/>
  <c r="AR60" i="2"/>
  <c r="AR61" i="2" s="1"/>
  <c r="BP60" i="2"/>
  <c r="BP61" i="2" s="1"/>
  <c r="U60" i="2"/>
  <c r="U61" i="2" s="1"/>
  <c r="AK60" i="2"/>
  <c r="AK61" i="2" s="1"/>
  <c r="BA60" i="2"/>
  <c r="BA61" i="2" s="1"/>
  <c r="BQ60" i="2"/>
  <c r="BQ61" i="2" s="1"/>
  <c r="T60" i="2"/>
  <c r="T61" i="2" s="1"/>
  <c r="AB60" i="2"/>
  <c r="AB61" i="2" s="1"/>
  <c r="AJ60" i="2"/>
  <c r="AJ61" i="2" s="1"/>
  <c r="AZ60" i="2"/>
  <c r="AZ61" i="2" s="1"/>
  <c r="BH60" i="2"/>
  <c r="BH61" i="2" s="1"/>
  <c r="M60" i="2"/>
  <c r="M61" i="2" s="1"/>
  <c r="AC60" i="2"/>
  <c r="AC61" i="2" s="1"/>
  <c r="AS60" i="2"/>
  <c r="AS61" i="2" s="1"/>
  <c r="BI60" i="2"/>
  <c r="BI61" i="2" s="1"/>
  <c r="O60" i="2"/>
  <c r="O61" i="2" s="1"/>
  <c r="W60" i="2"/>
  <c r="W61" i="2" s="1"/>
  <c r="AE60" i="2"/>
  <c r="AE61" i="2" s="1"/>
  <c r="AM60" i="2"/>
  <c r="AM61" i="2" s="1"/>
  <c r="AU60" i="2"/>
  <c r="AU61" i="2" s="1"/>
  <c r="BC60" i="2"/>
  <c r="BC61" i="2" s="1"/>
  <c r="BK60" i="2"/>
  <c r="BK61" i="2" s="1"/>
  <c r="BS60" i="2"/>
  <c r="BS61" i="2" s="1"/>
  <c r="P60" i="2"/>
  <c r="P61" i="2" s="1"/>
  <c r="X60" i="2"/>
  <c r="X61" i="2" s="1"/>
  <c r="AF60" i="2"/>
  <c r="AF61" i="2" s="1"/>
  <c r="AN60" i="2"/>
  <c r="AN61" i="2" s="1"/>
  <c r="AV60" i="2"/>
  <c r="AV61" i="2" s="1"/>
  <c r="BD60" i="2"/>
  <c r="BD61" i="2" s="1"/>
  <c r="BL60" i="2"/>
  <c r="BL61" i="2" s="1"/>
  <c r="L60" i="2"/>
  <c r="Q60" i="2"/>
  <c r="Q61" i="2" s="1"/>
  <c r="Y60" i="2"/>
  <c r="Y61" i="2" s="1"/>
  <c r="AG60" i="2"/>
  <c r="AG61" i="2" s="1"/>
  <c r="AO60" i="2"/>
  <c r="AO61" i="2" s="1"/>
  <c r="AW60" i="2"/>
  <c r="AW61" i="2" s="1"/>
  <c r="BE60" i="2"/>
  <c r="BE61" i="2" s="1"/>
  <c r="BM60" i="2"/>
  <c r="BM61" i="2" s="1"/>
  <c r="R60" i="2"/>
  <c r="R61" i="2" s="1"/>
  <c r="Z60" i="2"/>
  <c r="Z61" i="2" s="1"/>
  <c r="AH60" i="2"/>
  <c r="AH61" i="2" s="1"/>
  <c r="AP60" i="2"/>
  <c r="AP61" i="2" s="1"/>
  <c r="AX60" i="2"/>
  <c r="AX61" i="2" s="1"/>
  <c r="AT60" i="2"/>
  <c r="AT61" i="2" s="1"/>
  <c r="BF60" i="2"/>
  <c r="BF61" i="2" s="1"/>
  <c r="BN60" i="2"/>
  <c r="BN61" i="2" s="1"/>
  <c r="V60" i="2"/>
  <c r="V61" i="2" s="1"/>
  <c r="BB60" i="2"/>
  <c r="BB61" i="2" s="1"/>
  <c r="BJ60" i="2"/>
  <c r="BJ61" i="2" s="1"/>
  <c r="BR60" i="2"/>
  <c r="BR61" i="2" s="1"/>
  <c r="AD60" i="2"/>
  <c r="AD61" i="2" s="1"/>
  <c r="AL60" i="2"/>
  <c r="AL61" i="2" s="1"/>
  <c r="N60" i="2"/>
  <c r="N61" i="2" s="1"/>
  <c r="M57" i="2"/>
  <c r="M58" i="2" s="1"/>
  <c r="U57" i="2"/>
  <c r="U58" i="2" s="1"/>
  <c r="AC57" i="2"/>
  <c r="AC58" i="2" s="1"/>
  <c r="AF57" i="2"/>
  <c r="AF58" i="2" s="1"/>
  <c r="AH57" i="2"/>
  <c r="AH58" i="2" s="1"/>
  <c r="S57" i="2"/>
  <c r="S58" i="2" s="1"/>
  <c r="N58" i="2"/>
  <c r="V57" i="2"/>
  <c r="V58" i="2" s="1"/>
  <c r="AD57" i="2"/>
  <c r="AD58" i="2" s="1"/>
  <c r="W57" i="2"/>
  <c r="W58" i="2" s="1"/>
  <c r="AE57" i="2"/>
  <c r="AE58" i="2" s="1"/>
  <c r="P57" i="2"/>
  <c r="P58" i="2" s="1"/>
  <c r="Y57" i="2"/>
  <c r="Y58" i="2" s="1"/>
  <c r="AA57" i="2"/>
  <c r="AA58" i="2" s="1"/>
  <c r="AB57" i="2"/>
  <c r="AB58" i="2" s="1"/>
  <c r="L57" i="2"/>
  <c r="L58" i="2" s="1"/>
  <c r="L59" i="2" s="1"/>
  <c r="O57" i="2"/>
  <c r="O58" i="2" s="1"/>
  <c r="X57" i="2"/>
  <c r="X58" i="2" s="1"/>
  <c r="Q57" i="2"/>
  <c r="Q58" i="2" s="1"/>
  <c r="AG57" i="2"/>
  <c r="AG58" i="2" s="1"/>
  <c r="T57" i="2"/>
  <c r="T58" i="2" s="1"/>
  <c r="R57" i="2"/>
  <c r="R58" i="2" s="1"/>
  <c r="Z57" i="2"/>
  <c r="Z58" i="2" s="1"/>
  <c r="AI57" i="2"/>
  <c r="AI58" i="2" s="1"/>
  <c r="M49" i="2"/>
  <c r="I44" i="2"/>
  <c r="I45" i="2" s="1"/>
  <c r="L1" i="6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K40" i="4"/>
  <c r="R41" i="6"/>
  <c r="BB41" i="6"/>
  <c r="AA41" i="6"/>
  <c r="AB41" i="6"/>
  <c r="BK41" i="6"/>
  <c r="AC41" i="6"/>
  <c r="AD41" i="6"/>
  <c r="BL41" i="6"/>
  <c r="BM41" i="6"/>
  <c r="AM41" i="6"/>
  <c r="BN41" i="6"/>
  <c r="N41" i="6"/>
  <c r="AL41" i="6"/>
  <c r="AN41" i="6"/>
  <c r="BH41" i="6"/>
  <c r="O41" i="6"/>
  <c r="AO41" i="6"/>
  <c r="BJ41" i="6"/>
  <c r="AP41" i="6"/>
  <c r="Q41" i="6"/>
  <c r="AX41" i="6"/>
  <c r="P41" i="6"/>
  <c r="S41" i="6"/>
  <c r="AY41" i="6"/>
  <c r="Z41" i="6"/>
  <c r="AZ41" i="6"/>
  <c r="BA41" i="6"/>
  <c r="AE41" i="6"/>
  <c r="BC41" i="6"/>
  <c r="AR41" i="6"/>
  <c r="BP41" i="6"/>
  <c r="U41" i="6"/>
  <c r="AS41" i="6"/>
  <c r="BQ41" i="6"/>
  <c r="V41" i="6"/>
  <c r="AT41" i="6"/>
  <c r="BF41" i="6"/>
  <c r="BR41" i="6"/>
  <c r="K41" i="6"/>
  <c r="K42" i="6" s="1"/>
  <c r="W41" i="6"/>
  <c r="AI41" i="6"/>
  <c r="AU41" i="6"/>
  <c r="BG41" i="6"/>
  <c r="AQ41" i="6"/>
  <c r="BO41" i="6"/>
  <c r="T41" i="6"/>
  <c r="AF41" i="6"/>
  <c r="BD41" i="6"/>
  <c r="AG41" i="6"/>
  <c r="BE41" i="6"/>
  <c r="AH41" i="6"/>
  <c r="L41" i="6"/>
  <c r="X41" i="6"/>
  <c r="AJ41" i="6"/>
  <c r="AV41" i="6"/>
  <c r="M41" i="6"/>
  <c r="Y41" i="6"/>
  <c r="AK41" i="6"/>
  <c r="AW41" i="6"/>
  <c r="BI41" i="6"/>
  <c r="CX1" i="3"/>
  <c r="CY1" i="3" s="1"/>
  <c r="CZ1" i="3" s="1"/>
  <c r="DA1" i="3" s="1"/>
  <c r="DB1" i="3" s="1"/>
  <c r="DC1" i="3" s="1"/>
  <c r="DD1" i="3" s="1"/>
  <c r="DE1" i="3" s="1"/>
  <c r="DF1" i="3" s="1"/>
  <c r="DG1" i="3" s="1"/>
  <c r="DH1" i="3" s="1"/>
  <c r="DI1" i="3" s="1"/>
  <c r="DJ1" i="3" s="1"/>
  <c r="DK1" i="3" s="1"/>
  <c r="DL1" i="3" s="1"/>
  <c r="DM1" i="3" s="1"/>
  <c r="DN1" i="3" s="1"/>
  <c r="DO1" i="3" s="1"/>
  <c r="DP1" i="3" s="1"/>
  <c r="DQ1" i="3" s="1"/>
  <c r="DR1" i="3" s="1"/>
  <c r="DS1" i="3" s="1"/>
  <c r="DT1" i="3" s="1"/>
  <c r="DU1" i="3" s="1"/>
  <c r="DV1" i="3" s="1"/>
  <c r="DW1" i="3" s="1"/>
  <c r="DX1" i="3" s="1"/>
  <c r="DY1" i="3" s="1"/>
  <c r="DZ1" i="3" s="1"/>
  <c r="EA1" i="3" s="1"/>
  <c r="EB1" i="3" s="1"/>
  <c r="EC1" i="3" s="1"/>
  <c r="ED1" i="3" s="1"/>
  <c r="EE1" i="3" s="1"/>
  <c r="EF1" i="3" s="1"/>
  <c r="EG1" i="3" s="1"/>
  <c r="EH1" i="3" s="1"/>
  <c r="EI1" i="3" s="1"/>
  <c r="EJ1" i="3" s="1"/>
  <c r="EK1" i="3" s="1"/>
  <c r="EL1" i="3" s="1"/>
  <c r="EM1" i="3" s="1"/>
  <c r="EN1" i="3" s="1"/>
  <c r="EO1" i="3" s="1"/>
  <c r="EP1" i="3" s="1"/>
  <c r="EQ1" i="3" s="1"/>
  <c r="ER1" i="3" s="1"/>
  <c r="ES1" i="3" s="1"/>
  <c r="ET1" i="3" s="1"/>
  <c r="EU1" i="3" s="1"/>
  <c r="EV1" i="3" s="1"/>
  <c r="EW1" i="3" s="1"/>
  <c r="EX1" i="3" s="1"/>
  <c r="EY1" i="3" s="1"/>
  <c r="EZ1" i="3" s="1"/>
  <c r="FA1" i="3" s="1"/>
  <c r="FB1" i="3" s="1"/>
  <c r="FC1" i="3" s="1"/>
  <c r="FD1" i="3" s="1"/>
  <c r="FE1" i="3" s="1"/>
  <c r="FF1" i="3" s="1"/>
  <c r="FG1" i="3" s="1"/>
  <c r="FH1" i="3" s="1"/>
  <c r="FI1" i="3" s="1"/>
  <c r="FJ1" i="3" s="1"/>
  <c r="FK1" i="3" s="1"/>
  <c r="FL1" i="3" s="1"/>
  <c r="FM1" i="3" s="1"/>
  <c r="FN1" i="3" s="1"/>
  <c r="FO1" i="3" s="1"/>
  <c r="FP1" i="3" s="1"/>
  <c r="FQ1" i="3" s="1"/>
  <c r="FR1" i="3" s="1"/>
  <c r="FS1" i="3" s="1"/>
  <c r="FT1" i="3" s="1"/>
  <c r="FU1" i="3" s="1"/>
  <c r="FV1" i="3" s="1"/>
  <c r="FW1" i="3" s="1"/>
  <c r="FX1" i="3" s="1"/>
  <c r="FY1" i="3" s="1"/>
  <c r="FZ1" i="3" s="1"/>
  <c r="GA1" i="3" s="1"/>
  <c r="GB1" i="3" s="1"/>
  <c r="GC1" i="3" s="1"/>
  <c r="GD1" i="3" s="1"/>
  <c r="GE1" i="3" s="1"/>
  <c r="GF1" i="3" s="1"/>
  <c r="GG1" i="3" s="1"/>
  <c r="GH1" i="3" s="1"/>
  <c r="B7" i="1"/>
  <c r="A9" i="1"/>
  <c r="G53" i="50" l="1"/>
  <c r="G50" i="50"/>
  <c r="H53" i="47"/>
  <c r="I53" i="47" s="1"/>
  <c r="J53" i="47" s="1"/>
  <c r="K53" i="47" s="1"/>
  <c r="L53" i="47" s="1"/>
  <c r="H50" i="50"/>
  <c r="I50" i="50" s="1"/>
  <c r="J50" i="50" s="1"/>
  <c r="K50" i="50" s="1"/>
  <c r="L50" i="50" s="1"/>
  <c r="H50" i="47"/>
  <c r="I50" i="47" s="1"/>
  <c r="J50" i="47" s="1"/>
  <c r="K50" i="47" s="1"/>
  <c r="L50" i="47" s="1"/>
  <c r="H53" i="50"/>
  <c r="I53" i="50" s="1"/>
  <c r="J53" i="50" s="1"/>
  <c r="K53" i="50" s="1"/>
  <c r="L53" i="50" s="1"/>
  <c r="M59" i="3"/>
  <c r="M60" i="3" s="1"/>
  <c r="CK35" i="47"/>
  <c r="CJ52" i="47"/>
  <c r="CJ49" i="47"/>
  <c r="CK35" i="50"/>
  <c r="CJ49" i="50"/>
  <c r="CJ52" i="50"/>
  <c r="K30" i="50"/>
  <c r="G30" i="50"/>
  <c r="F30" i="50"/>
  <c r="I30" i="50"/>
  <c r="H30" i="50"/>
  <c r="J30" i="50"/>
  <c r="E43" i="50"/>
  <c r="E44" i="50" s="1"/>
  <c r="E46" i="50"/>
  <c r="E47" i="50" s="1"/>
  <c r="V30" i="47"/>
  <c r="W30" i="47" s="1"/>
  <c r="X30" i="47" s="1"/>
  <c r="X46" i="47" s="1"/>
  <c r="V30" i="50"/>
  <c r="W30" i="50" s="1"/>
  <c r="M30" i="50"/>
  <c r="L46" i="50"/>
  <c r="L43" i="50"/>
  <c r="H115" i="44"/>
  <c r="H116" i="44" s="1"/>
  <c r="G115" i="44"/>
  <c r="G116" i="44" s="1"/>
  <c r="C20" i="47"/>
  <c r="I76" i="39"/>
  <c r="I77" i="39" s="1"/>
  <c r="I79" i="39" s="1"/>
  <c r="I86" i="39" s="1"/>
  <c r="E76" i="44"/>
  <c r="E77" i="44" s="1"/>
  <c r="E79" i="44" s="1"/>
  <c r="E86" i="44" s="1"/>
  <c r="K86" i="44" s="1"/>
  <c r="L86" i="44" s="1"/>
  <c r="I76" i="44"/>
  <c r="I77" i="44" s="1"/>
  <c r="I79" i="44" s="1"/>
  <c r="I86" i="44" s="1"/>
  <c r="H76" i="44"/>
  <c r="H77" i="44" s="1"/>
  <c r="H79" i="44" s="1"/>
  <c r="H86" i="44" s="1"/>
  <c r="G76" i="44"/>
  <c r="G77" i="44" s="1"/>
  <c r="G79" i="44" s="1"/>
  <c r="G86" i="44" s="1"/>
  <c r="F76" i="44"/>
  <c r="F77" i="44" s="1"/>
  <c r="F79" i="44" s="1"/>
  <c r="F86" i="44" s="1"/>
  <c r="L30" i="47"/>
  <c r="I88" i="39"/>
  <c r="I89" i="39" s="1"/>
  <c r="I121" i="39" s="1"/>
  <c r="G88" i="44"/>
  <c r="G89" i="44" s="1"/>
  <c r="F88" i="44"/>
  <c r="F89" i="44" s="1"/>
  <c r="F121" i="44" s="1"/>
  <c r="E88" i="44"/>
  <c r="E89" i="44" s="1"/>
  <c r="E121" i="44" s="1"/>
  <c r="H88" i="44"/>
  <c r="H89" i="44" s="1"/>
  <c r="H121" i="44" s="1"/>
  <c r="E30" i="12"/>
  <c r="E30" i="47"/>
  <c r="E43" i="47" s="1"/>
  <c r="I88" i="9"/>
  <c r="I88" i="44"/>
  <c r="I89" i="44" s="1"/>
  <c r="I121" i="44" s="1"/>
  <c r="G47" i="35"/>
  <c r="G48" i="35" s="1"/>
  <c r="G79" i="35" s="1"/>
  <c r="L54" i="3"/>
  <c r="H47" i="11"/>
  <c r="H92" i="11" s="1"/>
  <c r="H6" i="11" s="1"/>
  <c r="H76" i="39"/>
  <c r="H77" i="39" s="1"/>
  <c r="H79" i="39" s="1"/>
  <c r="H86" i="39" s="1"/>
  <c r="G76" i="39"/>
  <c r="G77" i="39" s="1"/>
  <c r="G79" i="39" s="1"/>
  <c r="G86" i="39" s="1"/>
  <c r="E20" i="40"/>
  <c r="F20" i="40" s="1"/>
  <c r="G20" i="40" s="1"/>
  <c r="H20" i="40" s="1"/>
  <c r="I20" i="40" s="1"/>
  <c r="J20" i="40" s="1"/>
  <c r="K20" i="40" s="1"/>
  <c r="F76" i="39"/>
  <c r="F77" i="39" s="1"/>
  <c r="F79" i="39" s="1"/>
  <c r="F86" i="39" s="1"/>
  <c r="E76" i="39"/>
  <c r="E77" i="39" s="1"/>
  <c r="E79" i="39" s="1"/>
  <c r="E86" i="39" s="1"/>
  <c r="E20" i="32"/>
  <c r="F20" i="32" s="1"/>
  <c r="G20" i="32" s="1"/>
  <c r="H20" i="32" s="1"/>
  <c r="I20" i="32" s="1"/>
  <c r="J20" i="32" s="1"/>
  <c r="K20" i="32" s="1"/>
  <c r="E20" i="33"/>
  <c r="F20" i="33" s="1"/>
  <c r="G20" i="33" s="1"/>
  <c r="H20" i="33" s="1"/>
  <c r="I20" i="33" s="1"/>
  <c r="J20" i="33" s="1"/>
  <c r="K20" i="33" s="1"/>
  <c r="L31" i="40"/>
  <c r="L46" i="40" s="1"/>
  <c r="H88" i="39"/>
  <c r="H89" i="39" s="1"/>
  <c r="G88" i="39"/>
  <c r="G89" i="39" s="1"/>
  <c r="F88" i="39"/>
  <c r="F89" i="39" s="1"/>
  <c r="E88" i="39"/>
  <c r="E89" i="39" s="1"/>
  <c r="E88" i="9"/>
  <c r="L31" i="32"/>
  <c r="L31" i="33"/>
  <c r="E31" i="40"/>
  <c r="E31" i="32"/>
  <c r="E31" i="33"/>
  <c r="V31" i="40"/>
  <c r="V46" i="40" s="1"/>
  <c r="V31" i="32"/>
  <c r="W31" i="32" s="1"/>
  <c r="X31" i="32" s="1"/>
  <c r="Y31" i="32" s="1"/>
  <c r="Z31" i="32" s="1"/>
  <c r="AA31" i="32" s="1"/>
  <c r="AB31" i="32" s="1"/>
  <c r="AC31" i="32" s="1"/>
  <c r="AD31" i="32" s="1"/>
  <c r="AE31" i="32" s="1"/>
  <c r="AF31" i="32" s="1"/>
  <c r="AG31" i="32" s="1"/>
  <c r="AH31" i="32" s="1"/>
  <c r="AI31" i="32" s="1"/>
  <c r="AJ31" i="32" s="1"/>
  <c r="AK31" i="32" s="1"/>
  <c r="AL31" i="32" s="1"/>
  <c r="AM31" i="32" s="1"/>
  <c r="AN31" i="32" s="1"/>
  <c r="AO31" i="32" s="1"/>
  <c r="AP31" i="32" s="1"/>
  <c r="AQ31" i="32" s="1"/>
  <c r="AR31" i="32" s="1"/>
  <c r="V31" i="33"/>
  <c r="W31" i="33" s="1"/>
  <c r="X31" i="33" s="1"/>
  <c r="Y31" i="33" s="1"/>
  <c r="Z31" i="33" s="1"/>
  <c r="AA31" i="33" s="1"/>
  <c r="AB31" i="33" s="1"/>
  <c r="AC31" i="33" s="1"/>
  <c r="AD31" i="33" s="1"/>
  <c r="AE31" i="33" s="1"/>
  <c r="AF31" i="33" s="1"/>
  <c r="AG31" i="33" s="1"/>
  <c r="AH31" i="33" s="1"/>
  <c r="AI31" i="33" s="1"/>
  <c r="AJ31" i="33" s="1"/>
  <c r="AK31" i="33" s="1"/>
  <c r="AL31" i="33" s="1"/>
  <c r="AM31" i="33" s="1"/>
  <c r="AN31" i="33" s="1"/>
  <c r="AO31" i="33" s="1"/>
  <c r="AP31" i="33" s="1"/>
  <c r="AQ31" i="33" s="1"/>
  <c r="AR31" i="33" s="1"/>
  <c r="P29" i="35"/>
  <c r="G44" i="35"/>
  <c r="G45" i="35" s="1"/>
  <c r="G75" i="35" s="1"/>
  <c r="F213" i="35"/>
  <c r="F75" i="35"/>
  <c r="P29" i="33"/>
  <c r="P29" i="32"/>
  <c r="V27" i="33"/>
  <c r="V27" i="32"/>
  <c r="K33" i="12"/>
  <c r="L33" i="12" s="1"/>
  <c r="M33" i="12" s="1"/>
  <c r="N33" i="12" s="1"/>
  <c r="O33" i="12" s="1"/>
  <c r="P33" i="12" s="1"/>
  <c r="Q33" i="12" s="1"/>
  <c r="R33" i="12" s="1"/>
  <c r="S33" i="12" s="1"/>
  <c r="T33" i="12" s="1"/>
  <c r="U33" i="12" s="1"/>
  <c r="V33" i="12" s="1"/>
  <c r="W33" i="12" s="1"/>
  <c r="X33" i="12" s="1"/>
  <c r="Y33" i="12" s="1"/>
  <c r="Z33" i="12" s="1"/>
  <c r="AA33" i="12" s="1"/>
  <c r="AB33" i="12" s="1"/>
  <c r="AC33" i="12" s="1"/>
  <c r="AD33" i="12" s="1"/>
  <c r="AE33" i="12" s="1"/>
  <c r="AF33" i="12" s="1"/>
  <c r="AG33" i="12" s="1"/>
  <c r="AH33" i="12" s="1"/>
  <c r="AI33" i="12" s="1"/>
  <c r="AJ33" i="12" s="1"/>
  <c r="AK33" i="12" s="1"/>
  <c r="AL33" i="12" s="1"/>
  <c r="AM33" i="12" s="1"/>
  <c r="AN33" i="12" s="1"/>
  <c r="AO33" i="12" s="1"/>
  <c r="AP33" i="12" s="1"/>
  <c r="AQ33" i="12" s="1"/>
  <c r="AR33" i="12" s="1"/>
  <c r="AC46" i="2"/>
  <c r="V30" i="12"/>
  <c r="L30" i="12"/>
  <c r="L43" i="12" s="1"/>
  <c r="G88" i="9"/>
  <c r="G89" i="9" s="1"/>
  <c r="H88" i="9"/>
  <c r="H89" i="9" s="1"/>
  <c r="F88" i="9"/>
  <c r="F89" i="9" s="1"/>
  <c r="W30" i="26"/>
  <c r="F34" i="12"/>
  <c r="G34" i="12" s="1"/>
  <c r="AF48" i="4"/>
  <c r="I46" i="4"/>
  <c r="K42" i="3"/>
  <c r="K43" i="3" s="1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AG43" i="3" s="1"/>
  <c r="AH43" i="3" s="1"/>
  <c r="AI43" i="3" s="1"/>
  <c r="AJ43" i="3" s="1"/>
  <c r="AK43" i="3" s="1"/>
  <c r="AL43" i="3" s="1"/>
  <c r="AM43" i="3" s="1"/>
  <c r="AN43" i="3" s="1"/>
  <c r="AO43" i="3" s="1"/>
  <c r="AP43" i="3" s="1"/>
  <c r="AQ43" i="3" s="1"/>
  <c r="AR43" i="3" s="1"/>
  <c r="AS43" i="3" s="1"/>
  <c r="AT43" i="3" s="1"/>
  <c r="AU43" i="3" s="1"/>
  <c r="AV43" i="3" s="1"/>
  <c r="AW43" i="3" s="1"/>
  <c r="AX43" i="3" s="1"/>
  <c r="AY43" i="3" s="1"/>
  <c r="AZ43" i="3" s="1"/>
  <c r="BA43" i="3" s="1"/>
  <c r="BB43" i="3" s="1"/>
  <c r="BC43" i="3" s="1"/>
  <c r="BD43" i="3" s="1"/>
  <c r="BE43" i="3" s="1"/>
  <c r="BF43" i="3" s="1"/>
  <c r="BG43" i="3" s="1"/>
  <c r="BH43" i="3" s="1"/>
  <c r="BI43" i="3" s="1"/>
  <c r="BJ43" i="3" s="1"/>
  <c r="BK43" i="3" s="1"/>
  <c r="BL43" i="3" s="1"/>
  <c r="BM43" i="3" s="1"/>
  <c r="BN43" i="3" s="1"/>
  <c r="BO43" i="3" s="1"/>
  <c r="BP43" i="3" s="1"/>
  <c r="BQ43" i="3" s="1"/>
  <c r="BR43" i="3" s="1"/>
  <c r="BS43" i="3" s="1"/>
  <c r="BT43" i="3" s="1"/>
  <c r="BU43" i="3" s="1"/>
  <c r="BV43" i="3" s="1"/>
  <c r="BW43" i="3" s="1"/>
  <c r="BX43" i="3" s="1"/>
  <c r="BY43" i="3" s="1"/>
  <c r="BZ43" i="3" s="1"/>
  <c r="CA43" i="3" s="1"/>
  <c r="CB43" i="3" s="1"/>
  <c r="CC43" i="3" s="1"/>
  <c r="CD43" i="3" s="1"/>
  <c r="CE43" i="3" s="1"/>
  <c r="CF43" i="3" s="1"/>
  <c r="CG43" i="3" s="1"/>
  <c r="CH43" i="3" s="1"/>
  <c r="CI43" i="3" s="1"/>
  <c r="CJ43" i="3" s="1"/>
  <c r="CK43" i="3" s="1"/>
  <c r="CL43" i="3" s="1"/>
  <c r="CM43" i="3" s="1"/>
  <c r="CN43" i="3" s="1"/>
  <c r="CO43" i="3" s="1"/>
  <c r="CP43" i="3" s="1"/>
  <c r="CQ43" i="3" s="1"/>
  <c r="CR43" i="3" s="1"/>
  <c r="CS43" i="3" s="1"/>
  <c r="CT43" i="3" s="1"/>
  <c r="CU43" i="3" s="1"/>
  <c r="CV43" i="3" s="1"/>
  <c r="CW43" i="3" s="1"/>
  <c r="CX43" i="3" s="1"/>
  <c r="CY43" i="3" s="1"/>
  <c r="CZ43" i="3" s="1"/>
  <c r="DA43" i="3" s="1"/>
  <c r="DB43" i="3" s="1"/>
  <c r="DC43" i="3" s="1"/>
  <c r="DD43" i="3" s="1"/>
  <c r="DE43" i="3" s="1"/>
  <c r="DF43" i="3" s="1"/>
  <c r="DG43" i="3" s="1"/>
  <c r="DH43" i="3" s="1"/>
  <c r="DI43" i="3" s="1"/>
  <c r="DJ43" i="3" s="1"/>
  <c r="DK43" i="3" s="1"/>
  <c r="DL43" i="3" s="1"/>
  <c r="DM43" i="3" s="1"/>
  <c r="DN43" i="3" s="1"/>
  <c r="DO43" i="3" s="1"/>
  <c r="DP43" i="3" s="1"/>
  <c r="DQ43" i="3" s="1"/>
  <c r="DR43" i="3" s="1"/>
  <c r="DS43" i="3" s="1"/>
  <c r="DT43" i="3" s="1"/>
  <c r="DU43" i="3" s="1"/>
  <c r="DV43" i="3" s="1"/>
  <c r="DW43" i="3" s="1"/>
  <c r="DX43" i="3" s="1"/>
  <c r="DY43" i="3" s="1"/>
  <c r="DZ43" i="3" s="1"/>
  <c r="EA43" i="3" s="1"/>
  <c r="EB43" i="3" s="1"/>
  <c r="EC43" i="3" s="1"/>
  <c r="ED43" i="3" s="1"/>
  <c r="EE43" i="3" s="1"/>
  <c r="EF43" i="3" s="1"/>
  <c r="EG43" i="3" s="1"/>
  <c r="EH43" i="3" s="1"/>
  <c r="EI43" i="3" s="1"/>
  <c r="EJ43" i="3" s="1"/>
  <c r="EK43" i="3" s="1"/>
  <c r="EL43" i="3" s="1"/>
  <c r="EM43" i="3" s="1"/>
  <c r="EN43" i="3" s="1"/>
  <c r="EO43" i="3" s="1"/>
  <c r="EP43" i="3" s="1"/>
  <c r="EQ43" i="3" s="1"/>
  <c r="ER43" i="3" s="1"/>
  <c r="ES43" i="3" s="1"/>
  <c r="ET43" i="3" s="1"/>
  <c r="EU43" i="3" s="1"/>
  <c r="EV43" i="3" s="1"/>
  <c r="EW43" i="3" s="1"/>
  <c r="EX43" i="3" s="1"/>
  <c r="EY43" i="3" s="1"/>
  <c r="EZ43" i="3" s="1"/>
  <c r="FA43" i="3" s="1"/>
  <c r="FB43" i="3" s="1"/>
  <c r="FC43" i="3" s="1"/>
  <c r="FD43" i="3" s="1"/>
  <c r="FE43" i="3" s="1"/>
  <c r="FF43" i="3" s="1"/>
  <c r="FG43" i="3" s="1"/>
  <c r="FH43" i="3" s="1"/>
  <c r="FI43" i="3" s="1"/>
  <c r="FJ43" i="3" s="1"/>
  <c r="FK43" i="3" s="1"/>
  <c r="FL43" i="3" s="1"/>
  <c r="FM43" i="3" s="1"/>
  <c r="FN43" i="3" s="1"/>
  <c r="FO43" i="3" s="1"/>
  <c r="FP43" i="3" s="1"/>
  <c r="FQ43" i="3" s="1"/>
  <c r="FR43" i="3" s="1"/>
  <c r="FS43" i="3" s="1"/>
  <c r="FT43" i="3" s="1"/>
  <c r="FU43" i="3" s="1"/>
  <c r="FV43" i="3" s="1"/>
  <c r="FW43" i="3" s="1"/>
  <c r="FX43" i="3" s="1"/>
  <c r="FY43" i="3" s="1"/>
  <c r="FZ43" i="3" s="1"/>
  <c r="GA43" i="3" s="1"/>
  <c r="GB43" i="3" s="1"/>
  <c r="GC43" i="3" s="1"/>
  <c r="GD43" i="3" s="1"/>
  <c r="GE43" i="3" s="1"/>
  <c r="GF43" i="3" s="1"/>
  <c r="GG43" i="3" s="1"/>
  <c r="GH43" i="3" s="1"/>
  <c r="F46" i="11"/>
  <c r="F47" i="11" s="1"/>
  <c r="E46" i="11"/>
  <c r="Y48" i="4"/>
  <c r="AE48" i="4"/>
  <c r="Q48" i="4"/>
  <c r="AC48" i="4"/>
  <c r="M48" i="4"/>
  <c r="AA48" i="4"/>
  <c r="AJ48" i="4"/>
  <c r="L64" i="2"/>
  <c r="L65" i="2" s="1"/>
  <c r="M65" i="2" s="1"/>
  <c r="N65" i="2" s="1"/>
  <c r="O65" i="2" s="1"/>
  <c r="P65" i="2" s="1"/>
  <c r="Q65" i="2" s="1"/>
  <c r="R65" i="2" s="1"/>
  <c r="S65" i="2" s="1"/>
  <c r="T65" i="2" s="1"/>
  <c r="U65" i="2" s="1"/>
  <c r="V65" i="2" s="1"/>
  <c r="W65" i="2" s="1"/>
  <c r="X65" i="2" s="1"/>
  <c r="Y65" i="2" s="1"/>
  <c r="Z65" i="2" s="1"/>
  <c r="AA65" i="2" s="1"/>
  <c r="AB65" i="2" s="1"/>
  <c r="AC65" i="2" s="1"/>
  <c r="AD65" i="2" s="1"/>
  <c r="AE65" i="2" s="1"/>
  <c r="AF65" i="2" s="1"/>
  <c r="AG65" i="2" s="1"/>
  <c r="AH65" i="2" s="1"/>
  <c r="AI65" i="2" s="1"/>
  <c r="AJ65" i="2" s="1"/>
  <c r="AK65" i="2" s="1"/>
  <c r="AL65" i="2" s="1"/>
  <c r="AM65" i="2" s="1"/>
  <c r="AN65" i="2" s="1"/>
  <c r="AO65" i="2" s="1"/>
  <c r="AP65" i="2" s="1"/>
  <c r="AQ65" i="2" s="1"/>
  <c r="AR65" i="2" s="1"/>
  <c r="AS65" i="2" s="1"/>
  <c r="AT65" i="2" s="1"/>
  <c r="AU65" i="2" s="1"/>
  <c r="AV65" i="2" s="1"/>
  <c r="AW65" i="2" s="1"/>
  <c r="AX65" i="2" s="1"/>
  <c r="AY65" i="2" s="1"/>
  <c r="AZ65" i="2" s="1"/>
  <c r="BA65" i="2" s="1"/>
  <c r="BB65" i="2" s="1"/>
  <c r="BC65" i="2" s="1"/>
  <c r="BD65" i="2" s="1"/>
  <c r="BE65" i="2" s="1"/>
  <c r="BF65" i="2" s="1"/>
  <c r="BG65" i="2" s="1"/>
  <c r="BH65" i="2" s="1"/>
  <c r="BI65" i="2" s="1"/>
  <c r="BJ65" i="2" s="1"/>
  <c r="BK65" i="2" s="1"/>
  <c r="BL65" i="2" s="1"/>
  <c r="BM65" i="2" s="1"/>
  <c r="BN65" i="2" s="1"/>
  <c r="BO65" i="2" s="1"/>
  <c r="BP65" i="2" s="1"/>
  <c r="BQ65" i="2" s="1"/>
  <c r="BR65" i="2" s="1"/>
  <c r="BS65" i="2" s="1"/>
  <c r="G115" i="9"/>
  <c r="G116" i="9" s="1"/>
  <c r="H115" i="9"/>
  <c r="H116" i="9" s="1"/>
  <c r="E20" i="26"/>
  <c r="F20" i="26" s="1"/>
  <c r="G20" i="26" s="1"/>
  <c r="H20" i="26" s="1"/>
  <c r="I20" i="26" s="1"/>
  <c r="J20" i="26" s="1"/>
  <c r="K20" i="26" s="1"/>
  <c r="N59" i="3"/>
  <c r="N60" i="3" s="1"/>
  <c r="R48" i="4"/>
  <c r="Z48" i="4"/>
  <c r="K54" i="3"/>
  <c r="K55" i="3" s="1"/>
  <c r="G47" i="11"/>
  <c r="L48" i="4"/>
  <c r="AG48" i="4"/>
  <c r="W48" i="4"/>
  <c r="AL48" i="4"/>
  <c r="U48" i="4"/>
  <c r="V48" i="4"/>
  <c r="O48" i="4"/>
  <c r="AB48" i="4"/>
  <c r="T48" i="4"/>
  <c r="N48" i="4"/>
  <c r="AI48" i="4"/>
  <c r="AH48" i="4"/>
  <c r="S48" i="4"/>
  <c r="X48" i="4"/>
  <c r="AK48" i="4"/>
  <c r="P48" i="4"/>
  <c r="AD48" i="4"/>
  <c r="L47" i="3"/>
  <c r="L48" i="3" s="1"/>
  <c r="K41" i="4"/>
  <c r="K42" i="4" s="1"/>
  <c r="F38" i="12"/>
  <c r="G38" i="12" s="1"/>
  <c r="AB46" i="2"/>
  <c r="M46" i="2"/>
  <c r="L50" i="2"/>
  <c r="I46" i="11"/>
  <c r="I47" i="11" s="1"/>
  <c r="I92" i="11" s="1"/>
  <c r="I6" i="11" s="1"/>
  <c r="N2" i="2"/>
  <c r="M1" i="2"/>
  <c r="Q28" i="12"/>
  <c r="R55" i="2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F72" i="9"/>
  <c r="F74" i="9" s="1"/>
  <c r="H72" i="9"/>
  <c r="H74" i="9" s="1"/>
  <c r="G72" i="9"/>
  <c r="G74" i="9" s="1"/>
  <c r="F110" i="9"/>
  <c r="L61" i="2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AK62" i="2" s="1"/>
  <c r="AL62" i="2" s="1"/>
  <c r="AM62" i="2" s="1"/>
  <c r="AN62" i="2" s="1"/>
  <c r="AO62" i="2" s="1"/>
  <c r="AP62" i="2" s="1"/>
  <c r="AQ62" i="2" s="1"/>
  <c r="AR62" i="2" s="1"/>
  <c r="AS62" i="2" s="1"/>
  <c r="AT62" i="2" s="1"/>
  <c r="AU62" i="2" s="1"/>
  <c r="AV62" i="2" s="1"/>
  <c r="AW62" i="2" s="1"/>
  <c r="AX62" i="2" s="1"/>
  <c r="AY62" i="2" s="1"/>
  <c r="AZ62" i="2" s="1"/>
  <c r="BA62" i="2" s="1"/>
  <c r="BB62" i="2" s="1"/>
  <c r="BC62" i="2" s="1"/>
  <c r="BD62" i="2" s="1"/>
  <c r="BE62" i="2" s="1"/>
  <c r="BF62" i="2" s="1"/>
  <c r="BG62" i="2" s="1"/>
  <c r="BH62" i="2" s="1"/>
  <c r="BI62" i="2" s="1"/>
  <c r="BJ62" i="2" s="1"/>
  <c r="BK62" i="2" s="1"/>
  <c r="BL62" i="2" s="1"/>
  <c r="BM62" i="2" s="1"/>
  <c r="BN62" i="2" s="1"/>
  <c r="BO62" i="2" s="1"/>
  <c r="BP62" i="2" s="1"/>
  <c r="BQ62" i="2" s="1"/>
  <c r="BR62" i="2" s="1"/>
  <c r="BS62" i="2" s="1"/>
  <c r="M59" i="2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AG59" i="2" s="1"/>
  <c r="AH59" i="2" s="1"/>
  <c r="AI59" i="2" s="1"/>
  <c r="M53" i="2"/>
  <c r="N53" i="2" s="1"/>
  <c r="O53" i="2" s="1"/>
  <c r="P53" i="2" s="1"/>
  <c r="Q53" i="2" s="1"/>
  <c r="E77" i="9"/>
  <c r="E79" i="9" s="1"/>
  <c r="F76" i="9"/>
  <c r="F77" i="9" s="1"/>
  <c r="F79" i="9" s="1"/>
  <c r="G76" i="9"/>
  <c r="G77" i="9" s="1"/>
  <c r="G79" i="9" s="1"/>
  <c r="H76" i="9"/>
  <c r="H77" i="9" s="1"/>
  <c r="H79" i="9" s="1"/>
  <c r="L46" i="2"/>
  <c r="L47" i="2" s="1"/>
  <c r="F9" i="5"/>
  <c r="F10" i="5" s="1"/>
  <c r="AE40" i="4"/>
  <c r="AE41" i="4" s="1"/>
  <c r="O40" i="4"/>
  <c r="O41" i="4" s="1"/>
  <c r="AK40" i="4"/>
  <c r="AK41" i="4" s="1"/>
  <c r="N40" i="4"/>
  <c r="N41" i="4" s="1"/>
  <c r="AD40" i="4"/>
  <c r="AD41" i="4" s="1"/>
  <c r="AJ40" i="4"/>
  <c r="AJ41" i="4" s="1"/>
  <c r="V40" i="4"/>
  <c r="V41" i="4" s="1"/>
  <c r="R40" i="4"/>
  <c r="R41" i="4" s="1"/>
  <c r="X40" i="4"/>
  <c r="X41" i="4" s="1"/>
  <c r="Y40" i="4"/>
  <c r="Y41" i="4" s="1"/>
  <c r="AB40" i="4"/>
  <c r="AB41" i="4" s="1"/>
  <c r="AG40" i="4"/>
  <c r="AG41" i="4" s="1"/>
  <c r="AC40" i="4"/>
  <c r="AC41" i="4" s="1"/>
  <c r="L40" i="4"/>
  <c r="L41" i="4" s="1"/>
  <c r="M40" i="4"/>
  <c r="M41" i="4" s="1"/>
  <c r="S40" i="4"/>
  <c r="S41" i="4" s="1"/>
  <c r="U40" i="4"/>
  <c r="U41" i="4" s="1"/>
  <c r="P40" i="4"/>
  <c r="P41" i="4" s="1"/>
  <c r="AI40" i="4"/>
  <c r="AI41" i="4" s="1"/>
  <c r="AL40" i="4"/>
  <c r="AL41" i="4" s="1"/>
  <c r="AH40" i="4"/>
  <c r="AH41" i="4" s="1"/>
  <c r="AF40" i="4"/>
  <c r="AF41" i="4" s="1"/>
  <c r="AA40" i="4"/>
  <c r="AA41" i="4" s="1"/>
  <c r="W40" i="4"/>
  <c r="W41" i="4" s="1"/>
  <c r="Z40" i="4"/>
  <c r="Z41" i="4" s="1"/>
  <c r="T40" i="4"/>
  <c r="T41" i="4" s="1"/>
  <c r="Q40" i="4"/>
  <c r="Q41" i="4" s="1"/>
  <c r="L42" i="6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AK42" i="6" s="1"/>
  <c r="AL42" i="6" s="1"/>
  <c r="AM42" i="6" s="1"/>
  <c r="AN42" i="6" s="1"/>
  <c r="AO42" i="6" s="1"/>
  <c r="AP42" i="6" s="1"/>
  <c r="AQ42" i="6" s="1"/>
  <c r="AR42" i="6" s="1"/>
  <c r="AS42" i="6" s="1"/>
  <c r="AT42" i="6" s="1"/>
  <c r="AU42" i="6" s="1"/>
  <c r="AV42" i="6" s="1"/>
  <c r="AW42" i="6" s="1"/>
  <c r="AX42" i="6" s="1"/>
  <c r="AY42" i="6" s="1"/>
  <c r="AZ42" i="6" s="1"/>
  <c r="BA42" i="6" s="1"/>
  <c r="BB42" i="6" s="1"/>
  <c r="BC42" i="6" s="1"/>
  <c r="BD42" i="6" s="1"/>
  <c r="BE42" i="6" s="1"/>
  <c r="BF42" i="6" s="1"/>
  <c r="BG42" i="6" s="1"/>
  <c r="BH42" i="6" s="1"/>
  <c r="BI42" i="6" s="1"/>
  <c r="BJ42" i="6" s="1"/>
  <c r="BK42" i="6" s="1"/>
  <c r="BL42" i="6" s="1"/>
  <c r="BM42" i="6" s="1"/>
  <c r="BN42" i="6" s="1"/>
  <c r="BO42" i="6" s="1"/>
  <c r="BP42" i="6" s="1"/>
  <c r="BQ42" i="6" s="1"/>
  <c r="BR42" i="6" s="1"/>
  <c r="D9" i="5"/>
  <c r="D10" i="5" s="1"/>
  <c r="A10" i="1"/>
  <c r="B9" i="1"/>
  <c r="L54" i="50" l="1"/>
  <c r="M53" i="50"/>
  <c r="L51" i="47"/>
  <c r="M50" i="47"/>
  <c r="L54" i="47"/>
  <c r="M53" i="47"/>
  <c r="L51" i="50"/>
  <c r="M50" i="50"/>
  <c r="CL35" i="50"/>
  <c r="CK52" i="50"/>
  <c r="CK49" i="50"/>
  <c r="CL35" i="47"/>
  <c r="CK49" i="47"/>
  <c r="CK52" i="47"/>
  <c r="W43" i="47"/>
  <c r="W46" i="47"/>
  <c r="G121" i="44"/>
  <c r="G6" i="44" s="1"/>
  <c r="O10" i="44" s="1"/>
  <c r="X30" i="50"/>
  <c r="W46" i="50"/>
  <c r="W43" i="50"/>
  <c r="N30" i="50"/>
  <c r="M43" i="50"/>
  <c r="M46" i="50"/>
  <c r="J46" i="50"/>
  <c r="J43" i="50"/>
  <c r="H46" i="50"/>
  <c r="H43" i="50"/>
  <c r="I43" i="50"/>
  <c r="I46" i="50"/>
  <c r="F6" i="44"/>
  <c r="N10" i="44" s="1"/>
  <c r="F46" i="50"/>
  <c r="F47" i="50" s="1"/>
  <c r="F43" i="50"/>
  <c r="F44" i="50" s="1"/>
  <c r="F45" i="50" s="1"/>
  <c r="G46" i="50"/>
  <c r="G43" i="50"/>
  <c r="L46" i="47"/>
  <c r="L43" i="47"/>
  <c r="K46" i="50"/>
  <c r="K43" i="50"/>
  <c r="H47" i="35"/>
  <c r="H48" i="35" s="1"/>
  <c r="H79" i="35" s="1"/>
  <c r="I6" i="44"/>
  <c r="H6" i="44"/>
  <c r="N58" i="44" s="1"/>
  <c r="N59" i="44" s="1"/>
  <c r="H121" i="9"/>
  <c r="E6" i="44"/>
  <c r="M10" i="44" s="1"/>
  <c r="I6" i="39"/>
  <c r="E46" i="40"/>
  <c r="E47" i="40" s="1"/>
  <c r="G121" i="9"/>
  <c r="Y30" i="47"/>
  <c r="Y43" i="47" s="1"/>
  <c r="X43" i="47"/>
  <c r="L58" i="44"/>
  <c r="L59" i="44" s="1"/>
  <c r="M30" i="47"/>
  <c r="H30" i="47"/>
  <c r="E44" i="47"/>
  <c r="F30" i="47"/>
  <c r="K30" i="47"/>
  <c r="I30" i="47"/>
  <c r="E46" i="47"/>
  <c r="E47" i="47" s="1"/>
  <c r="G30" i="47"/>
  <c r="J30" i="47"/>
  <c r="E43" i="12"/>
  <c r="L55" i="3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AG55" i="3" s="1"/>
  <c r="AH55" i="3" s="1"/>
  <c r="AI55" i="3" s="1"/>
  <c r="AJ55" i="3" s="1"/>
  <c r="AK55" i="3" s="1"/>
  <c r="AL55" i="3" s="1"/>
  <c r="AM55" i="3" s="1"/>
  <c r="AN55" i="3" s="1"/>
  <c r="AO55" i="3" s="1"/>
  <c r="AP55" i="3" s="1"/>
  <c r="AQ55" i="3" s="1"/>
  <c r="AR55" i="3" s="1"/>
  <c r="AS55" i="3" s="1"/>
  <c r="AT55" i="3" s="1"/>
  <c r="AU55" i="3" s="1"/>
  <c r="AV55" i="3" s="1"/>
  <c r="AW55" i="3" s="1"/>
  <c r="AX55" i="3" s="1"/>
  <c r="AY55" i="3" s="1"/>
  <c r="AZ55" i="3" s="1"/>
  <c r="BA55" i="3" s="1"/>
  <c r="BB55" i="3" s="1"/>
  <c r="BC55" i="3" s="1"/>
  <c r="BD55" i="3" s="1"/>
  <c r="BE55" i="3" s="1"/>
  <c r="BF55" i="3" s="1"/>
  <c r="BG55" i="3" s="1"/>
  <c r="BH55" i="3" s="1"/>
  <c r="BI55" i="3" s="1"/>
  <c r="BJ55" i="3" s="1"/>
  <c r="BK55" i="3" s="1"/>
  <c r="BL55" i="3" s="1"/>
  <c r="BM55" i="3" s="1"/>
  <c r="BN55" i="3" s="1"/>
  <c r="BO55" i="3" s="1"/>
  <c r="BP55" i="3" s="1"/>
  <c r="BQ55" i="3" s="1"/>
  <c r="BR55" i="3" s="1"/>
  <c r="BS55" i="3" s="1"/>
  <c r="BT55" i="3" s="1"/>
  <c r="BU55" i="3" s="1"/>
  <c r="BV55" i="3" s="1"/>
  <c r="BW55" i="3" s="1"/>
  <c r="BX55" i="3" s="1"/>
  <c r="BY55" i="3" s="1"/>
  <c r="BZ55" i="3" s="1"/>
  <c r="CA55" i="3" s="1"/>
  <c r="CB55" i="3" s="1"/>
  <c r="CC55" i="3" s="1"/>
  <c r="CD55" i="3" s="1"/>
  <c r="CE55" i="3" s="1"/>
  <c r="CF55" i="3" s="1"/>
  <c r="CG55" i="3" s="1"/>
  <c r="CH55" i="3" s="1"/>
  <c r="CI55" i="3" s="1"/>
  <c r="CJ55" i="3" s="1"/>
  <c r="CK55" i="3" s="1"/>
  <c r="CL55" i="3" s="1"/>
  <c r="CM55" i="3" s="1"/>
  <c r="CN55" i="3" s="1"/>
  <c r="CO55" i="3" s="1"/>
  <c r="CP55" i="3" s="1"/>
  <c r="CQ55" i="3" s="1"/>
  <c r="CR55" i="3" s="1"/>
  <c r="CS55" i="3" s="1"/>
  <c r="CT55" i="3" s="1"/>
  <c r="CU55" i="3" s="1"/>
  <c r="CV55" i="3" s="1"/>
  <c r="CW55" i="3" s="1"/>
  <c r="CX55" i="3" s="1"/>
  <c r="CY55" i="3" s="1"/>
  <c r="CZ55" i="3" s="1"/>
  <c r="DA55" i="3" s="1"/>
  <c r="DB55" i="3" s="1"/>
  <c r="DC55" i="3" s="1"/>
  <c r="DD55" i="3" s="1"/>
  <c r="DE55" i="3" s="1"/>
  <c r="DF55" i="3" s="1"/>
  <c r="DG55" i="3" s="1"/>
  <c r="DH55" i="3" s="1"/>
  <c r="DI55" i="3" s="1"/>
  <c r="DJ55" i="3" s="1"/>
  <c r="DK55" i="3" s="1"/>
  <c r="DL55" i="3" s="1"/>
  <c r="DM55" i="3" s="1"/>
  <c r="DN55" i="3" s="1"/>
  <c r="DO55" i="3" s="1"/>
  <c r="DP55" i="3" s="1"/>
  <c r="DQ55" i="3" s="1"/>
  <c r="DR55" i="3" s="1"/>
  <c r="DS55" i="3" s="1"/>
  <c r="DT55" i="3" s="1"/>
  <c r="DU55" i="3" s="1"/>
  <c r="DV55" i="3" s="1"/>
  <c r="DW55" i="3" s="1"/>
  <c r="DX55" i="3" s="1"/>
  <c r="DY55" i="3" s="1"/>
  <c r="DZ55" i="3" s="1"/>
  <c r="EA55" i="3" s="1"/>
  <c r="EB55" i="3" s="1"/>
  <c r="EC55" i="3" s="1"/>
  <c r="ED55" i="3" s="1"/>
  <c r="EE55" i="3" s="1"/>
  <c r="EF55" i="3" s="1"/>
  <c r="EG55" i="3" s="1"/>
  <c r="EH55" i="3" s="1"/>
  <c r="EI55" i="3" s="1"/>
  <c r="EJ55" i="3" s="1"/>
  <c r="EK55" i="3" s="1"/>
  <c r="EL55" i="3" s="1"/>
  <c r="EM55" i="3" s="1"/>
  <c r="EN55" i="3" s="1"/>
  <c r="EO55" i="3" s="1"/>
  <c r="EP55" i="3" s="1"/>
  <c r="EQ55" i="3" s="1"/>
  <c r="ER55" i="3" s="1"/>
  <c r="ES55" i="3" s="1"/>
  <c r="ET55" i="3" s="1"/>
  <c r="EU55" i="3" s="1"/>
  <c r="EV55" i="3" s="1"/>
  <c r="EW55" i="3" s="1"/>
  <c r="EX55" i="3" s="1"/>
  <c r="EY55" i="3" s="1"/>
  <c r="EZ55" i="3" s="1"/>
  <c r="FA55" i="3" s="1"/>
  <c r="FB55" i="3" s="1"/>
  <c r="FC55" i="3" s="1"/>
  <c r="FD55" i="3" s="1"/>
  <c r="FE55" i="3" s="1"/>
  <c r="FF55" i="3" s="1"/>
  <c r="FG55" i="3" s="1"/>
  <c r="FH55" i="3" s="1"/>
  <c r="FI55" i="3" s="1"/>
  <c r="FJ55" i="3" s="1"/>
  <c r="FK55" i="3" s="1"/>
  <c r="FL55" i="3" s="1"/>
  <c r="FM55" i="3" s="1"/>
  <c r="FN55" i="3" s="1"/>
  <c r="FO55" i="3" s="1"/>
  <c r="FP55" i="3" s="1"/>
  <c r="FQ55" i="3" s="1"/>
  <c r="FR55" i="3" s="1"/>
  <c r="FS55" i="3" s="1"/>
  <c r="FT55" i="3" s="1"/>
  <c r="FU55" i="3" s="1"/>
  <c r="FV55" i="3" s="1"/>
  <c r="FW55" i="3" s="1"/>
  <c r="FX55" i="3" s="1"/>
  <c r="FY55" i="3" s="1"/>
  <c r="FZ55" i="3" s="1"/>
  <c r="GA55" i="3" s="1"/>
  <c r="GB55" i="3" s="1"/>
  <c r="GC55" i="3" s="1"/>
  <c r="GD55" i="3" s="1"/>
  <c r="GE55" i="3" s="1"/>
  <c r="GF55" i="3" s="1"/>
  <c r="GG55" i="3" s="1"/>
  <c r="GH55" i="3" s="1"/>
  <c r="E37" i="40"/>
  <c r="X37" i="40" s="1"/>
  <c r="G92" i="11"/>
  <c r="G6" i="11" s="1"/>
  <c r="E121" i="39"/>
  <c r="E6" i="39" s="1"/>
  <c r="F121" i="39"/>
  <c r="F6" i="39" s="1"/>
  <c r="L59" i="39" s="1"/>
  <c r="G121" i="39"/>
  <c r="G6" i="39" s="1"/>
  <c r="M59" i="39" s="1"/>
  <c r="H121" i="39"/>
  <c r="H6" i="39" s="1"/>
  <c r="N59" i="39" s="1"/>
  <c r="F121" i="9"/>
  <c r="V296" i="40"/>
  <c r="V294" i="40"/>
  <c r="E296" i="40"/>
  <c r="E294" i="40"/>
  <c r="L296" i="40"/>
  <c r="L294" i="40"/>
  <c r="V295" i="40"/>
  <c r="L295" i="40"/>
  <c r="E295" i="40"/>
  <c r="E293" i="40"/>
  <c r="M31" i="33"/>
  <c r="L293" i="33"/>
  <c r="L294" i="33"/>
  <c r="L295" i="33"/>
  <c r="L43" i="33"/>
  <c r="L296" i="33"/>
  <c r="L46" i="33"/>
  <c r="M31" i="32"/>
  <c r="L295" i="32"/>
  <c r="L293" i="32"/>
  <c r="L46" i="32"/>
  <c r="L294" i="32"/>
  <c r="L43" i="32"/>
  <c r="L296" i="32"/>
  <c r="W31" i="40"/>
  <c r="W46" i="40" s="1"/>
  <c r="V293" i="40"/>
  <c r="K31" i="33"/>
  <c r="H31" i="33"/>
  <c r="I31" i="33"/>
  <c r="F31" i="33"/>
  <c r="J31" i="33"/>
  <c r="G31" i="33"/>
  <c r="E46" i="33"/>
  <c r="E47" i="33" s="1"/>
  <c r="E43" i="33"/>
  <c r="E44" i="33" s="1"/>
  <c r="E296" i="33"/>
  <c r="E293" i="33"/>
  <c r="E295" i="33"/>
  <c r="E294" i="33"/>
  <c r="J31" i="32"/>
  <c r="G31" i="32"/>
  <c r="K31" i="32"/>
  <c r="I31" i="32"/>
  <c r="F31" i="32"/>
  <c r="H31" i="32"/>
  <c r="E295" i="32"/>
  <c r="E294" i="32"/>
  <c r="E43" i="32"/>
  <c r="E44" i="32" s="1"/>
  <c r="E46" i="32"/>
  <c r="E47" i="32" s="1"/>
  <c r="E293" i="32"/>
  <c r="E296" i="32"/>
  <c r="I31" i="40"/>
  <c r="I46" i="40" s="1"/>
  <c r="F31" i="40"/>
  <c r="F46" i="40" s="1"/>
  <c r="K31" i="40"/>
  <c r="K46" i="40" s="1"/>
  <c r="J31" i="40"/>
  <c r="J46" i="40" s="1"/>
  <c r="H31" i="40"/>
  <c r="H46" i="40" s="1"/>
  <c r="G31" i="40"/>
  <c r="G46" i="40" s="1"/>
  <c r="E43" i="40"/>
  <c r="E44" i="40" s="1"/>
  <c r="M31" i="40"/>
  <c r="M46" i="40" s="1"/>
  <c r="L293" i="40"/>
  <c r="L43" i="40"/>
  <c r="E37" i="35"/>
  <c r="H44" i="35"/>
  <c r="H45" i="35" s="1"/>
  <c r="H213" i="35" s="1"/>
  <c r="G213" i="35"/>
  <c r="Q29" i="35"/>
  <c r="P43" i="35"/>
  <c r="P296" i="35"/>
  <c r="P293" i="35"/>
  <c r="P46" i="35"/>
  <c r="W27" i="32"/>
  <c r="V295" i="32"/>
  <c r="V294" i="32"/>
  <c r="W27" i="33"/>
  <c r="V295" i="33"/>
  <c r="V294" i="33"/>
  <c r="Q29" i="33"/>
  <c r="Q29" i="32"/>
  <c r="E46" i="12"/>
  <c r="E37" i="32"/>
  <c r="E37" i="33"/>
  <c r="W30" i="12"/>
  <c r="V294" i="12"/>
  <c r="E36" i="26"/>
  <c r="E296" i="26" s="1"/>
  <c r="L293" i="12"/>
  <c r="I2" i="28" s="1"/>
  <c r="E293" i="12"/>
  <c r="E296" i="12"/>
  <c r="L301" i="12"/>
  <c r="I58" i="28" s="1"/>
  <c r="L299" i="12"/>
  <c r="I22" i="28" s="1"/>
  <c r="L300" i="12"/>
  <c r="I39" i="28" s="1"/>
  <c r="L298" i="12"/>
  <c r="I3" i="28" s="1"/>
  <c r="W299" i="12"/>
  <c r="T22" i="28" s="1"/>
  <c r="W301" i="12"/>
  <c r="T58" i="28" s="1"/>
  <c r="T3" i="28"/>
  <c r="W300" i="12"/>
  <c r="T39" i="28" s="1"/>
  <c r="L294" i="12"/>
  <c r="L30" i="26"/>
  <c r="M30" i="26" s="1"/>
  <c r="E30" i="26"/>
  <c r="I89" i="9"/>
  <c r="M47" i="2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AG47" i="2" s="1"/>
  <c r="AH47" i="2" s="1"/>
  <c r="AI47" i="2" s="1"/>
  <c r="AJ47" i="2" s="1"/>
  <c r="AK47" i="2" s="1"/>
  <c r="AL47" i="2" s="1"/>
  <c r="AM47" i="2" s="1"/>
  <c r="AN47" i="2" s="1"/>
  <c r="AO47" i="2" s="1"/>
  <c r="AP47" i="2" s="1"/>
  <c r="AQ47" i="2" s="1"/>
  <c r="AR47" i="2" s="1"/>
  <c r="AS47" i="2" s="1"/>
  <c r="AT47" i="2" s="1"/>
  <c r="AU47" i="2" s="1"/>
  <c r="AV47" i="2" s="1"/>
  <c r="AW47" i="2" s="1"/>
  <c r="AX47" i="2" s="1"/>
  <c r="AY47" i="2" s="1"/>
  <c r="AZ47" i="2" s="1"/>
  <c r="BA47" i="2" s="1"/>
  <c r="BB47" i="2" s="1"/>
  <c r="BC47" i="2" s="1"/>
  <c r="BD47" i="2" s="1"/>
  <c r="BE47" i="2" s="1"/>
  <c r="BF47" i="2" s="1"/>
  <c r="BG47" i="2" s="1"/>
  <c r="BH47" i="2" s="1"/>
  <c r="BI47" i="2" s="1"/>
  <c r="BJ47" i="2" s="1"/>
  <c r="BK47" i="2" s="1"/>
  <c r="BL47" i="2" s="1"/>
  <c r="BM47" i="2" s="1"/>
  <c r="BN47" i="2" s="1"/>
  <c r="BO47" i="2" s="1"/>
  <c r="BP47" i="2" s="1"/>
  <c r="BQ47" i="2" s="1"/>
  <c r="BR47" i="2" s="1"/>
  <c r="BS47" i="2" s="1"/>
  <c r="K68" i="2" s="1"/>
  <c r="K69" i="2" s="1"/>
  <c r="K70" i="2" s="1"/>
  <c r="O59" i="3"/>
  <c r="O60" i="3" s="1"/>
  <c r="M47" i="3"/>
  <c r="M48" i="3" s="1"/>
  <c r="W291" i="26"/>
  <c r="W292" i="26"/>
  <c r="X30" i="26"/>
  <c r="W45" i="26"/>
  <c r="W288" i="26"/>
  <c r="W289" i="26"/>
  <c r="W42" i="26"/>
  <c r="L292" i="26"/>
  <c r="L291" i="26"/>
  <c r="H86" i="9"/>
  <c r="M30" i="12"/>
  <c r="G86" i="9"/>
  <c r="F86" i="9"/>
  <c r="H38" i="12"/>
  <c r="F92" i="11"/>
  <c r="F6" i="11" s="1"/>
  <c r="K6" i="11" s="1"/>
  <c r="L42" i="4"/>
  <c r="M42" i="4" s="1"/>
  <c r="N42" i="4" s="1"/>
  <c r="O42" i="4" s="1"/>
  <c r="P42" i="4" s="1"/>
  <c r="Q42" i="4" s="1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AK42" i="4" s="1"/>
  <c r="AL42" i="4" s="1"/>
  <c r="E47" i="11"/>
  <c r="E92" i="11" s="1"/>
  <c r="E37" i="12"/>
  <c r="E49" i="12" s="1"/>
  <c r="H34" i="12"/>
  <c r="O2" i="2"/>
  <c r="N1" i="2"/>
  <c r="E89" i="9"/>
  <c r="E121" i="9" s="1"/>
  <c r="E72" i="9"/>
  <c r="E74" i="9" s="1"/>
  <c r="E86" i="9" s="1"/>
  <c r="K86" i="9" s="1"/>
  <c r="L86" i="9" s="1"/>
  <c r="R28" i="12"/>
  <c r="F11" i="5"/>
  <c r="D11" i="5"/>
  <c r="B10" i="1"/>
  <c r="A11" i="1"/>
  <c r="M51" i="50" l="1"/>
  <c r="N50" i="50"/>
  <c r="L264" i="50"/>
  <c r="L266" i="50" s="1"/>
  <c r="L269" i="50" s="1"/>
  <c r="L270" i="50" s="1"/>
  <c r="L271" i="50" s="1"/>
  <c r="L124" i="50"/>
  <c r="L125" i="50" s="1"/>
  <c r="L126" i="50" s="1"/>
  <c r="L84" i="50"/>
  <c r="M54" i="47"/>
  <c r="N53" i="47"/>
  <c r="L88" i="47"/>
  <c r="L90" i="47" s="1"/>
  <c r="L91" i="47" s="1"/>
  <c r="L128" i="47"/>
  <c r="L129" i="47" s="1"/>
  <c r="L130" i="47" s="1"/>
  <c r="M51" i="47"/>
  <c r="N50" i="47"/>
  <c r="L124" i="47"/>
  <c r="L125" i="47" s="1"/>
  <c r="L126" i="47" s="1"/>
  <c r="L127" i="47" s="1"/>
  <c r="L264" i="47"/>
  <c r="L266" i="47" s="1"/>
  <c r="L269" i="47" s="1"/>
  <c r="L270" i="47" s="1"/>
  <c r="L84" i="47"/>
  <c r="M54" i="50"/>
  <c r="N53" i="50"/>
  <c r="L128" i="50"/>
  <c r="L129" i="50" s="1"/>
  <c r="L130" i="50" s="1"/>
  <c r="L88" i="50"/>
  <c r="L90" i="50" s="1"/>
  <c r="L91" i="50" s="1"/>
  <c r="CM35" i="47"/>
  <c r="CL52" i="47"/>
  <c r="CL49" i="47"/>
  <c r="CM35" i="50"/>
  <c r="CL49" i="50"/>
  <c r="CL52" i="50"/>
  <c r="G47" i="50"/>
  <c r="G48" i="50" s="1"/>
  <c r="G79" i="50" s="1"/>
  <c r="G44" i="50"/>
  <c r="G45" i="50" s="1"/>
  <c r="G75" i="50" s="1"/>
  <c r="I47" i="35"/>
  <c r="I48" i="35" s="1"/>
  <c r="I79" i="35" s="1"/>
  <c r="O30" i="50"/>
  <c r="P30" i="50" s="1"/>
  <c r="N46" i="50"/>
  <c r="N43" i="50"/>
  <c r="F213" i="50"/>
  <c r="F75" i="50"/>
  <c r="Y30" i="50"/>
  <c r="X46" i="50"/>
  <c r="X43" i="50"/>
  <c r="P10" i="44"/>
  <c r="K58" i="44"/>
  <c r="K59" i="44" s="1"/>
  <c r="K8" i="44"/>
  <c r="M58" i="44"/>
  <c r="M59" i="44" s="1"/>
  <c r="N30" i="47"/>
  <c r="M46" i="47"/>
  <c r="M43" i="47"/>
  <c r="Z30" i="47"/>
  <c r="Y46" i="47"/>
  <c r="J46" i="47"/>
  <c r="J43" i="47"/>
  <c r="I43" i="47"/>
  <c r="I46" i="47"/>
  <c r="K43" i="47"/>
  <c r="K46" i="47"/>
  <c r="F43" i="47"/>
  <c r="F44" i="47" s="1"/>
  <c r="F45" i="47" s="1"/>
  <c r="F46" i="47"/>
  <c r="F47" i="47" s="1"/>
  <c r="G46" i="47"/>
  <c r="G43" i="47"/>
  <c r="H43" i="47"/>
  <c r="H46" i="47"/>
  <c r="CJ37" i="40"/>
  <c r="CJ49" i="40" s="1"/>
  <c r="CV37" i="40"/>
  <c r="CV308" i="40" s="1"/>
  <c r="BP37" i="40"/>
  <c r="BP52" i="40" s="1"/>
  <c r="AZ37" i="40"/>
  <c r="AZ49" i="40" s="1"/>
  <c r="BH37" i="40"/>
  <c r="BH49" i="40" s="1"/>
  <c r="R37" i="40"/>
  <c r="R49" i="40" s="1"/>
  <c r="CD37" i="40"/>
  <c r="CD52" i="40" s="1"/>
  <c r="BG37" i="40"/>
  <c r="BG49" i="40" s="1"/>
  <c r="V37" i="40"/>
  <c r="V308" i="40" s="1"/>
  <c r="CY37" i="40"/>
  <c r="CY308" i="40" s="1"/>
  <c r="O37" i="40"/>
  <c r="O308" i="40" s="1"/>
  <c r="CP37" i="40"/>
  <c r="CP52" i="40" s="1"/>
  <c r="AO37" i="40"/>
  <c r="AO49" i="40" s="1"/>
  <c r="AY37" i="40"/>
  <c r="AY49" i="40" s="1"/>
  <c r="AP37" i="40"/>
  <c r="AP308" i="40" s="1"/>
  <c r="BV37" i="40"/>
  <c r="BV52" i="40" s="1"/>
  <c r="BZ37" i="40"/>
  <c r="BZ52" i="40" s="1"/>
  <c r="K37" i="40"/>
  <c r="K49" i="40" s="1"/>
  <c r="BR37" i="40"/>
  <c r="BR308" i="40" s="1"/>
  <c r="Z37" i="40"/>
  <c r="Z308" i="40" s="1"/>
  <c r="BW37" i="40"/>
  <c r="BW49" i="40" s="1"/>
  <c r="CR37" i="40"/>
  <c r="CR52" i="40" s="1"/>
  <c r="CL37" i="40"/>
  <c r="BM37" i="40"/>
  <c r="BM49" i="40" s="1"/>
  <c r="AN37" i="40"/>
  <c r="AN49" i="40" s="1"/>
  <c r="CG37" i="40"/>
  <c r="CG49" i="40" s="1"/>
  <c r="CA37" i="40"/>
  <c r="CA52" i="40" s="1"/>
  <c r="AS37" i="40"/>
  <c r="AS52" i="40" s="1"/>
  <c r="AJ37" i="40"/>
  <c r="AJ49" i="40" s="1"/>
  <c r="CT37" i="40"/>
  <c r="CT49" i="40" s="1"/>
  <c r="AW37" i="40"/>
  <c r="AW52" i="40" s="1"/>
  <c r="J37" i="40"/>
  <c r="J49" i="40" s="1"/>
  <c r="CW37" i="40"/>
  <c r="CW308" i="40" s="1"/>
  <c r="AD37" i="40"/>
  <c r="AD308" i="40" s="1"/>
  <c r="CO37" i="40"/>
  <c r="CO49" i="40" s="1"/>
  <c r="CK37" i="40"/>
  <c r="CK52" i="40" s="1"/>
  <c r="BS37" i="40"/>
  <c r="BS308" i="40" s="1"/>
  <c r="CB37" i="40"/>
  <c r="CB49" i="40" s="1"/>
  <c r="I37" i="40"/>
  <c r="I308" i="40" s="1"/>
  <c r="M37" i="40"/>
  <c r="M308" i="40" s="1"/>
  <c r="CZ37" i="40"/>
  <c r="CZ49" i="40" s="1"/>
  <c r="AV37" i="40"/>
  <c r="AV52" i="40" s="1"/>
  <c r="CC37" i="40"/>
  <c r="CC49" i="40" s="1"/>
  <c r="BA37" i="40"/>
  <c r="BA49" i="40" s="1"/>
  <c r="CF37" i="40"/>
  <c r="CF52" i="40" s="1"/>
  <c r="E49" i="40"/>
  <c r="E50" i="40" s="1"/>
  <c r="E52" i="40"/>
  <c r="E53" i="40" s="1"/>
  <c r="AX37" i="40"/>
  <c r="AX49" i="40" s="1"/>
  <c r="Q37" i="40"/>
  <c r="Q308" i="40" s="1"/>
  <c r="AQ37" i="40"/>
  <c r="AQ49" i="40" s="1"/>
  <c r="Y37" i="40"/>
  <c r="Y308" i="40" s="1"/>
  <c r="F37" i="40"/>
  <c r="F49" i="40" s="1"/>
  <c r="AB37" i="40"/>
  <c r="AB308" i="40" s="1"/>
  <c r="CI37" i="40"/>
  <c r="CI52" i="40" s="1"/>
  <c r="S37" i="40"/>
  <c r="S308" i="40" s="1"/>
  <c r="AE37" i="40"/>
  <c r="AE52" i="40" s="1"/>
  <c r="AL37" i="40"/>
  <c r="AL52" i="40" s="1"/>
  <c r="AT37" i="40"/>
  <c r="AT52" i="40" s="1"/>
  <c r="BC37" i="40"/>
  <c r="BC49" i="40" s="1"/>
  <c r="BE37" i="40"/>
  <c r="BE52" i="40" s="1"/>
  <c r="AF37" i="40"/>
  <c r="AF52" i="40" s="1"/>
  <c r="G37" i="40"/>
  <c r="G308" i="40" s="1"/>
  <c r="BX37" i="40"/>
  <c r="BX308" i="40" s="1"/>
  <c r="CS37" i="40"/>
  <c r="CS49" i="40" s="1"/>
  <c r="BD37" i="40"/>
  <c r="BD49" i="40" s="1"/>
  <c r="CX37" i="40"/>
  <c r="CX49" i="40" s="1"/>
  <c r="BT37" i="40"/>
  <c r="BT52" i="40" s="1"/>
  <c r="AK37" i="40"/>
  <c r="AK308" i="40" s="1"/>
  <c r="AM37" i="40"/>
  <c r="AM52" i="40" s="1"/>
  <c r="AG37" i="40"/>
  <c r="AG49" i="40" s="1"/>
  <c r="BF37" i="40"/>
  <c r="BF49" i="40" s="1"/>
  <c r="U37" i="40"/>
  <c r="U52" i="40" s="1"/>
  <c r="E308" i="40"/>
  <c r="CQ37" i="40"/>
  <c r="CQ49" i="40" s="1"/>
  <c r="BB37" i="40"/>
  <c r="BB52" i="40" s="1"/>
  <c r="BN37" i="40"/>
  <c r="BN49" i="40" s="1"/>
  <c r="AA37" i="40"/>
  <c r="AA308" i="40" s="1"/>
  <c r="BI37" i="40"/>
  <c r="BI49" i="40" s="1"/>
  <c r="AI37" i="40"/>
  <c r="AI49" i="40" s="1"/>
  <c r="W37" i="40"/>
  <c r="W52" i="40" s="1"/>
  <c r="CH37" i="40"/>
  <c r="CH52" i="40" s="1"/>
  <c r="AH37" i="40"/>
  <c r="AH308" i="40" s="1"/>
  <c r="L37" i="40"/>
  <c r="L52" i="40" s="1"/>
  <c r="BL37" i="40"/>
  <c r="BL308" i="40" s="1"/>
  <c r="CE37" i="40"/>
  <c r="CE308" i="40" s="1"/>
  <c r="AU37" i="40"/>
  <c r="AU49" i="40" s="1"/>
  <c r="CM37" i="40"/>
  <c r="CM308" i="40" s="1"/>
  <c r="AC37" i="40"/>
  <c r="AC49" i="40" s="1"/>
  <c r="CU37" i="40"/>
  <c r="CU308" i="40" s="1"/>
  <c r="CN37" i="40"/>
  <c r="CN49" i="40" s="1"/>
  <c r="BJ37" i="40"/>
  <c r="BJ49" i="40" s="1"/>
  <c r="N37" i="40"/>
  <c r="N49" i="40" s="1"/>
  <c r="AR37" i="40"/>
  <c r="AR49" i="40" s="1"/>
  <c r="T37" i="40"/>
  <c r="T52" i="40" s="1"/>
  <c r="BO37" i="40"/>
  <c r="BO49" i="40" s="1"/>
  <c r="BQ37" i="40"/>
  <c r="BQ49" i="40" s="1"/>
  <c r="BK37" i="40"/>
  <c r="BK52" i="40" s="1"/>
  <c r="H37" i="40"/>
  <c r="H49" i="40" s="1"/>
  <c r="BY37" i="40"/>
  <c r="BY308" i="40" s="1"/>
  <c r="P37" i="40"/>
  <c r="P52" i="40" s="1"/>
  <c r="BU37" i="40"/>
  <c r="BU49" i="40" s="1"/>
  <c r="K8" i="39"/>
  <c r="K58" i="39"/>
  <c r="I44" i="35"/>
  <c r="I45" i="35" s="1"/>
  <c r="I75" i="35" s="1"/>
  <c r="H75" i="35"/>
  <c r="BF308" i="40"/>
  <c r="BM308" i="40"/>
  <c r="AT308" i="40"/>
  <c r="AT49" i="40"/>
  <c r="BO52" i="40"/>
  <c r="X52" i="40"/>
  <c r="X308" i="40"/>
  <c r="X49" i="40"/>
  <c r="AP52" i="40"/>
  <c r="AN52" i="40"/>
  <c r="AN308" i="40"/>
  <c r="BC308" i="40"/>
  <c r="Y49" i="40"/>
  <c r="CL52" i="40"/>
  <c r="CL49" i="40"/>
  <c r="CL308" i="40"/>
  <c r="Q49" i="40"/>
  <c r="Q52" i="40"/>
  <c r="F296" i="40"/>
  <c r="F294" i="40"/>
  <c r="M296" i="40"/>
  <c r="M294" i="40"/>
  <c r="I296" i="40"/>
  <c r="I294" i="40"/>
  <c r="K296" i="40"/>
  <c r="K294" i="40"/>
  <c r="J296" i="40"/>
  <c r="J294" i="40"/>
  <c r="H296" i="40"/>
  <c r="H294" i="40"/>
  <c r="G296" i="40"/>
  <c r="G294" i="40"/>
  <c r="W296" i="40"/>
  <c r="W294" i="40"/>
  <c r="J295" i="40"/>
  <c r="K295" i="40"/>
  <c r="W295" i="40"/>
  <c r="F295" i="40"/>
  <c r="M295" i="40"/>
  <c r="I295" i="40"/>
  <c r="G295" i="40"/>
  <c r="H295" i="40"/>
  <c r="F293" i="40"/>
  <c r="N31" i="32"/>
  <c r="M46" i="32"/>
  <c r="M296" i="32"/>
  <c r="M295" i="32"/>
  <c r="M293" i="32"/>
  <c r="M43" i="32"/>
  <c r="M294" i="32"/>
  <c r="H293" i="40"/>
  <c r="H43" i="40"/>
  <c r="F43" i="40"/>
  <c r="F44" i="40" s="1"/>
  <c r="F45" i="40" s="1"/>
  <c r="F47" i="40"/>
  <c r="H295" i="32"/>
  <c r="H294" i="32"/>
  <c r="H296" i="32"/>
  <c r="H43" i="32"/>
  <c r="H293" i="32"/>
  <c r="H46" i="32"/>
  <c r="F43" i="33"/>
  <c r="F44" i="33" s="1"/>
  <c r="F45" i="33" s="1"/>
  <c r="F296" i="33"/>
  <c r="F46" i="33"/>
  <c r="F47" i="33" s="1"/>
  <c r="F294" i="33"/>
  <c r="F293" i="33"/>
  <c r="F295" i="33"/>
  <c r="X31" i="40"/>
  <c r="X46" i="40" s="1"/>
  <c r="W293" i="40"/>
  <c r="W43" i="40"/>
  <c r="I293" i="40"/>
  <c r="I43" i="40"/>
  <c r="F296" i="32"/>
  <c r="F295" i="32"/>
  <c r="F294" i="32"/>
  <c r="F293" i="32"/>
  <c r="F43" i="32"/>
  <c r="F44" i="32" s="1"/>
  <c r="F45" i="32" s="1"/>
  <c r="F46" i="32"/>
  <c r="F47" i="32" s="1"/>
  <c r="I295" i="33"/>
  <c r="I294" i="33"/>
  <c r="I296" i="33"/>
  <c r="I43" i="33"/>
  <c r="I46" i="33"/>
  <c r="I293" i="33"/>
  <c r="K293" i="40"/>
  <c r="K43" i="40"/>
  <c r="J295" i="33"/>
  <c r="J294" i="33"/>
  <c r="J46" i="33"/>
  <c r="J43" i="33"/>
  <c r="J296" i="33"/>
  <c r="J293" i="33"/>
  <c r="I293" i="32"/>
  <c r="I43" i="32"/>
  <c r="I46" i="32"/>
  <c r="I295" i="32"/>
  <c r="I296" i="32"/>
  <c r="I294" i="32"/>
  <c r="H296" i="33"/>
  <c r="H293" i="33"/>
  <c r="H43" i="33"/>
  <c r="H46" i="33"/>
  <c r="H294" i="33"/>
  <c r="H295" i="33"/>
  <c r="K295" i="32"/>
  <c r="K294" i="32"/>
  <c r="K43" i="32"/>
  <c r="K293" i="32"/>
  <c r="K46" i="32"/>
  <c r="K296" i="32"/>
  <c r="K295" i="33"/>
  <c r="K296" i="33"/>
  <c r="K43" i="33"/>
  <c r="K293" i="33"/>
  <c r="K46" i="33"/>
  <c r="K294" i="33"/>
  <c r="G295" i="32"/>
  <c r="G294" i="32"/>
  <c r="G43" i="32"/>
  <c r="G293" i="32"/>
  <c r="G46" i="32"/>
  <c r="G296" i="32"/>
  <c r="I121" i="9"/>
  <c r="I6" i="9" s="1"/>
  <c r="N31" i="40"/>
  <c r="N46" i="40" s="1"/>
  <c r="M293" i="40"/>
  <c r="M43" i="40"/>
  <c r="J293" i="32"/>
  <c r="J43" i="32"/>
  <c r="J296" i="32"/>
  <c r="J295" i="32"/>
  <c r="J294" i="32"/>
  <c r="J46" i="32"/>
  <c r="G43" i="40"/>
  <c r="G293" i="40"/>
  <c r="J293" i="40"/>
  <c r="J43" i="40"/>
  <c r="G43" i="33"/>
  <c r="G293" i="33"/>
  <c r="G46" i="33"/>
  <c r="G296" i="33"/>
  <c r="G294" i="33"/>
  <c r="G295" i="33"/>
  <c r="N31" i="33"/>
  <c r="M296" i="33"/>
  <c r="M43" i="33"/>
  <c r="M293" i="33"/>
  <c r="M46" i="33"/>
  <c r="M295" i="33"/>
  <c r="M294" i="33"/>
  <c r="CG37" i="35"/>
  <c r="BY37" i="35"/>
  <c r="U37" i="35"/>
  <c r="M37" i="35"/>
  <c r="BF37" i="35"/>
  <c r="CK37" i="35"/>
  <c r="Y37" i="35"/>
  <c r="BL37" i="35"/>
  <c r="CY37" i="35"/>
  <c r="AM37" i="35"/>
  <c r="BZ37" i="35"/>
  <c r="N37" i="35"/>
  <c r="AZ37" i="35"/>
  <c r="CE37" i="35"/>
  <c r="S37" i="35"/>
  <c r="AH37" i="35"/>
  <c r="R37" i="35"/>
  <c r="CJ37" i="35"/>
  <c r="BK37" i="35"/>
  <c r="AL37" i="35"/>
  <c r="L37" i="35"/>
  <c r="AK37" i="35"/>
  <c r="AX37" i="35"/>
  <c r="CC37" i="35"/>
  <c r="Q37" i="35"/>
  <c r="Q306" i="35" s="1"/>
  <c r="BD37" i="35"/>
  <c r="CQ37" i="35"/>
  <c r="AE37" i="35"/>
  <c r="BR37" i="35"/>
  <c r="F37" i="35"/>
  <c r="AR37" i="35"/>
  <c r="BW37" i="35"/>
  <c r="K37" i="35"/>
  <c r="AS37" i="35"/>
  <c r="BM37" i="35"/>
  <c r="AN37" i="35"/>
  <c r="O37" i="35"/>
  <c r="CN37" i="35"/>
  <c r="BG37" i="35"/>
  <c r="BA37" i="35"/>
  <c r="AP37" i="35"/>
  <c r="BU37" i="35"/>
  <c r="I37" i="35"/>
  <c r="AV37" i="35"/>
  <c r="CI37" i="35"/>
  <c r="W37" i="35"/>
  <c r="BJ37" i="35"/>
  <c r="CV37" i="35"/>
  <c r="AJ37" i="35"/>
  <c r="BO37" i="35"/>
  <c r="BQ37" i="35"/>
  <c r="CT37" i="35"/>
  <c r="CZ37" i="35"/>
  <c r="CA37" i="35"/>
  <c r="BB37" i="35"/>
  <c r="AB37" i="35"/>
  <c r="AC37" i="35"/>
  <c r="CD37" i="35"/>
  <c r="AW37" i="35"/>
  <c r="X37" i="35"/>
  <c r="CX37" i="35"/>
  <c r="BX37" i="35"/>
  <c r="AQ37" i="35"/>
  <c r="CL37" i="35"/>
  <c r="Z37" i="35"/>
  <c r="BE37" i="35"/>
  <c r="CR37" i="35"/>
  <c r="AF37" i="35"/>
  <c r="BS37" i="35"/>
  <c r="G37" i="35"/>
  <c r="AT37" i="35"/>
  <c r="CF37" i="35"/>
  <c r="T37" i="35"/>
  <c r="AY37" i="35"/>
  <c r="CO37" i="35"/>
  <c r="BI37" i="35"/>
  <c r="BN37" i="35"/>
  <c r="H37" i="35"/>
  <c r="BH37" i="35"/>
  <c r="AU37" i="35"/>
  <c r="CM37" i="35"/>
  <c r="AD37" i="35"/>
  <c r="BV37" i="35"/>
  <c r="BP37" i="35"/>
  <c r="J37" i="35"/>
  <c r="BC37" i="35"/>
  <c r="CU37" i="35"/>
  <c r="CS37" i="35"/>
  <c r="BT37" i="35"/>
  <c r="AO37" i="35"/>
  <c r="CP37" i="35"/>
  <c r="AI37" i="35"/>
  <c r="AG37" i="35"/>
  <c r="CH37" i="35"/>
  <c r="AA37" i="35"/>
  <c r="CB37" i="35"/>
  <c r="CW37" i="35"/>
  <c r="V37" i="35"/>
  <c r="P37" i="35"/>
  <c r="E49" i="35"/>
  <c r="E50" i="35" s="1"/>
  <c r="E52" i="35"/>
  <c r="E53" i="35" s="1"/>
  <c r="E306" i="35"/>
  <c r="R29" i="35"/>
  <c r="Q46" i="35"/>
  <c r="Q43" i="35"/>
  <c r="Q296" i="35"/>
  <c r="Q293" i="35"/>
  <c r="X27" i="33"/>
  <c r="W294" i="33"/>
  <c r="W295" i="33"/>
  <c r="R29" i="33"/>
  <c r="R29" i="32"/>
  <c r="X27" i="32"/>
  <c r="W295" i="32"/>
  <c r="W294" i="32"/>
  <c r="L289" i="26"/>
  <c r="E52" i="12"/>
  <c r="CW37" i="33"/>
  <c r="CP37" i="33"/>
  <c r="CM37" i="33"/>
  <c r="CI37" i="33"/>
  <c r="CH37" i="33"/>
  <c r="BK37" i="33"/>
  <c r="AU37" i="33"/>
  <c r="AE37" i="33"/>
  <c r="O37" i="33"/>
  <c r="CE37" i="33"/>
  <c r="BJ37" i="33"/>
  <c r="AT37" i="33"/>
  <c r="AD37" i="33"/>
  <c r="N37" i="33"/>
  <c r="CA37" i="33"/>
  <c r="BG37" i="33"/>
  <c r="AQ37" i="33"/>
  <c r="AA37" i="33"/>
  <c r="K37" i="33"/>
  <c r="CU37" i="33"/>
  <c r="BZ37" i="33"/>
  <c r="BE37" i="33"/>
  <c r="AO37" i="33"/>
  <c r="Y37" i="33"/>
  <c r="I37" i="33"/>
  <c r="CQ37" i="33"/>
  <c r="BW37" i="33"/>
  <c r="BC37" i="33"/>
  <c r="AM37" i="33"/>
  <c r="W37" i="33"/>
  <c r="G37" i="33"/>
  <c r="BS37" i="33"/>
  <c r="BB37" i="33"/>
  <c r="AL37" i="33"/>
  <c r="V37" i="33"/>
  <c r="F37" i="33"/>
  <c r="BR37" i="33"/>
  <c r="AY37" i="33"/>
  <c r="AI37" i="33"/>
  <c r="S37" i="33"/>
  <c r="BO37" i="33"/>
  <c r="AW37" i="33"/>
  <c r="AG37" i="33"/>
  <c r="Q37" i="33"/>
  <c r="CY37" i="33"/>
  <c r="CX37" i="33"/>
  <c r="P37" i="33"/>
  <c r="CB37" i="33"/>
  <c r="BF37" i="33"/>
  <c r="BH37" i="33"/>
  <c r="AC37" i="33"/>
  <c r="CO37" i="33"/>
  <c r="AR37" i="33"/>
  <c r="X37" i="33"/>
  <c r="CJ37" i="33"/>
  <c r="BN37" i="33"/>
  <c r="BP37" i="33"/>
  <c r="E306" i="33"/>
  <c r="AK37" i="33"/>
  <c r="AF37" i="33"/>
  <c r="CR37" i="33"/>
  <c r="BM37" i="33"/>
  <c r="J37" i="33"/>
  <c r="BV37" i="33"/>
  <c r="L37" i="33"/>
  <c r="BX37" i="33"/>
  <c r="AS37" i="33"/>
  <c r="BY37" i="33"/>
  <c r="BT37" i="33"/>
  <c r="U37" i="33"/>
  <c r="AN37" i="33"/>
  <c r="CZ37" i="33"/>
  <c r="BU37" i="33"/>
  <c r="R37" i="33"/>
  <c r="CD37" i="33"/>
  <c r="T37" i="33"/>
  <c r="CF37" i="33"/>
  <c r="BA37" i="33"/>
  <c r="M37" i="33"/>
  <c r="AX37" i="33"/>
  <c r="AV37" i="33"/>
  <c r="E52" i="33"/>
  <c r="E53" i="33" s="1"/>
  <c r="CC37" i="33"/>
  <c r="Z37" i="33"/>
  <c r="CL37" i="33"/>
  <c r="AB37" i="33"/>
  <c r="CN37" i="33"/>
  <c r="BI37" i="33"/>
  <c r="H37" i="33"/>
  <c r="AZ37" i="33"/>
  <c r="BD37" i="33"/>
  <c r="E49" i="33"/>
  <c r="E50" i="33" s="1"/>
  <c r="CK37" i="33"/>
  <c r="AH37" i="33"/>
  <c r="CT37" i="33"/>
  <c r="AJ37" i="33"/>
  <c r="CV37" i="33"/>
  <c r="BQ37" i="33"/>
  <c r="CG37" i="33"/>
  <c r="BL37" i="33"/>
  <c r="CS37" i="33"/>
  <c r="AP37" i="33"/>
  <c r="CS37" i="32"/>
  <c r="CH37" i="32"/>
  <c r="BI37" i="32"/>
  <c r="AD37" i="32"/>
  <c r="CE37" i="32"/>
  <c r="BB37" i="32"/>
  <c r="AC37" i="32"/>
  <c r="CC37" i="32"/>
  <c r="AY37" i="32"/>
  <c r="V37" i="32"/>
  <c r="CZ37" i="32"/>
  <c r="BW37" i="32"/>
  <c r="AW37" i="32"/>
  <c r="S37" i="32"/>
  <c r="CY37" i="32"/>
  <c r="BT37" i="32"/>
  <c r="AQ37" i="32"/>
  <c r="Q37" i="32"/>
  <c r="CR37" i="32"/>
  <c r="BS37" i="32"/>
  <c r="AN37" i="32"/>
  <c r="L37" i="32"/>
  <c r="CP37" i="32"/>
  <c r="BL37" i="32"/>
  <c r="AM37" i="32"/>
  <c r="J37" i="32"/>
  <c r="CO37" i="32"/>
  <c r="BJ37" i="32"/>
  <c r="AF37" i="32"/>
  <c r="I37" i="32"/>
  <c r="BC37" i="32"/>
  <c r="AZ37" i="32"/>
  <c r="BV37" i="32"/>
  <c r="CQ37" i="32"/>
  <c r="K37" i="32"/>
  <c r="AA37" i="32"/>
  <c r="AU37" i="32"/>
  <c r="BO37" i="32"/>
  <c r="AS37" i="32"/>
  <c r="BZ37" i="32"/>
  <c r="BY37" i="32"/>
  <c r="AR37" i="32"/>
  <c r="BN37" i="32"/>
  <c r="CG37" i="32"/>
  <c r="CX37" i="32"/>
  <c r="P37" i="32"/>
  <c r="AK37" i="32"/>
  <c r="BD37" i="32"/>
  <c r="BM37" i="32"/>
  <c r="AV37" i="32"/>
  <c r="CD37" i="32"/>
  <c r="E52" i="32"/>
  <c r="E53" i="32" s="1"/>
  <c r="CV37" i="32"/>
  <c r="AJ37" i="32"/>
  <c r="BF37" i="32"/>
  <c r="BU37" i="32"/>
  <c r="CM37" i="32"/>
  <c r="H37" i="32"/>
  <c r="Y37" i="32"/>
  <c r="AT37" i="32"/>
  <c r="CI37" i="32"/>
  <c r="BP37" i="32"/>
  <c r="F37" i="32"/>
  <c r="BH37" i="32"/>
  <c r="U37" i="32"/>
  <c r="AL37" i="32"/>
  <c r="BE37" i="32"/>
  <c r="W37" i="32"/>
  <c r="CN37" i="32"/>
  <c r="AB37" i="32"/>
  <c r="AX37" i="32"/>
  <c r="BK37" i="32"/>
  <c r="CB37" i="32"/>
  <c r="CW37" i="32"/>
  <c r="O37" i="32"/>
  <c r="AI37" i="32"/>
  <c r="E49" i="32"/>
  <c r="E50" i="32" s="1"/>
  <c r="E306" i="32"/>
  <c r="CF37" i="32"/>
  <c r="T37" i="32"/>
  <c r="AP37" i="32"/>
  <c r="BA37" i="32"/>
  <c r="BR37" i="32"/>
  <c r="CK37" i="32"/>
  <c r="G37" i="32"/>
  <c r="X37" i="32"/>
  <c r="M37" i="32"/>
  <c r="CL37" i="32"/>
  <c r="AE37" i="32"/>
  <c r="BQ37" i="32"/>
  <c r="CJ37" i="32"/>
  <c r="AG37" i="32"/>
  <c r="BX37" i="32"/>
  <c r="CT37" i="32"/>
  <c r="AH37" i="32"/>
  <c r="AO37" i="32"/>
  <c r="BG37" i="32"/>
  <c r="CA37" i="32"/>
  <c r="CU37" i="32"/>
  <c r="N37" i="32"/>
  <c r="Z37" i="32"/>
  <c r="R37" i="32"/>
  <c r="X30" i="12"/>
  <c r="Y30" i="12" s="1"/>
  <c r="Z30" i="12" s="1"/>
  <c r="AA30" i="12" s="1"/>
  <c r="AB30" i="12" s="1"/>
  <c r="AC30" i="12" s="1"/>
  <c r="AD30" i="12" s="1"/>
  <c r="AE30" i="12" s="1"/>
  <c r="AF30" i="12" s="1"/>
  <c r="AG30" i="12" s="1"/>
  <c r="AH30" i="12" s="1"/>
  <c r="W294" i="12"/>
  <c r="P59" i="3"/>
  <c r="P60" i="3" s="1"/>
  <c r="E50" i="12"/>
  <c r="B75" i="28"/>
  <c r="M293" i="12"/>
  <c r="J2" i="28" s="1"/>
  <c r="M43" i="12"/>
  <c r="L288" i="26"/>
  <c r="L45" i="26"/>
  <c r="L42" i="26"/>
  <c r="E44" i="12"/>
  <c r="E298" i="12"/>
  <c r="B3" i="28" s="1"/>
  <c r="E300" i="12"/>
  <c r="B39" i="28" s="1"/>
  <c r="E301" i="12"/>
  <c r="B58" i="28" s="1"/>
  <c r="E299" i="12"/>
  <c r="B22" i="28" s="1"/>
  <c r="M301" i="12"/>
  <c r="J58" i="28" s="1"/>
  <c r="M300" i="12"/>
  <c r="J39" i="28" s="1"/>
  <c r="M298" i="12"/>
  <c r="J3" i="28" s="1"/>
  <c r="M299" i="12"/>
  <c r="J22" i="28" s="1"/>
  <c r="F301" i="12"/>
  <c r="C58" i="28" s="1"/>
  <c r="F300" i="12"/>
  <c r="C39" i="28" s="1"/>
  <c r="F299" i="12"/>
  <c r="C22" i="28" s="1"/>
  <c r="F298" i="12"/>
  <c r="C3" i="28" s="1"/>
  <c r="X300" i="12"/>
  <c r="U39" i="28" s="1"/>
  <c r="X299" i="12"/>
  <c r="U22" i="28" s="1"/>
  <c r="U3" i="28"/>
  <c r="X301" i="12"/>
  <c r="U58" i="28" s="1"/>
  <c r="N47" i="3"/>
  <c r="N48" i="3" s="1"/>
  <c r="M294" i="12"/>
  <c r="B2" i="28"/>
  <c r="E294" i="12"/>
  <c r="B21" i="28" s="1"/>
  <c r="E295" i="12"/>
  <c r="B38" i="28" s="1"/>
  <c r="B57" i="28"/>
  <c r="E291" i="26"/>
  <c r="E292" i="26"/>
  <c r="BH36" i="26"/>
  <c r="CD36" i="26"/>
  <c r="AP36" i="26"/>
  <c r="CR36" i="26"/>
  <c r="AF36" i="26"/>
  <c r="BS36" i="26"/>
  <c r="G36" i="26"/>
  <c r="G296" i="26" s="1"/>
  <c r="AT36" i="26"/>
  <c r="CG36" i="26"/>
  <c r="BW36" i="26"/>
  <c r="K36" i="26"/>
  <c r="K296" i="26" s="1"/>
  <c r="BV36" i="26"/>
  <c r="Q36" i="26"/>
  <c r="AR36" i="26"/>
  <c r="J36" i="26"/>
  <c r="J296" i="26" s="1"/>
  <c r="H36" i="26"/>
  <c r="H296" i="26" s="1"/>
  <c r="CH36" i="26"/>
  <c r="AY36" i="26"/>
  <c r="T36" i="26"/>
  <c r="BL36" i="26"/>
  <c r="N36" i="26"/>
  <c r="AO36" i="26"/>
  <c r="AC36" i="26"/>
  <c r="CE36" i="26"/>
  <c r="CT36" i="26"/>
  <c r="CJ36" i="26"/>
  <c r="X36" i="26"/>
  <c r="BK36" i="26"/>
  <c r="CX36" i="26"/>
  <c r="AL36" i="26"/>
  <c r="BY36" i="26"/>
  <c r="BO36" i="26"/>
  <c r="CV36" i="26"/>
  <c r="AZ36" i="26"/>
  <c r="CK36" i="26"/>
  <c r="AB36" i="26"/>
  <c r="BI36" i="26"/>
  <c r="CY36" i="26"/>
  <c r="AM36" i="26"/>
  <c r="BZ36" i="26"/>
  <c r="BA36" i="26"/>
  <c r="AQ36" i="26"/>
  <c r="CL36" i="26"/>
  <c r="CA36" i="26"/>
  <c r="BM36" i="26"/>
  <c r="AX36" i="26"/>
  <c r="CB36" i="26"/>
  <c r="P36" i="26"/>
  <c r="BC36" i="26"/>
  <c r="CP36" i="26"/>
  <c r="AD36" i="26"/>
  <c r="BQ36" i="26"/>
  <c r="BG36" i="26"/>
  <c r="CC36" i="26"/>
  <c r="AJ36" i="26"/>
  <c r="BN36" i="26"/>
  <c r="L36" i="26"/>
  <c r="L296" i="26" s="1"/>
  <c r="BT36" i="26"/>
  <c r="AU36" i="26"/>
  <c r="V36" i="26"/>
  <c r="BF36" i="26"/>
  <c r="AS36" i="26"/>
  <c r="U36" i="26"/>
  <c r="CN36" i="26"/>
  <c r="CS36" i="26"/>
  <c r="BE36" i="26"/>
  <c r="CZ36" i="26"/>
  <c r="CO36" i="26"/>
  <c r="BX36" i="26"/>
  <c r="R36" i="26"/>
  <c r="BD36" i="26"/>
  <c r="CQ36" i="26"/>
  <c r="AE36" i="26"/>
  <c r="BR36" i="26"/>
  <c r="F36" i="26"/>
  <c r="F296" i="26" s="1"/>
  <c r="CU36" i="26"/>
  <c r="AI36" i="26"/>
  <c r="Y36" i="26"/>
  <c r="BP36" i="26"/>
  <c r="M36" i="26"/>
  <c r="BU36" i="26"/>
  <c r="AK36" i="26"/>
  <c r="AV36" i="26"/>
  <c r="CI36" i="26"/>
  <c r="W36" i="26"/>
  <c r="BJ36" i="26"/>
  <c r="CW36" i="26"/>
  <c r="CM36" i="26"/>
  <c r="AA36" i="26"/>
  <c r="I36" i="26"/>
  <c r="I296" i="26" s="1"/>
  <c r="AW36" i="26"/>
  <c r="CF36" i="26"/>
  <c r="Z36" i="26"/>
  <c r="AH36" i="26"/>
  <c r="AN36" i="26"/>
  <c r="O36" i="26"/>
  <c r="BB36" i="26"/>
  <c r="S36" i="26"/>
  <c r="AG36" i="26"/>
  <c r="E48" i="26"/>
  <c r="E49" i="26" s="1"/>
  <c r="E51" i="26"/>
  <c r="E52" i="26" s="1"/>
  <c r="X291" i="26"/>
  <c r="X292" i="26"/>
  <c r="Y30" i="26"/>
  <c r="X288" i="26"/>
  <c r="X289" i="26"/>
  <c r="X45" i="26"/>
  <c r="X42" i="26"/>
  <c r="N30" i="26"/>
  <c r="M42" i="26"/>
  <c r="M45" i="26"/>
  <c r="M289" i="26"/>
  <c r="M288" i="26"/>
  <c r="G30" i="26"/>
  <c r="K30" i="26"/>
  <c r="J30" i="26"/>
  <c r="I30" i="26"/>
  <c r="H30" i="26"/>
  <c r="F30" i="26"/>
  <c r="E289" i="26"/>
  <c r="E45" i="26"/>
  <c r="E46" i="26" s="1"/>
  <c r="E288" i="26"/>
  <c r="E42" i="26"/>
  <c r="E43" i="26" s="1"/>
  <c r="G292" i="26"/>
  <c r="M291" i="26"/>
  <c r="M292" i="26"/>
  <c r="F291" i="26"/>
  <c r="F292" i="26"/>
  <c r="N30" i="12"/>
  <c r="E11" i="5"/>
  <c r="E13" i="5" s="1"/>
  <c r="G37" i="12"/>
  <c r="G30" i="12"/>
  <c r="G43" i="12" s="1"/>
  <c r="I38" i="12"/>
  <c r="BS37" i="12"/>
  <c r="CD37" i="12"/>
  <c r="BX37" i="12"/>
  <c r="BC37" i="12"/>
  <c r="H37" i="12"/>
  <c r="BF37" i="12"/>
  <c r="AR37" i="12"/>
  <c r="CU37" i="12"/>
  <c r="CK37" i="12"/>
  <c r="BD37" i="12"/>
  <c r="BO37" i="12"/>
  <c r="O37" i="12"/>
  <c r="AD37" i="12"/>
  <c r="AV37" i="12"/>
  <c r="AE37" i="12"/>
  <c r="CL37" i="12"/>
  <c r="AQ37" i="12"/>
  <c r="AM37" i="12"/>
  <c r="AA37" i="12"/>
  <c r="BA37" i="12"/>
  <c r="CS37" i="12"/>
  <c r="Q37" i="12"/>
  <c r="R37" i="12"/>
  <c r="AC37" i="12"/>
  <c r="CP37" i="12"/>
  <c r="AU37" i="12"/>
  <c r="Y37" i="12"/>
  <c r="AP37" i="12"/>
  <c r="BT37" i="12"/>
  <c r="BU37" i="12"/>
  <c r="CQ37" i="12"/>
  <c r="BQ37" i="12"/>
  <c r="BB37" i="12"/>
  <c r="CH37" i="12"/>
  <c r="BN37" i="12"/>
  <c r="CT37" i="12"/>
  <c r="CF37" i="12"/>
  <c r="BP37" i="12"/>
  <c r="CI37" i="12"/>
  <c r="BR37" i="12"/>
  <c r="AL37" i="12"/>
  <c r="S37" i="12"/>
  <c r="CW37" i="12"/>
  <c r="AT37" i="12"/>
  <c r="AW37" i="12"/>
  <c r="CM37" i="12"/>
  <c r="BL37" i="12"/>
  <c r="CY37" i="12"/>
  <c r="CN37" i="12"/>
  <c r="CJ37" i="12"/>
  <c r="V37" i="12"/>
  <c r="I37" i="12"/>
  <c r="AH37" i="12"/>
  <c r="P37" i="12"/>
  <c r="U37" i="12"/>
  <c r="Z37" i="12"/>
  <c r="K37" i="12"/>
  <c r="X37" i="12"/>
  <c r="J37" i="12"/>
  <c r="AZ37" i="12"/>
  <c r="AB37" i="12"/>
  <c r="BZ37" i="12"/>
  <c r="W37" i="12"/>
  <c r="AI37" i="12"/>
  <c r="AS37" i="12"/>
  <c r="F37" i="12"/>
  <c r="BM37" i="12"/>
  <c r="AK37" i="12"/>
  <c r="BJ37" i="12"/>
  <c r="BW37" i="12"/>
  <c r="BH37" i="12"/>
  <c r="CB37" i="12"/>
  <c r="AJ37" i="12"/>
  <c r="CV37" i="12"/>
  <c r="CC37" i="12"/>
  <c r="AF37" i="12"/>
  <c r="BG37" i="12"/>
  <c r="CA37" i="12"/>
  <c r="BE37" i="12"/>
  <c r="CE37" i="12"/>
  <c r="BK37" i="12"/>
  <c r="AO37" i="12"/>
  <c r="M37" i="12"/>
  <c r="BY37" i="12"/>
  <c r="N37" i="12"/>
  <c r="BV37" i="12"/>
  <c r="AX37" i="12"/>
  <c r="CZ37" i="12"/>
  <c r="CR37" i="12"/>
  <c r="CX37" i="12"/>
  <c r="BI37" i="12"/>
  <c r="AY37" i="12"/>
  <c r="AG37" i="12"/>
  <c r="L37" i="12"/>
  <c r="AN37" i="12"/>
  <c r="T37" i="12"/>
  <c r="CO37" i="12"/>
  <c r="CG37" i="12"/>
  <c r="E6" i="9"/>
  <c r="K58" i="9" s="1"/>
  <c r="I34" i="12"/>
  <c r="P2" i="2"/>
  <c r="O1" i="2"/>
  <c r="F6" i="9"/>
  <c r="L58" i="9" s="1"/>
  <c r="G6" i="9"/>
  <c r="M58" i="9" s="1"/>
  <c r="H6" i="9"/>
  <c r="N58" i="9" s="1"/>
  <c r="I30" i="12"/>
  <c r="K30" i="12"/>
  <c r="F30" i="12"/>
  <c r="F43" i="12" s="1"/>
  <c r="H30" i="12"/>
  <c r="J30" i="12"/>
  <c r="C10" i="12" s="1"/>
  <c r="E47" i="12"/>
  <c r="S28" i="12"/>
  <c r="C11" i="5"/>
  <c r="C13" i="5" s="1"/>
  <c r="D13" i="5"/>
  <c r="D12" i="5"/>
  <c r="F13" i="5"/>
  <c r="F12" i="5"/>
  <c r="B11" i="1"/>
  <c r="A12" i="1"/>
  <c r="L86" i="47" l="1"/>
  <c r="L87" i="47" s="1"/>
  <c r="L183" i="47"/>
  <c r="L186" i="47" s="1"/>
  <c r="L184" i="47"/>
  <c r="L185" i="47" s="1"/>
  <c r="L271" i="47"/>
  <c r="O53" i="47"/>
  <c r="P53" i="47" s="1"/>
  <c r="N54" i="47"/>
  <c r="M88" i="47"/>
  <c r="M90" i="47" s="1"/>
  <c r="M91" i="47" s="1"/>
  <c r="M128" i="47"/>
  <c r="M129" i="47" s="1"/>
  <c r="M130" i="47" s="1"/>
  <c r="M131" i="47" s="1"/>
  <c r="L131" i="50"/>
  <c r="N51" i="47"/>
  <c r="O50" i="47"/>
  <c r="P50" i="47" s="1"/>
  <c r="L86" i="50"/>
  <c r="L87" i="50" s="1"/>
  <c r="L183" i="50"/>
  <c r="L186" i="50" s="1"/>
  <c r="L184" i="50"/>
  <c r="L185" i="50" s="1"/>
  <c r="M84" i="47"/>
  <c r="M264" i="47"/>
  <c r="M266" i="47" s="1"/>
  <c r="M269" i="47" s="1"/>
  <c r="M270" i="47" s="1"/>
  <c r="M271" i="47" s="1"/>
  <c r="M124" i="47"/>
  <c r="M125" i="47" s="1"/>
  <c r="M126" i="47" s="1"/>
  <c r="M127" i="47" s="1"/>
  <c r="L127" i="50"/>
  <c r="N54" i="50"/>
  <c r="O53" i="50"/>
  <c r="P53" i="50" s="1"/>
  <c r="M128" i="50"/>
  <c r="M129" i="50" s="1"/>
  <c r="M130" i="50" s="1"/>
  <c r="M131" i="50" s="1"/>
  <c r="M88" i="50"/>
  <c r="M90" i="50" s="1"/>
  <c r="M91" i="50" s="1"/>
  <c r="L131" i="47"/>
  <c r="N51" i="50"/>
  <c r="O50" i="50"/>
  <c r="P50" i="50" s="1"/>
  <c r="M84" i="50"/>
  <c r="M124" i="50"/>
  <c r="M125" i="50" s="1"/>
  <c r="M126" i="50" s="1"/>
  <c r="M264" i="50"/>
  <c r="M266" i="50" s="1"/>
  <c r="M269" i="50" s="1"/>
  <c r="J47" i="35"/>
  <c r="K47" i="35" s="1"/>
  <c r="G213" i="50"/>
  <c r="BK308" i="40"/>
  <c r="BK49" i="40"/>
  <c r="I49" i="40"/>
  <c r="AP49" i="40"/>
  <c r="I52" i="40"/>
  <c r="BV308" i="40"/>
  <c r="AH49" i="40"/>
  <c r="BV49" i="40"/>
  <c r="CM49" i="40"/>
  <c r="BZ308" i="40"/>
  <c r="CM52" i="40"/>
  <c r="CE49" i="40"/>
  <c r="Q59" i="3"/>
  <c r="H308" i="40"/>
  <c r="J308" i="40"/>
  <c r="BX52" i="40"/>
  <c r="S52" i="40"/>
  <c r="CX52" i="40"/>
  <c r="AB52" i="40"/>
  <c r="BX49" i="40"/>
  <c r="R308" i="40"/>
  <c r="BZ49" i="40"/>
  <c r="CA49" i="40"/>
  <c r="CN52" i="40"/>
  <c r="CH308" i="40"/>
  <c r="Z52" i="40"/>
  <c r="CN308" i="40"/>
  <c r="CH49" i="40"/>
  <c r="AE308" i="40"/>
  <c r="BU308" i="40"/>
  <c r="CD308" i="40"/>
  <c r="AI308" i="40"/>
  <c r="AI52" i="40"/>
  <c r="AL308" i="40"/>
  <c r="AV49" i="40"/>
  <c r="AA49" i="40"/>
  <c r="AL49" i="40"/>
  <c r="AW308" i="40"/>
  <c r="BG308" i="40"/>
  <c r="CW52" i="40"/>
  <c r="AR52" i="40"/>
  <c r="AW49" i="40"/>
  <c r="BG52" i="40"/>
  <c r="CN35" i="47"/>
  <c r="CM52" i="47"/>
  <c r="CM49" i="47"/>
  <c r="CN35" i="50"/>
  <c r="CM49" i="50"/>
  <c r="CM52" i="50"/>
  <c r="H47" i="50"/>
  <c r="I213" i="35"/>
  <c r="J44" i="35"/>
  <c r="H44" i="50"/>
  <c r="Q30" i="50"/>
  <c r="P43" i="50"/>
  <c r="P46" i="50"/>
  <c r="Z30" i="50"/>
  <c r="Y43" i="50"/>
  <c r="Y46" i="50"/>
  <c r="BR49" i="40"/>
  <c r="AQ308" i="40"/>
  <c r="BB308" i="40"/>
  <c r="CQ308" i="40"/>
  <c r="BR52" i="40"/>
  <c r="BM52" i="40"/>
  <c r="CG308" i="40"/>
  <c r="CV49" i="40"/>
  <c r="BD308" i="40"/>
  <c r="CZ308" i="40"/>
  <c r="BP49" i="40"/>
  <c r="K52" i="40"/>
  <c r="BT308" i="40"/>
  <c r="AD49" i="40"/>
  <c r="CJ308" i="40"/>
  <c r="BY49" i="40"/>
  <c r="BO308" i="40"/>
  <c r="BJ308" i="40"/>
  <c r="CO308" i="40"/>
  <c r="CU49" i="40"/>
  <c r="L308" i="40"/>
  <c r="CD49" i="40"/>
  <c r="CG52" i="40"/>
  <c r="BF52" i="40"/>
  <c r="CY49" i="40"/>
  <c r="Y52" i="40"/>
  <c r="CQ52" i="40"/>
  <c r="BC52" i="40"/>
  <c r="CX308" i="40"/>
  <c r="K308" i="40"/>
  <c r="AD52" i="40"/>
  <c r="BY52" i="40"/>
  <c r="BB49" i="40"/>
  <c r="CZ52" i="40"/>
  <c r="L49" i="40"/>
  <c r="U49" i="40"/>
  <c r="BD52" i="40"/>
  <c r="BP308" i="40"/>
  <c r="BT49" i="40"/>
  <c r="CW49" i="40"/>
  <c r="CJ52" i="40"/>
  <c r="H52" i="40"/>
  <c r="BJ52" i="40"/>
  <c r="CO52" i="40"/>
  <c r="AV308" i="40"/>
  <c r="CU52" i="40"/>
  <c r="AH52" i="40"/>
  <c r="S49" i="40"/>
  <c r="CY52" i="40"/>
  <c r="AQ52" i="40"/>
  <c r="CA308" i="40"/>
  <c r="CC308" i="40"/>
  <c r="CC52" i="40"/>
  <c r="BW308" i="40"/>
  <c r="AB49" i="40"/>
  <c r="AM49" i="40"/>
  <c r="BU52" i="40"/>
  <c r="AA52" i="40"/>
  <c r="AF49" i="40"/>
  <c r="BW52" i="40"/>
  <c r="AM308" i="40"/>
  <c r="BS52" i="40"/>
  <c r="AO308" i="40"/>
  <c r="AF308" i="40"/>
  <c r="BS49" i="40"/>
  <c r="AO52" i="40"/>
  <c r="AJ52" i="40"/>
  <c r="CF308" i="40"/>
  <c r="BH52" i="40"/>
  <c r="CF49" i="40"/>
  <c r="BH308" i="40"/>
  <c r="AR308" i="40"/>
  <c r="CE52" i="40"/>
  <c r="AJ308" i="40"/>
  <c r="AA30" i="47"/>
  <c r="Z43" i="47"/>
  <c r="Z46" i="47"/>
  <c r="O30" i="47"/>
  <c r="P30" i="47" s="1"/>
  <c r="N46" i="47"/>
  <c r="N43" i="47"/>
  <c r="F75" i="47"/>
  <c r="F213" i="47"/>
  <c r="G44" i="47"/>
  <c r="G45" i="47" s="1"/>
  <c r="G47" i="47"/>
  <c r="G48" i="47" s="1"/>
  <c r="G79" i="47" s="1"/>
  <c r="CI308" i="40"/>
  <c r="AU52" i="40"/>
  <c r="AG52" i="40"/>
  <c r="AY308" i="40"/>
  <c r="AG308" i="40"/>
  <c r="CT308" i="40"/>
  <c r="AY52" i="40"/>
  <c r="R52" i="40"/>
  <c r="T49" i="40"/>
  <c r="CT52" i="40"/>
  <c r="T308" i="40"/>
  <c r="BI308" i="40"/>
  <c r="CR308" i="40"/>
  <c r="BI52" i="40"/>
  <c r="CR49" i="40"/>
  <c r="G52" i="40"/>
  <c r="CB308" i="40"/>
  <c r="G49" i="40"/>
  <c r="CB52" i="40"/>
  <c r="CI49" i="40"/>
  <c r="AU308" i="40"/>
  <c r="CV52" i="40"/>
  <c r="Z49" i="40"/>
  <c r="CK308" i="40"/>
  <c r="AS49" i="40"/>
  <c r="CK49" i="40"/>
  <c r="P308" i="40"/>
  <c r="AS308" i="40"/>
  <c r="AZ52" i="40"/>
  <c r="CP49" i="40"/>
  <c r="AZ308" i="40"/>
  <c r="CP308" i="40"/>
  <c r="BE308" i="40"/>
  <c r="N52" i="40"/>
  <c r="F52" i="40"/>
  <c r="F53" i="40" s="1"/>
  <c r="AK52" i="40"/>
  <c r="BL52" i="40"/>
  <c r="J52" i="40"/>
  <c r="W49" i="40"/>
  <c r="AE49" i="40"/>
  <c r="AX308" i="40"/>
  <c r="M52" i="40"/>
  <c r="W308" i="40"/>
  <c r="AX52" i="40"/>
  <c r="M49" i="40"/>
  <c r="BQ52" i="40"/>
  <c r="BQ308" i="40"/>
  <c r="AC52" i="40"/>
  <c r="AC308" i="40"/>
  <c r="F50" i="40"/>
  <c r="CS308" i="40"/>
  <c r="U308" i="40"/>
  <c r="CS52" i="40"/>
  <c r="P49" i="40"/>
  <c r="N308" i="40"/>
  <c r="F308" i="40"/>
  <c r="BN308" i="40"/>
  <c r="BN52" i="40"/>
  <c r="BE49" i="40"/>
  <c r="BA52" i="40"/>
  <c r="BA308" i="40"/>
  <c r="AK49" i="40"/>
  <c r="BL49" i="40"/>
  <c r="O47" i="3"/>
  <c r="P47" i="3" s="1"/>
  <c r="Q47" i="3" s="1"/>
  <c r="R47" i="3" s="1"/>
  <c r="J48" i="35"/>
  <c r="J79" i="35" s="1"/>
  <c r="G44" i="32"/>
  <c r="G45" i="32" s="1"/>
  <c r="G75" i="32" s="1"/>
  <c r="G47" i="32"/>
  <c r="G48" i="32" s="1"/>
  <c r="G79" i="32" s="1"/>
  <c r="G44" i="33"/>
  <c r="G45" i="33" s="1"/>
  <c r="G213" i="33" s="1"/>
  <c r="G47" i="33"/>
  <c r="G48" i="33" s="1"/>
  <c r="G79" i="33" s="1"/>
  <c r="G44" i="40"/>
  <c r="G45" i="40" s="1"/>
  <c r="G75" i="40" s="1"/>
  <c r="N296" i="40"/>
  <c r="N294" i="40"/>
  <c r="X296" i="40"/>
  <c r="X294" i="40"/>
  <c r="N295" i="40"/>
  <c r="X295" i="40"/>
  <c r="G47" i="40"/>
  <c r="G48" i="40" s="1"/>
  <c r="G79" i="40" s="1"/>
  <c r="O31" i="33"/>
  <c r="N43" i="33"/>
  <c r="N293" i="33"/>
  <c r="N295" i="33"/>
  <c r="N294" i="33"/>
  <c r="N296" i="33"/>
  <c r="N46" i="33"/>
  <c r="F75" i="32"/>
  <c r="F213" i="32"/>
  <c r="F213" i="33"/>
  <c r="F75" i="33"/>
  <c r="F75" i="40"/>
  <c r="F213" i="40"/>
  <c r="Y31" i="40"/>
  <c r="Y46" i="40" s="1"/>
  <c r="X293" i="40"/>
  <c r="X43" i="40"/>
  <c r="O31" i="40"/>
  <c r="O46" i="40" s="1"/>
  <c r="N293" i="40"/>
  <c r="N43" i="40"/>
  <c r="O31" i="32"/>
  <c r="N293" i="32"/>
  <c r="N46" i="32"/>
  <c r="N43" i="32"/>
  <c r="N296" i="32"/>
  <c r="N295" i="32"/>
  <c r="N294" i="32"/>
  <c r="CS52" i="35"/>
  <c r="CS49" i="35"/>
  <c r="BL49" i="35"/>
  <c r="BL52" i="35"/>
  <c r="AA49" i="35"/>
  <c r="AA52" i="35"/>
  <c r="CU52" i="35"/>
  <c r="CU49" i="35"/>
  <c r="BH52" i="35"/>
  <c r="BH49" i="35"/>
  <c r="AT52" i="35"/>
  <c r="AT49" i="35"/>
  <c r="AQ49" i="35"/>
  <c r="AQ52" i="35"/>
  <c r="BB52" i="35"/>
  <c r="BB49" i="35"/>
  <c r="BJ52" i="35"/>
  <c r="BJ49" i="35"/>
  <c r="BG49" i="35"/>
  <c r="BG52" i="35"/>
  <c r="AR52" i="35"/>
  <c r="AR49" i="35"/>
  <c r="AX52" i="35"/>
  <c r="AX49" i="35"/>
  <c r="S52" i="35"/>
  <c r="S49" i="35"/>
  <c r="Y52" i="35"/>
  <c r="Y49" i="35"/>
  <c r="AB49" i="35"/>
  <c r="AB52" i="35"/>
  <c r="CH52" i="35"/>
  <c r="CH49" i="35"/>
  <c r="BC52" i="35"/>
  <c r="BC49" i="35"/>
  <c r="H52" i="35"/>
  <c r="H49" i="35"/>
  <c r="H306" i="35"/>
  <c r="G52" i="35"/>
  <c r="G49" i="35"/>
  <c r="G306" i="35"/>
  <c r="BX52" i="35"/>
  <c r="BX49" i="35"/>
  <c r="CA52" i="35"/>
  <c r="CA49" i="35"/>
  <c r="W49" i="35"/>
  <c r="W52" i="35"/>
  <c r="CN49" i="35"/>
  <c r="CN52" i="35"/>
  <c r="F52" i="35"/>
  <c r="F53" i="35" s="1"/>
  <c r="F49" i="35"/>
  <c r="F50" i="35" s="1"/>
  <c r="F306" i="35"/>
  <c r="AK52" i="35"/>
  <c r="AK49" i="35"/>
  <c r="CE49" i="35"/>
  <c r="CE52" i="35"/>
  <c r="CK52" i="35"/>
  <c r="CK49" i="35"/>
  <c r="CB52" i="35"/>
  <c r="CB49" i="35"/>
  <c r="AU52" i="35"/>
  <c r="AU49" i="35"/>
  <c r="CF52" i="35"/>
  <c r="CF49" i="35"/>
  <c r="CL52" i="35"/>
  <c r="CL49" i="35"/>
  <c r="BA52" i="35"/>
  <c r="BA49" i="35"/>
  <c r="AG52" i="35"/>
  <c r="AG49" i="35"/>
  <c r="J49" i="35"/>
  <c r="J52" i="35"/>
  <c r="J306" i="35"/>
  <c r="BN52" i="35"/>
  <c r="BN49" i="35"/>
  <c r="BS49" i="35"/>
  <c r="BS52" i="35"/>
  <c r="CX49" i="35"/>
  <c r="CX52" i="35"/>
  <c r="CZ52" i="35"/>
  <c r="CZ49" i="35"/>
  <c r="CI52" i="35"/>
  <c r="CI49" i="35"/>
  <c r="O49" i="35"/>
  <c r="O52" i="35"/>
  <c r="O306" i="35"/>
  <c r="BR52" i="35"/>
  <c r="BR49" i="35"/>
  <c r="L49" i="35"/>
  <c r="L52" i="35"/>
  <c r="L306" i="35"/>
  <c r="AZ52" i="35"/>
  <c r="AZ49" i="35"/>
  <c r="BF52" i="35"/>
  <c r="BF49" i="35"/>
  <c r="AH49" i="35"/>
  <c r="AH52" i="35"/>
  <c r="AI52" i="35"/>
  <c r="AI49" i="35"/>
  <c r="BP49" i="35"/>
  <c r="BP52" i="35"/>
  <c r="BI52" i="35"/>
  <c r="BI49" i="35"/>
  <c r="AF52" i="35"/>
  <c r="AF49" i="35"/>
  <c r="X49" i="35"/>
  <c r="X52" i="35"/>
  <c r="CT52" i="35"/>
  <c r="CT49" i="35"/>
  <c r="AV49" i="35"/>
  <c r="AV52" i="35"/>
  <c r="AN52" i="35"/>
  <c r="AN49" i="35"/>
  <c r="AE49" i="35"/>
  <c r="AE52" i="35"/>
  <c r="AL52" i="35"/>
  <c r="AL49" i="35"/>
  <c r="N49" i="35"/>
  <c r="N306" i="35"/>
  <c r="N52" i="35"/>
  <c r="M306" i="35"/>
  <c r="M49" i="35"/>
  <c r="M52" i="35"/>
  <c r="CC52" i="35"/>
  <c r="CC49" i="35"/>
  <c r="P49" i="35"/>
  <c r="P52" i="35"/>
  <c r="P306" i="35"/>
  <c r="CP52" i="35"/>
  <c r="CP49" i="35"/>
  <c r="BV49" i="35"/>
  <c r="BV52" i="35"/>
  <c r="CO49" i="35"/>
  <c r="CO52" i="35"/>
  <c r="CR49" i="35"/>
  <c r="CR52" i="35"/>
  <c r="AW49" i="35"/>
  <c r="AW52" i="35"/>
  <c r="BQ52" i="35"/>
  <c r="BQ49" i="35"/>
  <c r="I49" i="35"/>
  <c r="I306" i="35"/>
  <c r="I52" i="35"/>
  <c r="BM49" i="35"/>
  <c r="BM52" i="35"/>
  <c r="CQ52" i="35"/>
  <c r="CQ49" i="35"/>
  <c r="BK52" i="35"/>
  <c r="BK49" i="35"/>
  <c r="BZ52" i="35"/>
  <c r="BZ49" i="35"/>
  <c r="U52" i="35"/>
  <c r="U49" i="35"/>
  <c r="CV52" i="35"/>
  <c r="CV49" i="35"/>
  <c r="V49" i="35"/>
  <c r="V52" i="35"/>
  <c r="AO52" i="35"/>
  <c r="AO49" i="35"/>
  <c r="AD49" i="35"/>
  <c r="AD52" i="35"/>
  <c r="AY52" i="35"/>
  <c r="AY49" i="35"/>
  <c r="BE52" i="35"/>
  <c r="BE49" i="35"/>
  <c r="CD52" i="35"/>
  <c r="CD49" i="35"/>
  <c r="BO52" i="35"/>
  <c r="BO49" i="35"/>
  <c r="BU49" i="35"/>
  <c r="BU52" i="35"/>
  <c r="AS49" i="35"/>
  <c r="AS52" i="35"/>
  <c r="BD49" i="35"/>
  <c r="BD52" i="35"/>
  <c r="CJ52" i="35"/>
  <c r="CJ49" i="35"/>
  <c r="AM52" i="35"/>
  <c r="AM49" i="35"/>
  <c r="BY49" i="35"/>
  <c r="BY52" i="35"/>
  <c r="BW52" i="35"/>
  <c r="BW49" i="35"/>
  <c r="CW49" i="35"/>
  <c r="CW52" i="35"/>
  <c r="BT52" i="35"/>
  <c r="BT49" i="35"/>
  <c r="CM49" i="35"/>
  <c r="CM52" i="35"/>
  <c r="T52" i="35"/>
  <c r="T49" i="35"/>
  <c r="Z52" i="35"/>
  <c r="Z49" i="35"/>
  <c r="AC49" i="35"/>
  <c r="AC52" i="35"/>
  <c r="AJ49" i="35"/>
  <c r="AJ52" i="35"/>
  <c r="AP52" i="35"/>
  <c r="AP49" i="35"/>
  <c r="K52" i="35"/>
  <c r="K49" i="35"/>
  <c r="K306" i="35"/>
  <c r="Q49" i="35"/>
  <c r="Q52" i="35"/>
  <c r="R52" i="35"/>
  <c r="R49" i="35"/>
  <c r="CY49" i="35"/>
  <c r="CY52" i="35"/>
  <c r="CG52" i="35"/>
  <c r="CG49" i="35"/>
  <c r="J45" i="35"/>
  <c r="K44" i="35"/>
  <c r="S29" i="35"/>
  <c r="R306" i="35"/>
  <c r="R43" i="35"/>
  <c r="R46" i="35"/>
  <c r="R293" i="35"/>
  <c r="R296" i="35"/>
  <c r="K48" i="35"/>
  <c r="K79" i="35" s="1"/>
  <c r="L47" i="35"/>
  <c r="AI30" i="12"/>
  <c r="AJ30" i="12" s="1"/>
  <c r="AK30" i="12" s="1"/>
  <c r="AL30" i="12" s="1"/>
  <c r="AM30" i="12" s="1"/>
  <c r="AN30" i="12" s="1"/>
  <c r="AO30" i="12" s="1"/>
  <c r="AP30" i="12" s="1"/>
  <c r="AQ30" i="12" s="1"/>
  <c r="AR30" i="12" s="1"/>
  <c r="AH294" i="12"/>
  <c r="X294" i="12"/>
  <c r="S29" i="32"/>
  <c r="Y27" i="33"/>
  <c r="X294" i="33"/>
  <c r="X295" i="33"/>
  <c r="Y27" i="32"/>
  <c r="X294" i="32"/>
  <c r="X295" i="32"/>
  <c r="S29" i="33"/>
  <c r="S306" i="33" s="1"/>
  <c r="CA52" i="32"/>
  <c r="CA49" i="32"/>
  <c r="BQ52" i="32"/>
  <c r="BQ49" i="32"/>
  <c r="BA52" i="32"/>
  <c r="BA49" i="32"/>
  <c r="CW49" i="32"/>
  <c r="CW52" i="32"/>
  <c r="AL52" i="32"/>
  <c r="AL49" i="32"/>
  <c r="H52" i="32"/>
  <c r="H49" i="32"/>
  <c r="H306" i="32"/>
  <c r="AV52" i="32"/>
  <c r="AV49" i="32"/>
  <c r="AR49" i="32"/>
  <c r="AR52" i="32"/>
  <c r="CQ52" i="32"/>
  <c r="CQ49" i="32"/>
  <c r="J52" i="32"/>
  <c r="J49" i="32"/>
  <c r="J306" i="32"/>
  <c r="Q49" i="32"/>
  <c r="Q52" i="32"/>
  <c r="Q306" i="32"/>
  <c r="V52" i="32"/>
  <c r="V49" i="32"/>
  <c r="CH49" i="32"/>
  <c r="CH52" i="32"/>
  <c r="AJ52" i="33"/>
  <c r="AJ49" i="33"/>
  <c r="BI52" i="33"/>
  <c r="BI49" i="33"/>
  <c r="AX52" i="33"/>
  <c r="AX49" i="33"/>
  <c r="CZ49" i="33"/>
  <c r="CZ52" i="33"/>
  <c r="BV52" i="33"/>
  <c r="BV49" i="33"/>
  <c r="BN52" i="33"/>
  <c r="BN49" i="33"/>
  <c r="CB49" i="33"/>
  <c r="CB52" i="33"/>
  <c r="S52" i="33"/>
  <c r="S49" i="33"/>
  <c r="BS52" i="33"/>
  <c r="BS49" i="33"/>
  <c r="Y49" i="33"/>
  <c r="Y52" i="33"/>
  <c r="BG49" i="33"/>
  <c r="BG52" i="33"/>
  <c r="AE49" i="33"/>
  <c r="AE52" i="33"/>
  <c r="BG52" i="32"/>
  <c r="BG49" i="32"/>
  <c r="AE49" i="32"/>
  <c r="AE52" i="32"/>
  <c r="AP49" i="32"/>
  <c r="AP52" i="32"/>
  <c r="CB49" i="32"/>
  <c r="CB52" i="32"/>
  <c r="U49" i="32"/>
  <c r="U52" i="32"/>
  <c r="CM49" i="32"/>
  <c r="CM52" i="32"/>
  <c r="BM49" i="32"/>
  <c r="BM52" i="32"/>
  <c r="BY52" i="32"/>
  <c r="BY49" i="32"/>
  <c r="BV52" i="32"/>
  <c r="BV49" i="32"/>
  <c r="AM49" i="32"/>
  <c r="AM52" i="32"/>
  <c r="AQ49" i="32"/>
  <c r="AQ52" i="32"/>
  <c r="AY52" i="32"/>
  <c r="AY49" i="32"/>
  <c r="CS52" i="32"/>
  <c r="CS49" i="32"/>
  <c r="CT49" i="33"/>
  <c r="CT52" i="33"/>
  <c r="CN52" i="33"/>
  <c r="CN49" i="33"/>
  <c r="M306" i="33"/>
  <c r="M52" i="33"/>
  <c r="M49" i="33"/>
  <c r="AN49" i="33"/>
  <c r="AN52" i="33"/>
  <c r="J306" i="33"/>
  <c r="J52" i="33"/>
  <c r="J49" i="33"/>
  <c r="CJ49" i="33"/>
  <c r="CJ52" i="33"/>
  <c r="P306" i="33"/>
  <c r="P52" i="33"/>
  <c r="P49" i="33"/>
  <c r="AI49" i="33"/>
  <c r="AI52" i="33"/>
  <c r="G306" i="33"/>
  <c r="G49" i="33"/>
  <c r="G52" i="33"/>
  <c r="AO49" i="33"/>
  <c r="AO52" i="33"/>
  <c r="CA49" i="33"/>
  <c r="CA52" i="33"/>
  <c r="AU52" i="33"/>
  <c r="AU49" i="33"/>
  <c r="AO52" i="32"/>
  <c r="AO49" i="32"/>
  <c r="CL52" i="32"/>
  <c r="CL49" i="32"/>
  <c r="T52" i="32"/>
  <c r="T49" i="32"/>
  <c r="BK49" i="32"/>
  <c r="BK52" i="32"/>
  <c r="BH49" i="32"/>
  <c r="BH52" i="32"/>
  <c r="BU52" i="32"/>
  <c r="BU49" i="32"/>
  <c r="BD52" i="32"/>
  <c r="BD49" i="32"/>
  <c r="BZ52" i="32"/>
  <c r="BZ49" i="32"/>
  <c r="AZ49" i="32"/>
  <c r="AZ52" i="32"/>
  <c r="BL49" i="32"/>
  <c r="BL52" i="32"/>
  <c r="BT52" i="32"/>
  <c r="BT49" i="32"/>
  <c r="CC49" i="32"/>
  <c r="CC52" i="32"/>
  <c r="AP52" i="33"/>
  <c r="AP49" i="33"/>
  <c r="AH52" i="33"/>
  <c r="AH49" i="33"/>
  <c r="AB52" i="33"/>
  <c r="AB49" i="33"/>
  <c r="BA49" i="33"/>
  <c r="BA52" i="33"/>
  <c r="U52" i="33"/>
  <c r="U49" i="33"/>
  <c r="BM52" i="33"/>
  <c r="BM49" i="33"/>
  <c r="X49" i="33"/>
  <c r="X52" i="33"/>
  <c r="CX52" i="33"/>
  <c r="CX49" i="33"/>
  <c r="AY52" i="33"/>
  <c r="AY49" i="33"/>
  <c r="W52" i="33"/>
  <c r="W49" i="33"/>
  <c r="BE52" i="33"/>
  <c r="BE49" i="33"/>
  <c r="N306" i="33"/>
  <c r="N52" i="33"/>
  <c r="N49" i="33"/>
  <c r="BK52" i="33"/>
  <c r="BK49" i="33"/>
  <c r="AH49" i="32"/>
  <c r="AH52" i="32"/>
  <c r="M52" i="32"/>
  <c r="M49" i="32"/>
  <c r="M306" i="32"/>
  <c r="CF52" i="32"/>
  <c r="CF49" i="32"/>
  <c r="AX52" i="32"/>
  <c r="AX49" i="32"/>
  <c r="F49" i="32"/>
  <c r="F50" i="32" s="1"/>
  <c r="F52" i="32"/>
  <c r="F53" i="32" s="1"/>
  <c r="F306" i="32"/>
  <c r="BF52" i="32"/>
  <c r="BF49" i="32"/>
  <c r="AK52" i="32"/>
  <c r="AK49" i="32"/>
  <c r="AS49" i="32"/>
  <c r="AS52" i="32"/>
  <c r="BC52" i="32"/>
  <c r="BC49" i="32"/>
  <c r="CP49" i="32"/>
  <c r="CP52" i="32"/>
  <c r="CY49" i="32"/>
  <c r="CY52" i="32"/>
  <c r="AC49" i="32"/>
  <c r="AC52" i="32"/>
  <c r="CS49" i="33"/>
  <c r="CS52" i="33"/>
  <c r="CK52" i="33"/>
  <c r="CK49" i="33"/>
  <c r="CL52" i="33"/>
  <c r="CL49" i="33"/>
  <c r="CF52" i="33"/>
  <c r="CF49" i="33"/>
  <c r="BT49" i="33"/>
  <c r="BT52" i="33"/>
  <c r="CR49" i="33"/>
  <c r="CR52" i="33"/>
  <c r="AR52" i="33"/>
  <c r="AR49" i="33"/>
  <c r="CY49" i="33"/>
  <c r="CY52" i="33"/>
  <c r="BR52" i="33"/>
  <c r="BR49" i="33"/>
  <c r="AM52" i="33"/>
  <c r="AM49" i="33"/>
  <c r="BZ52" i="33"/>
  <c r="BZ49" i="33"/>
  <c r="AD49" i="33"/>
  <c r="AD52" i="33"/>
  <c r="CH49" i="33"/>
  <c r="CH52" i="33"/>
  <c r="R52" i="32"/>
  <c r="R49" i="32"/>
  <c r="R306" i="32"/>
  <c r="CT52" i="32"/>
  <c r="CT49" i="32"/>
  <c r="X49" i="32"/>
  <c r="X52" i="32"/>
  <c r="AB52" i="32"/>
  <c r="AB49" i="32"/>
  <c r="BP52" i="32"/>
  <c r="BP49" i="32"/>
  <c r="AJ52" i="32"/>
  <c r="AJ49" i="32"/>
  <c r="P52" i="32"/>
  <c r="P49" i="32"/>
  <c r="P306" i="32"/>
  <c r="BO49" i="32"/>
  <c r="BO52" i="32"/>
  <c r="I52" i="32"/>
  <c r="I49" i="32"/>
  <c r="I306" i="32"/>
  <c r="L52" i="32"/>
  <c r="L49" i="32"/>
  <c r="L306" i="32"/>
  <c r="S52" i="32"/>
  <c r="S49" i="32"/>
  <c r="S306" i="32"/>
  <c r="BB52" i="32"/>
  <c r="BB49" i="32"/>
  <c r="BL52" i="33"/>
  <c r="BL49" i="33"/>
  <c r="Z52" i="33"/>
  <c r="Z49" i="33"/>
  <c r="T49" i="33"/>
  <c r="T52" i="33"/>
  <c r="BY52" i="33"/>
  <c r="BY49" i="33"/>
  <c r="AF52" i="33"/>
  <c r="AF49" i="33"/>
  <c r="CO49" i="33"/>
  <c r="CO52" i="33"/>
  <c r="Q306" i="33"/>
  <c r="Q49" i="33"/>
  <c r="Q52" i="33"/>
  <c r="F52" i="33"/>
  <c r="F53" i="33" s="1"/>
  <c r="F306" i="33"/>
  <c r="F49" i="33"/>
  <c r="F50" i="33" s="1"/>
  <c r="BC52" i="33"/>
  <c r="BC49" i="33"/>
  <c r="CU52" i="33"/>
  <c r="CU49" i="33"/>
  <c r="AT49" i="33"/>
  <c r="AT52" i="33"/>
  <c r="CI49" i="33"/>
  <c r="CI52" i="33"/>
  <c r="Z52" i="32"/>
  <c r="Z49" i="32"/>
  <c r="BX52" i="32"/>
  <c r="BX49" i="32"/>
  <c r="G49" i="32"/>
  <c r="G52" i="32"/>
  <c r="G306" i="32"/>
  <c r="CN52" i="32"/>
  <c r="CN49" i="32"/>
  <c r="CI49" i="32"/>
  <c r="CI52" i="32"/>
  <c r="CV52" i="32"/>
  <c r="CV49" i="32"/>
  <c r="CX52" i="32"/>
  <c r="CX49" i="32"/>
  <c r="AU49" i="32"/>
  <c r="AU52" i="32"/>
  <c r="AF52" i="32"/>
  <c r="AF49" i="32"/>
  <c r="AN52" i="32"/>
  <c r="AN49" i="32"/>
  <c r="AW49" i="32"/>
  <c r="AW52" i="32"/>
  <c r="CE52" i="32"/>
  <c r="CE49" i="32"/>
  <c r="CG52" i="33"/>
  <c r="CG49" i="33"/>
  <c r="BD52" i="33"/>
  <c r="BD49" i="33"/>
  <c r="CC52" i="33"/>
  <c r="CC49" i="33"/>
  <c r="CD52" i="33"/>
  <c r="CD49" i="33"/>
  <c r="AS49" i="33"/>
  <c r="AS52" i="33"/>
  <c r="AK52" i="33"/>
  <c r="AK49" i="33"/>
  <c r="AC52" i="33"/>
  <c r="AC49" i="33"/>
  <c r="AG49" i="33"/>
  <c r="AG52" i="33"/>
  <c r="V49" i="33"/>
  <c r="V52" i="33"/>
  <c r="BW52" i="33"/>
  <c r="BW49" i="33"/>
  <c r="K306" i="33"/>
  <c r="K49" i="33"/>
  <c r="K52" i="33"/>
  <c r="BJ49" i="33"/>
  <c r="BJ52" i="33"/>
  <c r="CM52" i="33"/>
  <c r="CM49" i="33"/>
  <c r="N52" i="32"/>
  <c r="N49" i="32"/>
  <c r="N306" i="32"/>
  <c r="AG49" i="32"/>
  <c r="AG52" i="32"/>
  <c r="CK49" i="32"/>
  <c r="CK52" i="32"/>
  <c r="AI52" i="32"/>
  <c r="AI49" i="32"/>
  <c r="W52" i="32"/>
  <c r="W49" i="32"/>
  <c r="AT52" i="32"/>
  <c r="AT49" i="32"/>
  <c r="CG52" i="32"/>
  <c r="CG49" i="32"/>
  <c r="AA52" i="32"/>
  <c r="AA49" i="32"/>
  <c r="BJ49" i="32"/>
  <c r="BJ52" i="32"/>
  <c r="BS52" i="32"/>
  <c r="BS49" i="32"/>
  <c r="BW49" i="32"/>
  <c r="BW52" i="32"/>
  <c r="AD49" i="32"/>
  <c r="AD52" i="32"/>
  <c r="BQ49" i="33"/>
  <c r="BQ52" i="33"/>
  <c r="AZ52" i="33"/>
  <c r="AZ49" i="33"/>
  <c r="R306" i="33"/>
  <c r="R52" i="33"/>
  <c r="R49" i="33"/>
  <c r="BX52" i="33"/>
  <c r="BX49" i="33"/>
  <c r="BH52" i="33"/>
  <c r="BH49" i="33"/>
  <c r="AW52" i="33"/>
  <c r="AW49" i="33"/>
  <c r="AL52" i="33"/>
  <c r="AL49" i="33"/>
  <c r="CQ52" i="33"/>
  <c r="CQ49" i="33"/>
  <c r="AA49" i="33"/>
  <c r="AA52" i="33"/>
  <c r="CE52" i="33"/>
  <c r="CE49" i="33"/>
  <c r="CP52" i="33"/>
  <c r="CP49" i="33"/>
  <c r="CU52" i="32"/>
  <c r="CU49" i="32"/>
  <c r="CJ52" i="32"/>
  <c r="CJ49" i="32"/>
  <c r="BR49" i="32"/>
  <c r="BR52" i="32"/>
  <c r="O49" i="32"/>
  <c r="O52" i="32"/>
  <c r="O306" i="32"/>
  <c r="BE49" i="32"/>
  <c r="BE52" i="32"/>
  <c r="Y52" i="32"/>
  <c r="Y49" i="32"/>
  <c r="CD52" i="32"/>
  <c r="CD49" i="32"/>
  <c r="BN52" i="32"/>
  <c r="BN49" i="32"/>
  <c r="K49" i="32"/>
  <c r="K52" i="32"/>
  <c r="K306" i="32"/>
  <c r="CO52" i="32"/>
  <c r="CO49" i="32"/>
  <c r="CR52" i="32"/>
  <c r="CR49" i="32"/>
  <c r="CZ49" i="32"/>
  <c r="CZ52" i="32"/>
  <c r="BI52" i="32"/>
  <c r="BI49" i="32"/>
  <c r="CV49" i="33"/>
  <c r="CV52" i="33"/>
  <c r="H306" i="33"/>
  <c r="H49" i="33"/>
  <c r="H52" i="33"/>
  <c r="AV49" i="33"/>
  <c r="AV52" i="33"/>
  <c r="BU52" i="33"/>
  <c r="BU49" i="33"/>
  <c r="L306" i="33"/>
  <c r="L49" i="33"/>
  <c r="L52" i="33"/>
  <c r="BP49" i="33"/>
  <c r="BP52" i="33"/>
  <c r="BF52" i="33"/>
  <c r="BF49" i="33"/>
  <c r="BO49" i="33"/>
  <c r="BO52" i="33"/>
  <c r="BB52" i="33"/>
  <c r="BB49" i="33"/>
  <c r="I306" i="33"/>
  <c r="I49" i="33"/>
  <c r="I52" i="33"/>
  <c r="AQ52" i="33"/>
  <c r="AQ49" i="33"/>
  <c r="O306" i="33"/>
  <c r="O49" i="33"/>
  <c r="O52" i="33"/>
  <c r="CW49" i="33"/>
  <c r="CW52" i="33"/>
  <c r="G299" i="12"/>
  <c r="D22" i="28" s="1"/>
  <c r="N293" i="12"/>
  <c r="K2" i="28" s="1"/>
  <c r="N43" i="12"/>
  <c r="F296" i="12"/>
  <c r="C57" i="28" s="1"/>
  <c r="F293" i="12"/>
  <c r="C2" i="28" s="1"/>
  <c r="F44" i="12"/>
  <c r="G293" i="12"/>
  <c r="D2" i="28" s="1"/>
  <c r="G296" i="12"/>
  <c r="D57" i="28" s="1"/>
  <c r="G291" i="26"/>
  <c r="G46" i="12"/>
  <c r="F46" i="12"/>
  <c r="F47" i="12" s="1"/>
  <c r="G300" i="12"/>
  <c r="D39" i="28" s="1"/>
  <c r="G301" i="12"/>
  <c r="D58" i="28" s="1"/>
  <c r="N301" i="12"/>
  <c r="K58" i="28" s="1"/>
  <c r="N300" i="12"/>
  <c r="K39" i="28" s="1"/>
  <c r="N299" i="12"/>
  <c r="K22" i="28" s="1"/>
  <c r="N298" i="12"/>
  <c r="K3" i="28" s="1"/>
  <c r="G298" i="12"/>
  <c r="D3" i="28" s="1"/>
  <c r="H292" i="26"/>
  <c r="H299" i="12"/>
  <c r="E22" i="28" s="1"/>
  <c r="H301" i="12"/>
  <c r="E58" i="28" s="1"/>
  <c r="H300" i="12"/>
  <c r="E39" i="28" s="1"/>
  <c r="H298" i="12"/>
  <c r="E3" i="28" s="1"/>
  <c r="Y301" i="12"/>
  <c r="V58" i="28" s="1"/>
  <c r="Y300" i="12"/>
  <c r="V39" i="28" s="1"/>
  <c r="Y299" i="12"/>
  <c r="V22" i="28" s="1"/>
  <c r="V3" i="28"/>
  <c r="F294" i="12"/>
  <c r="C21" i="28" s="1"/>
  <c r="F295" i="12"/>
  <c r="C38" i="28" s="1"/>
  <c r="N294" i="12"/>
  <c r="G295" i="12"/>
  <c r="D38" i="28" s="1"/>
  <c r="G294" i="12"/>
  <c r="D21" i="28" s="1"/>
  <c r="H291" i="26"/>
  <c r="Q60" i="3"/>
  <c r="R59" i="3"/>
  <c r="AW48" i="26"/>
  <c r="AW51" i="26"/>
  <c r="AW296" i="26"/>
  <c r="F48" i="26"/>
  <c r="F49" i="26" s="1"/>
  <c r="F51" i="26"/>
  <c r="F52" i="26" s="1"/>
  <c r="CZ51" i="26"/>
  <c r="CZ48" i="26"/>
  <c r="CZ296" i="26"/>
  <c r="AU51" i="26"/>
  <c r="AU48" i="26"/>
  <c r="AU296" i="26"/>
  <c r="AD51" i="26"/>
  <c r="AD48" i="26"/>
  <c r="AD296" i="26"/>
  <c r="T48" i="26"/>
  <c r="T51" i="26"/>
  <c r="T296" i="26"/>
  <c r="S48" i="26"/>
  <c r="S51" i="26"/>
  <c r="S296" i="26"/>
  <c r="I51" i="26"/>
  <c r="I48" i="26"/>
  <c r="AK51" i="26"/>
  <c r="AK48" i="26"/>
  <c r="AK296" i="26"/>
  <c r="BR51" i="26"/>
  <c r="BR48" i="26"/>
  <c r="BR296" i="26"/>
  <c r="BE51" i="26"/>
  <c r="BE48" i="26"/>
  <c r="BE296" i="26"/>
  <c r="BT51" i="26"/>
  <c r="BT48" i="26"/>
  <c r="BT296" i="26"/>
  <c r="CP296" i="26"/>
  <c r="CP51" i="26"/>
  <c r="CP48" i="26"/>
  <c r="AQ48" i="26"/>
  <c r="AQ51" i="26"/>
  <c r="AQ296" i="26"/>
  <c r="AZ296" i="26"/>
  <c r="AZ48" i="26"/>
  <c r="AZ51" i="26"/>
  <c r="CJ48" i="26"/>
  <c r="CJ51" i="26"/>
  <c r="CJ296" i="26"/>
  <c r="AY51" i="26"/>
  <c r="AY48" i="26"/>
  <c r="AY296" i="26"/>
  <c r="BW51" i="26"/>
  <c r="BW48" i="26"/>
  <c r="BW296" i="26"/>
  <c r="CD51" i="26"/>
  <c r="CD48" i="26"/>
  <c r="CD296" i="26"/>
  <c r="X51" i="26"/>
  <c r="X48" i="26"/>
  <c r="X296" i="26"/>
  <c r="BB296" i="26"/>
  <c r="BB51" i="26"/>
  <c r="BB48" i="26"/>
  <c r="AA51" i="26"/>
  <c r="AA48" i="26"/>
  <c r="AA296" i="26"/>
  <c r="BU48" i="26"/>
  <c r="BU51" i="26"/>
  <c r="BU296" i="26"/>
  <c r="AE51" i="26"/>
  <c r="AE48" i="26"/>
  <c r="AE296" i="26"/>
  <c r="CS48" i="26"/>
  <c r="CS51" i="26"/>
  <c r="CS296" i="26"/>
  <c r="DA36" i="26"/>
  <c r="DB36" i="26" s="1"/>
  <c r="DC36" i="26" s="1"/>
  <c r="L51" i="26"/>
  <c r="L48" i="26"/>
  <c r="BC48" i="26"/>
  <c r="BC51" i="26"/>
  <c r="BC296" i="26"/>
  <c r="BA51" i="26"/>
  <c r="BA48" i="26"/>
  <c r="BA296" i="26"/>
  <c r="CV48" i="26"/>
  <c r="CV51" i="26"/>
  <c r="CV296" i="26"/>
  <c r="CT296" i="26"/>
  <c r="CT51" i="26"/>
  <c r="CT48" i="26"/>
  <c r="CH48" i="26"/>
  <c r="CH51" i="26"/>
  <c r="CH296" i="26"/>
  <c r="CG51" i="26"/>
  <c r="CG48" i="26"/>
  <c r="CG296" i="26"/>
  <c r="BH296" i="26"/>
  <c r="BH48" i="26"/>
  <c r="BH51" i="26"/>
  <c r="AP48" i="26"/>
  <c r="AP51" i="26"/>
  <c r="AP296" i="26"/>
  <c r="O51" i="26"/>
  <c r="O48" i="26"/>
  <c r="O296" i="26"/>
  <c r="CM48" i="26"/>
  <c r="CM51" i="26"/>
  <c r="CM296" i="26"/>
  <c r="M296" i="26"/>
  <c r="M48" i="26"/>
  <c r="M51" i="26"/>
  <c r="CQ51" i="26"/>
  <c r="CQ48" i="26"/>
  <c r="CQ296" i="26"/>
  <c r="CN48" i="26"/>
  <c r="CN51" i="26"/>
  <c r="CN296" i="26"/>
  <c r="BN296" i="26"/>
  <c r="BN48" i="26"/>
  <c r="BN51" i="26"/>
  <c r="P48" i="26"/>
  <c r="P51" i="26"/>
  <c r="P296" i="26"/>
  <c r="BZ48" i="26"/>
  <c r="BZ51" i="26"/>
  <c r="BZ296" i="26"/>
  <c r="BO48" i="26"/>
  <c r="BO51" i="26"/>
  <c r="BO296" i="26"/>
  <c r="CE296" i="26"/>
  <c r="CE51" i="26"/>
  <c r="CE48" i="26"/>
  <c r="H51" i="26"/>
  <c r="H48" i="26"/>
  <c r="AT48" i="26"/>
  <c r="AT51" i="26"/>
  <c r="AT296" i="26"/>
  <c r="AN296" i="26"/>
  <c r="AN48" i="26"/>
  <c r="AN51" i="26"/>
  <c r="CW48" i="26"/>
  <c r="CW51" i="26"/>
  <c r="CW296" i="26"/>
  <c r="BP48" i="26"/>
  <c r="BP51" i="26"/>
  <c r="BP296" i="26"/>
  <c r="BD51" i="26"/>
  <c r="BD48" i="26"/>
  <c r="BD296" i="26"/>
  <c r="U51" i="26"/>
  <c r="U296" i="26"/>
  <c r="U48" i="26"/>
  <c r="AJ51" i="26"/>
  <c r="AJ296" i="26"/>
  <c r="AJ48" i="26"/>
  <c r="CB48" i="26"/>
  <c r="CB296" i="26"/>
  <c r="CB51" i="26"/>
  <c r="AM51" i="26"/>
  <c r="AM48" i="26"/>
  <c r="AM296" i="26"/>
  <c r="BY296" i="26"/>
  <c r="BY51" i="26"/>
  <c r="BY48" i="26"/>
  <c r="AC51" i="26"/>
  <c r="AC48" i="26"/>
  <c r="AC296" i="26"/>
  <c r="J51" i="26"/>
  <c r="J48" i="26"/>
  <c r="G51" i="26"/>
  <c r="G48" i="26"/>
  <c r="AG51" i="26"/>
  <c r="AG48" i="26"/>
  <c r="AG296" i="26"/>
  <c r="AV48" i="26"/>
  <c r="AV296" i="26"/>
  <c r="AV51" i="26"/>
  <c r="K48" i="26"/>
  <c r="K51" i="26"/>
  <c r="AH296" i="26"/>
  <c r="AH48" i="26"/>
  <c r="AH51" i="26"/>
  <c r="BJ51" i="26"/>
  <c r="BJ48" i="26"/>
  <c r="BJ296" i="26"/>
  <c r="Y51" i="26"/>
  <c r="Y48" i="26"/>
  <c r="Y296" i="26"/>
  <c r="R51" i="26"/>
  <c r="R296" i="26"/>
  <c r="R48" i="26"/>
  <c r="AS51" i="26"/>
  <c r="AS296" i="26"/>
  <c r="AS48" i="26"/>
  <c r="CC296" i="26"/>
  <c r="CC51" i="26"/>
  <c r="CC48" i="26"/>
  <c r="AX48" i="26"/>
  <c r="AX51" i="26"/>
  <c r="AX296" i="26"/>
  <c r="CY51" i="26"/>
  <c r="CY48" i="26"/>
  <c r="CY296" i="26"/>
  <c r="AL48" i="26"/>
  <c r="AL51" i="26"/>
  <c r="AL296" i="26"/>
  <c r="AO51" i="26"/>
  <c r="AO48" i="26"/>
  <c r="AO296" i="26"/>
  <c r="AR296" i="26"/>
  <c r="AR48" i="26"/>
  <c r="AR51" i="26"/>
  <c r="BS51" i="26"/>
  <c r="BS48" i="26"/>
  <c r="BS296" i="26"/>
  <c r="CK48" i="26"/>
  <c r="CK51" i="26"/>
  <c r="CK296" i="26"/>
  <c r="Z296" i="26"/>
  <c r="Z48" i="26"/>
  <c r="Z51" i="26"/>
  <c r="W51" i="26"/>
  <c r="W48" i="26"/>
  <c r="W296" i="26"/>
  <c r="AI48" i="26"/>
  <c r="AI51" i="26"/>
  <c r="AI296" i="26"/>
  <c r="BX51" i="26"/>
  <c r="BX48" i="26"/>
  <c r="BX296" i="26"/>
  <c r="BF48" i="26"/>
  <c r="BF51" i="26"/>
  <c r="BF296" i="26"/>
  <c r="BG48" i="26"/>
  <c r="BG296" i="26"/>
  <c r="BG51" i="26"/>
  <c r="BM51" i="26"/>
  <c r="BM48" i="26"/>
  <c r="BM296" i="26"/>
  <c r="BI48" i="26"/>
  <c r="BI51" i="26"/>
  <c r="BI296" i="26"/>
  <c r="CX51" i="26"/>
  <c r="CX48" i="26"/>
  <c r="CX296" i="26"/>
  <c r="N48" i="26"/>
  <c r="N51" i="26"/>
  <c r="N296" i="26"/>
  <c r="Q51" i="26"/>
  <c r="Q48" i="26"/>
  <c r="Q296" i="26"/>
  <c r="AF296" i="26"/>
  <c r="AF48" i="26"/>
  <c r="AF51" i="26"/>
  <c r="CL51" i="26"/>
  <c r="CL48" i="26"/>
  <c r="CL296" i="26"/>
  <c r="CF296" i="26"/>
  <c r="CF51" i="26"/>
  <c r="CF48" i="26"/>
  <c r="CI296" i="26"/>
  <c r="CI51" i="26"/>
  <c r="CI48" i="26"/>
  <c r="CU48" i="26"/>
  <c r="CU51" i="26"/>
  <c r="CU296" i="26"/>
  <c r="CO296" i="26"/>
  <c r="CO51" i="26"/>
  <c r="CO48" i="26"/>
  <c r="V48" i="26"/>
  <c r="V51" i="26"/>
  <c r="V296" i="26"/>
  <c r="BQ48" i="26"/>
  <c r="BQ51" i="26"/>
  <c r="BQ296" i="26"/>
  <c r="CA48" i="26"/>
  <c r="CA51" i="26"/>
  <c r="CA296" i="26"/>
  <c r="AB51" i="26"/>
  <c r="AB48" i="26"/>
  <c r="AB296" i="26"/>
  <c r="BK51" i="26"/>
  <c r="BK48" i="26"/>
  <c r="BK296" i="26"/>
  <c r="BL48" i="26"/>
  <c r="BL51" i="26"/>
  <c r="BL296" i="26"/>
  <c r="BV51" i="26"/>
  <c r="BV48" i="26"/>
  <c r="BV296" i="26"/>
  <c r="CR48" i="26"/>
  <c r="CR51" i="26"/>
  <c r="CR296" i="26"/>
  <c r="Z30" i="26"/>
  <c r="Y288" i="26"/>
  <c r="Y289" i="26"/>
  <c r="Y45" i="26"/>
  <c r="Y42" i="26"/>
  <c r="O30" i="26"/>
  <c r="N42" i="26"/>
  <c r="N289" i="26"/>
  <c r="N288" i="26"/>
  <c r="N45" i="26"/>
  <c r="Y291" i="26"/>
  <c r="Y292" i="26"/>
  <c r="F288" i="26"/>
  <c r="F289" i="26"/>
  <c r="F45" i="26"/>
  <c r="F46" i="26" s="1"/>
  <c r="F42" i="26"/>
  <c r="F43" i="26" s="1"/>
  <c r="F44" i="26" s="1"/>
  <c r="H289" i="26"/>
  <c r="H45" i="26"/>
  <c r="H42" i="26"/>
  <c r="H288" i="26"/>
  <c r="I45" i="26"/>
  <c r="I288" i="26"/>
  <c r="I289" i="26"/>
  <c r="I42" i="26"/>
  <c r="J289" i="26"/>
  <c r="J42" i="26"/>
  <c r="J45" i="26"/>
  <c r="J288" i="26"/>
  <c r="K289" i="26"/>
  <c r="K288" i="26"/>
  <c r="K45" i="26"/>
  <c r="K42" i="26"/>
  <c r="G288" i="26"/>
  <c r="G289" i="26"/>
  <c r="G45" i="26"/>
  <c r="G42" i="26"/>
  <c r="N292" i="26"/>
  <c r="N291" i="26"/>
  <c r="O30" i="12"/>
  <c r="J38" i="12"/>
  <c r="H293" i="12"/>
  <c r="J34" i="12"/>
  <c r="Q2" i="2"/>
  <c r="P1" i="2"/>
  <c r="K8" i="9"/>
  <c r="T28" i="12"/>
  <c r="Q48" i="3"/>
  <c r="C12" i="5"/>
  <c r="A13" i="1"/>
  <c r="B12" i="1"/>
  <c r="N128" i="47" l="1"/>
  <c r="N129" i="47" s="1"/>
  <c r="N130" i="47" s="1"/>
  <c r="N88" i="47"/>
  <c r="N90" i="47" s="1"/>
  <c r="N91" i="47" s="1"/>
  <c r="O91" i="47" s="1"/>
  <c r="N124" i="50"/>
  <c r="N125" i="50" s="1"/>
  <c r="N264" i="50"/>
  <c r="N266" i="50" s="1"/>
  <c r="N269" i="50" s="1"/>
  <c r="N270" i="50" s="1"/>
  <c r="N84" i="50"/>
  <c r="N84" i="47"/>
  <c r="N124" i="47"/>
  <c r="N125" i="47" s="1"/>
  <c r="N126" i="47" s="1"/>
  <c r="N264" i="47"/>
  <c r="N266" i="47" s="1"/>
  <c r="N269" i="47" s="1"/>
  <c r="N270" i="47" s="1"/>
  <c r="P54" i="47"/>
  <c r="Q53" i="47"/>
  <c r="N126" i="50"/>
  <c r="M127" i="50"/>
  <c r="P51" i="47"/>
  <c r="Q50" i="47"/>
  <c r="M86" i="47"/>
  <c r="M87" i="47" s="1"/>
  <c r="M183" i="47"/>
  <c r="M186" i="47" s="1"/>
  <c r="M184" i="47"/>
  <c r="M185" i="47" s="1"/>
  <c r="P51" i="50"/>
  <c r="Q50" i="50"/>
  <c r="M86" i="50"/>
  <c r="M87" i="50" s="1"/>
  <c r="M184" i="50"/>
  <c r="M185" i="50" s="1"/>
  <c r="M183" i="50"/>
  <c r="M186" i="50" s="1"/>
  <c r="P54" i="50"/>
  <c r="Q53" i="50"/>
  <c r="N88" i="50"/>
  <c r="N90" i="50" s="1"/>
  <c r="N91" i="50" s="1"/>
  <c r="O91" i="50" s="1"/>
  <c r="N128" i="50"/>
  <c r="N129" i="50" s="1"/>
  <c r="N130" i="50" s="1"/>
  <c r="O48" i="3"/>
  <c r="P48" i="3"/>
  <c r="G50" i="40"/>
  <c r="H50" i="40" s="1"/>
  <c r="I50" i="40" s="1"/>
  <c r="J50" i="40" s="1"/>
  <c r="K50" i="40" s="1"/>
  <c r="L50" i="40" s="1"/>
  <c r="L51" i="40" s="1"/>
  <c r="CO35" i="47"/>
  <c r="CN49" i="47"/>
  <c r="CN52" i="47"/>
  <c r="CO35" i="50"/>
  <c r="CN49" i="50"/>
  <c r="CN52" i="50"/>
  <c r="H48" i="50"/>
  <c r="H79" i="50" s="1"/>
  <c r="I47" i="50"/>
  <c r="H45" i="50"/>
  <c r="I44" i="50"/>
  <c r="AA30" i="50"/>
  <c r="Z46" i="50"/>
  <c r="Z43" i="50"/>
  <c r="R30" i="50"/>
  <c r="Q43" i="50"/>
  <c r="Q46" i="50"/>
  <c r="G53" i="40"/>
  <c r="H53" i="40" s="1"/>
  <c r="I53" i="40" s="1"/>
  <c r="J53" i="40" s="1"/>
  <c r="K53" i="40" s="1"/>
  <c r="L53" i="40" s="1"/>
  <c r="G213" i="32"/>
  <c r="Q30" i="47"/>
  <c r="P43" i="47"/>
  <c r="P46" i="47"/>
  <c r="H44" i="47"/>
  <c r="H45" i="47" s="1"/>
  <c r="H213" i="47" s="1"/>
  <c r="H47" i="47"/>
  <c r="H48" i="47" s="1"/>
  <c r="H79" i="47" s="1"/>
  <c r="AB30" i="47"/>
  <c r="AB43" i="47" s="1"/>
  <c r="AA43" i="47"/>
  <c r="AA46" i="47"/>
  <c r="G213" i="47"/>
  <c r="G75" i="47"/>
  <c r="DA49" i="40"/>
  <c r="DA52" i="40"/>
  <c r="H44" i="32"/>
  <c r="H45" i="32" s="1"/>
  <c r="H47" i="32"/>
  <c r="H48" i="32" s="1"/>
  <c r="H79" i="32" s="1"/>
  <c r="H47" i="33"/>
  <c r="H48" i="33" s="1"/>
  <c r="H79" i="33" s="1"/>
  <c r="G75" i="33"/>
  <c r="H44" i="33"/>
  <c r="H45" i="33" s="1"/>
  <c r="G213" i="40"/>
  <c r="H44" i="40"/>
  <c r="H45" i="40" s="1"/>
  <c r="H75" i="40" s="1"/>
  <c r="Y296" i="40"/>
  <c r="Y294" i="40"/>
  <c r="O296" i="40"/>
  <c r="O294" i="40"/>
  <c r="Y295" i="40"/>
  <c r="O295" i="40"/>
  <c r="H47" i="40"/>
  <c r="H48" i="40" s="1"/>
  <c r="H79" i="40" s="1"/>
  <c r="Z31" i="40"/>
  <c r="Z46" i="40" s="1"/>
  <c r="Y293" i="40"/>
  <c r="Y43" i="40"/>
  <c r="P31" i="32"/>
  <c r="O295" i="32"/>
  <c r="O294" i="32"/>
  <c r="O46" i="32"/>
  <c r="O293" i="32"/>
  <c r="O296" i="32"/>
  <c r="O43" i="32"/>
  <c r="P31" i="33"/>
  <c r="O294" i="33"/>
  <c r="O295" i="33"/>
  <c r="O293" i="33"/>
  <c r="O43" i="33"/>
  <c r="O46" i="33"/>
  <c r="O296" i="33"/>
  <c r="P31" i="40"/>
  <c r="P46" i="40" s="1"/>
  <c r="O293" i="40"/>
  <c r="G53" i="35"/>
  <c r="H53" i="35" s="1"/>
  <c r="I53" i="35" s="1"/>
  <c r="J53" i="35" s="1"/>
  <c r="K53" i="35" s="1"/>
  <c r="L53" i="35" s="1"/>
  <c r="L54" i="35" s="1"/>
  <c r="G50" i="35"/>
  <c r="H50" i="35" s="1"/>
  <c r="I50" i="35" s="1"/>
  <c r="J50" i="35" s="1"/>
  <c r="K50" i="35" s="1"/>
  <c r="L50" i="35" s="1"/>
  <c r="L51" i="35" s="1"/>
  <c r="DA52" i="35"/>
  <c r="DA49" i="35"/>
  <c r="T29" i="35"/>
  <c r="S306" i="35"/>
  <c r="S293" i="35"/>
  <c r="S296" i="35"/>
  <c r="S46" i="35"/>
  <c r="S43" i="35"/>
  <c r="K45" i="35"/>
  <c r="L44" i="35"/>
  <c r="J213" i="35"/>
  <c r="J75" i="35"/>
  <c r="L48" i="35"/>
  <c r="M47" i="35"/>
  <c r="Z27" i="32"/>
  <c r="Y295" i="32"/>
  <c r="Y294" i="32"/>
  <c r="Z27" i="33"/>
  <c r="Y295" i="33"/>
  <c r="Y294" i="33"/>
  <c r="T29" i="33"/>
  <c r="T29" i="32"/>
  <c r="DA52" i="32"/>
  <c r="G53" i="32"/>
  <c r="H53" i="32" s="1"/>
  <c r="I53" i="32" s="1"/>
  <c r="J53" i="32" s="1"/>
  <c r="K53" i="32" s="1"/>
  <c r="L53" i="32" s="1"/>
  <c r="G50" i="32"/>
  <c r="H50" i="32" s="1"/>
  <c r="I50" i="32" s="1"/>
  <c r="J50" i="32" s="1"/>
  <c r="K50" i="32" s="1"/>
  <c r="L50" i="32" s="1"/>
  <c r="G53" i="33"/>
  <c r="H53" i="33" s="1"/>
  <c r="I53" i="33" s="1"/>
  <c r="J53" i="33" s="1"/>
  <c r="K53" i="33" s="1"/>
  <c r="L53" i="33" s="1"/>
  <c r="G50" i="33"/>
  <c r="H50" i="33" s="1"/>
  <c r="I50" i="33" s="1"/>
  <c r="J50" i="33" s="1"/>
  <c r="K50" i="33" s="1"/>
  <c r="L50" i="33" s="1"/>
  <c r="DA52" i="33"/>
  <c r="DA49" i="33"/>
  <c r="DA49" i="32"/>
  <c r="H43" i="12"/>
  <c r="H296" i="12"/>
  <c r="E57" i="28" s="1"/>
  <c r="O293" i="12"/>
  <c r="L2" i="28" s="1"/>
  <c r="H46" i="12"/>
  <c r="G49" i="26"/>
  <c r="H49" i="26" s="1"/>
  <c r="I49" i="26" s="1"/>
  <c r="J49" i="26" s="1"/>
  <c r="K49" i="26" s="1"/>
  <c r="L49" i="26" s="1"/>
  <c r="L50" i="26" s="1"/>
  <c r="O301" i="12"/>
  <c r="L58" i="28" s="1"/>
  <c r="O298" i="12"/>
  <c r="L3" i="28" s="1"/>
  <c r="O299" i="12"/>
  <c r="L22" i="28" s="1"/>
  <c r="O300" i="12"/>
  <c r="L39" i="28" s="1"/>
  <c r="Z301" i="12"/>
  <c r="W58" i="28" s="1"/>
  <c r="Z300" i="12"/>
  <c r="W39" i="28" s="1"/>
  <c r="Z299" i="12"/>
  <c r="W22" i="28" s="1"/>
  <c r="W3" i="28"/>
  <c r="I298" i="12"/>
  <c r="F3" i="28" s="1"/>
  <c r="I300" i="12"/>
  <c r="F39" i="28" s="1"/>
  <c r="I299" i="12"/>
  <c r="F22" i="28" s="1"/>
  <c r="I301" i="12"/>
  <c r="F58" i="28" s="1"/>
  <c r="H295" i="12"/>
  <c r="E38" i="28" s="1"/>
  <c r="H294" i="12"/>
  <c r="E21" i="28" s="1"/>
  <c r="E2" i="28"/>
  <c r="O294" i="12"/>
  <c r="G52" i="26"/>
  <c r="H52" i="26" s="1"/>
  <c r="I52" i="26" s="1"/>
  <c r="J52" i="26" s="1"/>
  <c r="K52" i="26" s="1"/>
  <c r="L52" i="26" s="1"/>
  <c r="L53" i="26" s="1"/>
  <c r="R60" i="3"/>
  <c r="S59" i="3"/>
  <c r="DA48" i="26"/>
  <c r="DA51" i="26"/>
  <c r="P30" i="26"/>
  <c r="O288" i="26"/>
  <c r="O289" i="26"/>
  <c r="O42" i="26"/>
  <c r="O45" i="26"/>
  <c r="Z291" i="26"/>
  <c r="Z292" i="26"/>
  <c r="I291" i="26"/>
  <c r="I292" i="26"/>
  <c r="AA30" i="26"/>
  <c r="Z288" i="26"/>
  <c r="Z289" i="26"/>
  <c r="Z42" i="26"/>
  <c r="Z45" i="26"/>
  <c r="G43" i="26"/>
  <c r="G44" i="26" s="1"/>
  <c r="G212" i="26" s="1"/>
  <c r="G46" i="26"/>
  <c r="G47" i="26" s="1"/>
  <c r="G78" i="26" s="1"/>
  <c r="F212" i="26"/>
  <c r="F74" i="26"/>
  <c r="O292" i="26"/>
  <c r="O291" i="26"/>
  <c r="G44" i="12"/>
  <c r="G45" i="12" s="1"/>
  <c r="F45" i="12"/>
  <c r="P30" i="12"/>
  <c r="G47" i="12"/>
  <c r="G48" i="12" s="1"/>
  <c r="G79" i="12" s="1"/>
  <c r="K38" i="12"/>
  <c r="K34" i="12"/>
  <c r="R2" i="2"/>
  <c r="Q1" i="2"/>
  <c r="U28" i="12"/>
  <c r="S47" i="3"/>
  <c r="R48" i="3"/>
  <c r="A14" i="1"/>
  <c r="B13" i="1"/>
  <c r="N271" i="47" l="1"/>
  <c r="O270" i="47"/>
  <c r="N127" i="47"/>
  <c r="O126" i="47"/>
  <c r="Q51" i="47"/>
  <c r="R50" i="47"/>
  <c r="S50" i="47" s="1"/>
  <c r="N86" i="47"/>
  <c r="N87" i="47" s="1"/>
  <c r="O87" i="47" s="1"/>
  <c r="N183" i="47"/>
  <c r="N186" i="47" s="1"/>
  <c r="O186" i="47" s="1"/>
  <c r="N184" i="47"/>
  <c r="N185" i="47" s="1"/>
  <c r="O185" i="47" s="1"/>
  <c r="Q51" i="50"/>
  <c r="R50" i="50"/>
  <c r="S50" i="50" s="1"/>
  <c r="P264" i="47"/>
  <c r="P266" i="47" s="1"/>
  <c r="P269" i="47" s="1"/>
  <c r="P124" i="47"/>
  <c r="P125" i="47" s="1"/>
  <c r="P84" i="47"/>
  <c r="N183" i="50"/>
  <c r="N186" i="50" s="1"/>
  <c r="O186" i="50" s="1"/>
  <c r="N86" i="50"/>
  <c r="N87" i="50" s="1"/>
  <c r="O87" i="50" s="1"/>
  <c r="N184" i="50"/>
  <c r="N185" i="50" s="1"/>
  <c r="O185" i="50" s="1"/>
  <c r="Q54" i="50"/>
  <c r="R53" i="50"/>
  <c r="S53" i="50" s="1"/>
  <c r="P124" i="50"/>
  <c r="P125" i="50" s="1"/>
  <c r="P264" i="50"/>
  <c r="P266" i="50" s="1"/>
  <c r="P269" i="50" s="1"/>
  <c r="P84" i="50"/>
  <c r="O270" i="50"/>
  <c r="N271" i="50"/>
  <c r="P128" i="50"/>
  <c r="P129" i="50" s="1"/>
  <c r="P88" i="50"/>
  <c r="P90" i="50" s="1"/>
  <c r="P91" i="50" s="1"/>
  <c r="O126" i="50"/>
  <c r="O127" i="50" s="1"/>
  <c r="N127" i="50"/>
  <c r="Q54" i="47"/>
  <c r="R53" i="47"/>
  <c r="S53" i="47" s="1"/>
  <c r="O130" i="50"/>
  <c r="O131" i="50" s="1"/>
  <c r="N131" i="50"/>
  <c r="P88" i="47"/>
  <c r="P90" i="47" s="1"/>
  <c r="P91" i="47" s="1"/>
  <c r="P128" i="47"/>
  <c r="P129" i="47" s="1"/>
  <c r="N131" i="47"/>
  <c r="O130" i="47"/>
  <c r="O131" i="47" s="1"/>
  <c r="L54" i="40"/>
  <c r="L88" i="40" s="1"/>
  <c r="L90" i="40" s="1"/>
  <c r="L91" i="40" s="1"/>
  <c r="M53" i="40"/>
  <c r="M54" i="40" s="1"/>
  <c r="CP35" i="47"/>
  <c r="CO52" i="47"/>
  <c r="CO49" i="47"/>
  <c r="CP35" i="50"/>
  <c r="CO52" i="50"/>
  <c r="CO49" i="50"/>
  <c r="M50" i="40"/>
  <c r="N50" i="40" s="1"/>
  <c r="I48" i="50"/>
  <c r="I79" i="50" s="1"/>
  <c r="J47" i="50"/>
  <c r="I45" i="50"/>
  <c r="J44" i="50"/>
  <c r="H213" i="50"/>
  <c r="H75" i="50"/>
  <c r="S30" i="50"/>
  <c r="R43" i="50"/>
  <c r="R46" i="50"/>
  <c r="AB30" i="50"/>
  <c r="AA46" i="50"/>
  <c r="AA43" i="50"/>
  <c r="H75" i="47"/>
  <c r="AC30" i="47"/>
  <c r="AB46" i="47"/>
  <c r="I47" i="47"/>
  <c r="I48" i="47" s="1"/>
  <c r="I79" i="47" s="1"/>
  <c r="I44" i="47"/>
  <c r="I45" i="47" s="1"/>
  <c r="R30" i="47"/>
  <c r="Q46" i="47"/>
  <c r="Q43" i="47"/>
  <c r="I47" i="33"/>
  <c r="I48" i="33" s="1"/>
  <c r="I79" i="33" s="1"/>
  <c r="I44" i="32"/>
  <c r="J44" i="32" s="1"/>
  <c r="I47" i="32"/>
  <c r="I48" i="32" s="1"/>
  <c r="I79" i="32" s="1"/>
  <c r="I44" i="33"/>
  <c r="J44" i="33" s="1"/>
  <c r="I44" i="40"/>
  <c r="I45" i="40" s="1"/>
  <c r="H213" i="40"/>
  <c r="L84" i="40"/>
  <c r="L264" i="40"/>
  <c r="L124" i="40"/>
  <c r="L125" i="40" s="1"/>
  <c r="L126" i="40" s="1"/>
  <c r="L127" i="40" s="1"/>
  <c r="P296" i="40"/>
  <c r="P294" i="40"/>
  <c r="Z296" i="40"/>
  <c r="Z294" i="40"/>
  <c r="P295" i="40"/>
  <c r="Z295" i="40"/>
  <c r="I47" i="40"/>
  <c r="J47" i="40" s="1"/>
  <c r="Q31" i="40"/>
  <c r="Q46" i="40" s="1"/>
  <c r="P293" i="40"/>
  <c r="P43" i="40"/>
  <c r="Q31" i="32"/>
  <c r="P295" i="32"/>
  <c r="P294" i="32"/>
  <c r="P46" i="32"/>
  <c r="P293" i="32"/>
  <c r="P296" i="32"/>
  <c r="P43" i="32"/>
  <c r="AA31" i="40"/>
  <c r="AA46" i="40" s="1"/>
  <c r="Z293" i="40"/>
  <c r="Z43" i="40"/>
  <c r="H213" i="32"/>
  <c r="H75" i="32"/>
  <c r="Q31" i="33"/>
  <c r="P295" i="33"/>
  <c r="P294" i="33"/>
  <c r="P293" i="33"/>
  <c r="P296" i="33"/>
  <c r="P46" i="33"/>
  <c r="P43" i="33"/>
  <c r="H75" i="33"/>
  <c r="H213" i="33"/>
  <c r="M50" i="35"/>
  <c r="M51" i="35" s="1"/>
  <c r="M124" i="35" s="1"/>
  <c r="M125" i="35" s="1"/>
  <c r="L264" i="35"/>
  <c r="L124" i="35"/>
  <c r="L125" i="35" s="1"/>
  <c r="L126" i="35" s="1"/>
  <c r="L127" i="35" s="1"/>
  <c r="L84" i="35"/>
  <c r="M53" i="35"/>
  <c r="L128" i="35"/>
  <c r="L129" i="35" s="1"/>
  <c r="L130" i="35" s="1"/>
  <c r="L131" i="35" s="1"/>
  <c r="L88" i="35"/>
  <c r="L90" i="35" s="1"/>
  <c r="L91" i="35" s="1"/>
  <c r="L45" i="35"/>
  <c r="M44" i="35"/>
  <c r="K75" i="35"/>
  <c r="K213" i="35"/>
  <c r="U29" i="35"/>
  <c r="T306" i="35"/>
  <c r="T43" i="35"/>
  <c r="T293" i="35"/>
  <c r="T296" i="35"/>
  <c r="T46" i="35"/>
  <c r="M48" i="35"/>
  <c r="N47" i="35"/>
  <c r="L119" i="35"/>
  <c r="L120" i="35" s="1"/>
  <c r="L121" i="35" s="1"/>
  <c r="L122" i="35" s="1"/>
  <c r="L238" i="35"/>
  <c r="L79" i="35"/>
  <c r="L81" i="35" s="1"/>
  <c r="L82" i="35" s="1"/>
  <c r="AA27" i="33"/>
  <c r="Z295" i="33"/>
  <c r="Z294" i="33"/>
  <c r="U29" i="32"/>
  <c r="T306" i="32"/>
  <c r="U29" i="33"/>
  <c r="T306" i="33"/>
  <c r="AA27" i="32"/>
  <c r="Z295" i="32"/>
  <c r="Z294" i="32"/>
  <c r="L51" i="33"/>
  <c r="M50" i="33"/>
  <c r="L51" i="32"/>
  <c r="M50" i="32"/>
  <c r="L54" i="33"/>
  <c r="M53" i="33"/>
  <c r="L54" i="32"/>
  <c r="M53" i="32"/>
  <c r="I296" i="12"/>
  <c r="F57" i="28" s="1"/>
  <c r="I43" i="12"/>
  <c r="I293" i="12"/>
  <c r="F2" i="28" s="1"/>
  <c r="P293" i="12"/>
  <c r="M2" i="28" s="1"/>
  <c r="P43" i="12"/>
  <c r="I46" i="12"/>
  <c r="P300" i="12"/>
  <c r="M39" i="28" s="1"/>
  <c r="P298" i="12"/>
  <c r="M3" i="28" s="1"/>
  <c r="P299" i="12"/>
  <c r="M22" i="28" s="1"/>
  <c r="P301" i="12"/>
  <c r="M58" i="28" s="1"/>
  <c r="J299" i="12"/>
  <c r="G22" i="28" s="1"/>
  <c r="J298" i="12"/>
  <c r="G3" i="28" s="1"/>
  <c r="J300" i="12"/>
  <c r="G39" i="28" s="1"/>
  <c r="J301" i="12"/>
  <c r="G58" i="28" s="1"/>
  <c r="AA301" i="12"/>
  <c r="X58" i="28" s="1"/>
  <c r="AA300" i="12"/>
  <c r="X39" i="28" s="1"/>
  <c r="AA299" i="12"/>
  <c r="X22" i="28" s="1"/>
  <c r="AA298" i="12"/>
  <c r="X3" i="28" s="1"/>
  <c r="Y294" i="12"/>
  <c r="I295" i="12"/>
  <c r="F38" i="28" s="1"/>
  <c r="I294" i="12"/>
  <c r="F21" i="28" s="1"/>
  <c r="P294" i="12"/>
  <c r="H43" i="26"/>
  <c r="H44" i="26" s="1"/>
  <c r="H74" i="26" s="1"/>
  <c r="G74" i="26"/>
  <c r="H46" i="26"/>
  <c r="H47" i="26" s="1"/>
  <c r="H78" i="26" s="1"/>
  <c r="S60" i="3"/>
  <c r="T59" i="3"/>
  <c r="L87" i="26"/>
  <c r="L89" i="26" s="1"/>
  <c r="L90" i="26" s="1"/>
  <c r="L127" i="26"/>
  <c r="L128" i="26" s="1"/>
  <c r="L129" i="26" s="1"/>
  <c r="L130" i="26" s="1"/>
  <c r="L83" i="26"/>
  <c r="L263" i="26"/>
  <c r="L265" i="26" s="1"/>
  <c r="L268" i="26" s="1"/>
  <c r="L269" i="26" s="1"/>
  <c r="L270" i="26" s="1"/>
  <c r="L123" i="26"/>
  <c r="L124" i="26" s="1"/>
  <c r="L125" i="26" s="1"/>
  <c r="L126" i="26" s="1"/>
  <c r="M52" i="26"/>
  <c r="M49" i="26"/>
  <c r="J292" i="26"/>
  <c r="J291" i="26"/>
  <c r="AB30" i="26"/>
  <c r="AA288" i="26"/>
  <c r="AA289" i="26"/>
  <c r="AA42" i="26"/>
  <c r="AA45" i="26"/>
  <c r="Q30" i="26"/>
  <c r="P42" i="26"/>
  <c r="P45" i="26"/>
  <c r="P288" i="26"/>
  <c r="P289" i="26"/>
  <c r="AA292" i="26"/>
  <c r="AA291" i="26"/>
  <c r="P291" i="26"/>
  <c r="P292" i="26"/>
  <c r="H44" i="12"/>
  <c r="H45" i="12" s="1"/>
  <c r="H75" i="12" s="1"/>
  <c r="F213" i="12"/>
  <c r="F75" i="12"/>
  <c r="G213" i="12"/>
  <c r="G75" i="12"/>
  <c r="Q30" i="12"/>
  <c r="L38" i="12"/>
  <c r="J46" i="12"/>
  <c r="H47" i="12"/>
  <c r="H48" i="12" s="1"/>
  <c r="H79" i="12" s="1"/>
  <c r="L34" i="12"/>
  <c r="L46" i="12" s="1"/>
  <c r="S2" i="2"/>
  <c r="R1" i="2"/>
  <c r="V28" i="12"/>
  <c r="V293" i="12" s="1"/>
  <c r="T47" i="3"/>
  <c r="S48" i="3"/>
  <c r="B14" i="1"/>
  <c r="A15" i="1"/>
  <c r="P270" i="47" l="1"/>
  <c r="L128" i="40"/>
  <c r="L129" i="40" s="1"/>
  <c r="L130" i="40" s="1"/>
  <c r="L131" i="40" s="1"/>
  <c r="N53" i="40"/>
  <c r="P130" i="50"/>
  <c r="P131" i="50" s="1"/>
  <c r="P126" i="50"/>
  <c r="Q84" i="47"/>
  <c r="Q124" i="47"/>
  <c r="Q125" i="47" s="1"/>
  <c r="Q264" i="47"/>
  <c r="Q266" i="47" s="1"/>
  <c r="Q269" i="47" s="1"/>
  <c r="Q270" i="47" s="1"/>
  <c r="S51" i="47"/>
  <c r="T50" i="47"/>
  <c r="P130" i="47"/>
  <c r="P131" i="47" s="1"/>
  <c r="S54" i="50"/>
  <c r="T53" i="50"/>
  <c r="P271" i="47"/>
  <c r="Q130" i="50"/>
  <c r="Q88" i="50"/>
  <c r="Q90" i="50" s="1"/>
  <c r="Q91" i="50" s="1"/>
  <c r="R91" i="50" s="1"/>
  <c r="Q128" i="50"/>
  <c r="Q129" i="50" s="1"/>
  <c r="S51" i="50"/>
  <c r="T50" i="50"/>
  <c r="P126" i="47"/>
  <c r="O127" i="47"/>
  <c r="P184" i="47"/>
  <c r="P185" i="47" s="1"/>
  <c r="P86" i="47"/>
  <c r="P87" i="47" s="1"/>
  <c r="P183" i="47"/>
  <c r="P186" i="47" s="1"/>
  <c r="Q264" i="50"/>
  <c r="Q266" i="50" s="1"/>
  <c r="Q269" i="50" s="1"/>
  <c r="Q270" i="50" s="1"/>
  <c r="Q124" i="50"/>
  <c r="Q125" i="50" s="1"/>
  <c r="Q84" i="50"/>
  <c r="M51" i="40"/>
  <c r="M264" i="40" s="1"/>
  <c r="M266" i="40" s="1"/>
  <c r="M269" i="40" s="1"/>
  <c r="S54" i="47"/>
  <c r="T53" i="47"/>
  <c r="Q128" i="47"/>
  <c r="Q129" i="47" s="1"/>
  <c r="Q88" i="47"/>
  <c r="Q90" i="47" s="1"/>
  <c r="Q91" i="47" s="1"/>
  <c r="R91" i="47" s="1"/>
  <c r="P184" i="50"/>
  <c r="P185" i="50" s="1"/>
  <c r="P86" i="50"/>
  <c r="P87" i="50" s="1"/>
  <c r="P183" i="50"/>
  <c r="P186" i="50" s="1"/>
  <c r="CQ35" i="50"/>
  <c r="CP49" i="50"/>
  <c r="CP52" i="50"/>
  <c r="CQ35" i="47"/>
  <c r="CP52" i="47"/>
  <c r="CP49" i="47"/>
  <c r="I45" i="32"/>
  <c r="I213" i="32" s="1"/>
  <c r="K47" i="50"/>
  <c r="J48" i="50"/>
  <c r="J79" i="50" s="1"/>
  <c r="J45" i="50"/>
  <c r="K44" i="50"/>
  <c r="I213" i="50"/>
  <c r="I75" i="50"/>
  <c r="AC30" i="50"/>
  <c r="AB43" i="50"/>
  <c r="AB46" i="50"/>
  <c r="T30" i="50"/>
  <c r="S43" i="50"/>
  <c r="S46" i="50"/>
  <c r="J47" i="32"/>
  <c r="J48" i="32" s="1"/>
  <c r="J79" i="32" s="1"/>
  <c r="S30" i="47"/>
  <c r="R43" i="47"/>
  <c r="R46" i="47"/>
  <c r="J44" i="47"/>
  <c r="J45" i="47" s="1"/>
  <c r="J47" i="47"/>
  <c r="J48" i="47" s="1"/>
  <c r="J79" i="47" s="1"/>
  <c r="AD30" i="47"/>
  <c r="AC43" i="47"/>
  <c r="AC46" i="47"/>
  <c r="I45" i="33"/>
  <c r="I75" i="33" s="1"/>
  <c r="J47" i="33"/>
  <c r="J48" i="33" s="1"/>
  <c r="J79" i="33" s="1"/>
  <c r="I213" i="47"/>
  <c r="I75" i="47"/>
  <c r="J44" i="40"/>
  <c r="K44" i="40" s="1"/>
  <c r="M84" i="35"/>
  <c r="M86" i="35" s="1"/>
  <c r="N50" i="35"/>
  <c r="N51" i="35" s="1"/>
  <c r="M264" i="35"/>
  <c r="M266" i="35" s="1"/>
  <c r="M269" i="35" s="1"/>
  <c r="N54" i="40"/>
  <c r="O53" i="40"/>
  <c r="P53" i="40" s="1"/>
  <c r="M88" i="40"/>
  <c r="M90" i="40" s="1"/>
  <c r="M91" i="40" s="1"/>
  <c r="M128" i="40"/>
  <c r="M129" i="40" s="1"/>
  <c r="M130" i="40" s="1"/>
  <c r="M131" i="40" s="1"/>
  <c r="L266" i="40"/>
  <c r="L183" i="40"/>
  <c r="L186" i="40" s="1"/>
  <c r="L184" i="40"/>
  <c r="L185" i="40" s="1"/>
  <c r="L86" i="40"/>
  <c r="L87" i="40" s="1"/>
  <c r="N51" i="40"/>
  <c r="O50" i="40"/>
  <c r="P50" i="40" s="1"/>
  <c r="AA296" i="40"/>
  <c r="AA294" i="40"/>
  <c r="Q296" i="40"/>
  <c r="Q294" i="40"/>
  <c r="I48" i="40"/>
  <c r="I79" i="40" s="1"/>
  <c r="AA295" i="40"/>
  <c r="Q295" i="40"/>
  <c r="R31" i="33"/>
  <c r="Q295" i="33"/>
  <c r="Q294" i="33"/>
  <c r="Q293" i="33"/>
  <c r="Q296" i="33"/>
  <c r="Q43" i="33"/>
  <c r="Q46" i="33"/>
  <c r="J45" i="33"/>
  <c r="K44" i="33"/>
  <c r="J45" i="32"/>
  <c r="K44" i="32"/>
  <c r="R31" i="40"/>
  <c r="R46" i="40" s="1"/>
  <c r="Q293" i="40"/>
  <c r="Q43" i="40"/>
  <c r="AB31" i="40"/>
  <c r="AB46" i="40" s="1"/>
  <c r="AA293" i="40"/>
  <c r="AA43" i="40"/>
  <c r="J48" i="40"/>
  <c r="J79" i="40" s="1"/>
  <c r="K47" i="40"/>
  <c r="R31" i="32"/>
  <c r="Q295" i="32"/>
  <c r="Q294" i="32"/>
  <c r="Q296" i="32"/>
  <c r="Q46" i="32"/>
  <c r="Q293" i="32"/>
  <c r="Q43" i="32"/>
  <c r="I213" i="40"/>
  <c r="I75" i="40"/>
  <c r="K47" i="32"/>
  <c r="L266" i="35"/>
  <c r="M54" i="35"/>
  <c r="N53" i="35"/>
  <c r="L184" i="35"/>
  <c r="L185" i="35" s="1"/>
  <c r="L86" i="35"/>
  <c r="L87" i="35" s="1"/>
  <c r="L183" i="35"/>
  <c r="L186" i="35" s="1"/>
  <c r="M126" i="35"/>
  <c r="M127" i="35" s="1"/>
  <c r="V29" i="35"/>
  <c r="U306" i="35"/>
  <c r="U293" i="35"/>
  <c r="U43" i="35"/>
  <c r="U46" i="35"/>
  <c r="U296" i="35"/>
  <c r="L213" i="35"/>
  <c r="L216" i="35" s="1"/>
  <c r="L217" i="35" s="1"/>
  <c r="L218" i="35" s="1"/>
  <c r="L115" i="35"/>
  <c r="L116" i="35" s="1"/>
  <c r="L117" i="35" s="1"/>
  <c r="L118" i="35" s="1"/>
  <c r="L75" i="35"/>
  <c r="N44" i="35"/>
  <c r="M45" i="35"/>
  <c r="N48" i="35"/>
  <c r="O47" i="35"/>
  <c r="P47" i="35" s="1"/>
  <c r="L241" i="35"/>
  <c r="L242" i="35" s="1"/>
  <c r="M238" i="35"/>
  <c r="M241" i="35" s="1"/>
  <c r="M119" i="35"/>
  <c r="M120" i="35" s="1"/>
  <c r="M121" i="35" s="1"/>
  <c r="M122" i="35" s="1"/>
  <c r="M79" i="35"/>
  <c r="M81" i="35" s="1"/>
  <c r="M82" i="35" s="1"/>
  <c r="V29" i="33"/>
  <c r="U306" i="33"/>
  <c r="AB27" i="32"/>
  <c r="AA294" i="32"/>
  <c r="AA295" i="32"/>
  <c r="V29" i="32"/>
  <c r="U306" i="32"/>
  <c r="AB27" i="33"/>
  <c r="AA295" i="33"/>
  <c r="AA294" i="33"/>
  <c r="M54" i="32"/>
  <c r="N53" i="32"/>
  <c r="L128" i="32"/>
  <c r="L129" i="32" s="1"/>
  <c r="L130" i="32" s="1"/>
  <c r="L88" i="32"/>
  <c r="L90" i="32" s="1"/>
  <c r="L91" i="32" s="1"/>
  <c r="M54" i="33"/>
  <c r="N53" i="33"/>
  <c r="L128" i="33"/>
  <c r="L129" i="33" s="1"/>
  <c r="L130" i="33" s="1"/>
  <c r="L88" i="33"/>
  <c r="L90" i="33" s="1"/>
  <c r="L91" i="33" s="1"/>
  <c r="M51" i="32"/>
  <c r="N50" i="32"/>
  <c r="L84" i="32"/>
  <c r="L264" i="32"/>
  <c r="L124" i="32"/>
  <c r="L125" i="32" s="1"/>
  <c r="L126" i="32" s="1"/>
  <c r="L127" i="32" s="1"/>
  <c r="M51" i="33"/>
  <c r="N50" i="33"/>
  <c r="L124" i="33"/>
  <c r="L125" i="33" s="1"/>
  <c r="L126" i="33" s="1"/>
  <c r="L84" i="33"/>
  <c r="L264" i="33"/>
  <c r="L296" i="12"/>
  <c r="I57" i="28" s="1"/>
  <c r="J293" i="12"/>
  <c r="G2" i="28" s="1"/>
  <c r="J296" i="12"/>
  <c r="G57" i="28" s="1"/>
  <c r="J43" i="12"/>
  <c r="Q293" i="12"/>
  <c r="N2" i="28" s="1"/>
  <c r="Q43" i="12"/>
  <c r="I46" i="26"/>
  <c r="I47" i="26" s="1"/>
  <c r="I78" i="26" s="1"/>
  <c r="K300" i="12"/>
  <c r="H39" i="28" s="1"/>
  <c r="K299" i="12"/>
  <c r="H22" i="28" s="1"/>
  <c r="K301" i="12"/>
  <c r="H58" i="28" s="1"/>
  <c r="K298" i="12"/>
  <c r="H3" i="28" s="1"/>
  <c r="I43" i="26"/>
  <c r="I44" i="26" s="1"/>
  <c r="I74" i="26" s="1"/>
  <c r="H212" i="26"/>
  <c r="Q298" i="12"/>
  <c r="N3" i="28" s="1"/>
  <c r="Q299" i="12"/>
  <c r="N22" i="28" s="1"/>
  <c r="Q300" i="12"/>
  <c r="N39" i="28" s="1"/>
  <c r="Q301" i="12"/>
  <c r="N58" i="28" s="1"/>
  <c r="AB301" i="12"/>
  <c r="Y58" i="28" s="1"/>
  <c r="AB300" i="12"/>
  <c r="Y39" i="28" s="1"/>
  <c r="AB299" i="12"/>
  <c r="Y22" i="28" s="1"/>
  <c r="AB298" i="12"/>
  <c r="Y3" i="28" s="1"/>
  <c r="R30" i="12"/>
  <c r="Q294" i="12"/>
  <c r="L295" i="12"/>
  <c r="I38" i="28" s="1"/>
  <c r="Z294" i="12"/>
  <c r="J294" i="12"/>
  <c r="G21" i="28" s="1"/>
  <c r="J295" i="12"/>
  <c r="G38" i="28" s="1"/>
  <c r="T60" i="3"/>
  <c r="U59" i="3"/>
  <c r="L266" i="26"/>
  <c r="L182" i="26"/>
  <c r="L185" i="26" s="1"/>
  <c r="L85" i="26"/>
  <c r="L86" i="26" s="1"/>
  <c r="L183" i="26"/>
  <c r="L184" i="26" s="1"/>
  <c r="M50" i="26"/>
  <c r="N49" i="26"/>
  <c r="M53" i="26"/>
  <c r="N52" i="26"/>
  <c r="R30" i="26"/>
  <c r="Q289" i="26"/>
  <c r="Q288" i="26"/>
  <c r="Q45" i="26"/>
  <c r="Q42" i="26"/>
  <c r="K292" i="26"/>
  <c r="K291" i="26"/>
  <c r="AC30" i="26"/>
  <c r="AB289" i="26"/>
  <c r="AB288" i="26"/>
  <c r="AB45" i="26"/>
  <c r="AB42" i="26"/>
  <c r="AB292" i="26"/>
  <c r="AB291" i="26"/>
  <c r="Q291" i="26"/>
  <c r="Q292" i="26"/>
  <c r="H213" i="12"/>
  <c r="I44" i="12"/>
  <c r="I45" i="12" s="1"/>
  <c r="I75" i="12" s="1"/>
  <c r="I21" i="28"/>
  <c r="M38" i="12"/>
  <c r="M34" i="12"/>
  <c r="I47" i="12"/>
  <c r="I48" i="12" s="1"/>
  <c r="I79" i="12" s="1"/>
  <c r="T2" i="2"/>
  <c r="S1" i="2"/>
  <c r="W28" i="12"/>
  <c r="U47" i="3"/>
  <c r="T48" i="3"/>
  <c r="A16" i="1"/>
  <c r="B15" i="1"/>
  <c r="M84" i="40" l="1"/>
  <c r="Q271" i="47"/>
  <c r="R270" i="47"/>
  <c r="R271" i="47" s="1"/>
  <c r="T54" i="47"/>
  <c r="U53" i="47"/>
  <c r="R130" i="50"/>
  <c r="Q131" i="50"/>
  <c r="S128" i="47"/>
  <c r="S129" i="47" s="1"/>
  <c r="S88" i="47"/>
  <c r="S90" i="47" s="1"/>
  <c r="S91" i="47" s="1"/>
  <c r="T51" i="47"/>
  <c r="U50" i="47"/>
  <c r="M124" i="40"/>
  <c r="M125" i="40" s="1"/>
  <c r="M126" i="40" s="1"/>
  <c r="M127" i="40" s="1"/>
  <c r="S124" i="47"/>
  <c r="S125" i="47" s="1"/>
  <c r="S84" i="47"/>
  <c r="S264" i="47"/>
  <c r="S266" i="47" s="1"/>
  <c r="S269" i="47" s="1"/>
  <c r="Q126" i="47"/>
  <c r="P127" i="47"/>
  <c r="Q183" i="50"/>
  <c r="Q186" i="50" s="1"/>
  <c r="R186" i="50" s="1"/>
  <c r="Q86" i="50"/>
  <c r="Q87" i="50" s="1"/>
  <c r="R87" i="50" s="1"/>
  <c r="Q184" i="50"/>
  <c r="Q185" i="50" s="1"/>
  <c r="R185" i="50" s="1"/>
  <c r="T51" i="50"/>
  <c r="U50" i="50"/>
  <c r="S264" i="50"/>
  <c r="S266" i="50" s="1"/>
  <c r="S269" i="50" s="1"/>
  <c r="S124" i="50"/>
  <c r="S125" i="50" s="1"/>
  <c r="S84" i="50"/>
  <c r="T54" i="50"/>
  <c r="U53" i="50"/>
  <c r="Q183" i="47"/>
  <c r="Q186" i="47" s="1"/>
  <c r="R186" i="47" s="1"/>
  <c r="Q184" i="47"/>
  <c r="Q185" i="47" s="1"/>
  <c r="R185" i="47" s="1"/>
  <c r="Q86" i="47"/>
  <c r="Q87" i="47" s="1"/>
  <c r="R87" i="47" s="1"/>
  <c r="Q130" i="47"/>
  <c r="Q271" i="50"/>
  <c r="R270" i="50"/>
  <c r="R271" i="50" s="1"/>
  <c r="S88" i="50"/>
  <c r="S90" i="50" s="1"/>
  <c r="S91" i="50" s="1"/>
  <c r="S128" i="50"/>
  <c r="S129" i="50" s="1"/>
  <c r="Q126" i="50"/>
  <c r="P127" i="50"/>
  <c r="I75" i="32"/>
  <c r="CR35" i="50"/>
  <c r="CQ49" i="50"/>
  <c r="CQ52" i="50"/>
  <c r="CR35" i="47"/>
  <c r="CQ52" i="47"/>
  <c r="CQ49" i="47"/>
  <c r="K48" i="50"/>
  <c r="K79" i="50" s="1"/>
  <c r="L47" i="50"/>
  <c r="K45" i="50"/>
  <c r="L44" i="50"/>
  <c r="J213" i="50"/>
  <c r="J75" i="50"/>
  <c r="I213" i="33"/>
  <c r="U30" i="50"/>
  <c r="T43" i="50"/>
  <c r="T46" i="50"/>
  <c r="AD30" i="50"/>
  <c r="AC46" i="50"/>
  <c r="AC43" i="50"/>
  <c r="J45" i="40"/>
  <c r="J75" i="40" s="1"/>
  <c r="K47" i="33"/>
  <c r="L47" i="33" s="1"/>
  <c r="K44" i="47"/>
  <c r="L44" i="47" s="1"/>
  <c r="AE30" i="47"/>
  <c r="AD46" i="47"/>
  <c r="AD43" i="47"/>
  <c r="T30" i="47"/>
  <c r="S46" i="47"/>
  <c r="S43" i="47"/>
  <c r="K47" i="47"/>
  <c r="K48" i="47" s="1"/>
  <c r="K79" i="47" s="1"/>
  <c r="J213" i="47"/>
  <c r="J75" i="47"/>
  <c r="O50" i="35"/>
  <c r="P50" i="35" s="1"/>
  <c r="P51" i="35" s="1"/>
  <c r="M183" i="35"/>
  <c r="M186" i="35" s="1"/>
  <c r="M184" i="35"/>
  <c r="M185" i="35" s="1"/>
  <c r="M183" i="40"/>
  <c r="M186" i="40" s="1"/>
  <c r="M184" i="40"/>
  <c r="M185" i="40" s="1"/>
  <c r="M86" i="40"/>
  <c r="M87" i="40" s="1"/>
  <c r="L269" i="40"/>
  <c r="L270" i="40" s="1"/>
  <c r="P51" i="40"/>
  <c r="Q50" i="40"/>
  <c r="N264" i="40"/>
  <c r="N266" i="40" s="1"/>
  <c r="N269" i="40" s="1"/>
  <c r="N124" i="40"/>
  <c r="N125" i="40" s="1"/>
  <c r="N126" i="40" s="1"/>
  <c r="N84" i="40"/>
  <c r="P54" i="40"/>
  <c r="Q53" i="40"/>
  <c r="N128" i="40"/>
  <c r="N129" i="40" s="1"/>
  <c r="N130" i="40" s="1"/>
  <c r="N88" i="40"/>
  <c r="N90" i="40" s="1"/>
  <c r="N91" i="40" s="1"/>
  <c r="O91" i="40" s="1"/>
  <c r="R296" i="40"/>
  <c r="R294" i="40"/>
  <c r="AB296" i="40"/>
  <c r="AB294" i="40"/>
  <c r="R295" i="40"/>
  <c r="AB295" i="40"/>
  <c r="K45" i="33"/>
  <c r="L44" i="33"/>
  <c r="S31" i="33"/>
  <c r="R295" i="33"/>
  <c r="R294" i="33"/>
  <c r="R43" i="33"/>
  <c r="R293" i="33"/>
  <c r="R46" i="33"/>
  <c r="R296" i="33"/>
  <c r="J75" i="33"/>
  <c r="J213" i="33"/>
  <c r="K45" i="40"/>
  <c r="L44" i="40"/>
  <c r="S31" i="32"/>
  <c r="R294" i="32"/>
  <c r="R295" i="32"/>
  <c r="R43" i="32"/>
  <c r="R293" i="32"/>
  <c r="R46" i="32"/>
  <c r="R296" i="32"/>
  <c r="S31" i="40"/>
  <c r="S46" i="40" s="1"/>
  <c r="R293" i="40"/>
  <c r="R43" i="40"/>
  <c r="K48" i="40"/>
  <c r="K79" i="40" s="1"/>
  <c r="L47" i="40"/>
  <c r="AC31" i="40"/>
  <c r="AC46" i="40" s="1"/>
  <c r="AB293" i="40"/>
  <c r="AB43" i="40"/>
  <c r="L44" i="32"/>
  <c r="K45" i="32"/>
  <c r="L47" i="32"/>
  <c r="K48" i="32"/>
  <c r="K79" i="32" s="1"/>
  <c r="J213" i="32"/>
  <c r="J75" i="32"/>
  <c r="M87" i="35"/>
  <c r="N54" i="35"/>
  <c r="O53" i="35"/>
  <c r="P53" i="35" s="1"/>
  <c r="M128" i="35"/>
  <c r="M129" i="35" s="1"/>
  <c r="M130" i="35" s="1"/>
  <c r="M131" i="35" s="1"/>
  <c r="M88" i="35"/>
  <c r="M90" i="35" s="1"/>
  <c r="M91" i="35" s="1"/>
  <c r="N264" i="35"/>
  <c r="N124" i="35"/>
  <c r="N125" i="35" s="1"/>
  <c r="N126" i="35" s="1"/>
  <c r="N84" i="35"/>
  <c r="L269" i="35"/>
  <c r="L270" i="35" s="1"/>
  <c r="M213" i="35"/>
  <c r="M216" i="35" s="1"/>
  <c r="M217" i="35" s="1"/>
  <c r="M115" i="35"/>
  <c r="M116" i="35" s="1"/>
  <c r="M117" i="35" s="1"/>
  <c r="M118" i="35" s="1"/>
  <c r="M75" i="35"/>
  <c r="N45" i="35"/>
  <c r="O44" i="35"/>
  <c r="P44" i="35" s="1"/>
  <c r="L178" i="35"/>
  <c r="L181" i="35" s="1"/>
  <c r="L179" i="35"/>
  <c r="L180" i="35" s="1"/>
  <c r="L77" i="35"/>
  <c r="L78" i="35" s="1"/>
  <c r="W29" i="35"/>
  <c r="V306" i="35"/>
  <c r="V46" i="35"/>
  <c r="V43" i="35"/>
  <c r="V293" i="35"/>
  <c r="V296" i="35"/>
  <c r="L243" i="35"/>
  <c r="M242" i="35"/>
  <c r="M243" i="35" s="1"/>
  <c r="N79" i="35"/>
  <c r="N81" i="35" s="1"/>
  <c r="N82" i="35" s="1"/>
  <c r="O82" i="35" s="1"/>
  <c r="N119" i="35"/>
  <c r="N120" i="35" s="1"/>
  <c r="N121" i="35" s="1"/>
  <c r="N238" i="35"/>
  <c r="P48" i="35"/>
  <c r="Q47" i="35"/>
  <c r="AC27" i="33"/>
  <c r="AB294" i="33"/>
  <c r="AB295" i="33"/>
  <c r="AC27" i="32"/>
  <c r="AB294" i="32"/>
  <c r="AB295" i="32"/>
  <c r="W29" i="32"/>
  <c r="V43" i="32"/>
  <c r="V293" i="32"/>
  <c r="V46" i="32"/>
  <c r="V296" i="32"/>
  <c r="V306" i="32"/>
  <c r="W29" i="33"/>
  <c r="V46" i="33"/>
  <c r="V43" i="33"/>
  <c r="V293" i="33"/>
  <c r="V296" i="33"/>
  <c r="V306" i="33"/>
  <c r="L127" i="33"/>
  <c r="L131" i="33"/>
  <c r="M264" i="33"/>
  <c r="M266" i="33" s="1"/>
  <c r="M269" i="33" s="1"/>
  <c r="M124" i="33"/>
  <c r="M125" i="33" s="1"/>
  <c r="M126" i="33" s="1"/>
  <c r="M84" i="33"/>
  <c r="N54" i="33"/>
  <c r="O53" i="33"/>
  <c r="P53" i="33" s="1"/>
  <c r="M128" i="33"/>
  <c r="M129" i="33" s="1"/>
  <c r="M130" i="33" s="1"/>
  <c r="M131" i="33" s="1"/>
  <c r="M88" i="33"/>
  <c r="M90" i="33" s="1"/>
  <c r="M91" i="33" s="1"/>
  <c r="L266" i="32"/>
  <c r="N51" i="33"/>
  <c r="O50" i="33"/>
  <c r="P50" i="33" s="1"/>
  <c r="L131" i="32"/>
  <c r="L266" i="33"/>
  <c r="N51" i="32"/>
  <c r="O50" i="32"/>
  <c r="P50" i="32" s="1"/>
  <c r="N54" i="32"/>
  <c r="O53" i="32"/>
  <c r="P53" i="32" s="1"/>
  <c r="L183" i="32"/>
  <c r="L186" i="32" s="1"/>
  <c r="L184" i="32"/>
  <c r="L185" i="32" s="1"/>
  <c r="L86" i="32"/>
  <c r="L87" i="32" s="1"/>
  <c r="L183" i="33"/>
  <c r="L186" i="33" s="1"/>
  <c r="L86" i="33"/>
  <c r="L87" i="33" s="1"/>
  <c r="L184" i="33"/>
  <c r="L185" i="33" s="1"/>
  <c r="M84" i="32"/>
  <c r="M264" i="32"/>
  <c r="M266" i="32" s="1"/>
  <c r="M269" i="32" s="1"/>
  <c r="M124" i="32"/>
  <c r="M125" i="32" s="1"/>
  <c r="M126" i="32" s="1"/>
  <c r="M127" i="32" s="1"/>
  <c r="M128" i="32"/>
  <c r="M129" i="32" s="1"/>
  <c r="M130" i="32" s="1"/>
  <c r="M131" i="32" s="1"/>
  <c r="M88" i="32"/>
  <c r="M90" i="32" s="1"/>
  <c r="M91" i="32" s="1"/>
  <c r="M46" i="12"/>
  <c r="M296" i="12"/>
  <c r="J57" i="28" s="1"/>
  <c r="W293" i="12"/>
  <c r="T2" i="28" s="1"/>
  <c r="W43" i="12"/>
  <c r="K293" i="12"/>
  <c r="H2" i="28" s="1"/>
  <c r="K43" i="12"/>
  <c r="K296" i="12"/>
  <c r="H57" i="28" s="1"/>
  <c r="R43" i="12"/>
  <c r="R293" i="12"/>
  <c r="O2" i="28" s="1"/>
  <c r="J46" i="26"/>
  <c r="J47" i="26" s="1"/>
  <c r="J78" i="26" s="1"/>
  <c r="I212" i="26"/>
  <c r="K46" i="12"/>
  <c r="J43" i="26"/>
  <c r="J44" i="26" s="1"/>
  <c r="J212" i="26" s="1"/>
  <c r="S30" i="12"/>
  <c r="AC300" i="12"/>
  <c r="Z39" i="28" s="1"/>
  <c r="AC299" i="12"/>
  <c r="Z22" i="28" s="1"/>
  <c r="AC298" i="12"/>
  <c r="Z3" i="28" s="1"/>
  <c r="AC301" i="12"/>
  <c r="Z58" i="28" s="1"/>
  <c r="R299" i="12"/>
  <c r="O22" i="28" s="1"/>
  <c r="R298" i="12"/>
  <c r="O3" i="28" s="1"/>
  <c r="R300" i="12"/>
  <c r="O39" i="28" s="1"/>
  <c r="R301" i="12"/>
  <c r="O58" i="28" s="1"/>
  <c r="K294" i="12"/>
  <c r="H21" i="28" s="1"/>
  <c r="K295" i="12"/>
  <c r="H38" i="28" s="1"/>
  <c r="J21" i="28"/>
  <c r="M295" i="12"/>
  <c r="J38" i="28" s="1"/>
  <c r="AA294" i="12"/>
  <c r="R294" i="12"/>
  <c r="U60" i="3"/>
  <c r="V59" i="3"/>
  <c r="O52" i="26"/>
  <c r="P52" i="26" s="1"/>
  <c r="N53" i="26"/>
  <c r="M87" i="26"/>
  <c r="M89" i="26" s="1"/>
  <c r="M90" i="26" s="1"/>
  <c r="M127" i="26"/>
  <c r="M128" i="26" s="1"/>
  <c r="M129" i="26" s="1"/>
  <c r="M130" i="26" s="1"/>
  <c r="N50" i="26"/>
  <c r="O49" i="26"/>
  <c r="P49" i="26" s="1"/>
  <c r="M263" i="26"/>
  <c r="M265" i="26" s="1"/>
  <c r="M268" i="26" s="1"/>
  <c r="M269" i="26" s="1"/>
  <c r="M123" i="26"/>
  <c r="M124" i="26" s="1"/>
  <c r="M125" i="26" s="1"/>
  <c r="M126" i="26" s="1"/>
  <c r="M83" i="26"/>
  <c r="AC292" i="26"/>
  <c r="AC291" i="26"/>
  <c r="AD30" i="26"/>
  <c r="AC45" i="26"/>
  <c r="AC289" i="26"/>
  <c r="AC288" i="26"/>
  <c r="AC42" i="26"/>
  <c r="S30" i="26"/>
  <c r="R289" i="26"/>
  <c r="R288" i="26"/>
  <c r="R42" i="26"/>
  <c r="R45" i="26"/>
  <c r="R292" i="26"/>
  <c r="R291" i="26"/>
  <c r="I213" i="12"/>
  <c r="J44" i="12"/>
  <c r="J45" i="12" s="1"/>
  <c r="J75" i="12" s="1"/>
  <c r="N34" i="12"/>
  <c r="N38" i="12"/>
  <c r="J47" i="12"/>
  <c r="J48" i="12" s="1"/>
  <c r="J79" i="12" s="1"/>
  <c r="U2" i="2"/>
  <c r="T1" i="2"/>
  <c r="X28" i="12"/>
  <c r="V47" i="3"/>
  <c r="U48" i="3"/>
  <c r="A17" i="1"/>
  <c r="B16" i="1"/>
  <c r="U51" i="50" l="1"/>
  <c r="V50" i="50"/>
  <c r="S86" i="47"/>
  <c r="S87" i="47" s="1"/>
  <c r="S184" i="47"/>
  <c r="S185" i="47" s="1"/>
  <c r="S183" i="47"/>
  <c r="S186" i="47" s="1"/>
  <c r="Q127" i="50"/>
  <c r="R126" i="50"/>
  <c r="R127" i="50" s="1"/>
  <c r="T264" i="50"/>
  <c r="T266" i="50" s="1"/>
  <c r="T269" i="50" s="1"/>
  <c r="T270" i="50" s="1"/>
  <c r="T271" i="50" s="1"/>
  <c r="T124" i="50"/>
  <c r="T125" i="50" s="1"/>
  <c r="T84" i="50"/>
  <c r="S130" i="50"/>
  <c r="R131" i="50"/>
  <c r="V53" i="50"/>
  <c r="U54" i="50"/>
  <c r="V53" i="47"/>
  <c r="U54" i="47"/>
  <c r="T88" i="50"/>
  <c r="T90" i="50" s="1"/>
  <c r="T91" i="50" s="1"/>
  <c r="T128" i="50"/>
  <c r="T129" i="50" s="1"/>
  <c r="T128" i="47"/>
  <c r="T129" i="47" s="1"/>
  <c r="T88" i="47"/>
  <c r="T90" i="47" s="1"/>
  <c r="T91" i="47" s="1"/>
  <c r="S183" i="50"/>
  <c r="S186" i="50" s="1"/>
  <c r="S184" i="50"/>
  <c r="S185" i="50" s="1"/>
  <c r="S86" i="50"/>
  <c r="S87" i="50" s="1"/>
  <c r="U51" i="47"/>
  <c r="V50" i="47"/>
  <c r="T124" i="47"/>
  <c r="T125" i="47" s="1"/>
  <c r="T84" i="47"/>
  <c r="T264" i="47"/>
  <c r="T266" i="47" s="1"/>
  <c r="T269" i="47" s="1"/>
  <c r="R130" i="47"/>
  <c r="R131" i="47" s="1"/>
  <c r="Q131" i="47"/>
  <c r="R126" i="47"/>
  <c r="R127" i="47" s="1"/>
  <c r="Q127" i="47"/>
  <c r="S270" i="47"/>
  <c r="S271" i="47" s="1"/>
  <c r="CS35" i="50"/>
  <c r="CR52" i="50"/>
  <c r="CR49" i="50"/>
  <c r="CS35" i="47"/>
  <c r="CR52" i="47"/>
  <c r="CR49" i="47"/>
  <c r="M47" i="50"/>
  <c r="L48" i="50"/>
  <c r="L45" i="50"/>
  <c r="M44" i="50"/>
  <c r="K75" i="50"/>
  <c r="K213" i="50"/>
  <c r="J213" i="40"/>
  <c r="AE30" i="50"/>
  <c r="AD46" i="50"/>
  <c r="AD43" i="50"/>
  <c r="K45" i="47"/>
  <c r="K213" i="47" s="1"/>
  <c r="U43" i="50"/>
  <c r="U46" i="50"/>
  <c r="K48" i="33"/>
  <c r="K79" i="33" s="1"/>
  <c r="L47" i="47"/>
  <c r="L48" i="47" s="1"/>
  <c r="U30" i="47"/>
  <c r="T43" i="47"/>
  <c r="T46" i="47"/>
  <c r="AF30" i="47"/>
  <c r="AE43" i="47"/>
  <c r="AE46" i="47"/>
  <c r="L45" i="47"/>
  <c r="M44" i="47"/>
  <c r="Q50" i="35"/>
  <c r="Q51" i="35" s="1"/>
  <c r="M47" i="33"/>
  <c r="L48" i="33"/>
  <c r="P264" i="40"/>
  <c r="P266" i="40" s="1"/>
  <c r="P84" i="40"/>
  <c r="P124" i="40"/>
  <c r="P125" i="40" s="1"/>
  <c r="O130" i="40"/>
  <c r="N131" i="40"/>
  <c r="Q54" i="40"/>
  <c r="R53" i="40"/>
  <c r="S53" i="40" s="1"/>
  <c r="L271" i="40"/>
  <c r="M270" i="40"/>
  <c r="M271" i="40" s="1"/>
  <c r="Q51" i="40"/>
  <c r="R50" i="40"/>
  <c r="S50" i="40" s="1"/>
  <c r="P128" i="40"/>
  <c r="P129" i="40" s="1"/>
  <c r="P88" i="40"/>
  <c r="P90" i="40" s="1"/>
  <c r="P91" i="40" s="1"/>
  <c r="N183" i="40"/>
  <c r="N186" i="40" s="1"/>
  <c r="O186" i="40" s="1"/>
  <c r="N86" i="40"/>
  <c r="N87" i="40" s="1"/>
  <c r="O87" i="40" s="1"/>
  <c r="N184" i="40"/>
  <c r="N185" i="40" s="1"/>
  <c r="O185" i="40" s="1"/>
  <c r="N127" i="40"/>
  <c r="O126" i="40"/>
  <c r="AC296" i="40"/>
  <c r="AC294" i="40"/>
  <c r="S296" i="40"/>
  <c r="S294" i="40"/>
  <c r="S295" i="40"/>
  <c r="AC295" i="40"/>
  <c r="L48" i="32"/>
  <c r="M47" i="32"/>
  <c r="K75" i="32"/>
  <c r="K213" i="32"/>
  <c r="AD31" i="40"/>
  <c r="AD46" i="40" s="1"/>
  <c r="AC293" i="40"/>
  <c r="AC43" i="40"/>
  <c r="T31" i="33"/>
  <c r="S295" i="33"/>
  <c r="S294" i="33"/>
  <c r="S296" i="33"/>
  <c r="S293" i="33"/>
  <c r="S43" i="33"/>
  <c r="S46" i="33"/>
  <c r="L45" i="32"/>
  <c r="M44" i="32"/>
  <c r="L48" i="40"/>
  <c r="M47" i="40"/>
  <c r="L45" i="33"/>
  <c r="M44" i="33"/>
  <c r="K75" i="33"/>
  <c r="K213" i="33"/>
  <c r="T31" i="32"/>
  <c r="S295" i="32"/>
  <c r="S294" i="32"/>
  <c r="S293" i="32"/>
  <c r="S296" i="32"/>
  <c r="S43" i="32"/>
  <c r="S46" i="32"/>
  <c r="T31" i="40"/>
  <c r="T46" i="40" s="1"/>
  <c r="S293" i="40"/>
  <c r="S43" i="40"/>
  <c r="L45" i="40"/>
  <c r="M44" i="40"/>
  <c r="K213" i="40"/>
  <c r="K75" i="40"/>
  <c r="P84" i="35"/>
  <c r="P264" i="35"/>
  <c r="P266" i="35" s="1"/>
  <c r="P269" i="35" s="1"/>
  <c r="P124" i="35"/>
  <c r="P125" i="35" s="1"/>
  <c r="P54" i="35"/>
  <c r="Q53" i="35"/>
  <c r="N128" i="35"/>
  <c r="N129" i="35" s="1"/>
  <c r="N130" i="35" s="1"/>
  <c r="N88" i="35"/>
  <c r="N90" i="35" s="1"/>
  <c r="N91" i="35" s="1"/>
  <c r="O91" i="35" s="1"/>
  <c r="N184" i="35"/>
  <c r="N185" i="35" s="1"/>
  <c r="O185" i="35" s="1"/>
  <c r="N86" i="35"/>
  <c r="N87" i="35" s="1"/>
  <c r="O87" i="35" s="1"/>
  <c r="N183" i="35"/>
  <c r="N186" i="35" s="1"/>
  <c r="O186" i="35" s="1"/>
  <c r="O126" i="35"/>
  <c r="N127" i="35"/>
  <c r="N266" i="35"/>
  <c r="L271" i="35"/>
  <c r="M270" i="35"/>
  <c r="M271" i="35" s="1"/>
  <c r="X29" i="35"/>
  <c r="W306" i="35"/>
  <c r="W43" i="35"/>
  <c r="W296" i="35"/>
  <c r="W293" i="35"/>
  <c r="W46" i="35"/>
  <c r="P45" i="35"/>
  <c r="Q44" i="35"/>
  <c r="N115" i="35"/>
  <c r="N116" i="35" s="1"/>
  <c r="N117" i="35" s="1"/>
  <c r="N75" i="35"/>
  <c r="N213" i="35"/>
  <c r="N216" i="35" s="1"/>
  <c r="N217" i="35" s="1"/>
  <c r="M218" i="35"/>
  <c r="M77" i="35"/>
  <c r="M78" i="35" s="1"/>
  <c r="M178" i="35"/>
  <c r="M181" i="35" s="1"/>
  <c r="M179" i="35"/>
  <c r="M180" i="35" s="1"/>
  <c r="Q48" i="35"/>
  <c r="R47" i="35"/>
  <c r="S47" i="35" s="1"/>
  <c r="P79" i="35"/>
  <c r="P81" i="35" s="1"/>
  <c r="P82" i="35" s="1"/>
  <c r="P238" i="35"/>
  <c r="P241" i="35" s="1"/>
  <c r="P119" i="35"/>
  <c r="P120" i="35" s="1"/>
  <c r="N241" i="35"/>
  <c r="N242" i="35" s="1"/>
  <c r="N122" i="35"/>
  <c r="O121" i="35"/>
  <c r="O122" i="35" s="1"/>
  <c r="AD27" i="33"/>
  <c r="AC294" i="33"/>
  <c r="AC295" i="33"/>
  <c r="X29" i="32"/>
  <c r="W296" i="32"/>
  <c r="W46" i="32"/>
  <c r="W293" i="32"/>
  <c r="W43" i="32"/>
  <c r="W306" i="32"/>
  <c r="X29" i="33"/>
  <c r="W43" i="33"/>
  <c r="W46" i="33"/>
  <c r="W296" i="33"/>
  <c r="W293" i="33"/>
  <c r="W306" i="33"/>
  <c r="AD27" i="32"/>
  <c r="AC295" i="32"/>
  <c r="AC294" i="32"/>
  <c r="M127" i="33"/>
  <c r="N88" i="33"/>
  <c r="N90" i="33" s="1"/>
  <c r="N91" i="33" s="1"/>
  <c r="O91" i="33" s="1"/>
  <c r="N128" i="33"/>
  <c r="N129" i="33" s="1"/>
  <c r="N130" i="33" s="1"/>
  <c r="P54" i="32"/>
  <c r="Q53" i="32"/>
  <c r="P51" i="33"/>
  <c r="Q50" i="33"/>
  <c r="M86" i="33"/>
  <c r="M87" i="33" s="1"/>
  <c r="M183" i="33"/>
  <c r="M186" i="33" s="1"/>
  <c r="M184" i="33"/>
  <c r="M185" i="33" s="1"/>
  <c r="M183" i="32"/>
  <c r="M186" i="32" s="1"/>
  <c r="M184" i="32"/>
  <c r="M185" i="32" s="1"/>
  <c r="M86" i="32"/>
  <c r="M87" i="32" s="1"/>
  <c r="N128" i="32"/>
  <c r="N129" i="32" s="1"/>
  <c r="N130" i="32" s="1"/>
  <c r="N88" i="32"/>
  <c r="N90" i="32" s="1"/>
  <c r="N91" i="32" s="1"/>
  <c r="O91" i="32" s="1"/>
  <c r="N84" i="33"/>
  <c r="N264" i="33"/>
  <c r="N124" i="33"/>
  <c r="N125" i="33" s="1"/>
  <c r="N126" i="33" s="1"/>
  <c r="P51" i="32"/>
  <c r="Q50" i="32"/>
  <c r="N264" i="32"/>
  <c r="N266" i="32" s="1"/>
  <c r="N269" i="32" s="1"/>
  <c r="N84" i="32"/>
  <c r="N124" i="32"/>
  <c r="N125" i="32" s="1"/>
  <c r="N126" i="32" s="1"/>
  <c r="L269" i="32"/>
  <c r="L270" i="32" s="1"/>
  <c r="L269" i="33"/>
  <c r="L270" i="33" s="1"/>
  <c r="P54" i="33"/>
  <c r="Q53" i="33"/>
  <c r="X293" i="12"/>
  <c r="U2" i="28" s="1"/>
  <c r="X43" i="12"/>
  <c r="N46" i="12"/>
  <c r="N296" i="12"/>
  <c r="K57" i="28" s="1"/>
  <c r="J74" i="26"/>
  <c r="K46" i="26"/>
  <c r="K47" i="26" s="1"/>
  <c r="K78" i="26" s="1"/>
  <c r="T30" i="12"/>
  <c r="T294" i="12" s="1"/>
  <c r="S293" i="12"/>
  <c r="P2" i="28" s="1"/>
  <c r="S43" i="12"/>
  <c r="S294" i="12"/>
  <c r="K43" i="26"/>
  <c r="K44" i="26" s="1"/>
  <c r="K74" i="26" s="1"/>
  <c r="AD298" i="12"/>
  <c r="AA3" i="28" s="1"/>
  <c r="AD300" i="12"/>
  <c r="AA39" i="28" s="1"/>
  <c r="AD301" i="12"/>
  <c r="AA58" i="28" s="1"/>
  <c r="AD299" i="12"/>
  <c r="AA22" i="28" s="1"/>
  <c r="S300" i="12"/>
  <c r="P39" i="28" s="1"/>
  <c r="S299" i="12"/>
  <c r="P22" i="28" s="1"/>
  <c r="S298" i="12"/>
  <c r="P3" i="28" s="1"/>
  <c r="S301" i="12"/>
  <c r="P58" i="28" s="1"/>
  <c r="N295" i="12"/>
  <c r="K38" i="28" s="1"/>
  <c r="AB294" i="12"/>
  <c r="V60" i="3"/>
  <c r="W59" i="3"/>
  <c r="M182" i="26"/>
  <c r="M185" i="26" s="1"/>
  <c r="M85" i="26"/>
  <c r="M86" i="26" s="1"/>
  <c r="M183" i="26"/>
  <c r="M184" i="26" s="1"/>
  <c r="M266" i="26"/>
  <c r="M270" i="26"/>
  <c r="Q49" i="26"/>
  <c r="P50" i="26"/>
  <c r="N127" i="26"/>
  <c r="N128" i="26" s="1"/>
  <c r="N129" i="26" s="1"/>
  <c r="N87" i="26"/>
  <c r="N89" i="26" s="1"/>
  <c r="N90" i="26" s="1"/>
  <c r="O90" i="26" s="1"/>
  <c r="N83" i="26"/>
  <c r="N123" i="26"/>
  <c r="N124" i="26" s="1"/>
  <c r="N125" i="26" s="1"/>
  <c r="N263" i="26"/>
  <c r="N265" i="26" s="1"/>
  <c r="N268" i="26" s="1"/>
  <c r="N269" i="26" s="1"/>
  <c r="P53" i="26"/>
  <c r="Q52" i="26"/>
  <c r="AD292" i="26"/>
  <c r="AD291" i="26"/>
  <c r="AE30" i="26"/>
  <c r="AD288" i="26"/>
  <c r="AD289" i="26"/>
  <c r="AD42" i="26"/>
  <c r="AD45" i="26"/>
  <c r="T30" i="26"/>
  <c r="S45" i="26"/>
  <c r="S42" i="26"/>
  <c r="S288" i="26"/>
  <c r="S289" i="26"/>
  <c r="S292" i="26"/>
  <c r="S291" i="26"/>
  <c r="K44" i="12"/>
  <c r="K45" i="12" s="1"/>
  <c r="K213" i="12" s="1"/>
  <c r="J213" i="12"/>
  <c r="O34" i="12"/>
  <c r="K21" i="28"/>
  <c r="O38" i="12"/>
  <c r="V2" i="2"/>
  <c r="U1" i="2"/>
  <c r="K47" i="12"/>
  <c r="K48" i="12" s="1"/>
  <c r="K79" i="12" s="1"/>
  <c r="Y28" i="12"/>
  <c r="W47" i="3"/>
  <c r="V48" i="3"/>
  <c r="B17" i="1"/>
  <c r="A18" i="1"/>
  <c r="S130" i="47" l="1"/>
  <c r="S131" i="47" s="1"/>
  <c r="S126" i="47"/>
  <c r="S127" i="47" s="1"/>
  <c r="T86" i="47"/>
  <c r="T87" i="47" s="1"/>
  <c r="T183" i="47"/>
  <c r="T186" i="47" s="1"/>
  <c r="T184" i="47"/>
  <c r="T185" i="47" s="1"/>
  <c r="U88" i="50"/>
  <c r="U90" i="50" s="1"/>
  <c r="U91" i="50" s="1"/>
  <c r="V91" i="50" s="1"/>
  <c r="U128" i="50"/>
  <c r="U129" i="50" s="1"/>
  <c r="V54" i="50"/>
  <c r="W53" i="50"/>
  <c r="S126" i="50"/>
  <c r="S131" i="50"/>
  <c r="T130" i="50"/>
  <c r="T131" i="50" s="1"/>
  <c r="V51" i="47"/>
  <c r="W50" i="47"/>
  <c r="U124" i="47"/>
  <c r="U125" i="47" s="1"/>
  <c r="U84" i="47"/>
  <c r="U264" i="47"/>
  <c r="U266" i="47" s="1"/>
  <c r="U269" i="47" s="1"/>
  <c r="U270" i="47" s="1"/>
  <c r="T86" i="50"/>
  <c r="T87" i="50" s="1"/>
  <c r="T183" i="50"/>
  <c r="T186" i="50" s="1"/>
  <c r="T184" i="50"/>
  <c r="T185" i="50" s="1"/>
  <c r="U88" i="47"/>
  <c r="U90" i="47" s="1"/>
  <c r="U91" i="47" s="1"/>
  <c r="V91" i="47" s="1"/>
  <c r="U128" i="47"/>
  <c r="U129" i="47" s="1"/>
  <c r="V51" i="50"/>
  <c r="W50" i="50"/>
  <c r="V54" i="47"/>
  <c r="W53" i="47"/>
  <c r="U124" i="50"/>
  <c r="U125" i="50" s="1"/>
  <c r="U84" i="50"/>
  <c r="U264" i="50"/>
  <c r="U266" i="50" s="1"/>
  <c r="U269" i="50" s="1"/>
  <c r="CT35" i="50"/>
  <c r="CS52" i="50"/>
  <c r="CS49" i="50"/>
  <c r="CT35" i="47"/>
  <c r="CS49" i="47"/>
  <c r="CS52" i="47"/>
  <c r="L119" i="50"/>
  <c r="L120" i="50" s="1"/>
  <c r="L121" i="50" s="1"/>
  <c r="L122" i="50" s="1"/>
  <c r="L238" i="50"/>
  <c r="L241" i="50" s="1"/>
  <c r="L242" i="50" s="1"/>
  <c r="L243" i="50" s="1"/>
  <c r="L79" i="50"/>
  <c r="L81" i="50" s="1"/>
  <c r="L82" i="50" s="1"/>
  <c r="M48" i="50"/>
  <c r="N47" i="50"/>
  <c r="M45" i="50"/>
  <c r="N44" i="50"/>
  <c r="L213" i="50"/>
  <c r="L216" i="50" s="1"/>
  <c r="L217" i="50" s="1"/>
  <c r="L218" i="50" s="1"/>
  <c r="L115" i="50"/>
  <c r="L116" i="50" s="1"/>
  <c r="L117" i="50" s="1"/>
  <c r="L118" i="50" s="1"/>
  <c r="L75" i="50"/>
  <c r="K75" i="47"/>
  <c r="AF30" i="50"/>
  <c r="AE46" i="50"/>
  <c r="AE43" i="50"/>
  <c r="M47" i="47"/>
  <c r="M48" i="47" s="1"/>
  <c r="AG30" i="47"/>
  <c r="AF46" i="47"/>
  <c r="AF43" i="47"/>
  <c r="U43" i="47"/>
  <c r="U46" i="47"/>
  <c r="M45" i="47"/>
  <c r="N44" i="47"/>
  <c r="L75" i="47"/>
  <c r="L213" i="47"/>
  <c r="L115" i="47"/>
  <c r="L116" i="47" s="1"/>
  <c r="L117" i="47" s="1"/>
  <c r="L118" i="47" s="1"/>
  <c r="L119" i="47"/>
  <c r="L120" i="47" s="1"/>
  <c r="L121" i="47" s="1"/>
  <c r="L122" i="47" s="1"/>
  <c r="L79" i="47"/>
  <c r="L81" i="47" s="1"/>
  <c r="L82" i="47" s="1"/>
  <c r="L238" i="47"/>
  <c r="R50" i="35"/>
  <c r="S50" i="35" s="1"/>
  <c r="S51" i="35" s="1"/>
  <c r="N270" i="40"/>
  <c r="O270" i="40" s="1"/>
  <c r="L238" i="33"/>
  <c r="L241" i="33" s="1"/>
  <c r="L242" i="33" s="1"/>
  <c r="L243" i="33" s="1"/>
  <c r="L119" i="33"/>
  <c r="L120" i="33" s="1"/>
  <c r="L121" i="33" s="1"/>
  <c r="L122" i="33" s="1"/>
  <c r="L79" i="33"/>
  <c r="L81" i="33" s="1"/>
  <c r="L82" i="33" s="1"/>
  <c r="N47" i="33"/>
  <c r="M48" i="33"/>
  <c r="S54" i="40"/>
  <c r="T53" i="40"/>
  <c r="Q128" i="40"/>
  <c r="Q129" i="40" s="1"/>
  <c r="Q88" i="40"/>
  <c r="Q90" i="40" s="1"/>
  <c r="Q91" i="40" s="1"/>
  <c r="R91" i="40" s="1"/>
  <c r="O131" i="40"/>
  <c r="P130" i="40"/>
  <c r="S51" i="40"/>
  <c r="T50" i="40"/>
  <c r="P126" i="40"/>
  <c r="O127" i="40"/>
  <c r="Q84" i="40"/>
  <c r="Q264" i="40"/>
  <c r="Q124" i="40"/>
  <c r="Q125" i="40" s="1"/>
  <c r="P183" i="40"/>
  <c r="P186" i="40" s="1"/>
  <c r="P86" i="40"/>
  <c r="P87" i="40" s="1"/>
  <c r="P184" i="40"/>
  <c r="P185" i="40" s="1"/>
  <c r="P269" i="40"/>
  <c r="T296" i="40"/>
  <c r="T294" i="40"/>
  <c r="AD296" i="40"/>
  <c r="AD294" i="40"/>
  <c r="T295" i="40"/>
  <c r="AD295" i="40"/>
  <c r="L119" i="40"/>
  <c r="L120" i="40" s="1"/>
  <c r="L121" i="40" s="1"/>
  <c r="L122" i="40" s="1"/>
  <c r="L79" i="40"/>
  <c r="L81" i="40" s="1"/>
  <c r="L82" i="40" s="1"/>
  <c r="L238" i="40"/>
  <c r="M45" i="40"/>
  <c r="N44" i="40"/>
  <c r="U31" i="40"/>
  <c r="T293" i="40"/>
  <c r="T43" i="40"/>
  <c r="U31" i="32"/>
  <c r="T294" i="32"/>
  <c r="T295" i="32"/>
  <c r="T46" i="32"/>
  <c r="T43" i="32"/>
  <c r="T293" i="32"/>
  <c r="T296" i="32"/>
  <c r="M45" i="32"/>
  <c r="N44" i="32"/>
  <c r="AE31" i="40"/>
  <c r="AE46" i="40" s="1"/>
  <c r="AD293" i="40"/>
  <c r="AD43" i="40"/>
  <c r="L213" i="40"/>
  <c r="L75" i="40"/>
  <c r="L115" i="40"/>
  <c r="L116" i="40" s="1"/>
  <c r="L117" i="40" s="1"/>
  <c r="L118" i="40" s="1"/>
  <c r="L115" i="32"/>
  <c r="L116" i="32" s="1"/>
  <c r="L117" i="32" s="1"/>
  <c r="L118" i="32" s="1"/>
  <c r="L213" i="32"/>
  <c r="L216" i="32" s="1"/>
  <c r="L217" i="32" s="1"/>
  <c r="L218" i="32" s="1"/>
  <c r="L75" i="32"/>
  <c r="U31" i="33"/>
  <c r="T294" i="33"/>
  <c r="T295" i="33"/>
  <c r="T293" i="33"/>
  <c r="T43" i="33"/>
  <c r="T296" i="33"/>
  <c r="T46" i="33"/>
  <c r="M48" i="40"/>
  <c r="N47" i="40"/>
  <c r="M45" i="33"/>
  <c r="N44" i="33"/>
  <c r="M48" i="32"/>
  <c r="N47" i="32"/>
  <c r="L115" i="33"/>
  <c r="L116" i="33" s="1"/>
  <c r="L117" i="33" s="1"/>
  <c r="L118" i="33" s="1"/>
  <c r="L75" i="33"/>
  <c r="L213" i="33"/>
  <c r="L216" i="33" s="1"/>
  <c r="L217" i="33" s="1"/>
  <c r="L218" i="33" s="1"/>
  <c r="L238" i="32"/>
  <c r="L241" i="32" s="1"/>
  <c r="L242" i="32" s="1"/>
  <c r="L243" i="32" s="1"/>
  <c r="L79" i="32"/>
  <c r="L81" i="32" s="1"/>
  <c r="L82" i="32" s="1"/>
  <c r="L119" i="32"/>
  <c r="L120" i="32" s="1"/>
  <c r="L121" i="32" s="1"/>
  <c r="L122" i="32" s="1"/>
  <c r="P183" i="35"/>
  <c r="P186" i="35" s="1"/>
  <c r="P86" i="35"/>
  <c r="P87" i="35" s="1"/>
  <c r="P184" i="35"/>
  <c r="P185" i="35" s="1"/>
  <c r="N131" i="35"/>
  <c r="O130" i="35"/>
  <c r="N269" i="35"/>
  <c r="N270" i="35" s="1"/>
  <c r="Q264" i="35"/>
  <c r="Q266" i="35" s="1"/>
  <c r="Q269" i="35" s="1"/>
  <c r="Q84" i="35"/>
  <c r="Q124" i="35"/>
  <c r="Q125" i="35" s="1"/>
  <c r="O127" i="35"/>
  <c r="P126" i="35"/>
  <c r="Q54" i="35"/>
  <c r="R53" i="35"/>
  <c r="S53" i="35" s="1"/>
  <c r="P88" i="35"/>
  <c r="P90" i="35" s="1"/>
  <c r="P91" i="35" s="1"/>
  <c r="P128" i="35"/>
  <c r="P129" i="35" s="1"/>
  <c r="N218" i="35"/>
  <c r="O217" i="35"/>
  <c r="O117" i="35"/>
  <c r="N118" i="35"/>
  <c r="P75" i="35"/>
  <c r="P115" i="35"/>
  <c r="P116" i="35" s="1"/>
  <c r="P213" i="35"/>
  <c r="P216" i="35" s="1"/>
  <c r="Y29" i="35"/>
  <c r="X306" i="35"/>
  <c r="X293" i="35"/>
  <c r="X296" i="35"/>
  <c r="X46" i="35"/>
  <c r="X43" i="35"/>
  <c r="N179" i="35"/>
  <c r="N180" i="35" s="1"/>
  <c r="O180" i="35" s="1"/>
  <c r="N77" i="35"/>
  <c r="N78" i="35" s="1"/>
  <c r="O78" i="35" s="1"/>
  <c r="N178" i="35"/>
  <c r="N181" i="35" s="1"/>
  <c r="O181" i="35" s="1"/>
  <c r="Q45" i="35"/>
  <c r="R44" i="35"/>
  <c r="S44" i="35" s="1"/>
  <c r="P121" i="35"/>
  <c r="P122" i="35" s="1"/>
  <c r="S48" i="35"/>
  <c r="T47" i="35"/>
  <c r="Q238" i="35"/>
  <c r="Q241" i="35" s="1"/>
  <c r="Q79" i="35"/>
  <c r="Q81" i="35" s="1"/>
  <c r="Q82" i="35" s="1"/>
  <c r="R82" i="35" s="1"/>
  <c r="Q119" i="35"/>
  <c r="Q120" i="35" s="1"/>
  <c r="N243" i="35"/>
  <c r="O242" i="35"/>
  <c r="P242" i="35" s="1"/>
  <c r="AE27" i="32"/>
  <c r="AD295" i="32"/>
  <c r="AD294" i="32"/>
  <c r="Y29" i="32"/>
  <c r="X43" i="32"/>
  <c r="X296" i="32"/>
  <c r="X46" i="32"/>
  <c r="X293" i="32"/>
  <c r="X306" i="32"/>
  <c r="Y29" i="33"/>
  <c r="X296" i="33"/>
  <c r="X46" i="33"/>
  <c r="X306" i="33"/>
  <c r="X293" i="33"/>
  <c r="X43" i="33"/>
  <c r="AE27" i="33"/>
  <c r="AD295" i="33"/>
  <c r="AD294" i="33"/>
  <c r="N127" i="33"/>
  <c r="O126" i="33"/>
  <c r="Q51" i="32"/>
  <c r="R50" i="32"/>
  <c r="S50" i="32" s="1"/>
  <c r="Q54" i="32"/>
  <c r="R53" i="32"/>
  <c r="S53" i="32" s="1"/>
  <c r="Q51" i="33"/>
  <c r="R50" i="33"/>
  <c r="S50" i="33" s="1"/>
  <c r="P124" i="33"/>
  <c r="P125" i="33" s="1"/>
  <c r="P84" i="33"/>
  <c r="P264" i="33"/>
  <c r="P266" i="33" s="1"/>
  <c r="P269" i="33" s="1"/>
  <c r="L271" i="33"/>
  <c r="M270" i="33"/>
  <c r="P84" i="32"/>
  <c r="P264" i="32"/>
  <c r="P266" i="32" s="1"/>
  <c r="P269" i="32" s="1"/>
  <c r="P124" i="32"/>
  <c r="P125" i="32" s="1"/>
  <c r="P128" i="32"/>
  <c r="P129" i="32" s="1"/>
  <c r="P88" i="32"/>
  <c r="P90" i="32" s="1"/>
  <c r="P91" i="32" s="1"/>
  <c r="N131" i="33"/>
  <c r="O130" i="33"/>
  <c r="L271" i="32"/>
  <c r="M270" i="32"/>
  <c r="M271" i="32" s="1"/>
  <c r="N127" i="32"/>
  <c r="O126" i="32"/>
  <c r="O127" i="32" s="1"/>
  <c r="N266" i="33"/>
  <c r="P128" i="33"/>
  <c r="P129" i="33" s="1"/>
  <c r="P88" i="33"/>
  <c r="P90" i="33" s="1"/>
  <c r="P91" i="33" s="1"/>
  <c r="N131" i="32"/>
  <c r="O130" i="32"/>
  <c r="O131" i="32" s="1"/>
  <c r="Q54" i="33"/>
  <c r="R53" i="33"/>
  <c r="S53" i="33" s="1"/>
  <c r="N183" i="32"/>
  <c r="N186" i="32" s="1"/>
  <c r="O186" i="32" s="1"/>
  <c r="N86" i="32"/>
  <c r="N87" i="32" s="1"/>
  <c r="O87" i="32" s="1"/>
  <c r="N184" i="32"/>
  <c r="N185" i="32" s="1"/>
  <c r="O185" i="32" s="1"/>
  <c r="N183" i="33"/>
  <c r="N186" i="33" s="1"/>
  <c r="O186" i="33" s="1"/>
  <c r="N86" i="33"/>
  <c r="N87" i="33" s="1"/>
  <c r="O87" i="33" s="1"/>
  <c r="N184" i="33"/>
  <c r="N185" i="33" s="1"/>
  <c r="O185" i="33" s="1"/>
  <c r="U30" i="12"/>
  <c r="U293" i="12" s="1"/>
  <c r="R2" i="28" s="1"/>
  <c r="Y43" i="12"/>
  <c r="Y293" i="12"/>
  <c r="V2" i="28" s="1"/>
  <c r="O296" i="12"/>
  <c r="L57" i="28" s="1"/>
  <c r="L46" i="26"/>
  <c r="L47" i="26" s="1"/>
  <c r="L118" i="26" s="1"/>
  <c r="L119" i="26" s="1"/>
  <c r="L120" i="26" s="1"/>
  <c r="L121" i="26" s="1"/>
  <c r="L43" i="26"/>
  <c r="M43" i="26" s="1"/>
  <c r="M44" i="26" s="1"/>
  <c r="T293" i="12"/>
  <c r="Q2" i="28" s="1"/>
  <c r="T43" i="12"/>
  <c r="K212" i="26"/>
  <c r="T301" i="12"/>
  <c r="Q58" i="28" s="1"/>
  <c r="T300" i="12"/>
  <c r="Q39" i="28" s="1"/>
  <c r="T299" i="12"/>
  <c r="Q22" i="28" s="1"/>
  <c r="T298" i="12"/>
  <c r="Q3" i="28" s="1"/>
  <c r="AE299" i="12"/>
  <c r="AB22" i="28" s="1"/>
  <c r="AE298" i="12"/>
  <c r="AB3" i="28" s="1"/>
  <c r="AE301" i="12"/>
  <c r="AB58" i="28" s="1"/>
  <c r="AE300" i="12"/>
  <c r="AB39" i="28" s="1"/>
  <c r="AC294" i="12"/>
  <c r="O295" i="12"/>
  <c r="L38" i="28" s="1"/>
  <c r="X59" i="3"/>
  <c r="W60" i="3"/>
  <c r="O269" i="26"/>
  <c r="N266" i="26"/>
  <c r="N270" i="26"/>
  <c r="P127" i="26"/>
  <c r="P128" i="26" s="1"/>
  <c r="P87" i="26"/>
  <c r="P89" i="26" s="1"/>
  <c r="P90" i="26" s="1"/>
  <c r="N130" i="26"/>
  <c r="O129" i="26"/>
  <c r="O125" i="26"/>
  <c r="N126" i="26"/>
  <c r="P83" i="26"/>
  <c r="P263" i="26"/>
  <c r="P265" i="26" s="1"/>
  <c r="P268" i="26" s="1"/>
  <c r="P123" i="26"/>
  <c r="P124" i="26" s="1"/>
  <c r="Q50" i="26"/>
  <c r="R49" i="26"/>
  <c r="S49" i="26" s="1"/>
  <c r="N183" i="26"/>
  <c r="N184" i="26" s="1"/>
  <c r="O184" i="26" s="1"/>
  <c r="N85" i="26"/>
  <c r="N86" i="26" s="1"/>
  <c r="O86" i="26" s="1"/>
  <c r="N182" i="26"/>
  <c r="N185" i="26" s="1"/>
  <c r="O185" i="26" s="1"/>
  <c r="Q53" i="26"/>
  <c r="R52" i="26"/>
  <c r="S52" i="26" s="1"/>
  <c r="U30" i="26"/>
  <c r="T289" i="26"/>
  <c r="T42" i="26"/>
  <c r="T45" i="26"/>
  <c r="T288" i="26"/>
  <c r="AE292" i="26"/>
  <c r="AE291" i="26"/>
  <c r="AF30" i="26"/>
  <c r="AE288" i="26"/>
  <c r="AE289" i="26"/>
  <c r="AE45" i="26"/>
  <c r="AE42" i="26"/>
  <c r="T292" i="26"/>
  <c r="T291" i="26"/>
  <c r="K75" i="12"/>
  <c r="P34" i="12"/>
  <c r="L21" i="28"/>
  <c r="L47" i="12"/>
  <c r="P38" i="12"/>
  <c r="W2" i="2"/>
  <c r="V1" i="2"/>
  <c r="Z28" i="12"/>
  <c r="X47" i="3"/>
  <c r="W48" i="3"/>
  <c r="A19" i="1"/>
  <c r="B18" i="1"/>
  <c r="T130" i="47" l="1"/>
  <c r="T131" i="47" s="1"/>
  <c r="T126" i="47"/>
  <c r="T127" i="47" s="1"/>
  <c r="U130" i="50"/>
  <c r="U131" i="50" s="1"/>
  <c r="W51" i="50"/>
  <c r="X50" i="50"/>
  <c r="U271" i="47"/>
  <c r="V264" i="50"/>
  <c r="V266" i="50" s="1"/>
  <c r="V269" i="50" s="1"/>
  <c r="V270" i="50" s="1"/>
  <c r="V271" i="50" s="1"/>
  <c r="V84" i="50"/>
  <c r="V124" i="50"/>
  <c r="V125" i="50" s="1"/>
  <c r="U86" i="47"/>
  <c r="U87" i="47" s="1"/>
  <c r="V87" i="47" s="1"/>
  <c r="U184" i="47"/>
  <c r="U185" i="47" s="1"/>
  <c r="V185" i="47" s="1"/>
  <c r="U183" i="47"/>
  <c r="U186" i="47" s="1"/>
  <c r="V186" i="47" s="1"/>
  <c r="V88" i="47"/>
  <c r="V128" i="47"/>
  <c r="V129" i="47" s="1"/>
  <c r="S127" i="50"/>
  <c r="T126" i="50"/>
  <c r="U86" i="50"/>
  <c r="U87" i="50" s="1"/>
  <c r="V87" i="50" s="1"/>
  <c r="U184" i="50"/>
  <c r="U185" i="50" s="1"/>
  <c r="V185" i="50" s="1"/>
  <c r="U183" i="50"/>
  <c r="U186" i="50" s="1"/>
  <c r="V186" i="50" s="1"/>
  <c r="W54" i="50"/>
  <c r="X53" i="50"/>
  <c r="W51" i="47"/>
  <c r="X50" i="47"/>
  <c r="V128" i="50"/>
  <c r="V129" i="50" s="1"/>
  <c r="V88" i="50"/>
  <c r="W54" i="47"/>
  <c r="X53" i="47"/>
  <c r="V124" i="47"/>
  <c r="V125" i="47" s="1"/>
  <c r="V264" i="47"/>
  <c r="V266" i="47" s="1"/>
  <c r="V269" i="47" s="1"/>
  <c r="V270" i="47" s="1"/>
  <c r="V271" i="47" s="1"/>
  <c r="V84" i="47"/>
  <c r="CU35" i="47"/>
  <c r="CT49" i="47"/>
  <c r="CT52" i="47"/>
  <c r="CU35" i="50"/>
  <c r="CT52" i="50"/>
  <c r="CT49" i="50"/>
  <c r="N47" i="47"/>
  <c r="N48" i="47" s="1"/>
  <c r="O47" i="50"/>
  <c r="P47" i="50" s="1"/>
  <c r="N48" i="50"/>
  <c r="M238" i="50"/>
  <c r="M241" i="50" s="1"/>
  <c r="M79" i="50"/>
  <c r="M81" i="50" s="1"/>
  <c r="M82" i="50" s="1"/>
  <c r="M119" i="50"/>
  <c r="M120" i="50" s="1"/>
  <c r="M121" i="50" s="1"/>
  <c r="M122" i="50" s="1"/>
  <c r="L179" i="50"/>
  <c r="L180" i="50" s="1"/>
  <c r="L77" i="50"/>
  <c r="L78" i="50" s="1"/>
  <c r="L178" i="50"/>
  <c r="L181" i="50" s="1"/>
  <c r="N45" i="50"/>
  <c r="O44" i="50"/>
  <c r="P44" i="50" s="1"/>
  <c r="M115" i="50"/>
  <c r="M116" i="50" s="1"/>
  <c r="M117" i="50" s="1"/>
  <c r="M118" i="50" s="1"/>
  <c r="M75" i="50"/>
  <c r="M213" i="50"/>
  <c r="M216" i="50" s="1"/>
  <c r="AG30" i="50"/>
  <c r="AF43" i="50"/>
  <c r="AF46" i="50"/>
  <c r="AH30" i="47"/>
  <c r="AG46" i="47"/>
  <c r="AG43" i="47"/>
  <c r="M119" i="47"/>
  <c r="M120" i="47" s="1"/>
  <c r="M121" i="47" s="1"/>
  <c r="M122" i="47" s="1"/>
  <c r="M79" i="47"/>
  <c r="M81" i="47" s="1"/>
  <c r="M82" i="47" s="1"/>
  <c r="M238" i="47"/>
  <c r="M241" i="47" s="1"/>
  <c r="L216" i="47"/>
  <c r="L217" i="47" s="1"/>
  <c r="L178" i="47"/>
  <c r="L181" i="47" s="1"/>
  <c r="L179" i="47"/>
  <c r="L180" i="47" s="1"/>
  <c r="L77" i="47"/>
  <c r="L78" i="47" s="1"/>
  <c r="L241" i="47"/>
  <c r="L242" i="47" s="1"/>
  <c r="N45" i="47"/>
  <c r="O44" i="47"/>
  <c r="P44" i="47" s="1"/>
  <c r="M213" i="47"/>
  <c r="M216" i="47" s="1"/>
  <c r="M115" i="47"/>
  <c r="M116" i="47" s="1"/>
  <c r="M117" i="47" s="1"/>
  <c r="M118" i="47" s="1"/>
  <c r="M75" i="47"/>
  <c r="T50" i="35"/>
  <c r="T51" i="35" s="1"/>
  <c r="N271" i="40"/>
  <c r="M238" i="33"/>
  <c r="M241" i="33" s="1"/>
  <c r="M242" i="33" s="1"/>
  <c r="M243" i="33" s="1"/>
  <c r="M119" i="33"/>
  <c r="M120" i="33" s="1"/>
  <c r="M121" i="33" s="1"/>
  <c r="M122" i="33" s="1"/>
  <c r="M79" i="33"/>
  <c r="M81" i="33" s="1"/>
  <c r="M82" i="33" s="1"/>
  <c r="O47" i="33"/>
  <c r="P47" i="33" s="1"/>
  <c r="N48" i="33"/>
  <c r="U294" i="40"/>
  <c r="U46" i="40"/>
  <c r="Q266" i="40"/>
  <c r="Q130" i="40"/>
  <c r="P131" i="40"/>
  <c r="Q184" i="40"/>
  <c r="Q185" i="40" s="1"/>
  <c r="R185" i="40" s="1"/>
  <c r="Q86" i="40"/>
  <c r="Q87" i="40" s="1"/>
  <c r="R87" i="40" s="1"/>
  <c r="Q183" i="40"/>
  <c r="Q186" i="40" s="1"/>
  <c r="R186" i="40" s="1"/>
  <c r="Q126" i="40"/>
  <c r="P127" i="40"/>
  <c r="T51" i="40"/>
  <c r="U50" i="40"/>
  <c r="S84" i="40"/>
  <c r="S124" i="40"/>
  <c r="S125" i="40" s="1"/>
  <c r="S264" i="40"/>
  <c r="S266" i="40" s="1"/>
  <c r="S269" i="40" s="1"/>
  <c r="T54" i="40"/>
  <c r="U53" i="40"/>
  <c r="P270" i="40"/>
  <c r="S128" i="40"/>
  <c r="S129" i="40" s="1"/>
  <c r="S88" i="40"/>
  <c r="S90" i="40" s="1"/>
  <c r="S91" i="40" s="1"/>
  <c r="AE296" i="40"/>
  <c r="AE294" i="40"/>
  <c r="U293" i="40"/>
  <c r="U296" i="40"/>
  <c r="U295" i="40"/>
  <c r="AE295" i="40"/>
  <c r="L77" i="40"/>
  <c r="L78" i="40" s="1"/>
  <c r="L179" i="40"/>
  <c r="L180" i="40" s="1"/>
  <c r="L178" i="40"/>
  <c r="L181" i="40" s="1"/>
  <c r="AF31" i="40"/>
  <c r="AF46" i="40" s="1"/>
  <c r="AE293" i="40"/>
  <c r="AE43" i="40"/>
  <c r="U43" i="40"/>
  <c r="N48" i="32"/>
  <c r="O47" i="32"/>
  <c r="P47" i="32" s="1"/>
  <c r="L216" i="40"/>
  <c r="L217" i="40" s="1"/>
  <c r="O44" i="32"/>
  <c r="P44" i="32" s="1"/>
  <c r="N45" i="32"/>
  <c r="U294" i="32"/>
  <c r="U295" i="32"/>
  <c r="U43" i="32"/>
  <c r="U293" i="32"/>
  <c r="U296" i="32"/>
  <c r="U46" i="32"/>
  <c r="N45" i="40"/>
  <c r="O44" i="40"/>
  <c r="P44" i="40" s="1"/>
  <c r="M119" i="32"/>
  <c r="M120" i="32" s="1"/>
  <c r="M121" i="32" s="1"/>
  <c r="M122" i="32" s="1"/>
  <c r="M238" i="32"/>
  <c r="M241" i="32" s="1"/>
  <c r="M242" i="32" s="1"/>
  <c r="M243" i="32" s="1"/>
  <c r="M79" i="32"/>
  <c r="M81" i="32" s="1"/>
  <c r="M82" i="32" s="1"/>
  <c r="M213" i="32"/>
  <c r="M216" i="32" s="1"/>
  <c r="M217" i="32" s="1"/>
  <c r="M218" i="32" s="1"/>
  <c r="M75" i="32"/>
  <c r="M115" i="32"/>
  <c r="M116" i="32" s="1"/>
  <c r="M117" i="32" s="1"/>
  <c r="M118" i="32" s="1"/>
  <c r="M213" i="40"/>
  <c r="M216" i="40" s="1"/>
  <c r="M75" i="40"/>
  <c r="M115" i="40"/>
  <c r="M116" i="40" s="1"/>
  <c r="M117" i="40" s="1"/>
  <c r="M118" i="40" s="1"/>
  <c r="L178" i="33"/>
  <c r="L181" i="33" s="1"/>
  <c r="L77" i="33"/>
  <c r="L78" i="33" s="1"/>
  <c r="L179" i="33"/>
  <c r="L180" i="33" s="1"/>
  <c r="N48" i="40"/>
  <c r="O47" i="40"/>
  <c r="P47" i="40" s="1"/>
  <c r="U294" i="33"/>
  <c r="U295" i="33"/>
  <c r="U46" i="33"/>
  <c r="U296" i="33"/>
  <c r="U43" i="33"/>
  <c r="U293" i="33"/>
  <c r="L241" i="40"/>
  <c r="L242" i="40" s="1"/>
  <c r="N45" i="33"/>
  <c r="O44" i="33"/>
  <c r="P44" i="33" s="1"/>
  <c r="M79" i="40"/>
  <c r="M81" i="40" s="1"/>
  <c r="M82" i="40" s="1"/>
  <c r="M119" i="40"/>
  <c r="M120" i="40" s="1"/>
  <c r="M121" i="40" s="1"/>
  <c r="M122" i="40" s="1"/>
  <c r="M238" i="40"/>
  <c r="M241" i="40" s="1"/>
  <c r="L178" i="32"/>
  <c r="L181" i="32" s="1"/>
  <c r="L77" i="32"/>
  <c r="L78" i="32" s="1"/>
  <c r="L179" i="32"/>
  <c r="L180" i="32" s="1"/>
  <c r="M115" i="33"/>
  <c r="M116" i="33" s="1"/>
  <c r="M117" i="33" s="1"/>
  <c r="M118" i="33" s="1"/>
  <c r="M75" i="33"/>
  <c r="M213" i="33"/>
  <c r="M216" i="33" s="1"/>
  <c r="M217" i="33" s="1"/>
  <c r="M218" i="33" s="1"/>
  <c r="Q88" i="35"/>
  <c r="Q90" i="35" s="1"/>
  <c r="Q91" i="35" s="1"/>
  <c r="R91" i="35" s="1"/>
  <c r="Q128" i="35"/>
  <c r="Q129" i="35" s="1"/>
  <c r="P127" i="35"/>
  <c r="Q126" i="35"/>
  <c r="O131" i="35"/>
  <c r="P130" i="35"/>
  <c r="S264" i="35"/>
  <c r="S266" i="35" s="1"/>
  <c r="S269" i="35" s="1"/>
  <c r="S84" i="35"/>
  <c r="S124" i="35"/>
  <c r="S125" i="35" s="1"/>
  <c r="S54" i="35"/>
  <c r="T53" i="35"/>
  <c r="Q184" i="35"/>
  <c r="Q185" i="35" s="1"/>
  <c r="R185" i="35" s="1"/>
  <c r="Q86" i="35"/>
  <c r="Q87" i="35" s="1"/>
  <c r="R87" i="35" s="1"/>
  <c r="Q183" i="35"/>
  <c r="Q186" i="35" s="1"/>
  <c r="R186" i="35" s="1"/>
  <c r="O270" i="35"/>
  <c r="P270" i="35" s="1"/>
  <c r="P271" i="35" s="1"/>
  <c r="N271" i="35"/>
  <c r="P117" i="35"/>
  <c r="P118" i="35" s="1"/>
  <c r="S45" i="35"/>
  <c r="T44" i="35"/>
  <c r="Q213" i="35"/>
  <c r="Q216" i="35" s="1"/>
  <c r="Q75" i="35"/>
  <c r="Q115" i="35"/>
  <c r="Q116" i="35" s="1"/>
  <c r="P77" i="35"/>
  <c r="P78" i="35" s="1"/>
  <c r="P178" i="35"/>
  <c r="P181" i="35" s="1"/>
  <c r="P179" i="35"/>
  <c r="P180" i="35" s="1"/>
  <c r="Z29" i="35"/>
  <c r="Y306" i="35"/>
  <c r="Y43" i="35"/>
  <c r="Y46" i="35"/>
  <c r="Y293" i="35"/>
  <c r="Y296" i="35"/>
  <c r="P217" i="35"/>
  <c r="P218" i="35" s="1"/>
  <c r="Q121" i="35"/>
  <c r="R121" i="35" s="1"/>
  <c r="R122" i="35" s="1"/>
  <c r="P243" i="35"/>
  <c r="Q242" i="35"/>
  <c r="T48" i="35"/>
  <c r="U47" i="35"/>
  <c r="S238" i="35"/>
  <c r="S241" i="35" s="1"/>
  <c r="S119" i="35"/>
  <c r="S120" i="35" s="1"/>
  <c r="S79" i="35"/>
  <c r="S81" i="35" s="1"/>
  <c r="S82" i="35" s="1"/>
  <c r="L237" i="26"/>
  <c r="L240" i="26" s="1"/>
  <c r="L241" i="26" s="1"/>
  <c r="L238" i="26" s="1"/>
  <c r="AF27" i="32"/>
  <c r="AE295" i="32"/>
  <c r="AE294" i="32"/>
  <c r="Z29" i="33"/>
  <c r="Y306" i="33"/>
  <c r="Y46" i="33"/>
  <c r="Y296" i="33"/>
  <c r="Y293" i="33"/>
  <c r="Y43" i="33"/>
  <c r="Z29" i="32"/>
  <c r="Y306" i="32"/>
  <c r="Y43" i="32"/>
  <c r="Y293" i="32"/>
  <c r="Y46" i="32"/>
  <c r="Y296" i="32"/>
  <c r="AF27" i="33"/>
  <c r="AE295" i="33"/>
  <c r="AE294" i="33"/>
  <c r="U43" i="12"/>
  <c r="U294" i="12"/>
  <c r="N270" i="32"/>
  <c r="N271" i="32" s="1"/>
  <c r="O131" i="33"/>
  <c r="P130" i="33"/>
  <c r="M271" i="33"/>
  <c r="S54" i="32"/>
  <c r="T53" i="32"/>
  <c r="S51" i="33"/>
  <c r="T50" i="33"/>
  <c r="P86" i="32"/>
  <c r="P87" i="32" s="1"/>
  <c r="P184" i="32"/>
  <c r="P185" i="32" s="1"/>
  <c r="P183" i="32"/>
  <c r="P186" i="32" s="1"/>
  <c r="N269" i="33"/>
  <c r="N270" i="33" s="1"/>
  <c r="Q128" i="32"/>
  <c r="Q129" i="32" s="1"/>
  <c r="Q88" i="32"/>
  <c r="Q90" i="32" s="1"/>
  <c r="Q91" i="32" s="1"/>
  <c r="R91" i="32" s="1"/>
  <c r="S51" i="32"/>
  <c r="T50" i="32"/>
  <c r="S54" i="33"/>
  <c r="T53" i="33"/>
  <c r="Q88" i="33"/>
  <c r="Q90" i="33" s="1"/>
  <c r="Q91" i="33" s="1"/>
  <c r="R91" i="33" s="1"/>
  <c r="Q128" i="33"/>
  <c r="Q129" i="33" s="1"/>
  <c r="P183" i="33"/>
  <c r="P186" i="33" s="1"/>
  <c r="P86" i="33"/>
  <c r="P87" i="33" s="1"/>
  <c r="P184" i="33"/>
  <c r="P185" i="33" s="1"/>
  <c r="Q124" i="32"/>
  <c r="Q125" i="32" s="1"/>
  <c r="Q84" i="32"/>
  <c r="Q264" i="32"/>
  <c r="Q266" i="32" s="1"/>
  <c r="Q269" i="32" s="1"/>
  <c r="Q264" i="33"/>
  <c r="Q124" i="33"/>
  <c r="Q125" i="33" s="1"/>
  <c r="Q84" i="33"/>
  <c r="P130" i="32"/>
  <c r="P131" i="32" s="1"/>
  <c r="O127" i="33"/>
  <c r="P126" i="33"/>
  <c r="P126" i="32"/>
  <c r="P46" i="12"/>
  <c r="P296" i="12"/>
  <c r="M57" i="28" s="1"/>
  <c r="Z293" i="12"/>
  <c r="W2" i="28" s="1"/>
  <c r="Z43" i="12"/>
  <c r="L78" i="26"/>
  <c r="L80" i="26" s="1"/>
  <c r="L81" i="26" s="1"/>
  <c r="L44" i="26"/>
  <c r="L212" i="26" s="1"/>
  <c r="L215" i="26" s="1"/>
  <c r="L216" i="26" s="1"/>
  <c r="L217" i="26" s="1"/>
  <c r="M46" i="26"/>
  <c r="M47" i="26" s="1"/>
  <c r="M237" i="26" s="1"/>
  <c r="M240" i="26" s="1"/>
  <c r="N43" i="26"/>
  <c r="N44" i="26" s="1"/>
  <c r="S2" i="28"/>
  <c r="U301" i="12"/>
  <c r="R58" i="28" s="1"/>
  <c r="U300" i="12"/>
  <c r="R39" i="28" s="1"/>
  <c r="U299" i="12"/>
  <c r="R22" i="28" s="1"/>
  <c r="U298" i="12"/>
  <c r="R3" i="28" s="1"/>
  <c r="AF300" i="12"/>
  <c r="AC39" i="28" s="1"/>
  <c r="AF299" i="12"/>
  <c r="AC22" i="28" s="1"/>
  <c r="AF298" i="12"/>
  <c r="AC3" i="28" s="1"/>
  <c r="AF301" i="12"/>
  <c r="AC58" i="28" s="1"/>
  <c r="AD294" i="12"/>
  <c r="P295" i="12"/>
  <c r="M38" i="28" s="1"/>
  <c r="Y59" i="3"/>
  <c r="X60" i="3"/>
  <c r="Q87" i="26"/>
  <c r="Q89" i="26" s="1"/>
  <c r="Q90" i="26" s="1"/>
  <c r="R90" i="26" s="1"/>
  <c r="Q127" i="26"/>
  <c r="Q128" i="26" s="1"/>
  <c r="T49" i="26"/>
  <c r="S50" i="26"/>
  <c r="Q83" i="26"/>
  <c r="Q123" i="26"/>
  <c r="Q124" i="26" s="1"/>
  <c r="Q263" i="26"/>
  <c r="Q265" i="26" s="1"/>
  <c r="Q268" i="26" s="1"/>
  <c r="P183" i="26"/>
  <c r="P184" i="26" s="1"/>
  <c r="P182" i="26"/>
  <c r="P185" i="26" s="1"/>
  <c r="P85" i="26"/>
  <c r="P86" i="26" s="1"/>
  <c r="P129" i="26"/>
  <c r="O130" i="26"/>
  <c r="O126" i="26"/>
  <c r="P125" i="26"/>
  <c r="S53" i="26"/>
  <c r="T52" i="26"/>
  <c r="P269" i="26"/>
  <c r="O266" i="26"/>
  <c r="AF292" i="26"/>
  <c r="AF291" i="26"/>
  <c r="AG30" i="26"/>
  <c r="AF42" i="26"/>
  <c r="AF45" i="26"/>
  <c r="AF288" i="26"/>
  <c r="AF289" i="26"/>
  <c r="V30" i="26"/>
  <c r="U42" i="26"/>
  <c r="U288" i="26"/>
  <c r="U289" i="26"/>
  <c r="U45" i="26"/>
  <c r="M74" i="26"/>
  <c r="M212" i="26"/>
  <c r="M215" i="26" s="1"/>
  <c r="M114" i="26"/>
  <c r="M115" i="26" s="1"/>
  <c r="U291" i="26"/>
  <c r="U292" i="26"/>
  <c r="C124" i="24"/>
  <c r="Q34" i="12"/>
  <c r="M21" i="28"/>
  <c r="M47" i="12"/>
  <c r="Q38" i="12"/>
  <c r="X2" i="2"/>
  <c r="W1" i="2"/>
  <c r="L48" i="12"/>
  <c r="L238" i="12" s="1"/>
  <c r="AA28" i="12"/>
  <c r="Y47" i="3"/>
  <c r="X48" i="3"/>
  <c r="B19" i="1"/>
  <c r="A20" i="1"/>
  <c r="U130" i="47" l="1"/>
  <c r="U131" i="47" s="1"/>
  <c r="U126" i="47"/>
  <c r="U127" i="47" s="1"/>
  <c r="V130" i="50"/>
  <c r="V131" i="50" s="1"/>
  <c r="X51" i="47"/>
  <c r="Y50" i="47"/>
  <c r="T127" i="50"/>
  <c r="U126" i="50"/>
  <c r="W264" i="47"/>
  <c r="W266" i="47" s="1"/>
  <c r="W269" i="47" s="1"/>
  <c r="W270" i="47" s="1"/>
  <c r="W84" i="47"/>
  <c r="W124" i="47"/>
  <c r="W125" i="47" s="1"/>
  <c r="X51" i="50"/>
  <c r="Y50" i="50"/>
  <c r="X54" i="47"/>
  <c r="Y53" i="47"/>
  <c r="X54" i="50"/>
  <c r="Y53" i="50"/>
  <c r="W264" i="50"/>
  <c r="W266" i="50" s="1"/>
  <c r="W269" i="50" s="1"/>
  <c r="W270" i="50" s="1"/>
  <c r="W271" i="50" s="1"/>
  <c r="W124" i="50"/>
  <c r="W125" i="50" s="1"/>
  <c r="W84" i="50"/>
  <c r="W88" i="47"/>
  <c r="W90" i="47" s="1"/>
  <c r="W91" i="47" s="1"/>
  <c r="W128" i="47"/>
  <c r="W129" i="47" s="1"/>
  <c r="W128" i="50"/>
  <c r="W129" i="50" s="1"/>
  <c r="W88" i="50"/>
  <c r="W90" i="50" s="1"/>
  <c r="W91" i="50" s="1"/>
  <c r="O47" i="47"/>
  <c r="P47" i="47" s="1"/>
  <c r="CV35" i="47"/>
  <c r="CU52" i="47"/>
  <c r="CU49" i="47"/>
  <c r="CV35" i="50"/>
  <c r="CU52" i="50"/>
  <c r="CU49" i="50"/>
  <c r="N79" i="50"/>
  <c r="N81" i="50" s="1"/>
  <c r="N82" i="50" s="1"/>
  <c r="O82" i="50" s="1"/>
  <c r="N238" i="50"/>
  <c r="N241" i="50" s="1"/>
  <c r="N242" i="50" s="1"/>
  <c r="N119" i="50"/>
  <c r="N120" i="50" s="1"/>
  <c r="N121" i="50" s="1"/>
  <c r="P48" i="50"/>
  <c r="Q47" i="50"/>
  <c r="M179" i="50"/>
  <c r="M180" i="50" s="1"/>
  <c r="M77" i="50"/>
  <c r="M78" i="50" s="1"/>
  <c r="M178" i="50"/>
  <c r="M181" i="50" s="1"/>
  <c r="P45" i="50"/>
  <c r="Q44" i="50"/>
  <c r="N75" i="50"/>
  <c r="N213" i="50"/>
  <c r="N216" i="50" s="1"/>
  <c r="N217" i="50" s="1"/>
  <c r="N218" i="50" s="1"/>
  <c r="N115" i="50"/>
  <c r="N116" i="50" s="1"/>
  <c r="N117" i="50" s="1"/>
  <c r="AH30" i="50"/>
  <c r="AG43" i="50"/>
  <c r="AG46" i="50"/>
  <c r="AI30" i="47"/>
  <c r="AH43" i="47"/>
  <c r="AH46" i="47"/>
  <c r="P45" i="47"/>
  <c r="Q44" i="47"/>
  <c r="L218" i="47"/>
  <c r="M217" i="47"/>
  <c r="M218" i="47" s="1"/>
  <c r="N213" i="47"/>
  <c r="N216" i="47" s="1"/>
  <c r="N115" i="47"/>
  <c r="N116" i="47" s="1"/>
  <c r="N117" i="47" s="1"/>
  <c r="N75" i="47"/>
  <c r="L243" i="47"/>
  <c r="M242" i="47"/>
  <c r="M243" i="47" s="1"/>
  <c r="P48" i="47"/>
  <c r="Q47" i="47"/>
  <c r="M77" i="47"/>
  <c r="M78" i="47" s="1"/>
  <c r="M178" i="47"/>
  <c r="M181" i="47" s="1"/>
  <c r="M179" i="47"/>
  <c r="M180" i="47" s="1"/>
  <c r="N119" i="47"/>
  <c r="N120" i="47" s="1"/>
  <c r="N121" i="47" s="1"/>
  <c r="N79" i="47"/>
  <c r="N81" i="47" s="1"/>
  <c r="N82" i="47" s="1"/>
  <c r="O82" i="47" s="1"/>
  <c r="N238" i="47"/>
  <c r="U50" i="35"/>
  <c r="U51" i="35" s="1"/>
  <c r="N79" i="33"/>
  <c r="N81" i="33" s="1"/>
  <c r="N82" i="33" s="1"/>
  <c r="O82" i="33" s="1"/>
  <c r="N119" i="33"/>
  <c r="N120" i="33" s="1"/>
  <c r="N121" i="33" s="1"/>
  <c r="N238" i="33"/>
  <c r="N241" i="33" s="1"/>
  <c r="N242" i="33" s="1"/>
  <c r="O242" i="33" s="1"/>
  <c r="P48" i="33"/>
  <c r="Q47" i="33"/>
  <c r="S184" i="40"/>
  <c r="S185" i="40" s="1"/>
  <c r="S183" i="40"/>
  <c r="S186" i="40" s="1"/>
  <c r="S86" i="40"/>
  <c r="S87" i="40" s="1"/>
  <c r="U51" i="40"/>
  <c r="V50" i="40"/>
  <c r="Q131" i="40"/>
  <c r="R130" i="40"/>
  <c r="P271" i="40"/>
  <c r="T84" i="40"/>
  <c r="T124" i="40"/>
  <c r="T125" i="40" s="1"/>
  <c r="T264" i="40"/>
  <c r="T266" i="40" s="1"/>
  <c r="T269" i="40" s="1"/>
  <c r="U54" i="40"/>
  <c r="V53" i="40"/>
  <c r="Q269" i="40"/>
  <c r="Q270" i="40" s="1"/>
  <c r="T88" i="40"/>
  <c r="T90" i="40" s="1"/>
  <c r="T91" i="40" s="1"/>
  <c r="T128" i="40"/>
  <c r="T129" i="40" s="1"/>
  <c r="Q127" i="40"/>
  <c r="R126" i="40"/>
  <c r="AF296" i="40"/>
  <c r="AF294" i="40"/>
  <c r="AF295" i="40"/>
  <c r="N115" i="33"/>
  <c r="N116" i="33" s="1"/>
  <c r="N117" i="33" s="1"/>
  <c r="N75" i="33"/>
  <c r="N213" i="33"/>
  <c r="N216" i="33" s="1"/>
  <c r="N217" i="33" s="1"/>
  <c r="M179" i="40"/>
  <c r="M180" i="40" s="1"/>
  <c r="M178" i="40"/>
  <c r="M181" i="40" s="1"/>
  <c r="M77" i="40"/>
  <c r="M78" i="40" s="1"/>
  <c r="M242" i="40"/>
  <c r="M243" i="40" s="1"/>
  <c r="L243" i="40"/>
  <c r="P45" i="40"/>
  <c r="Q44" i="40"/>
  <c r="N75" i="32"/>
  <c r="N213" i="32"/>
  <c r="N216" i="32" s="1"/>
  <c r="N217" i="32" s="1"/>
  <c r="N218" i="32" s="1"/>
  <c r="N115" i="32"/>
  <c r="N116" i="32" s="1"/>
  <c r="N117" i="32" s="1"/>
  <c r="P48" i="40"/>
  <c r="Q47" i="40"/>
  <c r="N115" i="40"/>
  <c r="N116" i="40" s="1"/>
  <c r="N117" i="40" s="1"/>
  <c r="N75" i="40"/>
  <c r="N213" i="40"/>
  <c r="N216" i="40" s="1"/>
  <c r="Q44" i="32"/>
  <c r="P45" i="32"/>
  <c r="N238" i="40"/>
  <c r="N119" i="40"/>
  <c r="N120" i="40" s="1"/>
  <c r="N121" i="40" s="1"/>
  <c r="N79" i="40"/>
  <c r="N81" i="40" s="1"/>
  <c r="N82" i="40" s="1"/>
  <c r="O82" i="40" s="1"/>
  <c r="AG31" i="40"/>
  <c r="AG46" i="40" s="1"/>
  <c r="AF293" i="40"/>
  <c r="AF43" i="40"/>
  <c r="M178" i="32"/>
  <c r="M181" i="32" s="1"/>
  <c r="M77" i="32"/>
  <c r="M78" i="32" s="1"/>
  <c r="M179" i="32"/>
  <c r="M180" i="32" s="1"/>
  <c r="M217" i="40"/>
  <c r="M218" i="40" s="1"/>
  <c r="L218" i="40"/>
  <c r="M179" i="33"/>
  <c r="M180" i="33" s="1"/>
  <c r="M178" i="33"/>
  <c r="M181" i="33" s="1"/>
  <c r="M77" i="33"/>
  <c r="M78" i="33" s="1"/>
  <c r="P48" i="32"/>
  <c r="Q47" i="32"/>
  <c r="P45" i="33"/>
  <c r="Q44" i="33"/>
  <c r="N79" i="32"/>
  <c r="N81" i="32" s="1"/>
  <c r="N82" i="32" s="1"/>
  <c r="O82" i="32" s="1"/>
  <c r="N238" i="32"/>
  <c r="N241" i="32" s="1"/>
  <c r="N242" i="32" s="1"/>
  <c r="N119" i="32"/>
  <c r="N120" i="32" s="1"/>
  <c r="N121" i="32" s="1"/>
  <c r="Q117" i="35"/>
  <c r="Q118" i="35" s="1"/>
  <c r="S128" i="35"/>
  <c r="S129" i="35" s="1"/>
  <c r="S88" i="35"/>
  <c r="S90" i="35" s="1"/>
  <c r="S91" i="35" s="1"/>
  <c r="R126" i="35"/>
  <c r="Q127" i="35"/>
  <c r="T84" i="35"/>
  <c r="T264" i="35"/>
  <c r="T124" i="35"/>
  <c r="T125" i="35" s="1"/>
  <c r="T54" i="35"/>
  <c r="U53" i="35"/>
  <c r="Q270" i="35"/>
  <c r="S86" i="35"/>
  <c r="S87" i="35" s="1"/>
  <c r="S183" i="35"/>
  <c r="S186" i="35" s="1"/>
  <c r="S184" i="35"/>
  <c r="S185" i="35" s="1"/>
  <c r="P131" i="35"/>
  <c r="Q130" i="35"/>
  <c r="O270" i="32"/>
  <c r="P270" i="32" s="1"/>
  <c r="Q270" i="32" s="1"/>
  <c r="Q178" i="35"/>
  <c r="Q181" i="35" s="1"/>
  <c r="R181" i="35" s="1"/>
  <c r="Q77" i="35"/>
  <c r="Q78" i="35" s="1"/>
  <c r="R78" i="35" s="1"/>
  <c r="Q179" i="35"/>
  <c r="Q180" i="35" s="1"/>
  <c r="R180" i="35" s="1"/>
  <c r="T45" i="35"/>
  <c r="U44" i="35"/>
  <c r="Q217" i="35"/>
  <c r="S115" i="35"/>
  <c r="S116" i="35" s="1"/>
  <c r="S213" i="35"/>
  <c r="S216" i="35" s="1"/>
  <c r="S75" i="35"/>
  <c r="AA29" i="35"/>
  <c r="Z306" i="35"/>
  <c r="Z46" i="35"/>
  <c r="Z293" i="35"/>
  <c r="Z43" i="35"/>
  <c r="Z296" i="35"/>
  <c r="Q122" i="35"/>
  <c r="S121" i="35"/>
  <c r="S122" i="35" s="1"/>
  <c r="R242" i="35"/>
  <c r="R243" i="35" s="1"/>
  <c r="Q243" i="35"/>
  <c r="E257" i="26"/>
  <c r="L242" i="26"/>
  <c r="M241" i="26"/>
  <c r="M242" i="26" s="1"/>
  <c r="U48" i="35"/>
  <c r="V47" i="35"/>
  <c r="W47" i="35" s="1"/>
  <c r="T79" i="35"/>
  <c r="T81" i="35" s="1"/>
  <c r="T82" i="35" s="1"/>
  <c r="T238" i="35"/>
  <c r="T119" i="35"/>
  <c r="T120" i="35" s="1"/>
  <c r="M118" i="26"/>
  <c r="M119" i="26" s="1"/>
  <c r="M120" i="26" s="1"/>
  <c r="M121" i="26" s="1"/>
  <c r="L213" i="26"/>
  <c r="N46" i="26"/>
  <c r="O46" i="26" s="1"/>
  <c r="P46" i="26" s="1"/>
  <c r="P47" i="26" s="1"/>
  <c r="O43" i="26"/>
  <c r="P43" i="26" s="1"/>
  <c r="P44" i="26" s="1"/>
  <c r="L114" i="26"/>
  <c r="L115" i="26" s="1"/>
  <c r="L116" i="26" s="1"/>
  <c r="L117" i="26" s="1"/>
  <c r="AG27" i="32"/>
  <c r="AF295" i="32"/>
  <c r="AF294" i="32"/>
  <c r="AA29" i="33"/>
  <c r="Z306" i="33"/>
  <c r="Z293" i="33"/>
  <c r="Z43" i="33"/>
  <c r="Z46" i="33"/>
  <c r="Z296" i="33"/>
  <c r="M78" i="26"/>
  <c r="M80" i="26" s="1"/>
  <c r="M81" i="26" s="1"/>
  <c r="B23" i="26"/>
  <c r="AG27" i="33"/>
  <c r="AF294" i="33"/>
  <c r="AF295" i="33"/>
  <c r="AA29" i="32"/>
  <c r="Z306" i="32"/>
  <c r="Z43" i="32"/>
  <c r="Z293" i="32"/>
  <c r="Z46" i="32"/>
  <c r="Z296" i="32"/>
  <c r="M216" i="26"/>
  <c r="M213" i="26" s="1"/>
  <c r="L74" i="26"/>
  <c r="L178" i="26" s="1"/>
  <c r="L179" i="26" s="1"/>
  <c r="N271" i="33"/>
  <c r="O270" i="33"/>
  <c r="P270" i="33" s="1"/>
  <c r="Q266" i="33"/>
  <c r="P127" i="32"/>
  <c r="Q126" i="32"/>
  <c r="T54" i="33"/>
  <c r="U53" i="33"/>
  <c r="Q130" i="32"/>
  <c r="T54" i="32"/>
  <c r="U53" i="32"/>
  <c r="T51" i="33"/>
  <c r="U50" i="33"/>
  <c r="Q184" i="32"/>
  <c r="Q185" i="32" s="1"/>
  <c r="R185" i="32" s="1"/>
  <c r="Q86" i="32"/>
  <c r="Q87" i="32" s="1"/>
  <c r="R87" i="32" s="1"/>
  <c r="Q183" i="32"/>
  <c r="Q186" i="32" s="1"/>
  <c r="R186" i="32" s="1"/>
  <c r="S128" i="33"/>
  <c r="S129" i="33" s="1"/>
  <c r="S88" i="33"/>
  <c r="S90" i="33" s="1"/>
  <c r="S91" i="33" s="1"/>
  <c r="S88" i="32"/>
  <c r="S90" i="32" s="1"/>
  <c r="S91" i="32" s="1"/>
  <c r="S128" i="32"/>
  <c r="S129" i="32" s="1"/>
  <c r="P127" i="33"/>
  <c r="Q126" i="33"/>
  <c r="S264" i="33"/>
  <c r="S266" i="33" s="1"/>
  <c r="S269" i="33" s="1"/>
  <c r="S84" i="33"/>
  <c r="S124" i="33"/>
  <c r="S125" i="33" s="1"/>
  <c r="T51" i="32"/>
  <c r="U50" i="32"/>
  <c r="P131" i="33"/>
  <c r="Q130" i="33"/>
  <c r="Q86" i="33"/>
  <c r="Q87" i="33" s="1"/>
  <c r="R87" i="33" s="1"/>
  <c r="Q183" i="33"/>
  <c r="Q186" i="33" s="1"/>
  <c r="R186" i="33" s="1"/>
  <c r="Q184" i="33"/>
  <c r="Q185" i="33" s="1"/>
  <c r="R185" i="33" s="1"/>
  <c r="S264" i="32"/>
  <c r="S124" i="32"/>
  <c r="S125" i="32" s="1"/>
  <c r="S84" i="32"/>
  <c r="Q46" i="12"/>
  <c r="Q296" i="12"/>
  <c r="N57" i="28" s="1"/>
  <c r="AA43" i="12"/>
  <c r="AA293" i="12"/>
  <c r="X2" i="28" s="1"/>
  <c r="D124" i="24"/>
  <c r="S3" i="28"/>
  <c r="V301" i="12"/>
  <c r="S58" i="28" s="1"/>
  <c r="V300" i="12"/>
  <c r="S39" i="28" s="1"/>
  <c r="V299" i="12"/>
  <c r="S22" i="28" s="1"/>
  <c r="AG301" i="12"/>
  <c r="AD58" i="28" s="1"/>
  <c r="AG300" i="12"/>
  <c r="AD39" i="28" s="1"/>
  <c r="AG299" i="12"/>
  <c r="AD22" i="28" s="1"/>
  <c r="AG298" i="12"/>
  <c r="AD3" i="28" s="1"/>
  <c r="AE294" i="12"/>
  <c r="Q295" i="12"/>
  <c r="N38" i="28" s="1"/>
  <c r="Z59" i="3"/>
  <c r="Y60" i="3"/>
  <c r="Q182" i="26"/>
  <c r="Q185" i="26" s="1"/>
  <c r="R185" i="26" s="1"/>
  <c r="Q183" i="26"/>
  <c r="Q184" i="26" s="1"/>
  <c r="R184" i="26" s="1"/>
  <c r="Q85" i="26"/>
  <c r="Q86" i="26" s="1"/>
  <c r="R86" i="26" s="1"/>
  <c r="Q129" i="26"/>
  <c r="P130" i="26"/>
  <c r="T53" i="26"/>
  <c r="U52" i="26"/>
  <c r="S87" i="26"/>
  <c r="S89" i="26" s="1"/>
  <c r="S90" i="26" s="1"/>
  <c r="S127" i="26"/>
  <c r="S128" i="26" s="1"/>
  <c r="S263" i="26"/>
  <c r="S265" i="26" s="1"/>
  <c r="S268" i="26" s="1"/>
  <c r="S123" i="26"/>
  <c r="S124" i="26" s="1"/>
  <c r="S83" i="26"/>
  <c r="Q125" i="26"/>
  <c r="P126" i="26"/>
  <c r="T50" i="26"/>
  <c r="U49" i="26"/>
  <c r="P266" i="26"/>
  <c r="P270" i="26"/>
  <c r="Q269" i="26"/>
  <c r="V289" i="26"/>
  <c r="V288" i="26"/>
  <c r="V42" i="26"/>
  <c r="V45" i="26"/>
  <c r="AH30" i="26"/>
  <c r="AG288" i="26"/>
  <c r="AG289" i="26"/>
  <c r="AG45" i="26"/>
  <c r="AG42" i="26"/>
  <c r="AG291" i="26"/>
  <c r="AG292" i="26"/>
  <c r="M76" i="26"/>
  <c r="M178" i="26"/>
  <c r="M177" i="26"/>
  <c r="N212" i="26"/>
  <c r="N215" i="26" s="1"/>
  <c r="N114" i="26"/>
  <c r="N115" i="26" s="1"/>
  <c r="N74" i="26"/>
  <c r="V292" i="26"/>
  <c r="V291" i="26"/>
  <c r="N21" i="28"/>
  <c r="R34" i="12"/>
  <c r="N47" i="12"/>
  <c r="R38" i="12"/>
  <c r="Y2" i="2"/>
  <c r="X1" i="2"/>
  <c r="M48" i="12"/>
  <c r="L119" i="12"/>
  <c r="L120" i="12" s="1"/>
  <c r="L121" i="12" s="1"/>
  <c r="L79" i="12"/>
  <c r="L81" i="12" s="1"/>
  <c r="AB28" i="12"/>
  <c r="Z47" i="3"/>
  <c r="Y48" i="3"/>
  <c r="B20" i="1"/>
  <c r="A21" i="1"/>
  <c r="V130" i="47" l="1"/>
  <c r="V131" i="47" s="1"/>
  <c r="W130" i="50"/>
  <c r="W131" i="50" s="1"/>
  <c r="V126" i="47"/>
  <c r="V127" i="47" s="1"/>
  <c r="W183" i="50"/>
  <c r="W186" i="50" s="1"/>
  <c r="W184" i="50"/>
  <c r="W185" i="50" s="1"/>
  <c r="W86" i="50"/>
  <c r="W87" i="50" s="1"/>
  <c r="Y51" i="47"/>
  <c r="Z50" i="47"/>
  <c r="Y51" i="50"/>
  <c r="Z50" i="50"/>
  <c r="X124" i="47"/>
  <c r="X125" i="47" s="1"/>
  <c r="X264" i="47"/>
  <c r="X266" i="47" s="1"/>
  <c r="X269" i="47" s="1"/>
  <c r="X270" i="47" s="1"/>
  <c r="X84" i="47"/>
  <c r="X84" i="50"/>
  <c r="X124" i="50"/>
  <c r="X125" i="50" s="1"/>
  <c r="X264" i="50"/>
  <c r="X266" i="50" s="1"/>
  <c r="X269" i="50" s="1"/>
  <c r="X88" i="47"/>
  <c r="X90" i="47" s="1"/>
  <c r="X91" i="47" s="1"/>
  <c r="X128" i="47"/>
  <c r="X129" i="47" s="1"/>
  <c r="Y54" i="50"/>
  <c r="Z53" i="50"/>
  <c r="U127" i="50"/>
  <c r="V126" i="50"/>
  <c r="V127" i="50" s="1"/>
  <c r="X88" i="50"/>
  <c r="X90" i="50" s="1"/>
  <c r="X91" i="50" s="1"/>
  <c r="X128" i="50"/>
  <c r="X129" i="50" s="1"/>
  <c r="W86" i="47"/>
  <c r="W87" i="47" s="1"/>
  <c r="W184" i="47"/>
  <c r="W185" i="47" s="1"/>
  <c r="W183" i="47"/>
  <c r="W186" i="47" s="1"/>
  <c r="Y54" i="47"/>
  <c r="Z53" i="47"/>
  <c r="W271" i="47"/>
  <c r="V50" i="35"/>
  <c r="V51" i="35" s="1"/>
  <c r="CW35" i="47"/>
  <c r="CV49" i="47"/>
  <c r="CV52" i="47"/>
  <c r="CW35" i="50"/>
  <c r="CV52" i="50"/>
  <c r="CV49" i="50"/>
  <c r="Q48" i="50"/>
  <c r="R47" i="50"/>
  <c r="S47" i="50" s="1"/>
  <c r="P79" i="50"/>
  <c r="P81" i="50" s="1"/>
  <c r="P82" i="50" s="1"/>
  <c r="P238" i="50"/>
  <c r="P241" i="50" s="1"/>
  <c r="P119" i="50"/>
  <c r="P120" i="50" s="1"/>
  <c r="O121" i="50"/>
  <c r="N122" i="50"/>
  <c r="O217" i="50"/>
  <c r="P217" i="50" s="1"/>
  <c r="P218" i="50" s="1"/>
  <c r="N243" i="50"/>
  <c r="O242" i="50"/>
  <c r="O117" i="50"/>
  <c r="N118" i="50"/>
  <c r="N77" i="50"/>
  <c r="N78" i="50" s="1"/>
  <c r="O78" i="50" s="1"/>
  <c r="N178" i="50"/>
  <c r="N181" i="50" s="1"/>
  <c r="O181" i="50" s="1"/>
  <c r="N179" i="50"/>
  <c r="N180" i="50" s="1"/>
  <c r="O180" i="50" s="1"/>
  <c r="Q45" i="50"/>
  <c r="R44" i="50"/>
  <c r="S44" i="50" s="1"/>
  <c r="P213" i="50"/>
  <c r="P216" i="50" s="1"/>
  <c r="P75" i="50"/>
  <c r="P115" i="50"/>
  <c r="P116" i="50" s="1"/>
  <c r="AI30" i="50"/>
  <c r="AH46" i="50"/>
  <c r="AH43" i="50"/>
  <c r="R117" i="35"/>
  <c r="S117" i="35" s="1"/>
  <c r="S118" i="35" s="1"/>
  <c r="N217" i="47"/>
  <c r="N218" i="47" s="1"/>
  <c r="AJ30" i="47"/>
  <c r="AI46" i="47"/>
  <c r="AI43" i="47"/>
  <c r="O121" i="47"/>
  <c r="N122" i="47"/>
  <c r="N118" i="47"/>
  <c r="O117" i="47"/>
  <c r="N77" i="47"/>
  <c r="N78" i="47" s="1"/>
  <c r="O78" i="47" s="1"/>
  <c r="N179" i="47"/>
  <c r="N180" i="47" s="1"/>
  <c r="O180" i="47" s="1"/>
  <c r="N178" i="47"/>
  <c r="N181" i="47" s="1"/>
  <c r="O181" i="47" s="1"/>
  <c r="Q48" i="47"/>
  <c r="R47" i="47"/>
  <c r="S47" i="47" s="1"/>
  <c r="P238" i="47"/>
  <c r="P241" i="47" s="1"/>
  <c r="P119" i="47"/>
  <c r="P120" i="47" s="1"/>
  <c r="P79" i="47"/>
  <c r="P81" i="47" s="1"/>
  <c r="P82" i="47" s="1"/>
  <c r="Q45" i="47"/>
  <c r="R44" i="47"/>
  <c r="S44" i="47" s="1"/>
  <c r="N241" i="47"/>
  <c r="N242" i="47" s="1"/>
  <c r="P213" i="47"/>
  <c r="P216" i="47" s="1"/>
  <c r="P115" i="47"/>
  <c r="P116" i="47" s="1"/>
  <c r="P75" i="47"/>
  <c r="O217" i="32"/>
  <c r="M238" i="26"/>
  <c r="N243" i="33"/>
  <c r="Q48" i="33"/>
  <c r="R47" i="33"/>
  <c r="S47" i="33" s="1"/>
  <c r="P119" i="33"/>
  <c r="P120" i="33" s="1"/>
  <c r="P79" i="33"/>
  <c r="P81" i="33" s="1"/>
  <c r="P82" i="33" s="1"/>
  <c r="P238" i="33"/>
  <c r="P241" i="33" s="1"/>
  <c r="P242" i="33" s="1"/>
  <c r="P243" i="33" s="1"/>
  <c r="O121" i="33"/>
  <c r="N122" i="33"/>
  <c r="P271" i="32"/>
  <c r="V54" i="40"/>
  <c r="W53" i="40"/>
  <c r="R131" i="40"/>
  <c r="S130" i="40"/>
  <c r="U88" i="40"/>
  <c r="U90" i="40" s="1"/>
  <c r="U91" i="40" s="1"/>
  <c r="V91" i="40" s="1"/>
  <c r="U128" i="40"/>
  <c r="U129" i="40" s="1"/>
  <c r="S126" i="40"/>
  <c r="R127" i="40"/>
  <c r="V51" i="40"/>
  <c r="W50" i="40"/>
  <c r="U264" i="40"/>
  <c r="U266" i="40" s="1"/>
  <c r="U269" i="40" s="1"/>
  <c r="U270" i="40" s="1"/>
  <c r="U84" i="40"/>
  <c r="U124" i="40"/>
  <c r="U125" i="40" s="1"/>
  <c r="T183" i="40"/>
  <c r="T186" i="40" s="1"/>
  <c r="T86" i="40"/>
  <c r="T87" i="40" s="1"/>
  <c r="T184" i="40"/>
  <c r="T185" i="40" s="1"/>
  <c r="Q271" i="40"/>
  <c r="R270" i="40"/>
  <c r="AG296" i="40"/>
  <c r="AG294" i="40"/>
  <c r="AG295" i="40"/>
  <c r="N217" i="40"/>
  <c r="O217" i="40" s="1"/>
  <c r="O242" i="32"/>
  <c r="N243" i="32"/>
  <c r="R47" i="32"/>
  <c r="S47" i="32" s="1"/>
  <c r="Q48" i="32"/>
  <c r="O117" i="32"/>
  <c r="N118" i="32"/>
  <c r="O121" i="32"/>
  <c r="N122" i="32"/>
  <c r="P238" i="32"/>
  <c r="P241" i="32" s="1"/>
  <c r="P119" i="32"/>
  <c r="P120" i="32" s="1"/>
  <c r="P79" i="32"/>
  <c r="P81" i="32" s="1"/>
  <c r="P82" i="32" s="1"/>
  <c r="AH31" i="40"/>
  <c r="AH46" i="40" s="1"/>
  <c r="AG293" i="40"/>
  <c r="AG43" i="40"/>
  <c r="N178" i="40"/>
  <c r="N181" i="40" s="1"/>
  <c r="O181" i="40" s="1"/>
  <c r="N77" i="40"/>
  <c r="N78" i="40" s="1"/>
  <c r="O78" i="40" s="1"/>
  <c r="N179" i="40"/>
  <c r="N180" i="40" s="1"/>
  <c r="O180" i="40" s="1"/>
  <c r="Q45" i="32"/>
  <c r="R44" i="32"/>
  <c r="S44" i="32" s="1"/>
  <c r="N118" i="40"/>
  <c r="O117" i="40"/>
  <c r="N179" i="32"/>
  <c r="N180" i="32" s="1"/>
  <c r="O180" i="32" s="1"/>
  <c r="N178" i="32"/>
  <c r="N181" i="32" s="1"/>
  <c r="O181" i="32" s="1"/>
  <c r="N77" i="32"/>
  <c r="N78" i="32" s="1"/>
  <c r="O78" i="32" s="1"/>
  <c r="Q48" i="40"/>
  <c r="R47" i="40"/>
  <c r="S47" i="40" s="1"/>
  <c r="Q45" i="40"/>
  <c r="R44" i="40"/>
  <c r="S44" i="40" s="1"/>
  <c r="R44" i="33"/>
  <c r="S44" i="33" s="1"/>
  <c r="Q45" i="33"/>
  <c r="N122" i="40"/>
  <c r="O121" i="40"/>
  <c r="O122" i="40" s="1"/>
  <c r="P238" i="40"/>
  <c r="P241" i="40" s="1"/>
  <c r="P79" i="40"/>
  <c r="P81" i="40" s="1"/>
  <c r="P82" i="40" s="1"/>
  <c r="P119" i="40"/>
  <c r="P120" i="40" s="1"/>
  <c r="P213" i="40"/>
  <c r="P216" i="40" s="1"/>
  <c r="P115" i="40"/>
  <c r="P116" i="40" s="1"/>
  <c r="P75" i="40"/>
  <c r="N218" i="33"/>
  <c r="O217" i="33"/>
  <c r="P213" i="33"/>
  <c r="P216" i="33" s="1"/>
  <c r="P115" i="33"/>
  <c r="P116" i="33" s="1"/>
  <c r="P75" i="33"/>
  <c r="N241" i="40"/>
  <c r="N242" i="40" s="1"/>
  <c r="N178" i="33"/>
  <c r="N181" i="33" s="1"/>
  <c r="O181" i="33" s="1"/>
  <c r="N77" i="33"/>
  <c r="N78" i="33" s="1"/>
  <c r="O78" i="33" s="1"/>
  <c r="N179" i="33"/>
  <c r="N180" i="33" s="1"/>
  <c r="O180" i="33" s="1"/>
  <c r="P75" i="32"/>
  <c r="P115" i="32"/>
  <c r="P116" i="32" s="1"/>
  <c r="P213" i="32"/>
  <c r="P216" i="32" s="1"/>
  <c r="O117" i="33"/>
  <c r="N118" i="33"/>
  <c r="Q271" i="35"/>
  <c r="R270" i="35"/>
  <c r="U54" i="35"/>
  <c r="V53" i="35"/>
  <c r="T128" i="35"/>
  <c r="T129" i="35" s="1"/>
  <c r="T88" i="35"/>
  <c r="T90" i="35" s="1"/>
  <c r="T91" i="35" s="1"/>
  <c r="R127" i="35"/>
  <c r="S126" i="35"/>
  <c r="R130" i="35"/>
  <c r="Q131" i="35"/>
  <c r="T266" i="35"/>
  <c r="T183" i="35"/>
  <c r="T186" i="35" s="1"/>
  <c r="T86" i="35"/>
  <c r="T87" i="35" s="1"/>
  <c r="T184" i="35"/>
  <c r="T185" i="35" s="1"/>
  <c r="U264" i="35"/>
  <c r="U266" i="35" s="1"/>
  <c r="U269" i="35" s="1"/>
  <c r="U270" i="35" s="1"/>
  <c r="U271" i="35" s="1"/>
  <c r="U124" i="35"/>
  <c r="U125" i="35" s="1"/>
  <c r="U84" i="35"/>
  <c r="R217" i="35"/>
  <c r="Q218" i="35"/>
  <c r="V44" i="35"/>
  <c r="W44" i="35" s="1"/>
  <c r="U45" i="35"/>
  <c r="T213" i="35"/>
  <c r="T216" i="35" s="1"/>
  <c r="T75" i="35"/>
  <c r="T115" i="35"/>
  <c r="T116" i="35" s="1"/>
  <c r="AB29" i="35"/>
  <c r="AA306" i="35"/>
  <c r="AA43" i="35"/>
  <c r="AA46" i="35"/>
  <c r="AA296" i="35"/>
  <c r="AA293" i="35"/>
  <c r="S179" i="35"/>
  <c r="S180" i="35" s="1"/>
  <c r="S77" i="35"/>
  <c r="S78" i="35" s="1"/>
  <c r="S178" i="35"/>
  <c r="S181" i="35" s="1"/>
  <c r="T121" i="35"/>
  <c r="T122" i="35" s="1"/>
  <c r="Q43" i="26"/>
  <c r="Q44" i="26" s="1"/>
  <c r="S242" i="35"/>
  <c r="S243" i="35" s="1"/>
  <c r="U119" i="35"/>
  <c r="U120" i="35" s="1"/>
  <c r="U79" i="35"/>
  <c r="U81" i="35" s="1"/>
  <c r="U82" i="35" s="1"/>
  <c r="V82" i="35" s="1"/>
  <c r="U238" i="35"/>
  <c r="U241" i="35" s="1"/>
  <c r="U242" i="35" s="1"/>
  <c r="T241" i="35"/>
  <c r="F257" i="26"/>
  <c r="W48" i="35"/>
  <c r="X47" i="35"/>
  <c r="M116" i="26"/>
  <c r="M117" i="26" s="1"/>
  <c r="Q46" i="26"/>
  <c r="Q47" i="26" s="1"/>
  <c r="N47" i="26"/>
  <c r="N237" i="26" s="1"/>
  <c r="N240" i="26" s="1"/>
  <c r="N241" i="26" s="1"/>
  <c r="AB29" i="32"/>
  <c r="AA306" i="32"/>
  <c r="AA296" i="32"/>
  <c r="AA46" i="32"/>
  <c r="AA293" i="32"/>
  <c r="AA43" i="32"/>
  <c r="AB29" i="33"/>
  <c r="AA306" i="33"/>
  <c r="AA293" i="33"/>
  <c r="AA46" i="33"/>
  <c r="AA43" i="33"/>
  <c r="AA296" i="33"/>
  <c r="M217" i="26"/>
  <c r="N214" i="26"/>
  <c r="AH27" i="33"/>
  <c r="AG294" i="33"/>
  <c r="AG295" i="33"/>
  <c r="AH27" i="32"/>
  <c r="AG295" i="32"/>
  <c r="AG294" i="32"/>
  <c r="N216" i="26"/>
  <c r="O216" i="26" s="1"/>
  <c r="L76" i="26"/>
  <c r="L77" i="26" s="1"/>
  <c r="M77" i="26" s="1"/>
  <c r="L177" i="26"/>
  <c r="L180" i="26" s="1"/>
  <c r="M180" i="26" s="1"/>
  <c r="S266" i="32"/>
  <c r="U51" i="32"/>
  <c r="V50" i="32"/>
  <c r="Q271" i="32"/>
  <c r="R270" i="32"/>
  <c r="R271" i="32" s="1"/>
  <c r="T128" i="33"/>
  <c r="T129" i="33" s="1"/>
  <c r="T88" i="33"/>
  <c r="T90" i="33" s="1"/>
  <c r="T91" i="33" s="1"/>
  <c r="T84" i="32"/>
  <c r="T124" i="32"/>
  <c r="T125" i="32" s="1"/>
  <c r="T264" i="32"/>
  <c r="T266" i="32" s="1"/>
  <c r="T269" i="32" s="1"/>
  <c r="Q127" i="33"/>
  <c r="R126" i="33"/>
  <c r="Q127" i="32"/>
  <c r="R126" i="32"/>
  <c r="R127" i="32" s="1"/>
  <c r="U51" i="33"/>
  <c r="V50" i="33"/>
  <c r="S184" i="33"/>
  <c r="S185" i="33" s="1"/>
  <c r="S183" i="33"/>
  <c r="S186" i="33" s="1"/>
  <c r="S86" i="33"/>
  <c r="S87" i="33" s="1"/>
  <c r="T264" i="33"/>
  <c r="T266" i="33" s="1"/>
  <c r="T269" i="33" s="1"/>
  <c r="T84" i="33"/>
  <c r="T124" i="33"/>
  <c r="T125" i="33" s="1"/>
  <c r="U54" i="32"/>
  <c r="V53" i="32"/>
  <c r="Q269" i="33"/>
  <c r="Q270" i="33" s="1"/>
  <c r="R130" i="33"/>
  <c r="R131" i="33" s="1"/>
  <c r="Q131" i="33"/>
  <c r="T128" i="32"/>
  <c r="T129" i="32" s="1"/>
  <c r="T88" i="32"/>
  <c r="T90" i="32" s="1"/>
  <c r="T91" i="32" s="1"/>
  <c r="P271" i="33"/>
  <c r="U54" i="33"/>
  <c r="V53" i="33"/>
  <c r="S184" i="32"/>
  <c r="S185" i="32" s="1"/>
  <c r="S183" i="32"/>
  <c r="S186" i="32" s="1"/>
  <c r="S86" i="32"/>
  <c r="S87" i="32" s="1"/>
  <c r="Q131" i="32"/>
  <c r="R130" i="32"/>
  <c r="R131" i="32" s="1"/>
  <c r="R46" i="12"/>
  <c r="R296" i="12"/>
  <c r="O57" i="28" s="1"/>
  <c r="AB43" i="12"/>
  <c r="AB293" i="12"/>
  <c r="Y2" i="28" s="1"/>
  <c r="M179" i="26"/>
  <c r="AH301" i="12"/>
  <c r="AE58" i="28" s="1"/>
  <c r="AH300" i="12"/>
  <c r="AE39" i="28" s="1"/>
  <c r="AH299" i="12"/>
  <c r="AE22" i="28" s="1"/>
  <c r="AH298" i="12"/>
  <c r="AE3" i="28" s="1"/>
  <c r="R295" i="12"/>
  <c r="O38" i="28" s="1"/>
  <c r="AF294" i="12"/>
  <c r="AA59" i="3"/>
  <c r="Z60" i="3"/>
  <c r="S183" i="26"/>
  <c r="S184" i="26" s="1"/>
  <c r="S182" i="26"/>
  <c r="S185" i="26" s="1"/>
  <c r="S85" i="26"/>
  <c r="S86" i="26" s="1"/>
  <c r="Q130" i="26"/>
  <c r="R129" i="26"/>
  <c r="T123" i="26"/>
  <c r="T124" i="26" s="1"/>
  <c r="T83" i="26"/>
  <c r="T263" i="26"/>
  <c r="T265" i="26" s="1"/>
  <c r="T268" i="26" s="1"/>
  <c r="U53" i="26"/>
  <c r="V52" i="26"/>
  <c r="V49" i="26"/>
  <c r="U50" i="26"/>
  <c r="R269" i="26"/>
  <c r="Q270" i="26"/>
  <c r="Q266" i="26"/>
  <c r="T87" i="26"/>
  <c r="T89" i="26" s="1"/>
  <c r="T90" i="26" s="1"/>
  <c r="T127" i="26"/>
  <c r="T128" i="26" s="1"/>
  <c r="R125" i="26"/>
  <c r="Q126" i="26"/>
  <c r="AH292" i="26"/>
  <c r="AH291" i="26"/>
  <c r="AI30" i="26"/>
  <c r="AH288" i="26"/>
  <c r="AH289" i="26"/>
  <c r="AH42" i="26"/>
  <c r="AH45" i="26"/>
  <c r="P237" i="26"/>
  <c r="P240" i="26" s="1"/>
  <c r="P78" i="26"/>
  <c r="P80" i="26" s="1"/>
  <c r="P118" i="26"/>
  <c r="P119" i="26" s="1"/>
  <c r="N177" i="26"/>
  <c r="N76" i="26"/>
  <c r="N178" i="26"/>
  <c r="P212" i="26"/>
  <c r="P215" i="26" s="1"/>
  <c r="P114" i="26"/>
  <c r="P115" i="26" s="1"/>
  <c r="P74" i="26"/>
  <c r="E124" i="24"/>
  <c r="O21" i="28"/>
  <c r="S34" i="12"/>
  <c r="S38" i="12"/>
  <c r="M79" i="12"/>
  <c r="M81" i="12" s="1"/>
  <c r="M238" i="12"/>
  <c r="M241" i="12" s="1"/>
  <c r="Z2" i="2"/>
  <c r="Y1" i="2"/>
  <c r="M119" i="12"/>
  <c r="M120" i="12" s="1"/>
  <c r="M121" i="12" s="1"/>
  <c r="N48" i="12"/>
  <c r="N238" i="12" s="1"/>
  <c r="L82" i="12"/>
  <c r="L122" i="12"/>
  <c r="AC28" i="12"/>
  <c r="AA47" i="3"/>
  <c r="Z48" i="3"/>
  <c r="A22" i="1"/>
  <c r="B21" i="1"/>
  <c r="W130" i="47" l="1"/>
  <c r="W131" i="47" s="1"/>
  <c r="X130" i="50"/>
  <c r="W126" i="47"/>
  <c r="W127" i="47" s="1"/>
  <c r="X271" i="47"/>
  <c r="X131" i="50"/>
  <c r="Z54" i="50"/>
  <c r="AA53" i="50"/>
  <c r="X86" i="50"/>
  <c r="X87" i="50" s="1"/>
  <c r="X184" i="50"/>
  <c r="X185" i="50" s="1"/>
  <c r="X183" i="50"/>
  <c r="Y124" i="47"/>
  <c r="Y125" i="47" s="1"/>
  <c r="Y84" i="47"/>
  <c r="Y264" i="47"/>
  <c r="Y266" i="47" s="1"/>
  <c r="Y269" i="47" s="1"/>
  <c r="Y270" i="47" s="1"/>
  <c r="Y271" i="47" s="1"/>
  <c r="Z51" i="47"/>
  <c r="AA50" i="47"/>
  <c r="Y88" i="50"/>
  <c r="Y90" i="50" s="1"/>
  <c r="Y91" i="50" s="1"/>
  <c r="Y128" i="50"/>
  <c r="Y129" i="50" s="1"/>
  <c r="Y130" i="50" s="1"/>
  <c r="X184" i="47"/>
  <c r="X185" i="47" s="1"/>
  <c r="X86" i="47"/>
  <c r="X87" i="47" s="1"/>
  <c r="X183" i="47"/>
  <c r="X186" i="47" s="1"/>
  <c r="W50" i="35"/>
  <c r="Z54" i="47"/>
  <c r="AA53" i="47"/>
  <c r="Y128" i="47"/>
  <c r="Y129" i="47" s="1"/>
  <c r="Y88" i="47"/>
  <c r="Y90" i="47" s="1"/>
  <c r="Y91" i="47" s="1"/>
  <c r="X186" i="50"/>
  <c r="Z51" i="50"/>
  <c r="AA50" i="50"/>
  <c r="Y264" i="50"/>
  <c r="Y266" i="50" s="1"/>
  <c r="Y269" i="50" s="1"/>
  <c r="Y270" i="50" s="1"/>
  <c r="Y271" i="50" s="1"/>
  <c r="Y124" i="50"/>
  <c r="Y125" i="50" s="1"/>
  <c r="Y84" i="50"/>
  <c r="W126" i="50"/>
  <c r="CX35" i="47"/>
  <c r="CW49" i="47"/>
  <c r="CW52" i="47"/>
  <c r="CX35" i="50"/>
  <c r="CW52" i="50"/>
  <c r="CW49" i="50"/>
  <c r="P121" i="50"/>
  <c r="O122" i="50"/>
  <c r="S48" i="50"/>
  <c r="T47" i="50"/>
  <c r="Q238" i="50"/>
  <c r="Q241" i="50" s="1"/>
  <c r="Q242" i="50" s="1"/>
  <c r="Q79" i="50"/>
  <c r="Q81" i="50" s="1"/>
  <c r="Q82" i="50" s="1"/>
  <c r="R82" i="50" s="1"/>
  <c r="Q119" i="50"/>
  <c r="Q120" i="50" s="1"/>
  <c r="R118" i="35"/>
  <c r="P77" i="50"/>
  <c r="P78" i="50" s="1"/>
  <c r="P179" i="50"/>
  <c r="P180" i="50" s="1"/>
  <c r="P178" i="50"/>
  <c r="P181" i="50" s="1"/>
  <c r="S45" i="50"/>
  <c r="T44" i="50"/>
  <c r="Q115" i="50"/>
  <c r="Q116" i="50" s="1"/>
  <c r="Q213" i="50"/>
  <c r="Q216" i="50" s="1"/>
  <c r="Q217" i="50" s="1"/>
  <c r="Q75" i="50"/>
  <c r="P117" i="50"/>
  <c r="P118" i="50" s="1"/>
  <c r="AJ30" i="50"/>
  <c r="AI46" i="50"/>
  <c r="AI43" i="50"/>
  <c r="O217" i="47"/>
  <c r="P217" i="47" s="1"/>
  <c r="P218" i="47" s="1"/>
  <c r="P217" i="32"/>
  <c r="P218" i="32" s="1"/>
  <c r="AK30" i="47"/>
  <c r="AJ43" i="47"/>
  <c r="AJ46" i="47"/>
  <c r="S45" i="47"/>
  <c r="T44" i="47"/>
  <c r="Q213" i="47"/>
  <c r="Q115" i="47"/>
  <c r="Q116" i="47" s="1"/>
  <c r="Q75" i="47"/>
  <c r="P77" i="47"/>
  <c r="P78" i="47" s="1"/>
  <c r="P178" i="47"/>
  <c r="P181" i="47" s="1"/>
  <c r="P179" i="47"/>
  <c r="P180" i="47" s="1"/>
  <c r="P117" i="47"/>
  <c r="S48" i="47"/>
  <c r="T47" i="47"/>
  <c r="Q238" i="47"/>
  <c r="Q241" i="47" s="1"/>
  <c r="Q119" i="47"/>
  <c r="Q120" i="47" s="1"/>
  <c r="Q79" i="47"/>
  <c r="Q81" i="47" s="1"/>
  <c r="Q82" i="47" s="1"/>
  <c r="R82" i="47" s="1"/>
  <c r="N243" i="47"/>
  <c r="O242" i="47"/>
  <c r="P242" i="47" s="1"/>
  <c r="O122" i="47"/>
  <c r="P121" i="47"/>
  <c r="R43" i="26"/>
  <c r="S43" i="26" s="1"/>
  <c r="T43" i="26" s="1"/>
  <c r="P242" i="32"/>
  <c r="P243" i="32" s="1"/>
  <c r="P121" i="33"/>
  <c r="O122" i="33"/>
  <c r="S48" i="33"/>
  <c r="T47" i="33"/>
  <c r="Q238" i="33"/>
  <c r="Q241" i="33" s="1"/>
  <c r="Q242" i="33" s="1"/>
  <c r="Q243" i="33" s="1"/>
  <c r="Q79" i="33"/>
  <c r="Q81" i="33" s="1"/>
  <c r="Q82" i="33" s="1"/>
  <c r="R82" i="33" s="1"/>
  <c r="Q119" i="33"/>
  <c r="Q120" i="33" s="1"/>
  <c r="T126" i="40"/>
  <c r="T127" i="40" s="1"/>
  <c r="S127" i="40"/>
  <c r="R271" i="40"/>
  <c r="S270" i="40"/>
  <c r="S271" i="40" s="1"/>
  <c r="U183" i="40"/>
  <c r="U186" i="40" s="1"/>
  <c r="V186" i="40" s="1"/>
  <c r="U86" i="40"/>
  <c r="U87" i="40" s="1"/>
  <c r="V87" i="40" s="1"/>
  <c r="U184" i="40"/>
  <c r="U185" i="40" s="1"/>
  <c r="V185" i="40" s="1"/>
  <c r="T130" i="40"/>
  <c r="T131" i="40" s="1"/>
  <c r="S131" i="40"/>
  <c r="U271" i="40"/>
  <c r="W51" i="40"/>
  <c r="X50" i="40"/>
  <c r="W54" i="40"/>
  <c r="X53" i="40"/>
  <c r="V124" i="40"/>
  <c r="V125" i="40" s="1"/>
  <c r="V264" i="40"/>
  <c r="V266" i="40" s="1"/>
  <c r="V269" i="40" s="1"/>
  <c r="V270" i="40" s="1"/>
  <c r="V84" i="40"/>
  <c r="V128" i="40"/>
  <c r="V129" i="40" s="1"/>
  <c r="V88" i="40"/>
  <c r="AH296" i="40"/>
  <c r="AH294" i="40"/>
  <c r="P117" i="40"/>
  <c r="P118" i="40" s="1"/>
  <c r="AH295" i="40"/>
  <c r="N218" i="40"/>
  <c r="P117" i="33"/>
  <c r="P118" i="33" s="1"/>
  <c r="P217" i="40"/>
  <c r="P121" i="40"/>
  <c r="P122" i="40" s="1"/>
  <c r="P179" i="40"/>
  <c r="P180" i="40" s="1"/>
  <c r="P77" i="40"/>
  <c r="P78" i="40" s="1"/>
  <c r="P178" i="40"/>
  <c r="P181" i="40" s="1"/>
  <c r="P117" i="32"/>
  <c r="Q75" i="33"/>
  <c r="Q115" i="33"/>
  <c r="Q116" i="33" s="1"/>
  <c r="Q213" i="33"/>
  <c r="Q216" i="33" s="1"/>
  <c r="AI31" i="40"/>
  <c r="AI46" i="40" s="1"/>
  <c r="AH293" i="40"/>
  <c r="AH43" i="40"/>
  <c r="O242" i="40"/>
  <c r="P242" i="40" s="1"/>
  <c r="N243" i="40"/>
  <c r="S45" i="33"/>
  <c r="T44" i="33"/>
  <c r="P178" i="33"/>
  <c r="P181" i="33" s="1"/>
  <c r="P179" i="33"/>
  <c r="P180" i="33" s="1"/>
  <c r="P77" i="33"/>
  <c r="P78" i="33" s="1"/>
  <c r="S45" i="40"/>
  <c r="T44" i="40"/>
  <c r="Q79" i="32"/>
  <c r="Q81" i="32" s="1"/>
  <c r="Q82" i="32" s="1"/>
  <c r="R82" i="32" s="1"/>
  <c r="Q238" i="32"/>
  <c r="Q241" i="32" s="1"/>
  <c r="Q119" i="32"/>
  <c r="Q120" i="32" s="1"/>
  <c r="Q213" i="32"/>
  <c r="Q216" i="32" s="1"/>
  <c r="Q115" i="32"/>
  <c r="Q116" i="32" s="1"/>
  <c r="Q75" i="32"/>
  <c r="Q213" i="40"/>
  <c r="Q216" i="40" s="1"/>
  <c r="Q115" i="40"/>
  <c r="Q116" i="40" s="1"/>
  <c r="Q75" i="40"/>
  <c r="S48" i="32"/>
  <c r="T47" i="32"/>
  <c r="P179" i="32"/>
  <c r="P180" i="32" s="1"/>
  <c r="P77" i="32"/>
  <c r="P78" i="32" s="1"/>
  <c r="P178" i="32"/>
  <c r="P181" i="32" s="1"/>
  <c r="S48" i="40"/>
  <c r="T47" i="40"/>
  <c r="P217" i="33"/>
  <c r="Q238" i="40"/>
  <c r="Q119" i="40"/>
  <c r="Q120" i="40" s="1"/>
  <c r="Q79" i="40"/>
  <c r="Q81" i="40" s="1"/>
  <c r="Q82" i="40" s="1"/>
  <c r="R82" i="40" s="1"/>
  <c r="S45" i="32"/>
  <c r="T44" i="32"/>
  <c r="O122" i="32"/>
  <c r="P121" i="32"/>
  <c r="U183" i="35"/>
  <c r="U186" i="35" s="1"/>
  <c r="V186" i="35" s="1"/>
  <c r="U184" i="35"/>
  <c r="U185" i="35" s="1"/>
  <c r="V185" i="35" s="1"/>
  <c r="U86" i="35"/>
  <c r="U87" i="35" s="1"/>
  <c r="V87" i="35" s="1"/>
  <c r="T269" i="35"/>
  <c r="V54" i="35"/>
  <c r="W53" i="35"/>
  <c r="R131" i="35"/>
  <c r="S130" i="35"/>
  <c r="U88" i="35"/>
  <c r="U90" i="35" s="1"/>
  <c r="U91" i="35" s="1"/>
  <c r="V91" i="35" s="1"/>
  <c r="U128" i="35"/>
  <c r="U129" i="35" s="1"/>
  <c r="V124" i="35"/>
  <c r="V125" i="35" s="1"/>
  <c r="V84" i="35"/>
  <c r="V264" i="35"/>
  <c r="V266" i="35" s="1"/>
  <c r="V269" i="35" s="1"/>
  <c r="V270" i="35" s="1"/>
  <c r="V271" i="35" s="1"/>
  <c r="S127" i="35"/>
  <c r="T126" i="35"/>
  <c r="R271" i="35"/>
  <c r="S270" i="35"/>
  <c r="S271" i="35" s="1"/>
  <c r="W51" i="35"/>
  <c r="X50" i="35"/>
  <c r="T117" i="35"/>
  <c r="T118" i="35" s="1"/>
  <c r="AC29" i="35"/>
  <c r="AB306" i="35"/>
  <c r="AB293" i="35"/>
  <c r="AB46" i="35"/>
  <c r="AB296" i="35"/>
  <c r="AB43" i="35"/>
  <c r="T178" i="35"/>
  <c r="T181" i="35" s="1"/>
  <c r="T179" i="35"/>
  <c r="T180" i="35" s="1"/>
  <c r="T77" i="35"/>
  <c r="T78" i="35" s="1"/>
  <c r="U213" i="35"/>
  <c r="U216" i="35" s="1"/>
  <c r="U217" i="35" s="1"/>
  <c r="U115" i="35"/>
  <c r="U116" i="35" s="1"/>
  <c r="U75" i="35"/>
  <c r="W45" i="35"/>
  <c r="X44" i="35"/>
  <c r="R218" i="35"/>
  <c r="S217" i="35"/>
  <c r="S218" i="35" s="1"/>
  <c r="U121" i="35"/>
  <c r="V121" i="35" s="1"/>
  <c r="N213" i="26"/>
  <c r="X48" i="35"/>
  <c r="Y47" i="35"/>
  <c r="W119" i="35"/>
  <c r="W120" i="35" s="1"/>
  <c r="W79" i="35"/>
  <c r="W81" i="35" s="1"/>
  <c r="W82" i="35" s="1"/>
  <c r="W238" i="35"/>
  <c r="W241" i="35" s="1"/>
  <c r="N217" i="26"/>
  <c r="N116" i="26"/>
  <c r="O116" i="26" s="1"/>
  <c r="P116" i="26" s="1"/>
  <c r="P117" i="26" s="1"/>
  <c r="U243" i="35"/>
  <c r="V242" i="35"/>
  <c r="V243" i="35" s="1"/>
  <c r="R46" i="26"/>
  <c r="S46" i="26" s="1"/>
  <c r="T46" i="26" s="1"/>
  <c r="G257" i="26"/>
  <c r="N238" i="26"/>
  <c r="N242" i="26"/>
  <c r="O241" i="26"/>
  <c r="P239" i="26" s="1"/>
  <c r="N78" i="26"/>
  <c r="N80" i="26" s="1"/>
  <c r="N81" i="26" s="1"/>
  <c r="O81" i="26" s="1"/>
  <c r="P81" i="26" s="1"/>
  <c r="N118" i="26"/>
  <c r="N119" i="26" s="1"/>
  <c r="N120" i="26" s="1"/>
  <c r="N179" i="26"/>
  <c r="O179" i="26" s="1"/>
  <c r="AC29" i="33"/>
  <c r="AB306" i="33"/>
  <c r="AB43" i="33"/>
  <c r="AB293" i="33"/>
  <c r="AB296" i="33"/>
  <c r="AB46" i="33"/>
  <c r="N77" i="26"/>
  <c r="O77" i="26" s="1"/>
  <c r="AI27" i="33"/>
  <c r="AI27" i="32"/>
  <c r="AC29" i="32"/>
  <c r="AB306" i="32"/>
  <c r="AB43" i="32"/>
  <c r="AB296" i="32"/>
  <c r="AB46" i="32"/>
  <c r="AB293" i="32"/>
  <c r="N180" i="26"/>
  <c r="O180" i="26" s="1"/>
  <c r="S130" i="33"/>
  <c r="T130" i="33" s="1"/>
  <c r="S126" i="32"/>
  <c r="T126" i="32" s="1"/>
  <c r="T127" i="32" s="1"/>
  <c r="T86" i="33"/>
  <c r="T87" i="33" s="1"/>
  <c r="T184" i="33"/>
  <c r="T185" i="33" s="1"/>
  <c r="T183" i="33"/>
  <c r="T186" i="33" s="1"/>
  <c r="S130" i="32"/>
  <c r="S131" i="32" s="1"/>
  <c r="V54" i="33"/>
  <c r="W53" i="33"/>
  <c r="U88" i="33"/>
  <c r="U90" i="33" s="1"/>
  <c r="U91" i="33" s="1"/>
  <c r="V91" i="33" s="1"/>
  <c r="U128" i="33"/>
  <c r="U129" i="33" s="1"/>
  <c r="R127" i="33"/>
  <c r="S126" i="33"/>
  <c r="Q271" i="33"/>
  <c r="R270" i="33"/>
  <c r="V54" i="32"/>
  <c r="W53" i="32"/>
  <c r="V51" i="32"/>
  <c r="W50" i="32"/>
  <c r="U128" i="32"/>
  <c r="U129" i="32" s="1"/>
  <c r="U88" i="32"/>
  <c r="U90" i="32" s="1"/>
  <c r="U91" i="32" s="1"/>
  <c r="V91" i="32" s="1"/>
  <c r="U124" i="32"/>
  <c r="U125" i="32" s="1"/>
  <c r="U84" i="32"/>
  <c r="U264" i="32"/>
  <c r="U266" i="32" s="1"/>
  <c r="U269" i="32" s="1"/>
  <c r="U270" i="32" s="1"/>
  <c r="V51" i="33"/>
  <c r="W50" i="33"/>
  <c r="U84" i="33"/>
  <c r="U264" i="33"/>
  <c r="U124" i="33"/>
  <c r="U125" i="33" s="1"/>
  <c r="T86" i="32"/>
  <c r="T87" i="32" s="1"/>
  <c r="T183" i="32"/>
  <c r="T186" i="32" s="1"/>
  <c r="T184" i="32"/>
  <c r="T185" i="32" s="1"/>
  <c r="S269" i="32"/>
  <c r="S270" i="32" s="1"/>
  <c r="S271" i="32" s="1"/>
  <c r="AC43" i="12"/>
  <c r="AC293" i="12"/>
  <c r="Z2" i="28" s="1"/>
  <c r="S46" i="12"/>
  <c r="S296" i="12"/>
  <c r="P57" i="28" s="1"/>
  <c r="AI299" i="12"/>
  <c r="AF22" i="28" s="1"/>
  <c r="AI301" i="12"/>
  <c r="AF58" i="28" s="1"/>
  <c r="AI300" i="12"/>
  <c r="AF39" i="28" s="1"/>
  <c r="AI298" i="12"/>
  <c r="AF3" i="28" s="1"/>
  <c r="AG294" i="12"/>
  <c r="S295" i="12"/>
  <c r="P38" i="28" s="1"/>
  <c r="AA60" i="3"/>
  <c r="AB59" i="3"/>
  <c r="U87" i="26"/>
  <c r="U89" i="26" s="1"/>
  <c r="U90" i="26" s="1"/>
  <c r="V90" i="26" s="1"/>
  <c r="U127" i="26"/>
  <c r="U128" i="26" s="1"/>
  <c r="R126" i="26"/>
  <c r="S125" i="26"/>
  <c r="R270" i="26"/>
  <c r="R266" i="26"/>
  <c r="S269" i="26"/>
  <c r="T182" i="26"/>
  <c r="T185" i="26" s="1"/>
  <c r="T85" i="26"/>
  <c r="T86" i="26" s="1"/>
  <c r="T183" i="26"/>
  <c r="T184" i="26" s="1"/>
  <c r="U123" i="26"/>
  <c r="U124" i="26" s="1"/>
  <c r="U83" i="26"/>
  <c r="U263" i="26"/>
  <c r="U265" i="26" s="1"/>
  <c r="U268" i="26" s="1"/>
  <c r="V50" i="26"/>
  <c r="W49" i="26"/>
  <c r="R130" i="26"/>
  <c r="S129" i="26"/>
  <c r="W52" i="26"/>
  <c r="V53" i="26"/>
  <c r="AJ30" i="26"/>
  <c r="AI42" i="26"/>
  <c r="AI288" i="26"/>
  <c r="AI289" i="26"/>
  <c r="AI45" i="26"/>
  <c r="AI292" i="26"/>
  <c r="AI291" i="26"/>
  <c r="P178" i="26"/>
  <c r="P177" i="26"/>
  <c r="P76" i="26"/>
  <c r="Q74" i="26"/>
  <c r="Q212" i="26"/>
  <c r="Q215" i="26" s="1"/>
  <c r="Q114" i="26"/>
  <c r="Q115" i="26" s="1"/>
  <c r="Q237" i="26"/>
  <c r="Q240" i="26" s="1"/>
  <c r="Q118" i="26"/>
  <c r="Q119" i="26" s="1"/>
  <c r="Q78" i="26"/>
  <c r="Q80" i="26" s="1"/>
  <c r="O213" i="26"/>
  <c r="P216" i="26"/>
  <c r="F124" i="24"/>
  <c r="P21" i="28"/>
  <c r="T34" i="12"/>
  <c r="G124" i="24"/>
  <c r="T38" i="12"/>
  <c r="M82" i="12"/>
  <c r="AA2" i="2"/>
  <c r="Z1" i="2"/>
  <c r="O47" i="12"/>
  <c r="P47" i="12" s="1"/>
  <c r="Q47" i="12" s="1"/>
  <c r="N119" i="12"/>
  <c r="N120" i="12" s="1"/>
  <c r="N121" i="12" s="1"/>
  <c r="N79" i="12"/>
  <c r="N81" i="12" s="1"/>
  <c r="M122" i="12"/>
  <c r="AD28" i="12"/>
  <c r="AB47" i="3"/>
  <c r="AA48" i="3"/>
  <c r="B22" i="1"/>
  <c r="A23" i="1"/>
  <c r="X130" i="47" l="1"/>
  <c r="X131" i="47" s="1"/>
  <c r="X126" i="47"/>
  <c r="X127" i="47" s="1"/>
  <c r="Y131" i="50"/>
  <c r="Y86" i="47"/>
  <c r="Y87" i="47" s="1"/>
  <c r="Y183" i="47"/>
  <c r="Y186" i="47" s="1"/>
  <c r="Y184" i="47"/>
  <c r="Y185" i="47" s="1"/>
  <c r="Y184" i="50"/>
  <c r="Y185" i="50" s="1"/>
  <c r="Y183" i="50"/>
  <c r="Y186" i="50" s="1"/>
  <c r="Y86" i="50"/>
  <c r="Y87" i="50" s="1"/>
  <c r="AA54" i="47"/>
  <c r="AB53" i="47"/>
  <c r="Z88" i="47"/>
  <c r="Z90" i="47" s="1"/>
  <c r="Z91" i="47" s="1"/>
  <c r="Z128" i="47"/>
  <c r="Z129" i="47" s="1"/>
  <c r="AA51" i="47"/>
  <c r="AB50" i="47"/>
  <c r="W127" i="50"/>
  <c r="X126" i="50"/>
  <c r="AA51" i="50"/>
  <c r="AB50" i="50"/>
  <c r="Z124" i="47"/>
  <c r="Z125" i="47" s="1"/>
  <c r="Z84" i="47"/>
  <c r="Z264" i="47"/>
  <c r="Z266" i="47" s="1"/>
  <c r="Z269" i="47" s="1"/>
  <c r="Z270" i="47" s="1"/>
  <c r="Z271" i="47" s="1"/>
  <c r="AA54" i="50"/>
  <c r="AB53" i="50"/>
  <c r="Z124" i="50"/>
  <c r="Z125" i="50" s="1"/>
  <c r="Z264" i="50"/>
  <c r="Z266" i="50" s="1"/>
  <c r="Z269" i="50" s="1"/>
  <c r="Z84" i="50"/>
  <c r="Z88" i="50"/>
  <c r="Z90" i="50" s="1"/>
  <c r="Z91" i="50" s="1"/>
  <c r="Z128" i="50"/>
  <c r="Z129" i="50" s="1"/>
  <c r="Z130" i="50" s="1"/>
  <c r="CY35" i="50"/>
  <c r="CX49" i="50"/>
  <c r="CX52" i="50"/>
  <c r="CY35" i="47"/>
  <c r="CX52" i="47"/>
  <c r="CX49" i="47"/>
  <c r="R242" i="50"/>
  <c r="R243" i="50" s="1"/>
  <c r="Q243" i="50"/>
  <c r="U47" i="50"/>
  <c r="T48" i="50"/>
  <c r="S119" i="50"/>
  <c r="S120" i="50" s="1"/>
  <c r="S238" i="50"/>
  <c r="S241" i="50" s="1"/>
  <c r="S79" i="50"/>
  <c r="S81" i="50" s="1"/>
  <c r="S82" i="50" s="1"/>
  <c r="P122" i="50"/>
  <c r="Q121" i="50"/>
  <c r="Q77" i="50"/>
  <c r="Q78" i="50" s="1"/>
  <c r="R78" i="50" s="1"/>
  <c r="Q179" i="50"/>
  <c r="Q180" i="50" s="1"/>
  <c r="R180" i="50" s="1"/>
  <c r="Q178" i="50"/>
  <c r="Q181" i="50" s="1"/>
  <c r="R181" i="50" s="1"/>
  <c r="R217" i="50"/>
  <c r="R218" i="50" s="1"/>
  <c r="Q218" i="50"/>
  <c r="Q117" i="50"/>
  <c r="S115" i="50"/>
  <c r="S116" i="50" s="1"/>
  <c r="S213" i="50"/>
  <c r="S216" i="50" s="1"/>
  <c r="S75" i="50"/>
  <c r="U44" i="50"/>
  <c r="T45" i="50"/>
  <c r="AK30" i="50"/>
  <c r="AJ43" i="50"/>
  <c r="AJ46" i="50"/>
  <c r="Q217" i="32"/>
  <c r="R217" i="32" s="1"/>
  <c r="R218" i="32" s="1"/>
  <c r="S44" i="26"/>
  <c r="S212" i="26" s="1"/>
  <c r="S215" i="26" s="1"/>
  <c r="AL30" i="47"/>
  <c r="AK46" i="47"/>
  <c r="AK43" i="47"/>
  <c r="Q121" i="47"/>
  <c r="P122" i="47"/>
  <c r="T48" i="47"/>
  <c r="U47" i="47"/>
  <c r="Q179" i="47"/>
  <c r="Q180" i="47" s="1"/>
  <c r="R180" i="47" s="1"/>
  <c r="Q178" i="47"/>
  <c r="Q181" i="47" s="1"/>
  <c r="R181" i="47" s="1"/>
  <c r="Q77" i="47"/>
  <c r="Q78" i="47" s="1"/>
  <c r="R78" i="47" s="1"/>
  <c r="S119" i="47"/>
  <c r="S120" i="47" s="1"/>
  <c r="S238" i="47"/>
  <c r="S241" i="47" s="1"/>
  <c r="S79" i="47"/>
  <c r="S81" i="47" s="1"/>
  <c r="S82" i="47" s="1"/>
  <c r="P243" i="47"/>
  <c r="Q242" i="47"/>
  <c r="Q117" i="47"/>
  <c r="P118" i="47"/>
  <c r="Q216" i="47"/>
  <c r="Q217" i="47" s="1"/>
  <c r="T45" i="47"/>
  <c r="U44" i="47"/>
  <c r="S213" i="47"/>
  <c r="S216" i="47" s="1"/>
  <c r="S75" i="47"/>
  <c r="S115" i="47"/>
  <c r="S116" i="47" s="1"/>
  <c r="Q242" i="32"/>
  <c r="Q243" i="32" s="1"/>
  <c r="Q117" i="33"/>
  <c r="R117" i="33" s="1"/>
  <c r="U126" i="40"/>
  <c r="V126" i="40" s="1"/>
  <c r="R242" i="33"/>
  <c r="R243" i="33" s="1"/>
  <c r="U47" i="33"/>
  <c r="T48" i="33"/>
  <c r="S79" i="33"/>
  <c r="S81" i="33" s="1"/>
  <c r="S82" i="33" s="1"/>
  <c r="S119" i="33"/>
  <c r="S120" i="33" s="1"/>
  <c r="S238" i="33"/>
  <c r="S241" i="33" s="1"/>
  <c r="P122" i="33"/>
  <c r="Q121" i="33"/>
  <c r="U130" i="40"/>
  <c r="U131" i="40" s="1"/>
  <c r="Q117" i="40"/>
  <c r="Q118" i="40" s="1"/>
  <c r="V271" i="40"/>
  <c r="W264" i="40"/>
  <c r="W266" i="40" s="1"/>
  <c r="W269" i="40" s="1"/>
  <c r="W270" i="40" s="1"/>
  <c r="W124" i="40"/>
  <c r="W125" i="40" s="1"/>
  <c r="W84" i="40"/>
  <c r="X51" i="40"/>
  <c r="Y50" i="40"/>
  <c r="X54" i="40"/>
  <c r="Y53" i="40"/>
  <c r="W128" i="40"/>
  <c r="W129" i="40" s="1"/>
  <c r="W88" i="40"/>
  <c r="W90" i="40" s="1"/>
  <c r="W91" i="40" s="1"/>
  <c r="Q217" i="40"/>
  <c r="R217" i="40" s="1"/>
  <c r="R218" i="40" s="1"/>
  <c r="AI296" i="40"/>
  <c r="AI294" i="40"/>
  <c r="AI295" i="40"/>
  <c r="P218" i="40"/>
  <c r="Q121" i="40"/>
  <c r="Q122" i="40" s="1"/>
  <c r="T45" i="32"/>
  <c r="U44" i="32"/>
  <c r="U47" i="32"/>
  <c r="T48" i="32"/>
  <c r="Q179" i="33"/>
  <c r="Q180" i="33" s="1"/>
  <c r="R180" i="33" s="1"/>
  <c r="Q178" i="33"/>
  <c r="Q181" i="33" s="1"/>
  <c r="R181" i="33" s="1"/>
  <c r="Q77" i="33"/>
  <c r="Q78" i="33" s="1"/>
  <c r="R78" i="33" s="1"/>
  <c r="S213" i="32"/>
  <c r="S216" i="32" s="1"/>
  <c r="S75" i="32"/>
  <c r="S115" i="32"/>
  <c r="S116" i="32" s="1"/>
  <c r="T48" i="40"/>
  <c r="U47" i="40"/>
  <c r="S238" i="32"/>
  <c r="S241" i="32" s="1"/>
  <c r="S119" i="32"/>
  <c r="S120" i="32" s="1"/>
  <c r="S79" i="32"/>
  <c r="S81" i="32" s="1"/>
  <c r="S82" i="32" s="1"/>
  <c r="T45" i="33"/>
  <c r="U44" i="33"/>
  <c r="S79" i="40"/>
  <c r="S81" i="40" s="1"/>
  <c r="S82" i="40" s="1"/>
  <c r="S119" i="40"/>
  <c r="S120" i="40" s="1"/>
  <c r="S238" i="40"/>
  <c r="S241" i="40" s="1"/>
  <c r="S115" i="33"/>
  <c r="S116" i="33" s="1"/>
  <c r="S213" i="33"/>
  <c r="S216" i="33" s="1"/>
  <c r="S75" i="33"/>
  <c r="Q77" i="40"/>
  <c r="Q78" i="40" s="1"/>
  <c r="R78" i="40" s="1"/>
  <c r="Q179" i="40"/>
  <c r="Q180" i="40" s="1"/>
  <c r="R180" i="40" s="1"/>
  <c r="Q178" i="40"/>
  <c r="Q181" i="40" s="1"/>
  <c r="R181" i="40" s="1"/>
  <c r="P118" i="32"/>
  <c r="Q117" i="32"/>
  <c r="P243" i="40"/>
  <c r="Q241" i="40"/>
  <c r="Q242" i="40" s="1"/>
  <c r="T45" i="40"/>
  <c r="U44" i="40"/>
  <c r="P218" i="33"/>
  <c r="Q217" i="33"/>
  <c r="S75" i="40"/>
  <c r="S115" i="40"/>
  <c r="S116" i="40" s="1"/>
  <c r="S213" i="40"/>
  <c r="AJ31" i="40"/>
  <c r="AJ46" i="40" s="1"/>
  <c r="AI293" i="40"/>
  <c r="AI43" i="40"/>
  <c r="P122" i="32"/>
  <c r="Q121" i="32"/>
  <c r="Q178" i="32"/>
  <c r="Q181" i="32" s="1"/>
  <c r="R181" i="32" s="1"/>
  <c r="Q77" i="32"/>
  <c r="Q78" i="32" s="1"/>
  <c r="R78" i="32" s="1"/>
  <c r="Q179" i="32"/>
  <c r="Q180" i="32" s="1"/>
  <c r="R180" i="32" s="1"/>
  <c r="S47" i="26"/>
  <c r="S237" i="26" s="1"/>
  <c r="S240" i="26" s="1"/>
  <c r="U117" i="35"/>
  <c r="V117" i="35" s="1"/>
  <c r="T130" i="35"/>
  <c r="S131" i="35"/>
  <c r="U126" i="35"/>
  <c r="T127" i="35"/>
  <c r="X51" i="35"/>
  <c r="Y50" i="35"/>
  <c r="W54" i="35"/>
  <c r="X53" i="35"/>
  <c r="W264" i="35"/>
  <c r="W266" i="35" s="1"/>
  <c r="W124" i="35"/>
  <c r="W125" i="35" s="1"/>
  <c r="W84" i="35"/>
  <c r="V88" i="35"/>
  <c r="V128" i="35"/>
  <c r="V129" i="35" s="1"/>
  <c r="O238" i="26"/>
  <c r="P241" i="26"/>
  <c r="P242" i="26" s="1"/>
  <c r="W75" i="35"/>
  <c r="W115" i="35"/>
  <c r="W116" i="35" s="1"/>
  <c r="W213" i="35"/>
  <c r="W216" i="35" s="1"/>
  <c r="U179" i="35"/>
  <c r="U180" i="35" s="1"/>
  <c r="V180" i="35" s="1"/>
  <c r="U178" i="35"/>
  <c r="U181" i="35" s="1"/>
  <c r="V181" i="35" s="1"/>
  <c r="U77" i="35"/>
  <c r="U78" i="35" s="1"/>
  <c r="V78" i="35" s="1"/>
  <c r="H257" i="26"/>
  <c r="U218" i="35"/>
  <c r="V217" i="35"/>
  <c r="AD29" i="35"/>
  <c r="AC306" i="35"/>
  <c r="AC296" i="35"/>
  <c r="AC293" i="35"/>
  <c r="AC43" i="35"/>
  <c r="AC46" i="35"/>
  <c r="Y44" i="35"/>
  <c r="X45" i="35"/>
  <c r="S127" i="32"/>
  <c r="U122" i="35"/>
  <c r="V122" i="35"/>
  <c r="W121" i="35"/>
  <c r="Y48" i="35"/>
  <c r="Z47" i="35"/>
  <c r="X119" i="35"/>
  <c r="X120" i="35" s="1"/>
  <c r="X79" i="35"/>
  <c r="X81" i="35" s="1"/>
  <c r="X82" i="35" s="1"/>
  <c r="X238" i="35"/>
  <c r="X241" i="35" s="1"/>
  <c r="P77" i="26"/>
  <c r="W242" i="35"/>
  <c r="N117" i="26"/>
  <c r="P179" i="26"/>
  <c r="Q81" i="26"/>
  <c r="R81" i="26" s="1"/>
  <c r="S131" i="33"/>
  <c r="N121" i="26"/>
  <c r="O120" i="26"/>
  <c r="P180" i="26"/>
  <c r="AJ27" i="33"/>
  <c r="AI294" i="33"/>
  <c r="AI295" i="33"/>
  <c r="AD29" i="32"/>
  <c r="AC306" i="32"/>
  <c r="AC43" i="32"/>
  <c r="AC293" i="32"/>
  <c r="AC296" i="32"/>
  <c r="AC46" i="32"/>
  <c r="T130" i="32"/>
  <c r="U130" i="32" s="1"/>
  <c r="AD29" i="33"/>
  <c r="AC306" i="33"/>
  <c r="AC296" i="33"/>
  <c r="AC293" i="33"/>
  <c r="AC46" i="33"/>
  <c r="AC43" i="33"/>
  <c r="AJ27" i="32"/>
  <c r="AI294" i="32"/>
  <c r="AI295" i="32"/>
  <c r="W51" i="33"/>
  <c r="X50" i="33"/>
  <c r="V124" i="33"/>
  <c r="V125" i="33" s="1"/>
  <c r="V84" i="33"/>
  <c r="V264" i="33"/>
  <c r="V266" i="33" s="1"/>
  <c r="V269" i="33" s="1"/>
  <c r="T126" i="33"/>
  <c r="S127" i="33"/>
  <c r="U130" i="33"/>
  <c r="U131" i="33" s="1"/>
  <c r="T131" i="33"/>
  <c r="R271" i="33"/>
  <c r="S270" i="33"/>
  <c r="S271" i="33" s="1"/>
  <c r="U271" i="32"/>
  <c r="W51" i="32"/>
  <c r="X50" i="32"/>
  <c r="U266" i="33"/>
  <c r="U183" i="32"/>
  <c r="U186" i="32" s="1"/>
  <c r="V186" i="32" s="1"/>
  <c r="U86" i="32"/>
  <c r="U87" i="32" s="1"/>
  <c r="V87" i="32" s="1"/>
  <c r="U184" i="32"/>
  <c r="U185" i="32" s="1"/>
  <c r="V185" i="32" s="1"/>
  <c r="W54" i="32"/>
  <c r="X53" i="32"/>
  <c r="W54" i="33"/>
  <c r="X53" i="33"/>
  <c r="V84" i="32"/>
  <c r="V264" i="32"/>
  <c r="V266" i="32" s="1"/>
  <c r="V124" i="32"/>
  <c r="V125" i="32" s="1"/>
  <c r="U184" i="33"/>
  <c r="U185" i="33" s="1"/>
  <c r="V185" i="33" s="1"/>
  <c r="U86" i="33"/>
  <c r="U87" i="33" s="1"/>
  <c r="V87" i="33" s="1"/>
  <c r="U183" i="33"/>
  <c r="U186" i="33" s="1"/>
  <c r="V186" i="33" s="1"/>
  <c r="U126" i="32"/>
  <c r="V128" i="32"/>
  <c r="V129" i="32" s="1"/>
  <c r="V88" i="32"/>
  <c r="V88" i="33"/>
  <c r="V128" i="33"/>
  <c r="V129" i="33" s="1"/>
  <c r="AD43" i="12"/>
  <c r="AD293" i="12"/>
  <c r="AA2" i="28" s="1"/>
  <c r="T46" i="12"/>
  <c r="T296" i="12"/>
  <c r="Q57" i="28" s="1"/>
  <c r="AJ301" i="12"/>
  <c r="AG58" i="28" s="1"/>
  <c r="AJ299" i="12"/>
  <c r="AG22" i="28" s="1"/>
  <c r="AJ298" i="12"/>
  <c r="AG3" i="28" s="1"/>
  <c r="AJ300" i="12"/>
  <c r="AG39" i="28" s="1"/>
  <c r="T295" i="12"/>
  <c r="Q38" i="28" s="1"/>
  <c r="Q116" i="26"/>
  <c r="R116" i="26" s="1"/>
  <c r="AC59" i="3"/>
  <c r="AB60" i="3"/>
  <c r="S266" i="26"/>
  <c r="T269" i="26"/>
  <c r="S270" i="26"/>
  <c r="S130" i="26"/>
  <c r="T129" i="26"/>
  <c r="T125" i="26"/>
  <c r="S126" i="26"/>
  <c r="V87" i="26"/>
  <c r="V127" i="26"/>
  <c r="V128" i="26" s="1"/>
  <c r="W53" i="26"/>
  <c r="X52" i="26"/>
  <c r="W50" i="26"/>
  <c r="X49" i="26"/>
  <c r="U182" i="26"/>
  <c r="U185" i="26" s="1"/>
  <c r="V185" i="26" s="1"/>
  <c r="U85" i="26"/>
  <c r="U86" i="26" s="1"/>
  <c r="V86" i="26" s="1"/>
  <c r="U183" i="26"/>
  <c r="U184" i="26" s="1"/>
  <c r="V184" i="26" s="1"/>
  <c r="V263" i="26"/>
  <c r="V265" i="26" s="1"/>
  <c r="V268" i="26" s="1"/>
  <c r="V123" i="26"/>
  <c r="V124" i="26" s="1"/>
  <c r="V83" i="26"/>
  <c r="AJ292" i="26"/>
  <c r="AJ291" i="26"/>
  <c r="AK30" i="26"/>
  <c r="AJ45" i="26"/>
  <c r="AJ288" i="26"/>
  <c r="AJ289" i="26"/>
  <c r="AJ42" i="26"/>
  <c r="Q178" i="26"/>
  <c r="Q76" i="26"/>
  <c r="Q177" i="26"/>
  <c r="T47" i="26"/>
  <c r="U46" i="26"/>
  <c r="Q216" i="26"/>
  <c r="P213" i="26"/>
  <c r="P217" i="26"/>
  <c r="T44" i="26"/>
  <c r="U43" i="26"/>
  <c r="Q21" i="28"/>
  <c r="U34" i="12"/>
  <c r="U38" i="12"/>
  <c r="AB2" i="2"/>
  <c r="AA1" i="2"/>
  <c r="P48" i="12"/>
  <c r="O121" i="12"/>
  <c r="O122" i="12" s="1"/>
  <c r="N122" i="12"/>
  <c r="N82" i="12"/>
  <c r="O82" i="12" s="1"/>
  <c r="Q48" i="12"/>
  <c r="Q238" i="12" s="1"/>
  <c r="R47" i="12"/>
  <c r="S47" i="12" s="1"/>
  <c r="AE28" i="12"/>
  <c r="AC47" i="3"/>
  <c r="AB48" i="3"/>
  <c r="B23" i="1"/>
  <c r="A24" i="1"/>
  <c r="Y130" i="47" l="1"/>
  <c r="Y131" i="47" s="1"/>
  <c r="Y126" i="47"/>
  <c r="Y127" i="47" s="1"/>
  <c r="Z126" i="47"/>
  <c r="Z127" i="47" s="1"/>
  <c r="Z131" i="50"/>
  <c r="AA84" i="50"/>
  <c r="AA264" i="50"/>
  <c r="AA266" i="50" s="1"/>
  <c r="AA269" i="50" s="1"/>
  <c r="AA270" i="50" s="1"/>
  <c r="AA271" i="50" s="1"/>
  <c r="AA124" i="50"/>
  <c r="AA125" i="50" s="1"/>
  <c r="X127" i="50"/>
  <c r="Y126" i="50"/>
  <c r="AB54" i="50"/>
  <c r="AC53" i="50"/>
  <c r="AA128" i="50"/>
  <c r="AA129" i="50" s="1"/>
  <c r="AA130" i="50" s="1"/>
  <c r="AA88" i="50"/>
  <c r="AA90" i="50" s="1"/>
  <c r="AA91" i="50" s="1"/>
  <c r="AB54" i="47"/>
  <c r="AC53" i="47"/>
  <c r="AA88" i="47"/>
  <c r="AA90" i="47" s="1"/>
  <c r="AA91" i="47" s="1"/>
  <c r="AA128" i="47"/>
  <c r="AA129" i="47" s="1"/>
  <c r="Z183" i="47"/>
  <c r="Z186" i="47" s="1"/>
  <c r="Z86" i="47"/>
  <c r="Z87" i="47" s="1"/>
  <c r="Z184" i="47"/>
  <c r="Z185" i="47" s="1"/>
  <c r="AB51" i="47"/>
  <c r="AC50" i="47"/>
  <c r="AA84" i="47"/>
  <c r="AA264" i="47"/>
  <c r="AA266" i="47" s="1"/>
  <c r="AA269" i="47" s="1"/>
  <c r="AA270" i="47" s="1"/>
  <c r="AA271" i="47" s="1"/>
  <c r="AA124" i="47"/>
  <c r="AA125" i="47" s="1"/>
  <c r="Z86" i="50"/>
  <c r="Z87" i="50" s="1"/>
  <c r="Z183" i="50"/>
  <c r="Z186" i="50" s="1"/>
  <c r="Z184" i="50"/>
  <c r="Z185" i="50" s="1"/>
  <c r="AB51" i="50"/>
  <c r="AC50" i="50"/>
  <c r="V130" i="40"/>
  <c r="V131" i="40" s="1"/>
  <c r="CZ35" i="50"/>
  <c r="CY49" i="50"/>
  <c r="CY52" i="50"/>
  <c r="CZ35" i="47"/>
  <c r="CY52" i="47"/>
  <c r="CY49" i="47"/>
  <c r="S217" i="32"/>
  <c r="S218" i="32" s="1"/>
  <c r="R121" i="50"/>
  <c r="Q122" i="50"/>
  <c r="T119" i="50"/>
  <c r="T120" i="50" s="1"/>
  <c r="T79" i="50"/>
  <c r="T81" i="50" s="1"/>
  <c r="T82" i="50" s="1"/>
  <c r="T238" i="50"/>
  <c r="T241" i="50" s="1"/>
  <c r="T242" i="50" s="1"/>
  <c r="T243" i="50" s="1"/>
  <c r="V47" i="50"/>
  <c r="W47" i="50" s="1"/>
  <c r="U48" i="50"/>
  <c r="T115" i="50"/>
  <c r="T116" i="50" s="1"/>
  <c r="T75" i="50"/>
  <c r="T213" i="50"/>
  <c r="T216" i="50" s="1"/>
  <c r="T217" i="50" s="1"/>
  <c r="T218" i="50" s="1"/>
  <c r="V44" i="50"/>
  <c r="W44" i="50" s="1"/>
  <c r="U45" i="50"/>
  <c r="S179" i="50"/>
  <c r="S180" i="50" s="1"/>
  <c r="S178" i="50"/>
  <c r="S181" i="50" s="1"/>
  <c r="S77" i="50"/>
  <c r="S78" i="50" s="1"/>
  <c r="R117" i="50"/>
  <c r="Q118" i="50"/>
  <c r="R242" i="32"/>
  <c r="R243" i="32" s="1"/>
  <c r="S114" i="26"/>
  <c r="S115" i="26" s="1"/>
  <c r="S116" i="26" s="1"/>
  <c r="Q218" i="32"/>
  <c r="S74" i="26"/>
  <c r="S177" i="26" s="1"/>
  <c r="AL30" i="50"/>
  <c r="AK46" i="50"/>
  <c r="AK43" i="50"/>
  <c r="AM30" i="47"/>
  <c r="AL43" i="47"/>
  <c r="AL46" i="47"/>
  <c r="R117" i="47"/>
  <c r="Q118" i="47"/>
  <c r="S178" i="47"/>
  <c r="S181" i="47" s="1"/>
  <c r="S179" i="47"/>
  <c r="S180" i="47" s="1"/>
  <c r="S77" i="47"/>
  <c r="S78" i="47" s="1"/>
  <c r="R242" i="47"/>
  <c r="Q243" i="47"/>
  <c r="U48" i="47"/>
  <c r="V47" i="47"/>
  <c r="W47" i="47" s="1"/>
  <c r="T238" i="47"/>
  <c r="T119" i="47"/>
  <c r="T120" i="47" s="1"/>
  <c r="T79" i="47"/>
  <c r="T81" i="47" s="1"/>
  <c r="T82" i="47" s="1"/>
  <c r="U45" i="47"/>
  <c r="V44" i="47"/>
  <c r="W44" i="47" s="1"/>
  <c r="T115" i="47"/>
  <c r="T116" i="47" s="1"/>
  <c r="T213" i="47"/>
  <c r="T75" i="47"/>
  <c r="Q122" i="47"/>
  <c r="R121" i="47"/>
  <c r="Q218" i="47"/>
  <c r="R217" i="47"/>
  <c r="R218" i="47" s="1"/>
  <c r="U118" i="35"/>
  <c r="Q118" i="33"/>
  <c r="S242" i="33"/>
  <c r="S243" i="33" s="1"/>
  <c r="U127" i="40"/>
  <c r="R117" i="40"/>
  <c r="R118" i="40" s="1"/>
  <c r="Q122" i="33"/>
  <c r="R121" i="33"/>
  <c r="T79" i="33"/>
  <c r="T81" i="33" s="1"/>
  <c r="T82" i="33" s="1"/>
  <c r="T119" i="33"/>
  <c r="T120" i="33" s="1"/>
  <c r="T238" i="33"/>
  <c r="T241" i="33" s="1"/>
  <c r="U48" i="33"/>
  <c r="V47" i="33"/>
  <c r="W47" i="33" s="1"/>
  <c r="Q218" i="40"/>
  <c r="W271" i="40"/>
  <c r="X84" i="40"/>
  <c r="X124" i="40"/>
  <c r="X125" i="40" s="1"/>
  <c r="X264" i="40"/>
  <c r="X266" i="40" s="1"/>
  <c r="X269" i="40" s="1"/>
  <c r="X270" i="40" s="1"/>
  <c r="W126" i="40"/>
  <c r="V127" i="40"/>
  <c r="Y54" i="40"/>
  <c r="Z53" i="40"/>
  <c r="W183" i="40"/>
  <c r="W186" i="40" s="1"/>
  <c r="W184" i="40"/>
  <c r="W185" i="40" s="1"/>
  <c r="W86" i="40"/>
  <c r="W87" i="40" s="1"/>
  <c r="X128" i="40"/>
  <c r="X129" i="40" s="1"/>
  <c r="X88" i="40"/>
  <c r="X90" i="40" s="1"/>
  <c r="X91" i="40" s="1"/>
  <c r="Y51" i="40"/>
  <c r="Z50" i="40"/>
  <c r="AJ296" i="40"/>
  <c r="AJ294" i="40"/>
  <c r="R121" i="40"/>
  <c r="R122" i="40" s="1"/>
  <c r="AJ295" i="40"/>
  <c r="Q243" i="40"/>
  <c r="R242" i="40"/>
  <c r="R243" i="40" s="1"/>
  <c r="R217" i="33"/>
  <c r="Q218" i="33"/>
  <c r="T238" i="40"/>
  <c r="T119" i="40"/>
  <c r="T120" i="40" s="1"/>
  <c r="T79" i="40"/>
  <c r="T81" i="40" s="1"/>
  <c r="T82" i="40" s="1"/>
  <c r="V47" i="40"/>
  <c r="W47" i="40" s="1"/>
  <c r="U48" i="40"/>
  <c r="T119" i="32"/>
  <c r="T120" i="32" s="1"/>
  <c r="T79" i="32"/>
  <c r="T81" i="32" s="1"/>
  <c r="T82" i="32" s="1"/>
  <c r="T238" i="32"/>
  <c r="T241" i="32" s="1"/>
  <c r="Q241" i="26"/>
  <c r="J257" i="26" s="1"/>
  <c r="S118" i="26"/>
  <c r="S119" i="26" s="1"/>
  <c r="U45" i="33"/>
  <c r="V44" i="33"/>
  <c r="W44" i="33" s="1"/>
  <c r="S179" i="32"/>
  <c r="S180" i="32" s="1"/>
  <c r="S178" i="32"/>
  <c r="S181" i="32" s="1"/>
  <c r="S77" i="32"/>
  <c r="S78" i="32" s="1"/>
  <c r="V47" i="32"/>
  <c r="W47" i="32" s="1"/>
  <c r="U48" i="32"/>
  <c r="S179" i="33"/>
  <c r="S180" i="33" s="1"/>
  <c r="S77" i="33"/>
  <c r="S78" i="33" s="1"/>
  <c r="S178" i="33"/>
  <c r="S181" i="33" s="1"/>
  <c r="T115" i="33"/>
  <c r="T116" i="33" s="1"/>
  <c r="T75" i="33"/>
  <c r="T213" i="33"/>
  <c r="T216" i="33" s="1"/>
  <c r="U45" i="32"/>
  <c r="V44" i="32"/>
  <c r="W44" i="32" s="1"/>
  <c r="P238" i="26"/>
  <c r="S78" i="26"/>
  <c r="S80" i="26" s="1"/>
  <c r="S81" i="26" s="1"/>
  <c r="Q122" i="32"/>
  <c r="R121" i="32"/>
  <c r="AK31" i="40"/>
  <c r="AK46" i="40" s="1"/>
  <c r="AJ293" i="40"/>
  <c r="AJ43" i="40"/>
  <c r="U45" i="40"/>
  <c r="V44" i="40"/>
  <c r="W44" i="40" s="1"/>
  <c r="T75" i="32"/>
  <c r="T213" i="32"/>
  <c r="T216" i="32" s="1"/>
  <c r="T115" i="32"/>
  <c r="T116" i="32" s="1"/>
  <c r="S216" i="40"/>
  <c r="S217" i="40" s="1"/>
  <c r="S218" i="40" s="1"/>
  <c r="T115" i="40"/>
  <c r="T116" i="40" s="1"/>
  <c r="T75" i="40"/>
  <c r="T213" i="40"/>
  <c r="T216" i="40" s="1"/>
  <c r="S178" i="40"/>
  <c r="S181" i="40" s="1"/>
  <c r="S77" i="40"/>
  <c r="S78" i="40" s="1"/>
  <c r="S179" i="40"/>
  <c r="S180" i="40" s="1"/>
  <c r="Q118" i="32"/>
  <c r="R117" i="32"/>
  <c r="S117" i="33"/>
  <c r="R118" i="33"/>
  <c r="X124" i="35"/>
  <c r="X125" i="35" s="1"/>
  <c r="X84" i="35"/>
  <c r="X264" i="35"/>
  <c r="X266" i="35" s="1"/>
  <c r="X269" i="35" s="1"/>
  <c r="W183" i="35"/>
  <c r="W186" i="35" s="1"/>
  <c r="W86" i="35"/>
  <c r="W87" i="35" s="1"/>
  <c r="W184" i="35"/>
  <c r="W185" i="35" s="1"/>
  <c r="U127" i="35"/>
  <c r="V126" i="35"/>
  <c r="W269" i="35"/>
  <c r="W270" i="35" s="1"/>
  <c r="W271" i="35" s="1"/>
  <c r="X54" i="35"/>
  <c r="Y53" i="35"/>
  <c r="W88" i="35"/>
  <c r="W90" i="35" s="1"/>
  <c r="W91" i="35" s="1"/>
  <c r="W128" i="35"/>
  <c r="W129" i="35" s="1"/>
  <c r="Y51" i="35"/>
  <c r="Z50" i="35"/>
  <c r="T131" i="35"/>
  <c r="U130" i="35"/>
  <c r="Q180" i="26"/>
  <c r="R180" i="26" s="1"/>
  <c r="V130" i="33"/>
  <c r="V131" i="33" s="1"/>
  <c r="T131" i="32"/>
  <c r="X115" i="35"/>
  <c r="X116" i="35" s="1"/>
  <c r="X213" i="35"/>
  <c r="X216" i="35" s="1"/>
  <c r="X75" i="35"/>
  <c r="V218" i="35"/>
  <c r="W217" i="35"/>
  <c r="W77" i="35"/>
  <c r="W78" i="35" s="1"/>
  <c r="W179" i="35"/>
  <c r="W180" i="35" s="1"/>
  <c r="W178" i="35"/>
  <c r="W181" i="35" s="1"/>
  <c r="Y45" i="35"/>
  <c r="Z44" i="35"/>
  <c r="V118" i="35"/>
  <c r="W117" i="35"/>
  <c r="AE29" i="35"/>
  <c r="AD306" i="35"/>
  <c r="AD46" i="35"/>
  <c r="AD296" i="35"/>
  <c r="AD43" i="35"/>
  <c r="AD293" i="35"/>
  <c r="Q77" i="26"/>
  <c r="R77" i="26" s="1"/>
  <c r="Q179" i="26"/>
  <c r="R179" i="26" s="1"/>
  <c r="W243" i="35"/>
  <c r="X242" i="35"/>
  <c r="Z48" i="35"/>
  <c r="AA47" i="35"/>
  <c r="Y238" i="35"/>
  <c r="Y241" i="35" s="1"/>
  <c r="Y79" i="35"/>
  <c r="Y81" i="35" s="1"/>
  <c r="Y82" i="35" s="1"/>
  <c r="Y119" i="35"/>
  <c r="Y120" i="35" s="1"/>
  <c r="W122" i="35"/>
  <c r="X121" i="35"/>
  <c r="O121" i="26"/>
  <c r="P120" i="26"/>
  <c r="S242" i="32"/>
  <c r="S243" i="32" s="1"/>
  <c r="AK27" i="32"/>
  <c r="AJ294" i="32"/>
  <c r="AJ295" i="32"/>
  <c r="AE29" i="33"/>
  <c r="AD306" i="33"/>
  <c r="AD293" i="33"/>
  <c r="AD43" i="33"/>
  <c r="AD296" i="33"/>
  <c r="AD46" i="33"/>
  <c r="AE29" i="32"/>
  <c r="AD306" i="32"/>
  <c r="AD293" i="32"/>
  <c r="AD43" i="32"/>
  <c r="AD46" i="32"/>
  <c r="AD296" i="32"/>
  <c r="AK27" i="33"/>
  <c r="AJ295" i="33"/>
  <c r="AJ294" i="33"/>
  <c r="W128" i="32"/>
  <c r="W129" i="32" s="1"/>
  <c r="W88" i="32"/>
  <c r="W90" i="32" s="1"/>
  <c r="W91" i="32" s="1"/>
  <c r="T127" i="33"/>
  <c r="U126" i="33"/>
  <c r="V269" i="32"/>
  <c r="V270" i="32" s="1"/>
  <c r="X54" i="33"/>
  <c r="Y53" i="33"/>
  <c r="U269" i="33"/>
  <c r="U270" i="33" s="1"/>
  <c r="U271" i="33" s="1"/>
  <c r="U127" i="32"/>
  <c r="V126" i="32"/>
  <c r="V127" i="32" s="1"/>
  <c r="W88" i="33"/>
  <c r="W90" i="33" s="1"/>
  <c r="W91" i="33" s="1"/>
  <c r="W128" i="33"/>
  <c r="W129" i="33" s="1"/>
  <c r="X51" i="32"/>
  <c r="Y50" i="32"/>
  <c r="X51" i="33"/>
  <c r="Y50" i="33"/>
  <c r="X54" i="32"/>
  <c r="Y53" i="32"/>
  <c r="W84" i="32"/>
  <c r="W264" i="32"/>
  <c r="W266" i="32" s="1"/>
  <c r="W269" i="32" s="1"/>
  <c r="W124" i="32"/>
  <c r="W125" i="32" s="1"/>
  <c r="V130" i="32"/>
  <c r="V131" i="32" s="1"/>
  <c r="U131" i="32"/>
  <c r="W264" i="33"/>
  <c r="W266" i="33" s="1"/>
  <c r="W269" i="33" s="1"/>
  <c r="W124" i="33"/>
  <c r="W125" i="33" s="1"/>
  <c r="W84" i="33"/>
  <c r="AE293" i="12"/>
  <c r="AB2" i="28" s="1"/>
  <c r="AE43" i="12"/>
  <c r="U46" i="12"/>
  <c r="U296" i="12"/>
  <c r="R57" i="28" s="1"/>
  <c r="U295" i="12"/>
  <c r="R38" i="28" s="1"/>
  <c r="AK301" i="12"/>
  <c r="AH58" i="28" s="1"/>
  <c r="AK299" i="12"/>
  <c r="AH22" i="28" s="1"/>
  <c r="AK300" i="12"/>
  <c r="AH39" i="28" s="1"/>
  <c r="AK298" i="12"/>
  <c r="AH3" i="28" s="1"/>
  <c r="Q117" i="26"/>
  <c r="AI294" i="12"/>
  <c r="AC60" i="3"/>
  <c r="AD59" i="3"/>
  <c r="AD60" i="3" s="1"/>
  <c r="W83" i="26"/>
  <c r="W123" i="26"/>
  <c r="W124" i="26" s="1"/>
  <c r="W263" i="26"/>
  <c r="W265" i="26" s="1"/>
  <c r="W268" i="26" s="1"/>
  <c r="X53" i="26"/>
  <c r="Y52" i="26"/>
  <c r="U125" i="26"/>
  <c r="T126" i="26"/>
  <c r="U269" i="26"/>
  <c r="T270" i="26"/>
  <c r="T266" i="26"/>
  <c r="U129" i="26"/>
  <c r="T130" i="26"/>
  <c r="Y49" i="26"/>
  <c r="X50" i="26"/>
  <c r="W87" i="26"/>
  <c r="W89" i="26" s="1"/>
  <c r="W90" i="26" s="1"/>
  <c r="W127" i="26"/>
  <c r="W128" i="26" s="1"/>
  <c r="AK292" i="26"/>
  <c r="AK291" i="26"/>
  <c r="AL30" i="26"/>
  <c r="AK288" i="26"/>
  <c r="AK45" i="26"/>
  <c r="AK289" i="26"/>
  <c r="AK42" i="26"/>
  <c r="T114" i="26"/>
  <c r="T115" i="26" s="1"/>
  <c r="T74" i="26"/>
  <c r="T212" i="26"/>
  <c r="T215" i="26" s="1"/>
  <c r="U47" i="26"/>
  <c r="V46" i="26"/>
  <c r="W46" i="26" s="1"/>
  <c r="T237" i="26"/>
  <c r="T240" i="26" s="1"/>
  <c r="T118" i="26"/>
  <c r="T119" i="26" s="1"/>
  <c r="T78" i="26"/>
  <c r="T80" i="26" s="1"/>
  <c r="R117" i="26"/>
  <c r="U44" i="26"/>
  <c r="V43" i="26"/>
  <c r="W43" i="26" s="1"/>
  <c r="R216" i="26"/>
  <c r="Q213" i="26"/>
  <c r="Q217" i="26"/>
  <c r="R21" i="28"/>
  <c r="V34" i="12"/>
  <c r="I124" i="24"/>
  <c r="H124" i="24"/>
  <c r="J124" i="24"/>
  <c r="V38" i="12"/>
  <c r="P119" i="12"/>
  <c r="P120" i="12" s="1"/>
  <c r="P121" i="12" s="1"/>
  <c r="P238" i="12"/>
  <c r="AC2" i="2"/>
  <c r="AB1" i="2"/>
  <c r="P79" i="12"/>
  <c r="P81" i="12" s="1"/>
  <c r="Q119" i="12"/>
  <c r="Q120" i="12" s="1"/>
  <c r="Q79" i="12"/>
  <c r="Q81" i="12" s="1"/>
  <c r="AF28" i="12"/>
  <c r="S48" i="12"/>
  <c r="S238" i="12" s="1"/>
  <c r="T47" i="12"/>
  <c r="AD47" i="3"/>
  <c r="AC48" i="3"/>
  <c r="A25" i="1"/>
  <c r="B24" i="1"/>
  <c r="AA130" i="47" l="1"/>
  <c r="AA131" i="47" s="1"/>
  <c r="Z130" i="47"/>
  <c r="Z131" i="47" s="1"/>
  <c r="AA126" i="47"/>
  <c r="AA127" i="47" s="1"/>
  <c r="W130" i="40"/>
  <c r="AA131" i="50"/>
  <c r="Y127" i="50"/>
  <c r="Z126" i="50"/>
  <c r="Z127" i="50" s="1"/>
  <c r="AB84" i="47"/>
  <c r="AB264" i="47"/>
  <c r="AB266" i="47" s="1"/>
  <c r="AB269" i="47" s="1"/>
  <c r="AB124" i="47"/>
  <c r="AB125" i="47" s="1"/>
  <c r="AC54" i="47"/>
  <c r="AD53" i="47"/>
  <c r="AB128" i="47"/>
  <c r="AB129" i="47" s="1"/>
  <c r="AB130" i="47" s="1"/>
  <c r="AB88" i="47"/>
  <c r="AB90" i="47" s="1"/>
  <c r="AB91" i="47" s="1"/>
  <c r="AC54" i="50"/>
  <c r="AD53" i="50"/>
  <c r="AA183" i="50"/>
  <c r="AA186" i="50" s="1"/>
  <c r="AA184" i="50"/>
  <c r="AA185" i="50" s="1"/>
  <c r="AA86" i="50"/>
  <c r="AA87" i="50" s="1"/>
  <c r="AC51" i="50"/>
  <c r="AD50" i="50"/>
  <c r="AA183" i="47"/>
  <c r="AA186" i="47" s="1"/>
  <c r="AA86" i="47"/>
  <c r="AA87" i="47" s="1"/>
  <c r="AA184" i="47"/>
  <c r="AA185" i="47" s="1"/>
  <c r="AB128" i="50"/>
  <c r="AB129" i="50" s="1"/>
  <c r="AB130" i="50" s="1"/>
  <c r="AB88" i="50"/>
  <c r="AB90" i="50" s="1"/>
  <c r="AB91" i="50" s="1"/>
  <c r="AC51" i="47"/>
  <c r="AD50" i="47"/>
  <c r="AB84" i="50"/>
  <c r="AB124" i="50"/>
  <c r="AB125" i="50" s="1"/>
  <c r="AB264" i="50"/>
  <c r="AB266" i="50" s="1"/>
  <c r="AB269" i="50" s="1"/>
  <c r="CZ52" i="50"/>
  <c r="CZ49" i="50"/>
  <c r="CZ52" i="47"/>
  <c r="CZ49" i="47"/>
  <c r="S178" i="26"/>
  <c r="U79" i="50"/>
  <c r="U81" i="50" s="1"/>
  <c r="U82" i="50" s="1"/>
  <c r="V82" i="50" s="1"/>
  <c r="U119" i="50"/>
  <c r="U120" i="50" s="1"/>
  <c r="U238" i="50"/>
  <c r="U241" i="50" s="1"/>
  <c r="W48" i="50"/>
  <c r="X47" i="50"/>
  <c r="S76" i="26"/>
  <c r="S77" i="26" s="1"/>
  <c r="R122" i="50"/>
  <c r="S121" i="50"/>
  <c r="R118" i="50"/>
  <c r="S117" i="50"/>
  <c r="U75" i="50"/>
  <c r="U213" i="50"/>
  <c r="U216" i="50" s="1"/>
  <c r="U217" i="50" s="1"/>
  <c r="V217" i="50" s="1"/>
  <c r="U115" i="50"/>
  <c r="U116" i="50" s="1"/>
  <c r="X44" i="50"/>
  <c r="W45" i="50"/>
  <c r="T178" i="50"/>
  <c r="T181" i="50" s="1"/>
  <c r="T77" i="50"/>
  <c r="T78" i="50" s="1"/>
  <c r="T179" i="50"/>
  <c r="T180" i="50" s="1"/>
  <c r="AM30" i="50"/>
  <c r="AL46" i="50"/>
  <c r="AL43" i="50"/>
  <c r="AN30" i="47"/>
  <c r="AM43" i="47"/>
  <c r="AM46" i="47"/>
  <c r="W45" i="47"/>
  <c r="X44" i="47"/>
  <c r="U213" i="47"/>
  <c r="U216" i="47" s="1"/>
  <c r="U217" i="47" s="1"/>
  <c r="U115" i="47"/>
  <c r="U116" i="47" s="1"/>
  <c r="U75" i="47"/>
  <c r="R243" i="47"/>
  <c r="S242" i="47"/>
  <c r="S243" i="47" s="1"/>
  <c r="R122" i="47"/>
  <c r="S121" i="47"/>
  <c r="T241" i="47"/>
  <c r="U119" i="47"/>
  <c r="U120" i="47" s="1"/>
  <c r="U79" i="47"/>
  <c r="U81" i="47" s="1"/>
  <c r="U82" i="47" s="1"/>
  <c r="V82" i="47" s="1"/>
  <c r="U238" i="47"/>
  <c r="U241" i="47" s="1"/>
  <c r="U242" i="47" s="1"/>
  <c r="T178" i="47"/>
  <c r="T181" i="47" s="1"/>
  <c r="T77" i="47"/>
  <c r="T78" i="47" s="1"/>
  <c r="T179" i="47"/>
  <c r="T180" i="47" s="1"/>
  <c r="S217" i="47"/>
  <c r="S218" i="47" s="1"/>
  <c r="T216" i="47"/>
  <c r="W48" i="47"/>
  <c r="X47" i="47"/>
  <c r="R118" i="47"/>
  <c r="S117" i="47"/>
  <c r="Q238" i="26"/>
  <c r="R241" i="26"/>
  <c r="S241" i="26" s="1"/>
  <c r="Q242" i="26"/>
  <c r="S117" i="40"/>
  <c r="S118" i="40" s="1"/>
  <c r="S121" i="40"/>
  <c r="S122" i="40" s="1"/>
  <c r="W48" i="33"/>
  <c r="X47" i="33"/>
  <c r="U119" i="33"/>
  <c r="U120" i="33" s="1"/>
  <c r="U79" i="33"/>
  <c r="U81" i="33" s="1"/>
  <c r="U82" i="33" s="1"/>
  <c r="V82" i="33" s="1"/>
  <c r="U238" i="33"/>
  <c r="U241" i="33" s="1"/>
  <c r="U242" i="33" s="1"/>
  <c r="R122" i="33"/>
  <c r="S121" i="33"/>
  <c r="X271" i="40"/>
  <c r="Y88" i="40"/>
  <c r="Y90" i="40" s="1"/>
  <c r="Y91" i="40" s="1"/>
  <c r="Y128" i="40"/>
  <c r="Y129" i="40" s="1"/>
  <c r="W131" i="40"/>
  <c r="X130" i="40"/>
  <c r="W127" i="40"/>
  <c r="X126" i="40"/>
  <c r="X184" i="40"/>
  <c r="X185" i="40" s="1"/>
  <c r="X183" i="40"/>
  <c r="X186" i="40" s="1"/>
  <c r="X86" i="40"/>
  <c r="X87" i="40" s="1"/>
  <c r="Z51" i="40"/>
  <c r="AA50" i="40"/>
  <c r="Y264" i="40"/>
  <c r="Y266" i="40" s="1"/>
  <c r="Y269" i="40" s="1"/>
  <c r="Y270" i="40" s="1"/>
  <c r="Y84" i="40"/>
  <c r="Y124" i="40"/>
  <c r="Y125" i="40" s="1"/>
  <c r="Z54" i="40"/>
  <c r="AA53" i="40"/>
  <c r="AK296" i="40"/>
  <c r="AK294" i="40"/>
  <c r="AK295" i="40"/>
  <c r="S242" i="40"/>
  <c r="S243" i="40" s="1"/>
  <c r="W45" i="32"/>
  <c r="X44" i="32"/>
  <c r="U238" i="32"/>
  <c r="U241" i="32" s="1"/>
  <c r="U242" i="32" s="1"/>
  <c r="U79" i="32"/>
  <c r="U81" i="32" s="1"/>
  <c r="U82" i="32" s="1"/>
  <c r="V82" i="32" s="1"/>
  <c r="U119" i="32"/>
  <c r="U120" i="32" s="1"/>
  <c r="T241" i="40"/>
  <c r="U213" i="32"/>
  <c r="U216" i="32" s="1"/>
  <c r="U217" i="32" s="1"/>
  <c r="U115" i="32"/>
  <c r="U116" i="32" s="1"/>
  <c r="U75" i="32"/>
  <c r="X47" i="32"/>
  <c r="W48" i="32"/>
  <c r="T178" i="32"/>
  <c r="T181" i="32" s="1"/>
  <c r="T77" i="32"/>
  <c r="T78" i="32" s="1"/>
  <c r="T179" i="32"/>
  <c r="T180" i="32" s="1"/>
  <c r="R218" i="33"/>
  <c r="S217" i="33"/>
  <c r="S218" i="33" s="1"/>
  <c r="S179" i="26"/>
  <c r="S118" i="33"/>
  <c r="T117" i="33"/>
  <c r="W45" i="40"/>
  <c r="X44" i="40"/>
  <c r="AL31" i="40"/>
  <c r="AL46" i="40" s="1"/>
  <c r="AK293" i="40"/>
  <c r="AK43" i="40"/>
  <c r="T77" i="33"/>
  <c r="T78" i="33" s="1"/>
  <c r="T178" i="33"/>
  <c r="T181" i="33" s="1"/>
  <c r="T179" i="33"/>
  <c r="T180" i="33" s="1"/>
  <c r="T77" i="40"/>
  <c r="T78" i="40" s="1"/>
  <c r="T179" i="40"/>
  <c r="T180" i="40" s="1"/>
  <c r="T178" i="40"/>
  <c r="T181" i="40" s="1"/>
  <c r="U75" i="40"/>
  <c r="U115" i="40"/>
  <c r="U116" i="40" s="1"/>
  <c r="U213" i="40"/>
  <c r="U216" i="40" s="1"/>
  <c r="U217" i="40" s="1"/>
  <c r="R122" i="32"/>
  <c r="S121" i="32"/>
  <c r="U238" i="40"/>
  <c r="U241" i="40" s="1"/>
  <c r="U242" i="40" s="1"/>
  <c r="U79" i="40"/>
  <c r="U81" i="40" s="1"/>
  <c r="U82" i="40" s="1"/>
  <c r="V82" i="40" s="1"/>
  <c r="U119" i="40"/>
  <c r="U120" i="40" s="1"/>
  <c r="R118" i="32"/>
  <c r="S117" i="32"/>
  <c r="W45" i="33"/>
  <c r="X44" i="33"/>
  <c r="W48" i="40"/>
  <c r="X47" i="40"/>
  <c r="U115" i="33"/>
  <c r="U116" i="33" s="1"/>
  <c r="U75" i="33"/>
  <c r="U213" i="33"/>
  <c r="U216" i="33" s="1"/>
  <c r="U217" i="33" s="1"/>
  <c r="S180" i="26"/>
  <c r="W130" i="33"/>
  <c r="W131" i="33" s="1"/>
  <c r="Y54" i="35"/>
  <c r="Z53" i="35"/>
  <c r="V127" i="35"/>
  <c r="W126" i="35"/>
  <c r="V130" i="35"/>
  <c r="U131" i="35"/>
  <c r="X128" i="35"/>
  <c r="X129" i="35" s="1"/>
  <c r="X88" i="35"/>
  <c r="X90" i="35" s="1"/>
  <c r="X91" i="35" s="1"/>
  <c r="Z51" i="35"/>
  <c r="AA50" i="35"/>
  <c r="Y264" i="35"/>
  <c r="Y266" i="35" s="1"/>
  <c r="Y269" i="35" s="1"/>
  <c r="Y84" i="35"/>
  <c r="Y124" i="35"/>
  <c r="Y125" i="35" s="1"/>
  <c r="X270" i="35"/>
  <c r="X271" i="35" s="1"/>
  <c r="X184" i="35"/>
  <c r="X185" i="35" s="1"/>
  <c r="X183" i="35"/>
  <c r="X186" i="35" s="1"/>
  <c r="X86" i="35"/>
  <c r="X87" i="35" s="1"/>
  <c r="T81" i="26"/>
  <c r="AF29" i="35"/>
  <c r="AE306" i="35"/>
  <c r="AE296" i="35"/>
  <c r="AE43" i="35"/>
  <c r="AE293" i="35"/>
  <c r="AE46" i="35"/>
  <c r="X217" i="35"/>
  <c r="W218" i="35"/>
  <c r="Y213" i="35"/>
  <c r="Y216" i="35" s="1"/>
  <c r="Y75" i="35"/>
  <c r="Y115" i="35"/>
  <c r="Y116" i="35" s="1"/>
  <c r="W118" i="35"/>
  <c r="X117" i="35"/>
  <c r="X118" i="35" s="1"/>
  <c r="X77" i="35"/>
  <c r="X78" i="35" s="1"/>
  <c r="X179" i="35"/>
  <c r="X180" i="35" s="1"/>
  <c r="X178" i="35"/>
  <c r="X181" i="35" s="1"/>
  <c r="AA44" i="35"/>
  <c r="Z45" i="35"/>
  <c r="AA48" i="35"/>
  <c r="AB47" i="35"/>
  <c r="Z119" i="35"/>
  <c r="Z120" i="35" s="1"/>
  <c r="Z79" i="35"/>
  <c r="Z81" i="35" s="1"/>
  <c r="Z82" i="35" s="1"/>
  <c r="Z238" i="35"/>
  <c r="Z241" i="35" s="1"/>
  <c r="Y121" i="35"/>
  <c r="X122" i="35"/>
  <c r="Y242" i="35"/>
  <c r="X243" i="35"/>
  <c r="P121" i="26"/>
  <c r="Q120" i="26"/>
  <c r="AL27" i="32"/>
  <c r="AK295" i="32"/>
  <c r="AK294" i="32"/>
  <c r="AF29" i="32"/>
  <c r="AE306" i="32"/>
  <c r="AE43" i="32"/>
  <c r="AE46" i="32"/>
  <c r="AE293" i="32"/>
  <c r="AE296" i="32"/>
  <c r="AL27" i="33"/>
  <c r="AK294" i="33"/>
  <c r="AK295" i="33"/>
  <c r="AF29" i="33"/>
  <c r="AE306" i="33"/>
  <c r="AE43" i="33"/>
  <c r="AE293" i="33"/>
  <c r="AE46" i="33"/>
  <c r="AE296" i="33"/>
  <c r="W126" i="32"/>
  <c r="W127" i="32" s="1"/>
  <c r="V270" i="33"/>
  <c r="V271" i="33" s="1"/>
  <c r="X84" i="32"/>
  <c r="X264" i="32"/>
  <c r="X266" i="32" s="1"/>
  <c r="X269" i="32" s="1"/>
  <c r="X124" i="32"/>
  <c r="X125" i="32" s="1"/>
  <c r="X88" i="33"/>
  <c r="X90" i="33" s="1"/>
  <c r="X91" i="33" s="1"/>
  <c r="X128" i="33"/>
  <c r="X129" i="33" s="1"/>
  <c r="V271" i="32"/>
  <c r="W270" i="32"/>
  <c r="Y54" i="32"/>
  <c r="Z53" i="32"/>
  <c r="W183" i="32"/>
  <c r="W186" i="32" s="1"/>
  <c r="W86" i="32"/>
  <c r="W87" i="32" s="1"/>
  <c r="W184" i="32"/>
  <c r="W185" i="32" s="1"/>
  <c r="X128" i="32"/>
  <c r="X129" i="32" s="1"/>
  <c r="X88" i="32"/>
  <c r="X90" i="32" s="1"/>
  <c r="X91" i="32" s="1"/>
  <c r="V126" i="33"/>
  <c r="V127" i="33" s="1"/>
  <c r="U127" i="33"/>
  <c r="Y51" i="33"/>
  <c r="Z50" i="33"/>
  <c r="W183" i="33"/>
  <c r="W186" i="33" s="1"/>
  <c r="W86" i="33"/>
  <c r="W87" i="33" s="1"/>
  <c r="W184" i="33"/>
  <c r="W185" i="33" s="1"/>
  <c r="X264" i="33"/>
  <c r="X266" i="33" s="1"/>
  <c r="X269" i="33" s="1"/>
  <c r="X124" i="33"/>
  <c r="X125" i="33" s="1"/>
  <c r="X84" i="33"/>
  <c r="Y51" i="32"/>
  <c r="Z50" i="32"/>
  <c r="Y54" i="33"/>
  <c r="Z53" i="33"/>
  <c r="W130" i="32"/>
  <c r="V295" i="12"/>
  <c r="S38" i="28" s="1"/>
  <c r="V296" i="12"/>
  <c r="S57" i="28" s="1"/>
  <c r="AF43" i="12"/>
  <c r="AF293" i="12"/>
  <c r="AC2" i="28" s="1"/>
  <c r="AL298" i="12"/>
  <c r="AI3" i="28" s="1"/>
  <c r="AL301" i="12"/>
  <c r="AI58" i="28" s="1"/>
  <c r="AL300" i="12"/>
  <c r="AI39" i="28" s="1"/>
  <c r="AL299" i="12"/>
  <c r="AI22" i="28" s="1"/>
  <c r="AJ294" i="12"/>
  <c r="P82" i="12"/>
  <c r="Q82" i="12" s="1"/>
  <c r="R82" i="12" s="1"/>
  <c r="Z49" i="26"/>
  <c r="Y50" i="26"/>
  <c r="V269" i="26"/>
  <c r="U270" i="26"/>
  <c r="U266" i="26"/>
  <c r="X87" i="26"/>
  <c r="X89" i="26" s="1"/>
  <c r="X90" i="26" s="1"/>
  <c r="X127" i="26"/>
  <c r="X128" i="26" s="1"/>
  <c r="X83" i="26"/>
  <c r="X123" i="26"/>
  <c r="X124" i="26" s="1"/>
  <c r="X263" i="26"/>
  <c r="X265" i="26" s="1"/>
  <c r="X268" i="26" s="1"/>
  <c r="V129" i="26"/>
  <c r="U130" i="26"/>
  <c r="V125" i="26"/>
  <c r="U126" i="26"/>
  <c r="Y53" i="26"/>
  <c r="Z52" i="26"/>
  <c r="W182" i="26"/>
  <c r="W185" i="26" s="1"/>
  <c r="W85" i="26"/>
  <c r="W86" i="26" s="1"/>
  <c r="W183" i="26"/>
  <c r="W184" i="26" s="1"/>
  <c r="AM30" i="26"/>
  <c r="AL289" i="26"/>
  <c r="AL288" i="26"/>
  <c r="AL42" i="26"/>
  <c r="AL45" i="26"/>
  <c r="AL291" i="26"/>
  <c r="AL292" i="26"/>
  <c r="U118" i="26"/>
  <c r="U119" i="26" s="1"/>
  <c r="U237" i="26"/>
  <c r="U240" i="26" s="1"/>
  <c r="U78" i="26"/>
  <c r="U80" i="26" s="1"/>
  <c r="T116" i="26"/>
  <c r="S117" i="26"/>
  <c r="R213" i="26"/>
  <c r="S216" i="26"/>
  <c r="R217" i="26"/>
  <c r="W44" i="26"/>
  <c r="X43" i="26"/>
  <c r="T177" i="26"/>
  <c r="T76" i="26"/>
  <c r="T178" i="26"/>
  <c r="U114" i="26"/>
  <c r="U115" i="26" s="1"/>
  <c r="U212" i="26"/>
  <c r="U215" i="26" s="1"/>
  <c r="U74" i="26"/>
  <c r="W47" i="26"/>
  <c r="X46" i="26"/>
  <c r="S21" i="28"/>
  <c r="W34" i="12"/>
  <c r="K124" i="24"/>
  <c r="W38" i="12"/>
  <c r="AD2" i="2"/>
  <c r="AC1" i="2"/>
  <c r="AG28" i="12"/>
  <c r="T48" i="12"/>
  <c r="T238" i="12" s="1"/>
  <c r="U47" i="12"/>
  <c r="S119" i="12"/>
  <c r="S120" i="12" s="1"/>
  <c r="S79" i="12"/>
  <c r="S81" i="12" s="1"/>
  <c r="P122" i="12"/>
  <c r="Q121" i="12"/>
  <c r="AD48" i="3"/>
  <c r="K50" i="3"/>
  <c r="A26" i="1"/>
  <c r="B25" i="1"/>
  <c r="AB126" i="47" l="1"/>
  <c r="AB127" i="47" s="1"/>
  <c r="AB131" i="50"/>
  <c r="AC88" i="50"/>
  <c r="AC90" i="50" s="1"/>
  <c r="AC91" i="50" s="1"/>
  <c r="AC128" i="50"/>
  <c r="AC129" i="50" s="1"/>
  <c r="AC130" i="50" s="1"/>
  <c r="AC88" i="47"/>
  <c r="AC90" i="47" s="1"/>
  <c r="AC91" i="47" s="1"/>
  <c r="AC128" i="47"/>
  <c r="AC129" i="47" s="1"/>
  <c r="AC130" i="47" s="1"/>
  <c r="AB184" i="50"/>
  <c r="AB185" i="50" s="1"/>
  <c r="AB183" i="50"/>
  <c r="AB186" i="50" s="1"/>
  <c r="AB86" i="50"/>
  <c r="AB87" i="50" s="1"/>
  <c r="AD51" i="50"/>
  <c r="AE50" i="50"/>
  <c r="AD51" i="47"/>
  <c r="AE50" i="47"/>
  <c r="AC264" i="50"/>
  <c r="AC266" i="50" s="1"/>
  <c r="AC269" i="50" s="1"/>
  <c r="AC270" i="50" s="1"/>
  <c r="AC271" i="50" s="1"/>
  <c r="AC84" i="50"/>
  <c r="AC124" i="50"/>
  <c r="AC125" i="50" s="1"/>
  <c r="AA126" i="50"/>
  <c r="AA127" i="50" s="1"/>
  <c r="AC124" i="47"/>
  <c r="AC125" i="47" s="1"/>
  <c r="AC264" i="47"/>
  <c r="AC266" i="47" s="1"/>
  <c r="AC269" i="47" s="1"/>
  <c r="AC270" i="47" s="1"/>
  <c r="AC84" i="47"/>
  <c r="AB86" i="47"/>
  <c r="AB87" i="47" s="1"/>
  <c r="AB184" i="47"/>
  <c r="AB185" i="47" s="1"/>
  <c r="AB183" i="47"/>
  <c r="AB186" i="47" s="1"/>
  <c r="AB131" i="47"/>
  <c r="AD54" i="50"/>
  <c r="AE53" i="50"/>
  <c r="AD54" i="47"/>
  <c r="AE53" i="47"/>
  <c r="DA49" i="47"/>
  <c r="DA52" i="47"/>
  <c r="DA49" i="50"/>
  <c r="DA52" i="50"/>
  <c r="U218" i="50"/>
  <c r="S122" i="50"/>
  <c r="T121" i="50"/>
  <c r="Y47" i="50"/>
  <c r="X48" i="50"/>
  <c r="W238" i="50"/>
  <c r="W241" i="50" s="1"/>
  <c r="W242" i="50" s="1"/>
  <c r="W243" i="50" s="1"/>
  <c r="W79" i="50"/>
  <c r="W81" i="50" s="1"/>
  <c r="W82" i="50" s="1"/>
  <c r="W119" i="50"/>
  <c r="W120" i="50" s="1"/>
  <c r="W115" i="50"/>
  <c r="W116" i="50" s="1"/>
  <c r="W213" i="50"/>
  <c r="W216" i="50" s="1"/>
  <c r="W217" i="50" s="1"/>
  <c r="W218" i="50" s="1"/>
  <c r="W75" i="50"/>
  <c r="X45" i="50"/>
  <c r="Y44" i="50"/>
  <c r="K257" i="26"/>
  <c r="U179" i="50"/>
  <c r="U180" i="50" s="1"/>
  <c r="V180" i="50" s="1"/>
  <c r="U77" i="50"/>
  <c r="U78" i="50" s="1"/>
  <c r="V78" i="50" s="1"/>
  <c r="U178" i="50"/>
  <c r="U181" i="50" s="1"/>
  <c r="V181" i="50" s="1"/>
  <c r="R242" i="26"/>
  <c r="S118" i="50"/>
  <c r="T117" i="50"/>
  <c r="R238" i="26"/>
  <c r="AN30" i="50"/>
  <c r="AM43" i="50"/>
  <c r="AM46" i="50"/>
  <c r="V218" i="50"/>
  <c r="AO30" i="47"/>
  <c r="AN46" i="47"/>
  <c r="AN43" i="47"/>
  <c r="X48" i="47"/>
  <c r="Y47" i="47"/>
  <c r="U243" i="47"/>
  <c r="V242" i="47"/>
  <c r="W238" i="47"/>
  <c r="W241" i="47" s="1"/>
  <c r="W79" i="47"/>
  <c r="W81" i="47" s="1"/>
  <c r="W82" i="47" s="1"/>
  <c r="W119" i="47"/>
  <c r="W120" i="47" s="1"/>
  <c r="U179" i="47"/>
  <c r="U180" i="47" s="1"/>
  <c r="V180" i="47" s="1"/>
  <c r="U178" i="47"/>
  <c r="U181" i="47" s="1"/>
  <c r="V181" i="47" s="1"/>
  <c r="U77" i="47"/>
  <c r="U78" i="47" s="1"/>
  <c r="V78" i="47" s="1"/>
  <c r="U218" i="47"/>
  <c r="V217" i="47"/>
  <c r="S118" i="47"/>
  <c r="T117" i="47"/>
  <c r="T118" i="47" s="1"/>
  <c r="X45" i="47"/>
  <c r="Y44" i="47"/>
  <c r="S122" i="47"/>
  <c r="T121" i="47"/>
  <c r="T122" i="47" s="1"/>
  <c r="W213" i="47"/>
  <c r="W216" i="47" s="1"/>
  <c r="W115" i="47"/>
  <c r="W116" i="47" s="1"/>
  <c r="W75" i="47"/>
  <c r="T121" i="40"/>
  <c r="T122" i="40" s="1"/>
  <c r="T179" i="26"/>
  <c r="T117" i="40"/>
  <c r="T118" i="40" s="1"/>
  <c r="X130" i="33"/>
  <c r="X131" i="33" s="1"/>
  <c r="S122" i="33"/>
  <c r="T121" i="33"/>
  <c r="V242" i="33"/>
  <c r="U243" i="33"/>
  <c r="X48" i="33"/>
  <c r="Y47" i="33"/>
  <c r="W79" i="33"/>
  <c r="W81" i="33" s="1"/>
  <c r="W82" i="33" s="1"/>
  <c r="W119" i="33"/>
  <c r="W120" i="33" s="1"/>
  <c r="W238" i="33"/>
  <c r="W241" i="33" s="1"/>
  <c r="Y271" i="40"/>
  <c r="Y126" i="40"/>
  <c r="X127" i="40"/>
  <c r="Y183" i="40"/>
  <c r="Y186" i="40" s="1"/>
  <c r="Y86" i="40"/>
  <c r="Y87" i="40" s="1"/>
  <c r="Y184" i="40"/>
  <c r="Y185" i="40" s="1"/>
  <c r="Y130" i="40"/>
  <c r="X131" i="40"/>
  <c r="AA51" i="40"/>
  <c r="AB50" i="40"/>
  <c r="Z264" i="40"/>
  <c r="Z266" i="40" s="1"/>
  <c r="Z269" i="40" s="1"/>
  <c r="Z270" i="40" s="1"/>
  <c r="Z124" i="40"/>
  <c r="Z125" i="40" s="1"/>
  <c r="Z84" i="40"/>
  <c r="AA54" i="40"/>
  <c r="AB53" i="40"/>
  <c r="Z128" i="40"/>
  <c r="Z129" i="40" s="1"/>
  <c r="Z88" i="40"/>
  <c r="Z90" i="40" s="1"/>
  <c r="Z91" i="40" s="1"/>
  <c r="AL296" i="40"/>
  <c r="AL294" i="40"/>
  <c r="AL295" i="40"/>
  <c r="T77" i="26"/>
  <c r="W75" i="33"/>
  <c r="W213" i="33"/>
  <c r="W216" i="33" s="1"/>
  <c r="W115" i="33"/>
  <c r="W116" i="33" s="1"/>
  <c r="U218" i="32"/>
  <c r="V217" i="32"/>
  <c r="V217" i="33"/>
  <c r="U218" i="33"/>
  <c r="AM31" i="40"/>
  <c r="AM46" i="40" s="1"/>
  <c r="AL293" i="40"/>
  <c r="AL43" i="40"/>
  <c r="S122" i="32"/>
  <c r="T121" i="32"/>
  <c r="U178" i="33"/>
  <c r="U181" i="33" s="1"/>
  <c r="V181" i="33" s="1"/>
  <c r="U77" i="33"/>
  <c r="U78" i="33" s="1"/>
  <c r="V78" i="33" s="1"/>
  <c r="U179" i="33"/>
  <c r="U180" i="33" s="1"/>
  <c r="V180" i="33" s="1"/>
  <c r="V217" i="40"/>
  <c r="U218" i="40"/>
  <c r="X45" i="40"/>
  <c r="Y44" i="40"/>
  <c r="S118" i="32"/>
  <c r="T117" i="32"/>
  <c r="W213" i="40"/>
  <c r="W216" i="40" s="1"/>
  <c r="W115" i="40"/>
  <c r="W116" i="40" s="1"/>
  <c r="W75" i="40"/>
  <c r="T180" i="26"/>
  <c r="U178" i="40"/>
  <c r="U181" i="40" s="1"/>
  <c r="V181" i="40" s="1"/>
  <c r="U77" i="40"/>
  <c r="U78" i="40" s="1"/>
  <c r="V78" i="40" s="1"/>
  <c r="U179" i="40"/>
  <c r="U180" i="40" s="1"/>
  <c r="V180" i="40" s="1"/>
  <c r="U117" i="33"/>
  <c r="T118" i="33"/>
  <c r="W119" i="32"/>
  <c r="W120" i="32" s="1"/>
  <c r="W79" i="32"/>
  <c r="W81" i="32" s="1"/>
  <c r="W82" i="32" s="1"/>
  <c r="W238" i="32"/>
  <c r="W241" i="32" s="1"/>
  <c r="X48" i="40"/>
  <c r="Y47" i="40"/>
  <c r="X48" i="32"/>
  <c r="Y47" i="32"/>
  <c r="U243" i="32"/>
  <c r="V242" i="32"/>
  <c r="W238" i="40"/>
  <c r="W79" i="40"/>
  <c r="W81" i="40" s="1"/>
  <c r="W82" i="40" s="1"/>
  <c r="W119" i="40"/>
  <c r="W120" i="40" s="1"/>
  <c r="U178" i="32"/>
  <c r="U181" i="32" s="1"/>
  <c r="V181" i="32" s="1"/>
  <c r="U77" i="32"/>
  <c r="U78" i="32" s="1"/>
  <c r="V78" i="32" s="1"/>
  <c r="U179" i="32"/>
  <c r="U180" i="32" s="1"/>
  <c r="V180" i="32" s="1"/>
  <c r="Y44" i="32"/>
  <c r="X45" i="32"/>
  <c r="X45" i="33"/>
  <c r="Y44" i="33"/>
  <c r="U243" i="40"/>
  <c r="V242" i="40"/>
  <c r="V243" i="40" s="1"/>
  <c r="W213" i="32"/>
  <c r="W216" i="32" s="1"/>
  <c r="W75" i="32"/>
  <c r="W115" i="32"/>
  <c r="W116" i="32" s="1"/>
  <c r="U81" i="26"/>
  <c r="V81" i="26" s="1"/>
  <c r="Y86" i="35"/>
  <c r="Y87" i="35" s="1"/>
  <c r="Y184" i="35"/>
  <c r="Y185" i="35" s="1"/>
  <c r="Y183" i="35"/>
  <c r="Y186" i="35" s="1"/>
  <c r="W127" i="35"/>
  <c r="X126" i="35"/>
  <c r="Y270" i="35"/>
  <c r="Y271" i="35" s="1"/>
  <c r="AA51" i="35"/>
  <c r="AB50" i="35"/>
  <c r="Z54" i="35"/>
  <c r="AA53" i="35"/>
  <c r="Z264" i="35"/>
  <c r="Z266" i="35" s="1"/>
  <c r="Z269" i="35" s="1"/>
  <c r="Z84" i="35"/>
  <c r="Z124" i="35"/>
  <c r="Z125" i="35" s="1"/>
  <c r="Y88" i="35"/>
  <c r="Y90" i="35" s="1"/>
  <c r="Y91" i="35" s="1"/>
  <c r="Y128" i="35"/>
  <c r="Y129" i="35" s="1"/>
  <c r="V131" i="35"/>
  <c r="W130" i="35"/>
  <c r="Y117" i="35"/>
  <c r="Y118" i="35" s="1"/>
  <c r="Y217" i="35"/>
  <c r="X218" i="35"/>
  <c r="Z75" i="35"/>
  <c r="Z213" i="35"/>
  <c r="Z216" i="35" s="1"/>
  <c r="Z115" i="35"/>
  <c r="Z116" i="35" s="1"/>
  <c r="Y179" i="35"/>
  <c r="Y180" i="35" s="1"/>
  <c r="Y77" i="35"/>
  <c r="Y78" i="35" s="1"/>
  <c r="Y178" i="35"/>
  <c r="Y181" i="35" s="1"/>
  <c r="AB44" i="35"/>
  <c r="AA45" i="35"/>
  <c r="AG29" i="35"/>
  <c r="AF306" i="35"/>
  <c r="AF293" i="35"/>
  <c r="AF43" i="35"/>
  <c r="AF296" i="35"/>
  <c r="AF46" i="35"/>
  <c r="AB48" i="35"/>
  <c r="AC47" i="35"/>
  <c r="AA119" i="35"/>
  <c r="AA120" i="35" s="1"/>
  <c r="AA79" i="35"/>
  <c r="AA81" i="35" s="1"/>
  <c r="AA82" i="35" s="1"/>
  <c r="AA238" i="35"/>
  <c r="AA241" i="35" s="1"/>
  <c r="Z121" i="35"/>
  <c r="Y122" i="35"/>
  <c r="AC243" i="35"/>
  <c r="Y243" i="35"/>
  <c r="Z242" i="35"/>
  <c r="W270" i="33"/>
  <c r="W271" i="33" s="1"/>
  <c r="Q121" i="26"/>
  <c r="R120" i="26"/>
  <c r="AG29" i="32"/>
  <c r="AF306" i="32"/>
  <c r="AF296" i="32"/>
  <c r="AF43" i="32"/>
  <c r="AF293" i="32"/>
  <c r="AF46" i="32"/>
  <c r="X126" i="32"/>
  <c r="X127" i="32" s="1"/>
  <c r="AG29" i="33"/>
  <c r="AF306" i="33"/>
  <c r="AF46" i="33"/>
  <c r="AF296" i="33"/>
  <c r="AF43" i="33"/>
  <c r="AF293" i="33"/>
  <c r="AM27" i="33"/>
  <c r="AL295" i="33"/>
  <c r="AL294" i="33"/>
  <c r="AM27" i="32"/>
  <c r="AL295" i="32"/>
  <c r="AL294" i="32"/>
  <c r="W126" i="33"/>
  <c r="W127" i="33" s="1"/>
  <c r="Z51" i="32"/>
  <c r="AA50" i="32"/>
  <c r="Y124" i="32"/>
  <c r="Y125" i="32" s="1"/>
  <c r="Y264" i="32"/>
  <c r="Y266" i="32" s="1"/>
  <c r="Y269" i="32" s="1"/>
  <c r="Y84" i="32"/>
  <c r="Z51" i="33"/>
  <c r="AA50" i="33"/>
  <c r="Y84" i="33"/>
  <c r="Y124" i="33"/>
  <c r="Y125" i="33" s="1"/>
  <c r="Y264" i="33"/>
  <c r="Y266" i="33" s="1"/>
  <c r="Y269" i="33" s="1"/>
  <c r="X130" i="32"/>
  <c r="W131" i="32"/>
  <c r="Z54" i="32"/>
  <c r="AA53" i="32"/>
  <c r="X183" i="32"/>
  <c r="X186" i="32" s="1"/>
  <c r="X184" i="32"/>
  <c r="X185" i="32" s="1"/>
  <c r="X86" i="32"/>
  <c r="X87" i="32" s="1"/>
  <c r="Z54" i="33"/>
  <c r="AA53" i="33"/>
  <c r="Y128" i="32"/>
  <c r="Y129" i="32" s="1"/>
  <c r="Y88" i="32"/>
  <c r="Y90" i="32" s="1"/>
  <c r="Y91" i="32" s="1"/>
  <c r="X183" i="33"/>
  <c r="X186" i="33" s="1"/>
  <c r="X86" i="33"/>
  <c r="X87" i="33" s="1"/>
  <c r="X184" i="33"/>
  <c r="X185" i="33" s="1"/>
  <c r="Y88" i="33"/>
  <c r="Y90" i="33" s="1"/>
  <c r="Y91" i="33" s="1"/>
  <c r="Y128" i="33"/>
  <c r="Y129" i="33" s="1"/>
  <c r="W271" i="32"/>
  <c r="X270" i="32"/>
  <c r="W46" i="12"/>
  <c r="W295" i="12"/>
  <c r="T38" i="28" s="1"/>
  <c r="W296" i="12"/>
  <c r="T57" i="28" s="1"/>
  <c r="AG293" i="12"/>
  <c r="AD2" i="28" s="1"/>
  <c r="AG43" i="12"/>
  <c r="AM299" i="12"/>
  <c r="AJ22" i="28" s="1"/>
  <c r="AM298" i="12"/>
  <c r="AJ3" i="28" s="1"/>
  <c r="AM300" i="12"/>
  <c r="AJ39" i="28" s="1"/>
  <c r="AM301" i="12"/>
  <c r="AJ58" i="28" s="1"/>
  <c r="AK294" i="12"/>
  <c r="Z53" i="26"/>
  <c r="AA52" i="26"/>
  <c r="Y127" i="26"/>
  <c r="Y128" i="26" s="1"/>
  <c r="Y87" i="26"/>
  <c r="Y89" i="26" s="1"/>
  <c r="Y90" i="26" s="1"/>
  <c r="V266" i="26"/>
  <c r="V270" i="26"/>
  <c r="W269" i="26"/>
  <c r="X182" i="26"/>
  <c r="X185" i="26" s="1"/>
  <c r="X85" i="26"/>
  <c r="X86" i="26" s="1"/>
  <c r="X183" i="26"/>
  <c r="X184" i="26" s="1"/>
  <c r="Y123" i="26"/>
  <c r="Y124" i="26" s="1"/>
  <c r="Y83" i="26"/>
  <c r="Y263" i="26"/>
  <c r="Y265" i="26" s="1"/>
  <c r="Y268" i="26" s="1"/>
  <c r="V130" i="26"/>
  <c r="W129" i="26"/>
  <c r="Z50" i="26"/>
  <c r="AA49" i="26"/>
  <c r="W125" i="26"/>
  <c r="V126" i="26"/>
  <c r="AM291" i="26"/>
  <c r="AM292" i="26"/>
  <c r="AN30" i="26"/>
  <c r="AM45" i="26"/>
  <c r="AM42" i="26"/>
  <c r="AM288" i="26"/>
  <c r="AM289" i="26"/>
  <c r="T216" i="26"/>
  <c r="S213" i="26"/>
  <c r="S217" i="26"/>
  <c r="L257" i="26"/>
  <c r="S238" i="26"/>
  <c r="T241" i="26"/>
  <c r="S242" i="26"/>
  <c r="X47" i="26"/>
  <c r="Y46" i="26"/>
  <c r="W237" i="26"/>
  <c r="W240" i="26" s="1"/>
  <c r="W118" i="26"/>
  <c r="W119" i="26" s="1"/>
  <c r="W78" i="26"/>
  <c r="W80" i="26" s="1"/>
  <c r="U76" i="26"/>
  <c r="U177" i="26"/>
  <c r="U178" i="26"/>
  <c r="Y43" i="26"/>
  <c r="X44" i="26"/>
  <c r="W114" i="26"/>
  <c r="W115" i="26" s="1"/>
  <c r="W74" i="26"/>
  <c r="W212" i="26"/>
  <c r="W215" i="26" s="1"/>
  <c r="T117" i="26"/>
  <c r="U116" i="26"/>
  <c r="T21" i="28"/>
  <c r="X34" i="12"/>
  <c r="L124" i="24"/>
  <c r="X38" i="12"/>
  <c r="AE2" i="2"/>
  <c r="AD1" i="2"/>
  <c r="U48" i="12"/>
  <c r="U238" i="12" s="1"/>
  <c r="V47" i="12"/>
  <c r="R121" i="12"/>
  <c r="R122" i="12" s="1"/>
  <c r="Q122" i="12"/>
  <c r="T79" i="12"/>
  <c r="T81" i="12" s="1"/>
  <c r="T119" i="12"/>
  <c r="T120" i="12" s="1"/>
  <c r="S82" i="12"/>
  <c r="AH28" i="12"/>
  <c r="B26" i="1"/>
  <c r="A27" i="1"/>
  <c r="AC126" i="47" l="1"/>
  <c r="AC131" i="47"/>
  <c r="AC131" i="50"/>
  <c r="AE54" i="47"/>
  <c r="AF53" i="47"/>
  <c r="AC184" i="50"/>
  <c r="AC185" i="50" s="1"/>
  <c r="AC183" i="50"/>
  <c r="AC86" i="50"/>
  <c r="AC87" i="50" s="1"/>
  <c r="AD88" i="47"/>
  <c r="AD90" i="47" s="1"/>
  <c r="AD91" i="47" s="1"/>
  <c r="AD128" i="47"/>
  <c r="AD129" i="47" s="1"/>
  <c r="AD130" i="47" s="1"/>
  <c r="AE54" i="50"/>
  <c r="AF53" i="50"/>
  <c r="AE51" i="47"/>
  <c r="AF50" i="47"/>
  <c r="AD88" i="50"/>
  <c r="AD90" i="50" s="1"/>
  <c r="AD91" i="50" s="1"/>
  <c r="AD128" i="50"/>
  <c r="AD129" i="50" s="1"/>
  <c r="AD130" i="50" s="1"/>
  <c r="AC184" i="47"/>
  <c r="AC185" i="47" s="1"/>
  <c r="AC86" i="47"/>
  <c r="AC87" i="47" s="1"/>
  <c r="AC183" i="47"/>
  <c r="AC186" i="47" s="1"/>
  <c r="AD124" i="47"/>
  <c r="AD125" i="47" s="1"/>
  <c r="AD126" i="47" s="1"/>
  <c r="AD264" i="47"/>
  <c r="AD266" i="47" s="1"/>
  <c r="AD269" i="47" s="1"/>
  <c r="AD270" i="47" s="1"/>
  <c r="AD84" i="47"/>
  <c r="AC186" i="50"/>
  <c r="AC271" i="47"/>
  <c r="AE51" i="50"/>
  <c r="AF50" i="50"/>
  <c r="AC127" i="47"/>
  <c r="AD84" i="50"/>
  <c r="AD264" i="50"/>
  <c r="AD266" i="50" s="1"/>
  <c r="AD269" i="50" s="1"/>
  <c r="AD124" i="50"/>
  <c r="AD125" i="50" s="1"/>
  <c r="AB126" i="50"/>
  <c r="AB127" i="50" s="1"/>
  <c r="X79" i="50"/>
  <c r="X81" i="50" s="1"/>
  <c r="X82" i="50" s="1"/>
  <c r="X119" i="50"/>
  <c r="X120" i="50" s="1"/>
  <c r="X238" i="50"/>
  <c r="X241" i="50" s="1"/>
  <c r="Y48" i="50"/>
  <c r="Z47" i="50"/>
  <c r="U121" i="50"/>
  <c r="T122" i="50"/>
  <c r="Z44" i="50"/>
  <c r="Y45" i="50"/>
  <c r="X75" i="50"/>
  <c r="X213" i="50"/>
  <c r="X216" i="50" s="1"/>
  <c r="X115" i="50"/>
  <c r="X116" i="50" s="1"/>
  <c r="T118" i="50"/>
  <c r="U117" i="50"/>
  <c r="W179" i="50"/>
  <c r="W180" i="50" s="1"/>
  <c r="W77" i="50"/>
  <c r="W78" i="50" s="1"/>
  <c r="W178" i="50"/>
  <c r="W181" i="50" s="1"/>
  <c r="U179" i="26"/>
  <c r="V179" i="26" s="1"/>
  <c r="AO30" i="50"/>
  <c r="AN43" i="50"/>
  <c r="AN46" i="50"/>
  <c r="U121" i="47"/>
  <c r="V121" i="47" s="1"/>
  <c r="AP30" i="47"/>
  <c r="AO46" i="47"/>
  <c r="AO43" i="47"/>
  <c r="W178" i="47"/>
  <c r="W181" i="47" s="1"/>
  <c r="W179" i="47"/>
  <c r="W180" i="47" s="1"/>
  <c r="W77" i="47"/>
  <c r="W78" i="47" s="1"/>
  <c r="W217" i="47"/>
  <c r="V218" i="47"/>
  <c r="U117" i="47"/>
  <c r="W242" i="47"/>
  <c r="V243" i="47"/>
  <c r="Y45" i="47"/>
  <c r="Z44" i="47"/>
  <c r="Y48" i="47"/>
  <c r="Z47" i="47"/>
  <c r="X213" i="47"/>
  <c r="X216" i="47" s="1"/>
  <c r="X75" i="47"/>
  <c r="X115" i="47"/>
  <c r="X116" i="47" s="1"/>
  <c r="X238" i="47"/>
  <c r="X241" i="47" s="1"/>
  <c r="X119" i="47"/>
  <c r="X120" i="47" s="1"/>
  <c r="X79" i="47"/>
  <c r="X81" i="47" s="1"/>
  <c r="X82" i="47" s="1"/>
  <c r="Y130" i="33"/>
  <c r="Y131" i="33" s="1"/>
  <c r="U121" i="40"/>
  <c r="U122" i="40" s="1"/>
  <c r="Z117" i="35"/>
  <c r="Z118" i="35" s="1"/>
  <c r="U77" i="26"/>
  <c r="V77" i="26" s="1"/>
  <c r="U117" i="40"/>
  <c r="Z270" i="35"/>
  <c r="Z271" i="35" s="1"/>
  <c r="Z47" i="33"/>
  <c r="Y48" i="33"/>
  <c r="X79" i="33"/>
  <c r="X81" i="33" s="1"/>
  <c r="X82" i="33" s="1"/>
  <c r="X119" i="33"/>
  <c r="X120" i="33" s="1"/>
  <c r="X238" i="33"/>
  <c r="X241" i="33" s="1"/>
  <c r="W242" i="33"/>
  <c r="V243" i="33"/>
  <c r="T122" i="33"/>
  <c r="U121" i="33"/>
  <c r="V121" i="40"/>
  <c r="W121" i="40" s="1"/>
  <c r="Z271" i="40"/>
  <c r="AB54" i="40"/>
  <c r="AC53" i="40"/>
  <c r="Y131" i="40"/>
  <c r="Z130" i="40"/>
  <c r="AA88" i="40"/>
  <c r="AA90" i="40" s="1"/>
  <c r="AA91" i="40" s="1"/>
  <c r="AA128" i="40"/>
  <c r="AA129" i="40" s="1"/>
  <c r="Z86" i="40"/>
  <c r="Z87" i="40" s="1"/>
  <c r="Z184" i="40"/>
  <c r="Z185" i="40" s="1"/>
  <c r="Z183" i="40"/>
  <c r="Z186" i="40" s="1"/>
  <c r="AB51" i="40"/>
  <c r="AC50" i="40"/>
  <c r="Z126" i="40"/>
  <c r="Y127" i="40"/>
  <c r="AA264" i="40"/>
  <c r="AA266" i="40" s="1"/>
  <c r="AA269" i="40" s="1"/>
  <c r="AA270" i="40" s="1"/>
  <c r="AA271" i="40" s="1"/>
  <c r="AA124" i="40"/>
  <c r="AA125" i="40" s="1"/>
  <c r="AA84" i="40"/>
  <c r="AM296" i="40"/>
  <c r="AM294" i="40"/>
  <c r="AM295" i="40"/>
  <c r="W81" i="26"/>
  <c r="U180" i="26"/>
  <c r="V180" i="26" s="1"/>
  <c r="W179" i="32"/>
  <c r="W180" i="32" s="1"/>
  <c r="W178" i="32"/>
  <c r="W181" i="32" s="1"/>
  <c r="W77" i="32"/>
  <c r="W78" i="32" s="1"/>
  <c r="Y48" i="32"/>
  <c r="Z47" i="32"/>
  <c r="Y45" i="40"/>
  <c r="Z44" i="40"/>
  <c r="W178" i="40"/>
  <c r="W181" i="40" s="1"/>
  <c r="W77" i="40"/>
  <c r="W78" i="40" s="1"/>
  <c r="W179" i="40"/>
  <c r="W180" i="40" s="1"/>
  <c r="X213" i="40"/>
  <c r="X216" i="40" s="1"/>
  <c r="X115" i="40"/>
  <c r="X116" i="40" s="1"/>
  <c r="X75" i="40"/>
  <c r="W217" i="33"/>
  <c r="V218" i="33"/>
  <c r="Y45" i="32"/>
  <c r="Z44" i="32"/>
  <c r="AN31" i="40"/>
  <c r="AN46" i="40" s="1"/>
  <c r="AM293" i="40"/>
  <c r="AM43" i="40"/>
  <c r="W217" i="32"/>
  <c r="V218" i="32"/>
  <c r="X238" i="32"/>
  <c r="X241" i="32" s="1"/>
  <c r="X119" i="32"/>
  <c r="X120" i="32" s="1"/>
  <c r="X79" i="32"/>
  <c r="X81" i="32" s="1"/>
  <c r="X82" i="32" s="1"/>
  <c r="U118" i="33"/>
  <c r="V117" i="33"/>
  <c r="V218" i="40"/>
  <c r="W217" i="40"/>
  <c r="Z44" i="33"/>
  <c r="Y45" i="33"/>
  <c r="T122" i="32"/>
  <c r="U121" i="32"/>
  <c r="X75" i="33"/>
  <c r="X213" i="33"/>
  <c r="X216" i="33" s="1"/>
  <c r="X115" i="33"/>
  <c r="X116" i="33" s="1"/>
  <c r="W241" i="40"/>
  <c r="W242" i="40" s="1"/>
  <c r="Y48" i="40"/>
  <c r="Z47" i="40"/>
  <c r="X213" i="32"/>
  <c r="X216" i="32" s="1"/>
  <c r="X115" i="32"/>
  <c r="X116" i="32" s="1"/>
  <c r="X75" i="32"/>
  <c r="W242" i="32"/>
  <c r="V243" i="32"/>
  <c r="X79" i="40"/>
  <c r="X81" i="40" s="1"/>
  <c r="X82" i="40" s="1"/>
  <c r="X238" i="40"/>
  <c r="X241" i="40" s="1"/>
  <c r="X119" i="40"/>
  <c r="X120" i="40" s="1"/>
  <c r="T118" i="32"/>
  <c r="U117" i="32"/>
  <c r="W77" i="33"/>
  <c r="W78" i="33" s="1"/>
  <c r="W178" i="33"/>
  <c r="W181" i="33" s="1"/>
  <c r="W179" i="33"/>
  <c r="W180" i="33" s="1"/>
  <c r="Z183" i="35"/>
  <c r="Z186" i="35" s="1"/>
  <c r="Z184" i="35"/>
  <c r="Z185" i="35" s="1"/>
  <c r="Z86" i="35"/>
  <c r="Z87" i="35" s="1"/>
  <c r="X127" i="35"/>
  <c r="Y126" i="35"/>
  <c r="AB51" i="35"/>
  <c r="AC50" i="35"/>
  <c r="AA124" i="35"/>
  <c r="AA125" i="35" s="1"/>
  <c r="AA84" i="35"/>
  <c r="AA264" i="35"/>
  <c r="AA266" i="35" s="1"/>
  <c r="AA269" i="35" s="1"/>
  <c r="W131" i="35"/>
  <c r="X130" i="35"/>
  <c r="AA54" i="35"/>
  <c r="AB53" i="35"/>
  <c r="Z128" i="35"/>
  <c r="Z129" i="35" s="1"/>
  <c r="Z88" i="35"/>
  <c r="Z90" i="35" s="1"/>
  <c r="Z91" i="35" s="1"/>
  <c r="X270" i="33"/>
  <c r="X271" i="33" s="1"/>
  <c r="AA75" i="35"/>
  <c r="AA213" i="35"/>
  <c r="AA216" i="35" s="1"/>
  <c r="AA115" i="35"/>
  <c r="AA116" i="35" s="1"/>
  <c r="AA117" i="35" s="1"/>
  <c r="AA118" i="35" s="1"/>
  <c r="AH293" i="12"/>
  <c r="AE2" i="28" s="1"/>
  <c r="AB45" i="35"/>
  <c r="AC44" i="35"/>
  <c r="Y126" i="32"/>
  <c r="Y127" i="32" s="1"/>
  <c r="AH29" i="35"/>
  <c r="AG306" i="35"/>
  <c r="AG43" i="35"/>
  <c r="AG46" i="35"/>
  <c r="AG296" i="35"/>
  <c r="AG293" i="35"/>
  <c r="Z179" i="35"/>
  <c r="Z180" i="35" s="1"/>
  <c r="Z178" i="35"/>
  <c r="Z181" i="35" s="1"/>
  <c r="Z77" i="35"/>
  <c r="Z78" i="35" s="1"/>
  <c r="Z217" i="35"/>
  <c r="Y218" i="35"/>
  <c r="AC48" i="35"/>
  <c r="AD47" i="35"/>
  <c r="AA121" i="35"/>
  <c r="Z122" i="35"/>
  <c r="AB238" i="35"/>
  <c r="AB241" i="35" s="1"/>
  <c r="AB119" i="35"/>
  <c r="AB120" i="35" s="1"/>
  <c r="AB79" i="35"/>
  <c r="AB81" i="35" s="1"/>
  <c r="AB82" i="35" s="1"/>
  <c r="Z243" i="35"/>
  <c r="AA242" i="35"/>
  <c r="AA243" i="35" s="1"/>
  <c r="S120" i="26"/>
  <c r="R121" i="26"/>
  <c r="AN27" i="32"/>
  <c r="AM294" i="32"/>
  <c r="AM295" i="32"/>
  <c r="AN27" i="33"/>
  <c r="AM295" i="33"/>
  <c r="AM294" i="33"/>
  <c r="AH29" i="32"/>
  <c r="AG306" i="32"/>
  <c r="AG43" i="32"/>
  <c r="AG296" i="32"/>
  <c r="AG293" i="32"/>
  <c r="AG46" i="32"/>
  <c r="AH29" i="33"/>
  <c r="AG306" i="33"/>
  <c r="AG43" i="33"/>
  <c r="AG46" i="33"/>
  <c r="AG296" i="33"/>
  <c r="AG293" i="33"/>
  <c r="X126" i="33"/>
  <c r="X127" i="33" s="1"/>
  <c r="AA51" i="32"/>
  <c r="AB50" i="32"/>
  <c r="Z128" i="32"/>
  <c r="Z129" i="32" s="1"/>
  <c r="Z88" i="32"/>
  <c r="Z90" i="32" s="1"/>
  <c r="Z91" i="32" s="1"/>
  <c r="Z264" i="32"/>
  <c r="Z266" i="32" s="1"/>
  <c r="Z269" i="32" s="1"/>
  <c r="Z124" i="32"/>
  <c r="Z125" i="32" s="1"/>
  <c r="Z84" i="32"/>
  <c r="X271" i="32"/>
  <c r="Y270" i="32"/>
  <c r="Y183" i="33"/>
  <c r="Y186" i="33" s="1"/>
  <c r="Y86" i="33"/>
  <c r="Y87" i="33" s="1"/>
  <c r="Y184" i="33"/>
  <c r="Y185" i="33" s="1"/>
  <c r="AA54" i="33"/>
  <c r="AB53" i="33"/>
  <c r="X131" i="32"/>
  <c r="Y130" i="32"/>
  <c r="Y131" i="32" s="1"/>
  <c r="AA51" i="33"/>
  <c r="AB50" i="33"/>
  <c r="Z128" i="33"/>
  <c r="Z129" i="33" s="1"/>
  <c r="Z88" i="33"/>
  <c r="Z90" i="33" s="1"/>
  <c r="Z91" i="33" s="1"/>
  <c r="Z264" i="33"/>
  <c r="Z266" i="33" s="1"/>
  <c r="Z269" i="33" s="1"/>
  <c r="Z84" i="33"/>
  <c r="Z124" i="33"/>
  <c r="Z125" i="33" s="1"/>
  <c r="AA54" i="32"/>
  <c r="AB53" i="32"/>
  <c r="Y183" i="32"/>
  <c r="Y186" i="32" s="1"/>
  <c r="Y86" i="32"/>
  <c r="Y87" i="32" s="1"/>
  <c r="Y184" i="32"/>
  <c r="Y185" i="32" s="1"/>
  <c r="AH43" i="12"/>
  <c r="X46" i="12"/>
  <c r="X296" i="12"/>
  <c r="U57" i="28" s="1"/>
  <c r="AN300" i="12"/>
  <c r="AK39" i="28" s="1"/>
  <c r="AN299" i="12"/>
  <c r="AK22" i="28" s="1"/>
  <c r="AN298" i="12"/>
  <c r="AK3" i="28" s="1"/>
  <c r="AN301" i="12"/>
  <c r="AK58" i="28" s="1"/>
  <c r="AL294" i="12"/>
  <c r="X295" i="12"/>
  <c r="U38" i="28" s="1"/>
  <c r="Y85" i="26"/>
  <c r="Y86" i="26" s="1"/>
  <c r="Y182" i="26"/>
  <c r="Y185" i="26" s="1"/>
  <c r="Y183" i="26"/>
  <c r="Y184" i="26" s="1"/>
  <c r="AA50" i="26"/>
  <c r="AB49" i="26"/>
  <c r="Z83" i="26"/>
  <c r="Z123" i="26"/>
  <c r="Z124" i="26" s="1"/>
  <c r="Z263" i="26"/>
  <c r="Z265" i="26" s="1"/>
  <c r="Z268" i="26" s="1"/>
  <c r="W130" i="26"/>
  <c r="X129" i="26"/>
  <c r="X125" i="26"/>
  <c r="W126" i="26"/>
  <c r="AB52" i="26"/>
  <c r="AA53" i="26"/>
  <c r="W270" i="26"/>
  <c r="W266" i="26"/>
  <c r="X269" i="26"/>
  <c r="Z87" i="26"/>
  <c r="Z89" i="26" s="1"/>
  <c r="Z90" i="26" s="1"/>
  <c r="Z127" i="26"/>
  <c r="Z128" i="26" s="1"/>
  <c r="AO30" i="26"/>
  <c r="AN288" i="26"/>
  <c r="AN289" i="26"/>
  <c r="AN45" i="26"/>
  <c r="AN42" i="26"/>
  <c r="AN292" i="26"/>
  <c r="AN291" i="26"/>
  <c r="Y44" i="26"/>
  <c r="Z43" i="26"/>
  <c r="T238" i="26"/>
  <c r="U241" i="26"/>
  <c r="T242" i="26"/>
  <c r="M257" i="26"/>
  <c r="W178" i="26"/>
  <c r="W177" i="26"/>
  <c r="W76" i="26"/>
  <c r="V116" i="26"/>
  <c r="U117" i="26"/>
  <c r="Z46" i="26"/>
  <c r="Y47" i="26"/>
  <c r="U216" i="26"/>
  <c r="T213" i="26"/>
  <c r="T217" i="26"/>
  <c r="X237" i="26"/>
  <c r="X240" i="26" s="1"/>
  <c r="X118" i="26"/>
  <c r="X119" i="26" s="1"/>
  <c r="X78" i="26"/>
  <c r="X80" i="26" s="1"/>
  <c r="X212" i="26"/>
  <c r="X215" i="26" s="1"/>
  <c r="X114" i="26"/>
  <c r="X115" i="26" s="1"/>
  <c r="X74" i="26"/>
  <c r="W47" i="12"/>
  <c r="W48" i="12" s="1"/>
  <c r="W238" i="12" s="1"/>
  <c r="U21" i="28"/>
  <c r="Y34" i="12"/>
  <c r="M124" i="24"/>
  <c r="AF2" i="2"/>
  <c r="AE1" i="2"/>
  <c r="T82" i="12"/>
  <c r="AI28" i="12"/>
  <c r="S121" i="12"/>
  <c r="S122" i="12" s="1"/>
  <c r="U119" i="12"/>
  <c r="U120" i="12" s="1"/>
  <c r="U79" i="12"/>
  <c r="U81" i="12" s="1"/>
  <c r="A28" i="1"/>
  <c r="B27" i="1"/>
  <c r="AC126" i="50" l="1"/>
  <c r="AC127" i="50" s="1"/>
  <c r="AD271" i="47"/>
  <c r="AD131" i="47"/>
  <c r="AF51" i="47"/>
  <c r="AG50" i="47"/>
  <c r="AE264" i="47"/>
  <c r="AE266" i="47" s="1"/>
  <c r="AE269" i="47" s="1"/>
  <c r="AE270" i="47" s="1"/>
  <c r="AE84" i="47"/>
  <c r="AE124" i="47"/>
  <c r="AE125" i="47" s="1"/>
  <c r="AE126" i="47" s="1"/>
  <c r="AF54" i="47"/>
  <c r="AG53" i="47"/>
  <c r="AD184" i="50"/>
  <c r="AD185" i="50" s="1"/>
  <c r="AD86" i="50"/>
  <c r="AD87" i="50" s="1"/>
  <c r="AD183" i="50"/>
  <c r="AD186" i="50" s="1"/>
  <c r="AD127" i="47"/>
  <c r="AF54" i="50"/>
  <c r="AG53" i="50"/>
  <c r="AE88" i="47"/>
  <c r="AE90" i="47" s="1"/>
  <c r="AE91" i="47" s="1"/>
  <c r="AE128" i="47"/>
  <c r="AE129" i="47" s="1"/>
  <c r="AE130" i="47" s="1"/>
  <c r="AD86" i="47"/>
  <c r="AD87" i="47" s="1"/>
  <c r="AD183" i="47"/>
  <c r="AD186" i="47" s="1"/>
  <c r="AD184" i="47"/>
  <c r="AD185" i="47" s="1"/>
  <c r="AF51" i="50"/>
  <c r="AG50" i="50"/>
  <c r="AE128" i="50"/>
  <c r="AE129" i="50" s="1"/>
  <c r="AE130" i="50" s="1"/>
  <c r="AE88" i="50"/>
  <c r="AE90" i="50" s="1"/>
  <c r="AE91" i="50" s="1"/>
  <c r="AD131" i="50"/>
  <c r="AE124" i="50"/>
  <c r="AE125" i="50" s="1"/>
  <c r="AE84" i="50"/>
  <c r="AE264" i="50"/>
  <c r="AE266" i="50" s="1"/>
  <c r="AE269" i="50" s="1"/>
  <c r="AE270" i="50" s="1"/>
  <c r="AE271" i="50" s="1"/>
  <c r="AD126" i="50"/>
  <c r="AD127" i="50" s="1"/>
  <c r="Z130" i="33"/>
  <c r="Z131" i="33" s="1"/>
  <c r="U122" i="50"/>
  <c r="V121" i="50"/>
  <c r="AA47" i="50"/>
  <c r="Z48" i="50"/>
  <c r="Y238" i="50"/>
  <c r="Y241" i="50" s="1"/>
  <c r="Y242" i="50" s="1"/>
  <c r="Y119" i="50"/>
  <c r="Y120" i="50" s="1"/>
  <c r="Y79" i="50"/>
  <c r="Y81" i="50" s="1"/>
  <c r="Y82" i="50" s="1"/>
  <c r="U118" i="50"/>
  <c r="V117" i="50"/>
  <c r="W77" i="26"/>
  <c r="X179" i="50"/>
  <c r="X180" i="50" s="1"/>
  <c r="X77" i="50"/>
  <c r="X78" i="50" s="1"/>
  <c r="X178" i="50"/>
  <c r="X181" i="50" s="1"/>
  <c r="W179" i="26"/>
  <c r="Y115" i="50"/>
  <c r="Y116" i="50" s="1"/>
  <c r="Y75" i="50"/>
  <c r="Y213" i="50"/>
  <c r="Y216" i="50" s="1"/>
  <c r="Y217" i="50" s="1"/>
  <c r="Y218" i="50" s="1"/>
  <c r="Z45" i="50"/>
  <c r="AA44" i="50"/>
  <c r="U122" i="47"/>
  <c r="AP30" i="50"/>
  <c r="AO46" i="50"/>
  <c r="AO43" i="50"/>
  <c r="AQ30" i="47"/>
  <c r="AP43" i="47"/>
  <c r="AP46" i="47"/>
  <c r="X77" i="47"/>
  <c r="X78" i="47" s="1"/>
  <c r="X178" i="47"/>
  <c r="X181" i="47" s="1"/>
  <c r="X179" i="47"/>
  <c r="X180" i="47" s="1"/>
  <c r="V117" i="47"/>
  <c r="U118" i="47"/>
  <c r="Z48" i="47"/>
  <c r="AA47" i="47"/>
  <c r="W218" i="47"/>
  <c r="X217" i="47"/>
  <c r="Y79" i="47"/>
  <c r="Y81" i="47" s="1"/>
  <c r="Y82" i="47" s="1"/>
  <c r="Y238" i="47"/>
  <c r="Y241" i="47" s="1"/>
  <c r="Y119" i="47"/>
  <c r="Y120" i="47" s="1"/>
  <c r="Z45" i="47"/>
  <c r="AA44" i="47"/>
  <c r="Y213" i="47"/>
  <c r="Y216" i="47" s="1"/>
  <c r="Y115" i="47"/>
  <c r="Y116" i="47" s="1"/>
  <c r="Y75" i="47"/>
  <c r="W243" i="47"/>
  <c r="X242" i="47"/>
  <c r="W121" i="47"/>
  <c r="V122" i="47"/>
  <c r="X81" i="26"/>
  <c r="AA270" i="35"/>
  <c r="AA271" i="35" s="1"/>
  <c r="V122" i="40"/>
  <c r="V117" i="40"/>
  <c r="U118" i="40"/>
  <c r="Z126" i="32"/>
  <c r="Z127" i="32" s="1"/>
  <c r="W180" i="26"/>
  <c r="W243" i="33"/>
  <c r="X242" i="33"/>
  <c r="Y238" i="33"/>
  <c r="Y241" i="33" s="1"/>
  <c r="Y79" i="33"/>
  <c r="Y81" i="33" s="1"/>
  <c r="Y82" i="33" s="1"/>
  <c r="Y119" i="33"/>
  <c r="Y120" i="33" s="1"/>
  <c r="U122" i="33"/>
  <c r="V121" i="33"/>
  <c r="Z48" i="33"/>
  <c r="AA47" i="33"/>
  <c r="AA126" i="40"/>
  <c r="Z127" i="40"/>
  <c r="Z131" i="40"/>
  <c r="AA130" i="40"/>
  <c r="AC51" i="40"/>
  <c r="AD50" i="40"/>
  <c r="AB124" i="40"/>
  <c r="AB125" i="40" s="1"/>
  <c r="AB84" i="40"/>
  <c r="AB264" i="40"/>
  <c r="AB266" i="40" s="1"/>
  <c r="AB269" i="40" s="1"/>
  <c r="AC54" i="40"/>
  <c r="AD53" i="40"/>
  <c r="AB128" i="40"/>
  <c r="AB129" i="40" s="1"/>
  <c r="AB88" i="40"/>
  <c r="AB90" i="40" s="1"/>
  <c r="AB91" i="40" s="1"/>
  <c r="AA86" i="40"/>
  <c r="AA87" i="40" s="1"/>
  <c r="AA184" i="40"/>
  <c r="AA185" i="40" s="1"/>
  <c r="AA183" i="40"/>
  <c r="AA186" i="40" s="1"/>
  <c r="AN296" i="40"/>
  <c r="AN294" i="40"/>
  <c r="AN295" i="40"/>
  <c r="W243" i="40"/>
  <c r="X242" i="40"/>
  <c r="Y75" i="33"/>
  <c r="Y115" i="33"/>
  <c r="Y116" i="33" s="1"/>
  <c r="Y213" i="33"/>
  <c r="Y216" i="33" s="1"/>
  <c r="X217" i="33"/>
  <c r="W218" i="33"/>
  <c r="Z45" i="40"/>
  <c r="AA44" i="40"/>
  <c r="X242" i="32"/>
  <c r="W243" i="32"/>
  <c r="Z45" i="33"/>
  <c r="AA44" i="33"/>
  <c r="Y115" i="40"/>
  <c r="Y116" i="40" s="1"/>
  <c r="Y75" i="40"/>
  <c r="Y213" i="40"/>
  <c r="Y216" i="40" s="1"/>
  <c r="X77" i="32"/>
  <c r="X78" i="32" s="1"/>
  <c r="X178" i="32"/>
  <c r="X181" i="32" s="1"/>
  <c r="X179" i="32"/>
  <c r="X180" i="32" s="1"/>
  <c r="W218" i="40"/>
  <c r="X217" i="40"/>
  <c r="X178" i="40"/>
  <c r="X181" i="40" s="1"/>
  <c r="X179" i="40"/>
  <c r="X180" i="40" s="1"/>
  <c r="X77" i="40"/>
  <c r="X78" i="40" s="1"/>
  <c r="Z48" i="32"/>
  <c r="AA47" i="32"/>
  <c r="V117" i="32"/>
  <c r="U118" i="32"/>
  <c r="X179" i="33"/>
  <c r="X180" i="33" s="1"/>
  <c r="X77" i="33"/>
  <c r="X78" i="33" s="1"/>
  <c r="X178" i="33"/>
  <c r="X181" i="33" s="1"/>
  <c r="Y79" i="32"/>
  <c r="Y81" i="32" s="1"/>
  <c r="Y82" i="32" s="1"/>
  <c r="Y119" i="32"/>
  <c r="Y120" i="32" s="1"/>
  <c r="Y238" i="32"/>
  <c r="Y241" i="32" s="1"/>
  <c r="U122" i="32"/>
  <c r="V121" i="32"/>
  <c r="V118" i="33"/>
  <c r="W117" i="33"/>
  <c r="W218" i="32"/>
  <c r="X217" i="32"/>
  <c r="AO31" i="40"/>
  <c r="AO46" i="40" s="1"/>
  <c r="AN293" i="40"/>
  <c r="AN43" i="40"/>
  <c r="Z48" i="40"/>
  <c r="AA47" i="40"/>
  <c r="Z45" i="32"/>
  <c r="AA44" i="32"/>
  <c r="Y119" i="40"/>
  <c r="Y120" i="40" s="1"/>
  <c r="Y238" i="40"/>
  <c r="Y241" i="40" s="1"/>
  <c r="Y79" i="40"/>
  <c r="Y81" i="40" s="1"/>
  <c r="Y82" i="40" s="1"/>
  <c r="W122" i="40"/>
  <c r="X121" i="40"/>
  <c r="Y213" i="32"/>
  <c r="Y216" i="32" s="1"/>
  <c r="Y115" i="32"/>
  <c r="Y116" i="32" s="1"/>
  <c r="Y75" i="32"/>
  <c r="AB124" i="35"/>
  <c r="AB125" i="35" s="1"/>
  <c r="AB84" i="35"/>
  <c r="AB264" i="35"/>
  <c r="AB266" i="35" s="1"/>
  <c r="AB269" i="35" s="1"/>
  <c r="X131" i="35"/>
  <c r="Y130" i="35"/>
  <c r="Z126" i="35"/>
  <c r="Y127" i="35"/>
  <c r="AB54" i="35"/>
  <c r="AC53" i="35"/>
  <c r="AA184" i="35"/>
  <c r="AA185" i="35" s="1"/>
  <c r="AA183" i="35"/>
  <c r="AA186" i="35" s="1"/>
  <c r="AA86" i="35"/>
  <c r="AA87" i="35" s="1"/>
  <c r="AA128" i="35"/>
  <c r="AA129" i="35" s="1"/>
  <c r="AA88" i="35"/>
  <c r="AA90" i="35" s="1"/>
  <c r="AA91" i="35" s="1"/>
  <c r="AC51" i="35"/>
  <c r="AD50" i="35"/>
  <c r="Y270" i="33"/>
  <c r="Y271" i="33" s="1"/>
  <c r="AD44" i="35"/>
  <c r="AC45" i="35"/>
  <c r="AB75" i="35"/>
  <c r="AB115" i="35"/>
  <c r="AB116" i="35" s="1"/>
  <c r="AB117" i="35" s="1"/>
  <c r="AB118" i="35" s="1"/>
  <c r="AB213" i="35"/>
  <c r="AB216" i="35" s="1"/>
  <c r="Z218" i="35"/>
  <c r="AA217" i="35"/>
  <c r="AI29" i="35"/>
  <c r="AH306" i="35"/>
  <c r="AH43" i="35"/>
  <c r="AH293" i="35"/>
  <c r="AH296" i="35"/>
  <c r="AH46" i="35"/>
  <c r="AH295" i="35"/>
  <c r="AH294" i="35"/>
  <c r="AA179" i="35"/>
  <c r="AA180" i="35" s="1"/>
  <c r="AA178" i="35"/>
  <c r="AA181" i="35" s="1"/>
  <c r="AA77" i="35"/>
  <c r="AA78" i="35" s="1"/>
  <c r="AD48" i="35"/>
  <c r="AE47" i="35"/>
  <c r="AC238" i="35"/>
  <c r="AC241" i="35" s="1"/>
  <c r="AC242" i="35" s="1"/>
  <c r="AC119" i="35"/>
  <c r="AC120" i="35" s="1"/>
  <c r="AC79" i="35"/>
  <c r="AC81" i="35" s="1"/>
  <c r="AC82" i="35" s="1"/>
  <c r="AA122" i="35"/>
  <c r="AB121" i="35"/>
  <c r="T120" i="26"/>
  <c r="S121" i="26"/>
  <c r="AI29" i="33"/>
  <c r="AH306" i="33"/>
  <c r="AH296" i="33"/>
  <c r="AH294" i="33"/>
  <c r="AH46" i="33"/>
  <c r="AH295" i="33"/>
  <c r="AH293" i="33"/>
  <c r="AH43" i="33"/>
  <c r="AO27" i="32"/>
  <c r="AN294" i="32"/>
  <c r="AN295" i="32"/>
  <c r="AO27" i="33"/>
  <c r="AN295" i="33"/>
  <c r="AN294" i="33"/>
  <c r="AI29" i="32"/>
  <c r="AH306" i="32"/>
  <c r="AH293" i="32"/>
  <c r="AH294" i="32"/>
  <c r="AH296" i="32"/>
  <c r="AH46" i="32"/>
  <c r="AH295" i="32"/>
  <c r="AH43" i="32"/>
  <c r="Y126" i="33"/>
  <c r="Y127" i="33" s="1"/>
  <c r="Z86" i="33"/>
  <c r="Z87" i="33" s="1"/>
  <c r="Z184" i="33"/>
  <c r="Z185" i="33" s="1"/>
  <c r="Z183" i="33"/>
  <c r="Z186" i="33" s="1"/>
  <c r="Z183" i="32"/>
  <c r="Z186" i="32" s="1"/>
  <c r="Z86" i="32"/>
  <c r="Z87" i="32" s="1"/>
  <c r="Z184" i="32"/>
  <c r="Z185" i="32" s="1"/>
  <c r="AA88" i="33"/>
  <c r="AA90" i="33" s="1"/>
  <c r="AA91" i="33" s="1"/>
  <c r="AA128" i="33"/>
  <c r="AA129" i="33" s="1"/>
  <c r="AB54" i="33"/>
  <c r="AC53" i="33"/>
  <c r="Z130" i="32"/>
  <c r="Z131" i="32" s="1"/>
  <c r="AA88" i="32"/>
  <c r="AA90" i="32" s="1"/>
  <c r="AA91" i="32" s="1"/>
  <c r="AA128" i="32"/>
  <c r="AA129" i="32" s="1"/>
  <c r="AB51" i="33"/>
  <c r="AC50" i="33"/>
  <c r="AB51" i="32"/>
  <c r="AC50" i="32"/>
  <c r="AB54" i="32"/>
  <c r="AC53" i="32"/>
  <c r="AA84" i="33"/>
  <c r="AA264" i="33"/>
  <c r="AA266" i="33" s="1"/>
  <c r="AA269" i="33" s="1"/>
  <c r="AA124" i="33"/>
  <c r="AA125" i="33" s="1"/>
  <c r="Z270" i="32"/>
  <c r="Y271" i="32"/>
  <c r="AA264" i="32"/>
  <c r="AA266" i="32" s="1"/>
  <c r="AA269" i="32" s="1"/>
  <c r="AA84" i="32"/>
  <c r="AA124" i="32"/>
  <c r="AA125" i="32" s="1"/>
  <c r="AI293" i="12"/>
  <c r="AF2" i="28" s="1"/>
  <c r="AI43" i="12"/>
  <c r="Y46" i="12"/>
  <c r="Y296" i="12"/>
  <c r="V57" i="28" s="1"/>
  <c r="AO301" i="12"/>
  <c r="AL58" i="28" s="1"/>
  <c r="AO300" i="12"/>
  <c r="AL39" i="28" s="1"/>
  <c r="AO299" i="12"/>
  <c r="AL22" i="28" s="1"/>
  <c r="AO298" i="12"/>
  <c r="AL3" i="28" s="1"/>
  <c r="AM294" i="12"/>
  <c r="Y295" i="12"/>
  <c r="V38" i="28" s="1"/>
  <c r="X130" i="26"/>
  <c r="Y129" i="26"/>
  <c r="Z85" i="26"/>
  <c r="Z86" i="26" s="1"/>
  <c r="Z183" i="26"/>
  <c r="Z184" i="26" s="1"/>
  <c r="Z182" i="26"/>
  <c r="Z185" i="26" s="1"/>
  <c r="AA123" i="26"/>
  <c r="AA124" i="26" s="1"/>
  <c r="AA83" i="26"/>
  <c r="AA263" i="26"/>
  <c r="AA265" i="26" s="1"/>
  <c r="AA268" i="26" s="1"/>
  <c r="X126" i="26"/>
  <c r="Y125" i="26"/>
  <c r="AB50" i="26"/>
  <c r="AC49" i="26"/>
  <c r="AA127" i="26"/>
  <c r="AA128" i="26" s="1"/>
  <c r="AA87" i="26"/>
  <c r="AA89" i="26" s="1"/>
  <c r="AA90" i="26" s="1"/>
  <c r="AC52" i="26"/>
  <c r="AB53" i="26"/>
  <c r="Y269" i="26"/>
  <c r="X266" i="26"/>
  <c r="X270" i="26"/>
  <c r="AO292" i="26"/>
  <c r="AO291" i="26"/>
  <c r="AP30" i="26"/>
  <c r="AO288" i="26"/>
  <c r="AO289" i="26"/>
  <c r="AO42" i="26"/>
  <c r="AO45" i="26"/>
  <c r="X76" i="26"/>
  <c r="X177" i="26"/>
  <c r="X180" i="26" s="1"/>
  <c r="X178" i="26"/>
  <c r="X179" i="26" s="1"/>
  <c r="V117" i="26"/>
  <c r="W116" i="26"/>
  <c r="U238" i="26"/>
  <c r="V241" i="26"/>
  <c r="U242" i="26"/>
  <c r="U213" i="26"/>
  <c r="V216" i="26"/>
  <c r="U217" i="26"/>
  <c r="Y78" i="26"/>
  <c r="Y80" i="26" s="1"/>
  <c r="Y237" i="26"/>
  <c r="Y240" i="26" s="1"/>
  <c r="Y118" i="26"/>
  <c r="Y119" i="26" s="1"/>
  <c r="Z44" i="26"/>
  <c r="AA43" i="26"/>
  <c r="Z47" i="26"/>
  <c r="AA46" i="26"/>
  <c r="Y74" i="26"/>
  <c r="Y212" i="26"/>
  <c r="Y215" i="26" s="1"/>
  <c r="Y114" i="26"/>
  <c r="Y115" i="26" s="1"/>
  <c r="X47" i="12"/>
  <c r="X48" i="12" s="1"/>
  <c r="X238" i="12" s="1"/>
  <c r="V21" i="28"/>
  <c r="Z34" i="12"/>
  <c r="N124" i="24"/>
  <c r="AG2" i="2"/>
  <c r="AF1" i="2"/>
  <c r="U82" i="12"/>
  <c r="V82" i="12" s="1"/>
  <c r="AJ28" i="12"/>
  <c r="W79" i="12"/>
  <c r="W81" i="12" s="1"/>
  <c r="W119" i="12"/>
  <c r="W120" i="12" s="1"/>
  <c r="T121" i="12"/>
  <c r="B28" i="1"/>
  <c r="A29" i="1"/>
  <c r="AA130" i="33" l="1"/>
  <c r="AE126" i="50"/>
  <c r="AE127" i="50" s="1"/>
  <c r="AE271" i="47"/>
  <c r="AE131" i="47"/>
  <c r="AE86" i="50"/>
  <c r="AE87" i="50" s="1"/>
  <c r="AE183" i="50"/>
  <c r="AE186" i="50" s="1"/>
  <c r="AE184" i="50"/>
  <c r="AE185" i="50" s="1"/>
  <c r="AG51" i="47"/>
  <c r="AH50" i="47"/>
  <c r="AE131" i="50"/>
  <c r="AF124" i="47"/>
  <c r="AF125" i="47" s="1"/>
  <c r="AF126" i="47" s="1"/>
  <c r="AF84" i="47"/>
  <c r="AF264" i="47"/>
  <c r="AF266" i="47" s="1"/>
  <c r="AF269" i="47" s="1"/>
  <c r="AF270" i="47" s="1"/>
  <c r="AF271" i="47" s="1"/>
  <c r="AE86" i="47"/>
  <c r="AE87" i="47" s="1"/>
  <c r="AE184" i="47"/>
  <c r="AE185" i="47" s="1"/>
  <c r="AE183" i="47"/>
  <c r="AE186" i="47" s="1"/>
  <c r="AF84" i="50"/>
  <c r="AF124" i="50"/>
  <c r="AF125" i="50" s="1"/>
  <c r="AF126" i="50" s="1"/>
  <c r="AF127" i="50" s="1"/>
  <c r="AF264" i="50"/>
  <c r="AF266" i="50" s="1"/>
  <c r="AF269" i="50" s="1"/>
  <c r="AG54" i="47"/>
  <c r="AH53" i="47"/>
  <c r="AE127" i="47"/>
  <c r="AG54" i="50"/>
  <c r="AH53" i="50"/>
  <c r="AF88" i="47"/>
  <c r="AF90" i="47" s="1"/>
  <c r="AF91" i="47" s="1"/>
  <c r="AF128" i="47"/>
  <c r="AF129" i="47" s="1"/>
  <c r="AF130" i="47" s="1"/>
  <c r="AG51" i="50"/>
  <c r="AH50" i="50"/>
  <c r="AF88" i="50"/>
  <c r="AF90" i="50" s="1"/>
  <c r="AF91" i="50" s="1"/>
  <c r="AF128" i="50"/>
  <c r="AF129" i="50" s="1"/>
  <c r="AF130" i="50" s="1"/>
  <c r="AC243" i="50"/>
  <c r="Y243" i="50"/>
  <c r="Z238" i="50"/>
  <c r="Z241" i="50" s="1"/>
  <c r="Z79" i="50"/>
  <c r="Z81" i="50" s="1"/>
  <c r="Z82" i="50" s="1"/>
  <c r="Z119" i="50"/>
  <c r="Z120" i="50" s="1"/>
  <c r="AA48" i="50"/>
  <c r="AB47" i="50"/>
  <c r="V122" i="50"/>
  <c r="W121" i="50"/>
  <c r="X77" i="26"/>
  <c r="Z75" i="50"/>
  <c r="Z213" i="50"/>
  <c r="Z216" i="50" s="1"/>
  <c r="Z115" i="50"/>
  <c r="Z116" i="50" s="1"/>
  <c r="AA45" i="50"/>
  <c r="AB44" i="50"/>
  <c r="Y178" i="50"/>
  <c r="Y181" i="50" s="1"/>
  <c r="Y77" i="50"/>
  <c r="Y78" i="50" s="1"/>
  <c r="Y179" i="50"/>
  <c r="Y180" i="50" s="1"/>
  <c r="V118" i="50"/>
  <c r="W117" i="50"/>
  <c r="AQ30" i="50"/>
  <c r="AP46" i="50"/>
  <c r="AP43" i="50"/>
  <c r="Y81" i="26"/>
  <c r="AA126" i="32"/>
  <c r="AA127" i="32" s="1"/>
  <c r="AR30" i="47"/>
  <c r="AQ43" i="47"/>
  <c r="AQ46" i="47"/>
  <c r="AA48" i="47"/>
  <c r="AB47" i="47"/>
  <c r="AA45" i="47"/>
  <c r="AB44" i="47"/>
  <c r="Z238" i="47"/>
  <c r="Z241" i="47" s="1"/>
  <c r="Z119" i="47"/>
  <c r="Z120" i="47" s="1"/>
  <c r="Z79" i="47"/>
  <c r="Z81" i="47" s="1"/>
  <c r="Z82" i="47" s="1"/>
  <c r="W122" i="47"/>
  <c r="X121" i="47"/>
  <c r="Z213" i="47"/>
  <c r="Z216" i="47" s="1"/>
  <c r="Z115" i="47"/>
  <c r="Z116" i="47" s="1"/>
  <c r="Z75" i="47"/>
  <c r="X243" i="47"/>
  <c r="Y242" i="47"/>
  <c r="W117" i="47"/>
  <c r="V118" i="47"/>
  <c r="Y77" i="47"/>
  <c r="Y78" i="47" s="1"/>
  <c r="Y179" i="47"/>
  <c r="Y180" i="47" s="1"/>
  <c r="Y178" i="47"/>
  <c r="Y181" i="47" s="1"/>
  <c r="Y217" i="47"/>
  <c r="X218" i="47"/>
  <c r="W117" i="40"/>
  <c r="V118" i="40"/>
  <c r="W121" i="33"/>
  <c r="V122" i="33"/>
  <c r="Z79" i="33"/>
  <c r="Z81" i="33" s="1"/>
  <c r="Z82" i="33" s="1"/>
  <c r="Z119" i="33"/>
  <c r="Z120" i="33" s="1"/>
  <c r="Z238" i="33"/>
  <c r="Z241" i="33" s="1"/>
  <c r="Y242" i="33"/>
  <c r="X243" i="33"/>
  <c r="AA48" i="33"/>
  <c r="AB47" i="33"/>
  <c r="AD51" i="40"/>
  <c r="AE50" i="40"/>
  <c r="AC264" i="40"/>
  <c r="AC266" i="40" s="1"/>
  <c r="AC269" i="40" s="1"/>
  <c r="AC270" i="40" s="1"/>
  <c r="AC271" i="40" s="1"/>
  <c r="AC84" i="40"/>
  <c r="AC124" i="40"/>
  <c r="AC125" i="40" s="1"/>
  <c r="AB130" i="40"/>
  <c r="AA131" i="40"/>
  <c r="AD54" i="40"/>
  <c r="AE53" i="40"/>
  <c r="AC128" i="40"/>
  <c r="AC129" i="40" s="1"/>
  <c r="AC88" i="40"/>
  <c r="AC90" i="40" s="1"/>
  <c r="AC91" i="40" s="1"/>
  <c r="AA127" i="40"/>
  <c r="AB126" i="40"/>
  <c r="AB183" i="40"/>
  <c r="AB186" i="40" s="1"/>
  <c r="AB86" i="40"/>
  <c r="AB87" i="40" s="1"/>
  <c r="AB184" i="40"/>
  <c r="AB185" i="40" s="1"/>
  <c r="AO296" i="40"/>
  <c r="AO294" i="40"/>
  <c r="AO295" i="40"/>
  <c r="Y77" i="40"/>
  <c r="Y78" i="40" s="1"/>
  <c r="Y179" i="40"/>
  <c r="Y180" i="40" s="1"/>
  <c r="Y178" i="40"/>
  <c r="Y181" i="40" s="1"/>
  <c r="AB44" i="32"/>
  <c r="AA45" i="32"/>
  <c r="W121" i="32"/>
  <c r="V122" i="32"/>
  <c r="X218" i="33"/>
  <c r="Y217" i="33"/>
  <c r="X122" i="40"/>
  <c r="Y121" i="40"/>
  <c r="Z75" i="32"/>
  <c r="Z213" i="32"/>
  <c r="Z216" i="32" s="1"/>
  <c r="Z115" i="32"/>
  <c r="Z116" i="32" s="1"/>
  <c r="Y217" i="40"/>
  <c r="X218" i="40"/>
  <c r="AA45" i="33"/>
  <c r="AB44" i="33"/>
  <c r="X117" i="33"/>
  <c r="W118" i="33"/>
  <c r="AA48" i="40"/>
  <c r="AB47" i="40"/>
  <c r="Z75" i="33"/>
  <c r="Z115" i="33"/>
  <c r="Z116" i="33" s="1"/>
  <c r="Z213" i="33"/>
  <c r="Z216" i="33" s="1"/>
  <c r="Z238" i="40"/>
  <c r="Z241" i="40" s="1"/>
  <c r="Z119" i="40"/>
  <c r="Z120" i="40" s="1"/>
  <c r="Z79" i="40"/>
  <c r="Z81" i="40" s="1"/>
  <c r="Z82" i="40" s="1"/>
  <c r="AP31" i="40"/>
  <c r="AP46" i="40" s="1"/>
  <c r="AO293" i="40"/>
  <c r="AO43" i="40"/>
  <c r="V118" i="32"/>
  <c r="W117" i="32"/>
  <c r="Y178" i="33"/>
  <c r="Y181" i="33" s="1"/>
  <c r="Y77" i="33"/>
  <c r="Y78" i="33" s="1"/>
  <c r="Y179" i="33"/>
  <c r="Y180" i="33" s="1"/>
  <c r="X218" i="32"/>
  <c r="Y217" i="32"/>
  <c r="AA48" i="32"/>
  <c r="AB47" i="32"/>
  <c r="X243" i="32"/>
  <c r="Y242" i="32"/>
  <c r="X243" i="40"/>
  <c r="Y242" i="40"/>
  <c r="Z75" i="40"/>
  <c r="Z115" i="40"/>
  <c r="Z116" i="40" s="1"/>
  <c r="Z213" i="40"/>
  <c r="Z216" i="40" s="1"/>
  <c r="Y77" i="32"/>
  <c r="Y78" i="32" s="1"/>
  <c r="Y179" i="32"/>
  <c r="Y180" i="32" s="1"/>
  <c r="Y178" i="32"/>
  <c r="Y181" i="32" s="1"/>
  <c r="Z238" i="32"/>
  <c r="Z241" i="32" s="1"/>
  <c r="Z119" i="32"/>
  <c r="Z120" i="32" s="1"/>
  <c r="Z79" i="32"/>
  <c r="Z81" i="32" s="1"/>
  <c r="Z82" i="32" s="1"/>
  <c r="AA45" i="40"/>
  <c r="AB44" i="40"/>
  <c r="AD51" i="35"/>
  <c r="AE50" i="35"/>
  <c r="Z127" i="35"/>
  <c r="AA126" i="35"/>
  <c r="AA127" i="35" s="1"/>
  <c r="AC84" i="35"/>
  <c r="AC264" i="35"/>
  <c r="AC266" i="35" s="1"/>
  <c r="AC269" i="35" s="1"/>
  <c r="AC270" i="35" s="1"/>
  <c r="AC124" i="35"/>
  <c r="AC125" i="35" s="1"/>
  <c r="Y131" i="35"/>
  <c r="Z130" i="35"/>
  <c r="AC54" i="35"/>
  <c r="AD53" i="35"/>
  <c r="AB86" i="35"/>
  <c r="AB87" i="35" s="1"/>
  <c r="AB183" i="35"/>
  <c r="AB186" i="35" s="1"/>
  <c r="AB184" i="35"/>
  <c r="AB185" i="35" s="1"/>
  <c r="AB128" i="35"/>
  <c r="AB129" i="35" s="1"/>
  <c r="AB88" i="35"/>
  <c r="AB90" i="35" s="1"/>
  <c r="AB91" i="35" s="1"/>
  <c r="Z270" i="33"/>
  <c r="Z271" i="33" s="1"/>
  <c r="AJ29" i="35"/>
  <c r="AI306" i="35"/>
  <c r="AI46" i="35"/>
  <c r="AI293" i="35"/>
  <c r="AI296" i="35"/>
  <c r="AI43" i="35"/>
  <c r="AB178" i="35"/>
  <c r="AB181" i="35" s="1"/>
  <c r="AB77" i="35"/>
  <c r="AB78" i="35" s="1"/>
  <c r="AB179" i="35"/>
  <c r="AB180" i="35" s="1"/>
  <c r="AC115" i="35"/>
  <c r="AC116" i="35" s="1"/>
  <c r="AC117" i="35" s="1"/>
  <c r="AC118" i="35" s="1"/>
  <c r="AC75" i="35"/>
  <c r="AC213" i="35"/>
  <c r="AC216" i="35" s="1"/>
  <c r="AC217" i="35" s="1"/>
  <c r="AB218" i="35" s="1"/>
  <c r="AD45" i="35"/>
  <c r="AE44" i="35"/>
  <c r="AB122" i="35"/>
  <c r="AC121" i="35"/>
  <c r="AE48" i="35"/>
  <c r="AF47" i="35"/>
  <c r="AD79" i="35"/>
  <c r="AD81" i="35" s="1"/>
  <c r="AD82" i="35" s="1"/>
  <c r="AD238" i="35"/>
  <c r="AD241" i="35" s="1"/>
  <c r="AD242" i="35" s="1"/>
  <c r="AD119" i="35"/>
  <c r="AD120" i="35" s="1"/>
  <c r="T121" i="26"/>
  <c r="U120" i="26"/>
  <c r="AP27" i="32"/>
  <c r="AO294" i="32"/>
  <c r="AO295" i="32"/>
  <c r="AJ29" i="32"/>
  <c r="AI306" i="32"/>
  <c r="AI46" i="32"/>
  <c r="AI293" i="32"/>
  <c r="AI43" i="32"/>
  <c r="AI296" i="32"/>
  <c r="AP27" i="33"/>
  <c r="AO294" i="33"/>
  <c r="AO295" i="33"/>
  <c r="AJ29" i="33"/>
  <c r="AI306" i="33"/>
  <c r="AI43" i="33"/>
  <c r="AI296" i="33"/>
  <c r="AI293" i="33"/>
  <c r="AI46" i="33"/>
  <c r="Z126" i="33"/>
  <c r="Z127" i="33" s="1"/>
  <c r="AA130" i="32"/>
  <c r="AA131" i="32" s="1"/>
  <c r="AA131" i="33"/>
  <c r="AA86" i="32"/>
  <c r="AA87" i="32" s="1"/>
  <c r="AA184" i="32"/>
  <c r="AA185" i="32" s="1"/>
  <c r="AA183" i="32"/>
  <c r="AA186" i="32" s="1"/>
  <c r="AB128" i="32"/>
  <c r="AB129" i="32" s="1"/>
  <c r="AB88" i="32"/>
  <c r="AB90" i="32" s="1"/>
  <c r="AB91" i="32" s="1"/>
  <c r="AC51" i="32"/>
  <c r="AD50" i="32"/>
  <c r="AC54" i="33"/>
  <c r="AD53" i="33"/>
  <c r="AB124" i="32"/>
  <c r="AB125" i="32" s="1"/>
  <c r="AB264" i="32"/>
  <c r="AB266" i="32" s="1"/>
  <c r="AB269" i="32" s="1"/>
  <c r="AB84" i="32"/>
  <c r="AB128" i="33"/>
  <c r="AB129" i="33" s="1"/>
  <c r="AB130" i="33" s="1"/>
  <c r="AB88" i="33"/>
  <c r="AB90" i="33" s="1"/>
  <c r="AB91" i="33" s="1"/>
  <c r="Z271" i="32"/>
  <c r="AA270" i="32"/>
  <c r="AA271" i="32" s="1"/>
  <c r="AC51" i="33"/>
  <c r="AD50" i="33"/>
  <c r="AB84" i="33"/>
  <c r="AB124" i="33"/>
  <c r="AB125" i="33" s="1"/>
  <c r="AB264" i="33"/>
  <c r="AB266" i="33" s="1"/>
  <c r="AB269" i="33" s="1"/>
  <c r="AA86" i="33"/>
  <c r="AA87" i="33" s="1"/>
  <c r="AA184" i="33"/>
  <c r="AA185" i="33" s="1"/>
  <c r="AA183" i="33"/>
  <c r="AA186" i="33" s="1"/>
  <c r="AC54" i="32"/>
  <c r="AD53" i="32"/>
  <c r="AJ43" i="12"/>
  <c r="AJ293" i="12"/>
  <c r="AG2" i="28" s="1"/>
  <c r="Z46" i="12"/>
  <c r="Z296" i="12"/>
  <c r="W57" i="28" s="1"/>
  <c r="AP298" i="12"/>
  <c r="AM3" i="28" s="1"/>
  <c r="AP301" i="12"/>
  <c r="AM58" i="28" s="1"/>
  <c r="AP300" i="12"/>
  <c r="AM39" i="28" s="1"/>
  <c r="AP299" i="12"/>
  <c r="AM22" i="28" s="1"/>
  <c r="Z295" i="12"/>
  <c r="W38" i="28" s="1"/>
  <c r="AN294" i="12"/>
  <c r="AA85" i="26"/>
  <c r="AA86" i="26" s="1"/>
  <c r="AA182" i="26"/>
  <c r="AA185" i="26" s="1"/>
  <c r="AA183" i="26"/>
  <c r="AA184" i="26" s="1"/>
  <c r="AB127" i="26"/>
  <c r="AB128" i="26" s="1"/>
  <c r="AB87" i="26"/>
  <c r="AB89" i="26" s="1"/>
  <c r="AB90" i="26" s="1"/>
  <c r="AC50" i="26"/>
  <c r="AD49" i="26"/>
  <c r="AD52" i="26"/>
  <c r="AC53" i="26"/>
  <c r="AB123" i="26"/>
  <c r="AB124" i="26" s="1"/>
  <c r="AB83" i="26"/>
  <c r="AB263" i="26"/>
  <c r="AB265" i="26" s="1"/>
  <c r="AB268" i="26" s="1"/>
  <c r="Y270" i="26"/>
  <c r="Z269" i="26"/>
  <c r="Y266" i="26"/>
  <c r="Z125" i="26"/>
  <c r="Y126" i="26"/>
  <c r="Y130" i="26"/>
  <c r="Z129" i="26"/>
  <c r="AQ30" i="26"/>
  <c r="AP288" i="26"/>
  <c r="AP289" i="26"/>
  <c r="AP45" i="26"/>
  <c r="AP42" i="26"/>
  <c r="AP292" i="26"/>
  <c r="AP291" i="26"/>
  <c r="Z74" i="26"/>
  <c r="Z114" i="26"/>
  <c r="Z115" i="26" s="1"/>
  <c r="Z212" i="26"/>
  <c r="Z215" i="26" s="1"/>
  <c r="W216" i="26"/>
  <c r="V213" i="26"/>
  <c r="V217" i="26"/>
  <c r="AA47" i="26"/>
  <c r="AB46" i="26"/>
  <c r="Z78" i="26"/>
  <c r="Z80" i="26" s="1"/>
  <c r="Z237" i="26"/>
  <c r="Z240" i="26" s="1"/>
  <c r="Z118" i="26"/>
  <c r="Z119" i="26" s="1"/>
  <c r="W241" i="26"/>
  <c r="V242" i="26"/>
  <c r="V238" i="26"/>
  <c r="X116" i="26"/>
  <c r="W117" i="26"/>
  <c r="Y76" i="26"/>
  <c r="Y178" i="26"/>
  <c r="Y179" i="26" s="1"/>
  <c r="Y177" i="26"/>
  <c r="Y180" i="26" s="1"/>
  <c r="AA44" i="26"/>
  <c r="AB43" i="26"/>
  <c r="Y47" i="12"/>
  <c r="W21" i="28"/>
  <c r="AA34" i="12"/>
  <c r="O124" i="24"/>
  <c r="AH2" i="2"/>
  <c r="AG1" i="2"/>
  <c r="W82" i="12"/>
  <c r="U121" i="12"/>
  <c r="T122" i="12"/>
  <c r="AK28" i="12"/>
  <c r="X119" i="12"/>
  <c r="X120" i="12" s="1"/>
  <c r="X79" i="12"/>
  <c r="X81" i="12" s="1"/>
  <c r="B29" i="1"/>
  <c r="A30" i="1"/>
  <c r="B30" i="1" s="1"/>
  <c r="AF127" i="47" l="1"/>
  <c r="AF131" i="47"/>
  <c r="AH54" i="47"/>
  <c r="AI53" i="47"/>
  <c r="AG124" i="50"/>
  <c r="AG125" i="50" s="1"/>
  <c r="AG126" i="50" s="1"/>
  <c r="AG127" i="50" s="1"/>
  <c r="AG84" i="50"/>
  <c r="AG264" i="50"/>
  <c r="AB126" i="32"/>
  <c r="AB127" i="32" s="1"/>
  <c r="AH54" i="50"/>
  <c r="AI53" i="50"/>
  <c r="AF183" i="50"/>
  <c r="AF186" i="50" s="1"/>
  <c r="AF184" i="50"/>
  <c r="AF185" i="50" s="1"/>
  <c r="AF86" i="50"/>
  <c r="AF87" i="50" s="1"/>
  <c r="AF131" i="50"/>
  <c r="AH51" i="50"/>
  <c r="AI50" i="50"/>
  <c r="AG88" i="50"/>
  <c r="AG90" i="50" s="1"/>
  <c r="AG91" i="50" s="1"/>
  <c r="AG128" i="50"/>
  <c r="AG129" i="50" s="1"/>
  <c r="AG130" i="50" s="1"/>
  <c r="AH51" i="47"/>
  <c r="AI50" i="47"/>
  <c r="AF183" i="47"/>
  <c r="AF186" i="47" s="1"/>
  <c r="AF86" i="47"/>
  <c r="AF87" i="47" s="1"/>
  <c r="AF184" i="47"/>
  <c r="AF185" i="47" s="1"/>
  <c r="AG84" i="47"/>
  <c r="AG264" i="47"/>
  <c r="AG266" i="47" s="1"/>
  <c r="AG269" i="47" s="1"/>
  <c r="AG270" i="47" s="1"/>
  <c r="AG271" i="47" s="1"/>
  <c r="AG124" i="47"/>
  <c r="AG125" i="47" s="1"/>
  <c r="AG126" i="47" s="1"/>
  <c r="AG128" i="47"/>
  <c r="AG129" i="47" s="1"/>
  <c r="AG130" i="47" s="1"/>
  <c r="AG88" i="47"/>
  <c r="AG90" i="47" s="1"/>
  <c r="AG91" i="47" s="1"/>
  <c r="DB266" i="50"/>
  <c r="AH282" i="50" s="1"/>
  <c r="AI282" i="50" s="1"/>
  <c r="AJ282" i="50" s="1"/>
  <c r="AJ287" i="50" s="1"/>
  <c r="DB266" i="47"/>
  <c r="AH282" i="47" s="1"/>
  <c r="AI282" i="47" s="1"/>
  <c r="AJ282" i="47" s="1"/>
  <c r="AJ287" i="47" s="1"/>
  <c r="X121" i="50"/>
  <c r="W122" i="50"/>
  <c r="AB48" i="50"/>
  <c r="AC47" i="50"/>
  <c r="AA238" i="50"/>
  <c r="AA241" i="50" s="1"/>
  <c r="AA242" i="50" s="1"/>
  <c r="AA243" i="50" s="1"/>
  <c r="AA79" i="50"/>
  <c r="AA81" i="50" s="1"/>
  <c r="AA82" i="50" s="1"/>
  <c r="AA119" i="50"/>
  <c r="AA120" i="50" s="1"/>
  <c r="Y77" i="26"/>
  <c r="W118" i="50"/>
  <c r="X117" i="50"/>
  <c r="Z81" i="26"/>
  <c r="AC44" i="50"/>
  <c r="AB45" i="50"/>
  <c r="AA115" i="50"/>
  <c r="AA116" i="50" s="1"/>
  <c r="AA213" i="50"/>
  <c r="AA216" i="50" s="1"/>
  <c r="AA217" i="50" s="1"/>
  <c r="AB217" i="50" s="1"/>
  <c r="AA218" i="50" s="1"/>
  <c r="AA75" i="50"/>
  <c r="Z77" i="50"/>
  <c r="Z78" i="50" s="1"/>
  <c r="Z179" i="50"/>
  <c r="Z180" i="50" s="1"/>
  <c r="Z178" i="50"/>
  <c r="Z181" i="50" s="1"/>
  <c r="AR30" i="50"/>
  <c r="AQ43" i="50"/>
  <c r="AQ46" i="50"/>
  <c r="AR43" i="47"/>
  <c r="AR46" i="47"/>
  <c r="AS46" i="47" s="1"/>
  <c r="W118" i="47"/>
  <c r="X117" i="47"/>
  <c r="AC243" i="47"/>
  <c r="Z242" i="47"/>
  <c r="Y243" i="47"/>
  <c r="Z217" i="47"/>
  <c r="Y218" i="47"/>
  <c r="Z77" i="47"/>
  <c r="Z78" i="47" s="1"/>
  <c r="Z179" i="47"/>
  <c r="Z180" i="47" s="1"/>
  <c r="Z178" i="47"/>
  <c r="Z181" i="47" s="1"/>
  <c r="AB45" i="47"/>
  <c r="AC44" i="47"/>
  <c r="AA213" i="47"/>
  <c r="AA216" i="47" s="1"/>
  <c r="AA75" i="47"/>
  <c r="AA115" i="47"/>
  <c r="AA116" i="47" s="1"/>
  <c r="AB48" i="47"/>
  <c r="AC47" i="47"/>
  <c r="X122" i="47"/>
  <c r="Y121" i="47"/>
  <c r="AA238" i="47"/>
  <c r="AA241" i="47" s="1"/>
  <c r="AA119" i="47"/>
  <c r="AA120" i="47" s="1"/>
  <c r="AA79" i="47"/>
  <c r="AA81" i="47" s="1"/>
  <c r="AA82" i="47" s="1"/>
  <c r="AB126" i="35"/>
  <c r="AB127" i="35" s="1"/>
  <c r="W118" i="40"/>
  <c r="X117" i="40"/>
  <c r="Z242" i="33"/>
  <c r="Y243" i="33"/>
  <c r="AC243" i="33"/>
  <c r="AA238" i="33"/>
  <c r="AA241" i="33" s="1"/>
  <c r="AA79" i="33"/>
  <c r="AA81" i="33" s="1"/>
  <c r="AA82" i="33" s="1"/>
  <c r="AA119" i="33"/>
  <c r="AA120" i="33" s="1"/>
  <c r="AC47" i="33"/>
  <c r="AB48" i="33"/>
  <c r="X121" i="33"/>
  <c r="W122" i="33"/>
  <c r="AB131" i="40"/>
  <c r="AC130" i="40"/>
  <c r="AB127" i="40"/>
  <c r="AC126" i="40"/>
  <c r="AC183" i="40"/>
  <c r="AC186" i="40" s="1"/>
  <c r="AC86" i="40"/>
  <c r="AC87" i="40" s="1"/>
  <c r="AC184" i="40"/>
  <c r="AC185" i="40" s="1"/>
  <c r="AE51" i="40"/>
  <c r="AF50" i="40"/>
  <c r="AE54" i="40"/>
  <c r="AF53" i="40"/>
  <c r="AD264" i="40"/>
  <c r="AD266" i="40" s="1"/>
  <c r="AD269" i="40" s="1"/>
  <c r="AD270" i="40" s="1"/>
  <c r="AD271" i="40" s="1"/>
  <c r="AD84" i="40"/>
  <c r="AD124" i="40"/>
  <c r="AD125" i="40" s="1"/>
  <c r="AD128" i="40"/>
  <c r="AD129" i="40" s="1"/>
  <c r="AD88" i="40"/>
  <c r="AD90" i="40" s="1"/>
  <c r="AD91" i="40" s="1"/>
  <c r="AP296" i="40"/>
  <c r="AP294" i="40"/>
  <c r="AP295" i="40"/>
  <c r="Z217" i="40"/>
  <c r="Y218" i="40"/>
  <c r="AB45" i="40"/>
  <c r="AC44" i="40"/>
  <c r="AC47" i="32"/>
  <c r="AB48" i="32"/>
  <c r="AB48" i="40"/>
  <c r="AC47" i="40"/>
  <c r="X121" i="32"/>
  <c r="W122" i="32"/>
  <c r="AQ31" i="40"/>
  <c r="AQ46" i="40" s="1"/>
  <c r="AP293" i="40"/>
  <c r="AP43" i="40"/>
  <c r="AA213" i="40"/>
  <c r="AA216" i="40" s="1"/>
  <c r="AA115" i="40"/>
  <c r="AA116" i="40" s="1"/>
  <c r="AA75" i="40"/>
  <c r="AA79" i="32"/>
  <c r="AA81" i="32" s="1"/>
  <c r="AA82" i="32" s="1"/>
  <c r="AA238" i="32"/>
  <c r="AA241" i="32" s="1"/>
  <c r="AA119" i="32"/>
  <c r="AA120" i="32" s="1"/>
  <c r="AA238" i="40"/>
  <c r="AA241" i="40" s="1"/>
  <c r="AA119" i="40"/>
  <c r="AA120" i="40" s="1"/>
  <c r="AA79" i="40"/>
  <c r="AA81" i="40" s="1"/>
  <c r="AA82" i="40" s="1"/>
  <c r="AA115" i="32"/>
  <c r="AA116" i="32" s="1"/>
  <c r="AA213" i="32"/>
  <c r="AA216" i="32" s="1"/>
  <c r="AA75" i="32"/>
  <c r="W118" i="32"/>
  <c r="X117" i="32"/>
  <c r="Y218" i="32"/>
  <c r="Z217" i="32"/>
  <c r="Z179" i="32"/>
  <c r="Z180" i="32" s="1"/>
  <c r="Z178" i="32"/>
  <c r="Z181" i="32" s="1"/>
  <c r="Z77" i="32"/>
  <c r="Z78" i="32" s="1"/>
  <c r="AB45" i="32"/>
  <c r="AC44" i="32"/>
  <c r="Z179" i="40"/>
  <c r="Z180" i="40" s="1"/>
  <c r="Z178" i="40"/>
  <c r="Z181" i="40" s="1"/>
  <c r="Z77" i="40"/>
  <c r="Z78" i="40" s="1"/>
  <c r="X118" i="33"/>
  <c r="Y117" i="33"/>
  <c r="Y122" i="40"/>
  <c r="Z121" i="40"/>
  <c r="Z242" i="40"/>
  <c r="AC243" i="40"/>
  <c r="Y243" i="40"/>
  <c r="AC44" i="33"/>
  <c r="AB45" i="33"/>
  <c r="Z179" i="33"/>
  <c r="Z180" i="33" s="1"/>
  <c r="Z178" i="33"/>
  <c r="Z181" i="33" s="1"/>
  <c r="Z77" i="33"/>
  <c r="Z78" i="33" s="1"/>
  <c r="AA115" i="33"/>
  <c r="AA116" i="33" s="1"/>
  <c r="AA75" i="33"/>
  <c r="AA213" i="33"/>
  <c r="AA216" i="33" s="1"/>
  <c r="Y218" i="33"/>
  <c r="Z217" i="33"/>
  <c r="Z242" i="32"/>
  <c r="AC243" i="32"/>
  <c r="Y243" i="32"/>
  <c r="AC271" i="35"/>
  <c r="AC183" i="35"/>
  <c r="AC186" i="35" s="1"/>
  <c r="AC184" i="35"/>
  <c r="AC185" i="35" s="1"/>
  <c r="AC86" i="35"/>
  <c r="AC87" i="35" s="1"/>
  <c r="Z131" i="35"/>
  <c r="AA130" i="35"/>
  <c r="AD54" i="35"/>
  <c r="AE53" i="35"/>
  <c r="AE51" i="35"/>
  <c r="AF50" i="35"/>
  <c r="AC128" i="35"/>
  <c r="AC129" i="35" s="1"/>
  <c r="AC88" i="35"/>
  <c r="AC90" i="35" s="1"/>
  <c r="AC91" i="35" s="1"/>
  <c r="AD124" i="35"/>
  <c r="AD125" i="35" s="1"/>
  <c r="AD84" i="35"/>
  <c r="AD264" i="35"/>
  <c r="AD266" i="35" s="1"/>
  <c r="AD269" i="35" s="1"/>
  <c r="AD270" i="35" s="1"/>
  <c r="AD271" i="35" s="1"/>
  <c r="AA270" i="33"/>
  <c r="AA271" i="33" s="1"/>
  <c r="AE45" i="35"/>
  <c r="AF44" i="35"/>
  <c r="AD213" i="35"/>
  <c r="AD216" i="35" s="1"/>
  <c r="AD217" i="35" s="1"/>
  <c r="AD115" i="35"/>
  <c r="AD116" i="35" s="1"/>
  <c r="AD117" i="35" s="1"/>
  <c r="AD118" i="35" s="1"/>
  <c r="AD75" i="35"/>
  <c r="AC77" i="35"/>
  <c r="AC78" i="35" s="1"/>
  <c r="AC179" i="35"/>
  <c r="AC180" i="35" s="1"/>
  <c r="AC178" i="35"/>
  <c r="AC181" i="35" s="1"/>
  <c r="AK29" i="35"/>
  <c r="AJ306" i="35"/>
  <c r="AJ293" i="35"/>
  <c r="AJ296" i="35"/>
  <c r="AJ43" i="35"/>
  <c r="AJ46" i="35"/>
  <c r="AE119" i="35"/>
  <c r="AE120" i="35" s="1"/>
  <c r="AE238" i="35"/>
  <c r="AE241" i="35" s="1"/>
  <c r="AE242" i="35" s="1"/>
  <c r="AE243" i="35" s="1"/>
  <c r="AE79" i="35"/>
  <c r="AE81" i="35" s="1"/>
  <c r="AE82" i="35" s="1"/>
  <c r="AF48" i="35"/>
  <c r="AG47" i="35"/>
  <c r="AG243" i="35"/>
  <c r="AD243" i="35"/>
  <c r="AD121" i="35"/>
  <c r="AC122" i="35"/>
  <c r="V120" i="26"/>
  <c r="U121" i="26"/>
  <c r="AB130" i="32"/>
  <c r="AB131" i="32" s="1"/>
  <c r="AQ27" i="32"/>
  <c r="AP295" i="32"/>
  <c r="AP294" i="32"/>
  <c r="AQ27" i="33"/>
  <c r="AP294" i="33"/>
  <c r="AP295" i="33"/>
  <c r="AK29" i="33"/>
  <c r="AJ306" i="33"/>
  <c r="AJ46" i="33"/>
  <c r="AJ43" i="33"/>
  <c r="AJ296" i="33"/>
  <c r="AJ293" i="33"/>
  <c r="AK29" i="32"/>
  <c r="AJ306" i="32"/>
  <c r="AJ296" i="32"/>
  <c r="AJ43" i="32"/>
  <c r="AJ293" i="32"/>
  <c r="AJ46" i="32"/>
  <c r="AA126" i="33"/>
  <c r="AA127" i="33" s="1"/>
  <c r="AB131" i="33"/>
  <c r="AB184" i="33"/>
  <c r="AB185" i="33" s="1"/>
  <c r="AB183" i="33"/>
  <c r="AB186" i="33" s="1"/>
  <c r="AB86" i="33"/>
  <c r="AB87" i="33" s="1"/>
  <c r="AC124" i="32"/>
  <c r="AC125" i="32" s="1"/>
  <c r="AC126" i="32" s="1"/>
  <c r="AC127" i="32" s="1"/>
  <c r="AC264" i="32"/>
  <c r="AC266" i="32" s="1"/>
  <c r="AC269" i="32" s="1"/>
  <c r="AC270" i="32" s="1"/>
  <c r="AC271" i="32" s="1"/>
  <c r="AC84" i="32"/>
  <c r="AB184" i="32"/>
  <c r="AB185" i="32" s="1"/>
  <c r="AB183" i="32"/>
  <c r="AB186" i="32" s="1"/>
  <c r="AB86" i="32"/>
  <c r="AB87" i="32" s="1"/>
  <c r="AD51" i="33"/>
  <c r="AE50" i="33"/>
  <c r="AD54" i="32"/>
  <c r="AE53" i="32"/>
  <c r="AC124" i="33"/>
  <c r="AC125" i="33" s="1"/>
  <c r="AC84" i="33"/>
  <c r="AC264" i="33"/>
  <c r="AC266" i="33" s="1"/>
  <c r="AC269" i="33" s="1"/>
  <c r="AC270" i="33" s="1"/>
  <c r="AC271" i="33" s="1"/>
  <c r="AD54" i="33"/>
  <c r="AE53" i="33"/>
  <c r="AC128" i="33"/>
  <c r="AC129" i="33" s="1"/>
  <c r="AC130" i="33" s="1"/>
  <c r="AC88" i="33"/>
  <c r="AC90" i="33" s="1"/>
  <c r="AC91" i="33" s="1"/>
  <c r="AC128" i="32"/>
  <c r="AC129" i="32" s="1"/>
  <c r="AC88" i="32"/>
  <c r="AC90" i="32" s="1"/>
  <c r="AC91" i="32" s="1"/>
  <c r="AD51" i="32"/>
  <c r="AE50" i="32"/>
  <c r="AK43" i="12"/>
  <c r="AK293" i="12"/>
  <c r="AH2" i="28" s="1"/>
  <c r="AA46" i="12"/>
  <c r="AA296" i="12"/>
  <c r="X57" i="28" s="1"/>
  <c r="AQ301" i="12"/>
  <c r="AN58" i="28" s="1"/>
  <c r="AQ299" i="12"/>
  <c r="AN22" i="28" s="1"/>
  <c r="AQ300" i="12"/>
  <c r="AN39" i="28" s="1"/>
  <c r="AQ298" i="12"/>
  <c r="AN3" i="28" s="1"/>
  <c r="AO294" i="12"/>
  <c r="AA295" i="12"/>
  <c r="X38" i="28" s="1"/>
  <c r="AA129" i="26"/>
  <c r="Z130" i="26"/>
  <c r="AB85" i="26"/>
  <c r="AB86" i="26" s="1"/>
  <c r="AB183" i="26"/>
  <c r="AB184" i="26" s="1"/>
  <c r="AB182" i="26"/>
  <c r="AB185" i="26" s="1"/>
  <c r="Z266" i="26"/>
  <c r="AA269" i="26"/>
  <c r="Z270" i="26"/>
  <c r="AC127" i="26"/>
  <c r="AC128" i="26" s="1"/>
  <c r="AC87" i="26"/>
  <c r="AC89" i="26" s="1"/>
  <c r="AC90" i="26" s="1"/>
  <c r="AC83" i="26"/>
  <c r="AC263" i="26"/>
  <c r="AC265" i="26" s="1"/>
  <c r="AC268" i="26" s="1"/>
  <c r="AC123" i="26"/>
  <c r="AC124" i="26" s="1"/>
  <c r="Z126" i="26"/>
  <c r="AA125" i="26"/>
  <c r="AD53" i="26"/>
  <c r="AE52" i="26"/>
  <c r="AD50" i="26"/>
  <c r="AE49" i="26"/>
  <c r="AQ292" i="26"/>
  <c r="AQ291" i="26"/>
  <c r="AR30" i="26"/>
  <c r="AQ42" i="26"/>
  <c r="AQ288" i="26"/>
  <c r="AQ289" i="26"/>
  <c r="AQ45" i="26"/>
  <c r="AB44" i="26"/>
  <c r="AC43" i="26"/>
  <c r="X117" i="26"/>
  <c r="Y116" i="26"/>
  <c r="AA212" i="26"/>
  <c r="AA215" i="26" s="1"/>
  <c r="AA74" i="26"/>
  <c r="AA114" i="26"/>
  <c r="AA115" i="26" s="1"/>
  <c r="X216" i="26"/>
  <c r="W213" i="26"/>
  <c r="W217" i="26"/>
  <c r="AB47" i="26"/>
  <c r="AC46" i="26"/>
  <c r="W238" i="26"/>
  <c r="X241" i="26"/>
  <c r="W242" i="26"/>
  <c r="AA237" i="26"/>
  <c r="AA240" i="26" s="1"/>
  <c r="AA118" i="26"/>
  <c r="AA119" i="26" s="1"/>
  <c r="AA78" i="26"/>
  <c r="AA80" i="26" s="1"/>
  <c r="AA81" i="26" s="1"/>
  <c r="Z178" i="26"/>
  <c r="Z179" i="26" s="1"/>
  <c r="Z177" i="26"/>
  <c r="Z180" i="26" s="1"/>
  <c r="Z76" i="26"/>
  <c r="Z47" i="12"/>
  <c r="Z48" i="12" s="1"/>
  <c r="Z238" i="12" s="1"/>
  <c r="Y48" i="12"/>
  <c r="Y238" i="12" s="1"/>
  <c r="X21" i="28"/>
  <c r="AB34" i="12"/>
  <c r="P124" i="24"/>
  <c r="AI2" i="2"/>
  <c r="AH1" i="2"/>
  <c r="X82" i="12"/>
  <c r="U122" i="12"/>
  <c r="V121" i="12"/>
  <c r="AL28" i="12"/>
  <c r="AG131" i="47" l="1"/>
  <c r="AG127" i="47"/>
  <c r="AG131" i="50"/>
  <c r="AI51" i="47"/>
  <c r="AJ50" i="47"/>
  <c r="AG86" i="50"/>
  <c r="AG87" i="50" s="1"/>
  <c r="AG184" i="50"/>
  <c r="AG185" i="50" s="1"/>
  <c r="AG183" i="50"/>
  <c r="AG186" i="50" s="1"/>
  <c r="AH84" i="47"/>
  <c r="AH124" i="47"/>
  <c r="AH125" i="47" s="1"/>
  <c r="AH126" i="47" s="1"/>
  <c r="AH264" i="47"/>
  <c r="AH266" i="47" s="1"/>
  <c r="AH269" i="47" s="1"/>
  <c r="AH270" i="47" s="1"/>
  <c r="AH271" i="47" s="1"/>
  <c r="AI54" i="47"/>
  <c r="AJ53" i="47"/>
  <c r="AI54" i="50"/>
  <c r="AJ53" i="50"/>
  <c r="AH128" i="47"/>
  <c r="AH129" i="47" s="1"/>
  <c r="AH130" i="47" s="1"/>
  <c r="AH88" i="47"/>
  <c r="AH90" i="47" s="1"/>
  <c r="AH91" i="47" s="1"/>
  <c r="AG183" i="47"/>
  <c r="AG186" i="47" s="1"/>
  <c r="AG184" i="47"/>
  <c r="AG185" i="47" s="1"/>
  <c r="AG86" i="47"/>
  <c r="AG87" i="47" s="1"/>
  <c r="AI51" i="50"/>
  <c r="AJ50" i="50"/>
  <c r="AH88" i="50"/>
  <c r="AH90" i="50" s="1"/>
  <c r="AH91" i="50" s="1"/>
  <c r="AH128" i="50"/>
  <c r="AH129" i="50" s="1"/>
  <c r="AH130" i="50" s="1"/>
  <c r="AH264" i="50"/>
  <c r="AH266" i="50" s="1"/>
  <c r="AH269" i="50" s="1"/>
  <c r="AH124" i="50"/>
  <c r="AH125" i="50" s="1"/>
  <c r="AH126" i="50" s="1"/>
  <c r="AH127" i="50" s="1"/>
  <c r="AH84" i="50"/>
  <c r="AG266" i="50"/>
  <c r="AG269" i="50" s="1"/>
  <c r="AG270" i="50" s="1"/>
  <c r="AG271" i="50" s="1"/>
  <c r="Z77" i="26"/>
  <c r="AD47" i="50"/>
  <c r="AC48" i="50"/>
  <c r="AB119" i="50"/>
  <c r="AB120" i="50" s="1"/>
  <c r="AB238" i="50"/>
  <c r="AB241" i="50" s="1"/>
  <c r="AB79" i="50"/>
  <c r="AB81" i="50" s="1"/>
  <c r="AB82" i="50" s="1"/>
  <c r="Y121" i="50"/>
  <c r="X122" i="50"/>
  <c r="AA179" i="50"/>
  <c r="AA180" i="50" s="1"/>
  <c r="AA178" i="50"/>
  <c r="AA181" i="50" s="1"/>
  <c r="AA77" i="50"/>
  <c r="AA78" i="50" s="1"/>
  <c r="AB115" i="50"/>
  <c r="AB116" i="50" s="1"/>
  <c r="AB75" i="50"/>
  <c r="AB213" i="50"/>
  <c r="AB216" i="50" s="1"/>
  <c r="AC45" i="50"/>
  <c r="AD44" i="50"/>
  <c r="X118" i="50"/>
  <c r="Y117" i="50"/>
  <c r="AR43" i="50"/>
  <c r="AR46" i="50"/>
  <c r="AS43" i="47"/>
  <c r="AS44" i="47" s="1"/>
  <c r="AT44" i="47" s="1"/>
  <c r="AB119" i="47"/>
  <c r="AB120" i="47" s="1"/>
  <c r="AB238" i="47"/>
  <c r="AB241" i="47" s="1"/>
  <c r="AB79" i="47"/>
  <c r="AB81" i="47" s="1"/>
  <c r="AB82" i="47" s="1"/>
  <c r="AA178" i="47"/>
  <c r="AA181" i="47" s="1"/>
  <c r="AA179" i="47"/>
  <c r="AA180" i="47" s="1"/>
  <c r="AA77" i="47"/>
  <c r="AA78" i="47" s="1"/>
  <c r="AA217" i="47"/>
  <c r="Z218" i="47"/>
  <c r="AC45" i="47"/>
  <c r="AD44" i="47"/>
  <c r="Z243" i="47"/>
  <c r="AA242" i="47"/>
  <c r="AA243" i="47" s="1"/>
  <c r="Y122" i="47"/>
  <c r="Z121" i="47"/>
  <c r="AB213" i="47"/>
  <c r="AB216" i="47" s="1"/>
  <c r="AB115" i="47"/>
  <c r="AB116" i="47" s="1"/>
  <c r="AB75" i="47"/>
  <c r="Y117" i="47"/>
  <c r="X118" i="47"/>
  <c r="AC48" i="47"/>
  <c r="AD47" i="47"/>
  <c r="AC126" i="35"/>
  <c r="AD126" i="35" s="1"/>
  <c r="AD127" i="35" s="1"/>
  <c r="X118" i="40"/>
  <c r="Y117" i="40"/>
  <c r="AD47" i="33"/>
  <c r="AC48" i="33"/>
  <c r="AB79" i="33"/>
  <c r="AB81" i="33" s="1"/>
  <c r="AB82" i="33" s="1"/>
  <c r="AB238" i="33"/>
  <c r="AB241" i="33" s="1"/>
  <c r="AB119" i="33"/>
  <c r="AB120" i="33" s="1"/>
  <c r="Y121" i="33"/>
  <c r="X122" i="33"/>
  <c r="Z243" i="33"/>
  <c r="AA242" i="33"/>
  <c r="AA243" i="33" s="1"/>
  <c r="AF54" i="40"/>
  <c r="AG53" i="40"/>
  <c r="AD126" i="40"/>
  <c r="AC127" i="40"/>
  <c r="AD183" i="40"/>
  <c r="AD186" i="40" s="1"/>
  <c r="AD184" i="40"/>
  <c r="AD185" i="40" s="1"/>
  <c r="AD86" i="40"/>
  <c r="AD87" i="40" s="1"/>
  <c r="AE88" i="40"/>
  <c r="AE90" i="40" s="1"/>
  <c r="AE91" i="40" s="1"/>
  <c r="AE128" i="40"/>
  <c r="AE129" i="40" s="1"/>
  <c r="AD130" i="40"/>
  <c r="AC131" i="40"/>
  <c r="AF51" i="40"/>
  <c r="AG50" i="40"/>
  <c r="AE124" i="40"/>
  <c r="AE125" i="40" s="1"/>
  <c r="AE264" i="40"/>
  <c r="AE266" i="40" s="1"/>
  <c r="AE269" i="40" s="1"/>
  <c r="AE270" i="40" s="1"/>
  <c r="AE271" i="40" s="1"/>
  <c r="AE84" i="40"/>
  <c r="AQ296" i="40"/>
  <c r="AQ294" i="40"/>
  <c r="AQ295" i="40"/>
  <c r="X118" i="32"/>
  <c r="Y117" i="32"/>
  <c r="Z243" i="32"/>
  <c r="AA242" i="32"/>
  <c r="AA243" i="32" s="1"/>
  <c r="Z122" i="40"/>
  <c r="AA121" i="40"/>
  <c r="AB75" i="32"/>
  <c r="AB115" i="32"/>
  <c r="AB116" i="32" s="1"/>
  <c r="AB213" i="32"/>
  <c r="AB216" i="32" s="1"/>
  <c r="AB119" i="40"/>
  <c r="AB120" i="40" s="1"/>
  <c r="AB79" i="40"/>
  <c r="AB81" i="40" s="1"/>
  <c r="AB82" i="40" s="1"/>
  <c r="AB238" i="40"/>
  <c r="AB241" i="40" s="1"/>
  <c r="AA217" i="33"/>
  <c r="Z218" i="33"/>
  <c r="AA178" i="32"/>
  <c r="AA181" i="32" s="1"/>
  <c r="AA77" i="32"/>
  <c r="AA78" i="32" s="1"/>
  <c r="AA179" i="32"/>
  <c r="AA180" i="32" s="1"/>
  <c r="AB119" i="32"/>
  <c r="AB120" i="32" s="1"/>
  <c r="AB238" i="32"/>
  <c r="AB241" i="32" s="1"/>
  <c r="AB79" i="32"/>
  <c r="AB81" i="32" s="1"/>
  <c r="AB82" i="32" s="1"/>
  <c r="AD44" i="32"/>
  <c r="AC45" i="32"/>
  <c r="AB115" i="33"/>
  <c r="AB116" i="33" s="1"/>
  <c r="AB213" i="33"/>
  <c r="AB216" i="33" s="1"/>
  <c r="AB75" i="33"/>
  <c r="Z117" i="33"/>
  <c r="Y118" i="33"/>
  <c r="AC48" i="32"/>
  <c r="AD47" i="32"/>
  <c r="AC45" i="33"/>
  <c r="AD44" i="33"/>
  <c r="AA178" i="40"/>
  <c r="AA181" i="40" s="1"/>
  <c r="AA77" i="40"/>
  <c r="AA78" i="40" s="1"/>
  <c r="AA179" i="40"/>
  <c r="AA180" i="40" s="1"/>
  <c r="AC45" i="40"/>
  <c r="AD44" i="40"/>
  <c r="AA178" i="33"/>
  <c r="AA181" i="33" s="1"/>
  <c r="AA77" i="33"/>
  <c r="AA78" i="33" s="1"/>
  <c r="AA179" i="33"/>
  <c r="AA180" i="33" s="1"/>
  <c r="AR31" i="40"/>
  <c r="AR46" i="40" s="1"/>
  <c r="AQ293" i="40"/>
  <c r="AQ43" i="40"/>
  <c r="AB75" i="40"/>
  <c r="AB115" i="40"/>
  <c r="AB116" i="40" s="1"/>
  <c r="AB213" i="40"/>
  <c r="AB216" i="40" s="1"/>
  <c r="Z218" i="32"/>
  <c r="AA217" i="32"/>
  <c r="AC48" i="40"/>
  <c r="AD47" i="40"/>
  <c r="Z243" i="40"/>
  <c r="AA242" i="40"/>
  <c r="AA243" i="40" s="1"/>
  <c r="Y121" i="32"/>
  <c r="X122" i="32"/>
  <c r="Z218" i="40"/>
  <c r="AA217" i="40"/>
  <c r="AA131" i="35"/>
  <c r="AB130" i="35"/>
  <c r="AB131" i="35" s="1"/>
  <c r="AD86" i="35"/>
  <c r="AD87" i="35" s="1"/>
  <c r="AD183" i="35"/>
  <c r="AD186" i="35" s="1"/>
  <c r="AD184" i="35"/>
  <c r="AD185" i="35" s="1"/>
  <c r="AF51" i="35"/>
  <c r="AG50" i="35"/>
  <c r="AE84" i="35"/>
  <c r="AE124" i="35"/>
  <c r="AE125" i="35" s="1"/>
  <c r="AE264" i="35"/>
  <c r="AE266" i="35" s="1"/>
  <c r="AE269" i="35" s="1"/>
  <c r="AE270" i="35" s="1"/>
  <c r="AE54" i="35"/>
  <c r="AF53" i="35"/>
  <c r="AD128" i="35"/>
  <c r="AD129" i="35" s="1"/>
  <c r="AD88" i="35"/>
  <c r="AD90" i="35" s="1"/>
  <c r="AD91" i="35" s="1"/>
  <c r="AF45" i="35"/>
  <c r="AG44" i="35"/>
  <c r="AL29" i="35"/>
  <c r="AK306" i="35"/>
  <c r="AK46" i="35"/>
  <c r="AK293" i="35"/>
  <c r="AK296" i="35"/>
  <c r="AK43" i="35"/>
  <c r="AE213" i="35"/>
  <c r="AE216" i="35" s="1"/>
  <c r="AE217" i="35" s="1"/>
  <c r="AE218" i="35" s="1"/>
  <c r="AE115" i="35"/>
  <c r="AE116" i="35" s="1"/>
  <c r="AE117" i="35" s="1"/>
  <c r="AE118" i="35" s="1"/>
  <c r="AE75" i="35"/>
  <c r="AC130" i="32"/>
  <c r="AC131" i="32" s="1"/>
  <c r="AD77" i="35"/>
  <c r="AD78" i="35" s="1"/>
  <c r="AD179" i="35"/>
  <c r="AD180" i="35" s="1"/>
  <c r="AD178" i="35"/>
  <c r="AD181" i="35" s="1"/>
  <c r="AC218" i="35"/>
  <c r="AD218" i="35"/>
  <c r="AF119" i="35"/>
  <c r="AF120" i="35" s="1"/>
  <c r="AF79" i="35"/>
  <c r="AF81" i="35" s="1"/>
  <c r="AF82" i="35" s="1"/>
  <c r="AF238" i="35"/>
  <c r="AF241" i="35" s="1"/>
  <c r="AF242" i="35" s="1"/>
  <c r="AF243" i="35" s="1"/>
  <c r="AD122" i="35"/>
  <c r="AE121" i="35"/>
  <c r="AG48" i="35"/>
  <c r="AH47" i="35"/>
  <c r="V121" i="26"/>
  <c r="W120" i="26"/>
  <c r="AR27" i="32"/>
  <c r="AQ295" i="32"/>
  <c r="AQ294" i="32"/>
  <c r="AR27" i="33"/>
  <c r="AQ294" i="33"/>
  <c r="AQ295" i="33"/>
  <c r="AL29" i="33"/>
  <c r="AK306" i="33"/>
  <c r="AK296" i="33"/>
  <c r="AK46" i="33"/>
  <c r="AK293" i="33"/>
  <c r="AK43" i="33"/>
  <c r="AL29" i="32"/>
  <c r="AK306" i="32"/>
  <c r="AK43" i="32"/>
  <c r="AK46" i="32"/>
  <c r="AK293" i="32"/>
  <c r="AK296" i="32"/>
  <c r="AB126" i="33"/>
  <c r="AB127" i="33" s="1"/>
  <c r="AC131" i="33"/>
  <c r="AE54" i="32"/>
  <c r="AF53" i="32"/>
  <c r="AD128" i="32"/>
  <c r="AD129" i="32" s="1"/>
  <c r="AD88" i="32"/>
  <c r="AD90" i="32" s="1"/>
  <c r="AD91" i="32" s="1"/>
  <c r="AE51" i="33"/>
  <c r="AF50" i="33"/>
  <c r="AE54" i="33"/>
  <c r="AF53" i="33"/>
  <c r="AD264" i="33"/>
  <c r="AD266" i="33" s="1"/>
  <c r="AD269" i="33" s="1"/>
  <c r="AD270" i="33" s="1"/>
  <c r="AD271" i="33" s="1"/>
  <c r="AD124" i="33"/>
  <c r="AD125" i="33" s="1"/>
  <c r="AD84" i="33"/>
  <c r="AD264" i="32"/>
  <c r="AD266" i="32" s="1"/>
  <c r="AD269" i="32" s="1"/>
  <c r="AD270" i="32" s="1"/>
  <c r="AD271" i="32" s="1"/>
  <c r="AD124" i="32"/>
  <c r="AD125" i="32" s="1"/>
  <c r="AD126" i="32" s="1"/>
  <c r="AD127" i="32" s="1"/>
  <c r="AD84" i="32"/>
  <c r="AC183" i="33"/>
  <c r="AC186" i="33" s="1"/>
  <c r="AC86" i="33"/>
  <c r="AC87" i="33" s="1"/>
  <c r="AC184" i="33"/>
  <c r="AC185" i="33" s="1"/>
  <c r="AD128" i="33"/>
  <c r="AD129" i="33" s="1"/>
  <c r="AD130" i="33" s="1"/>
  <c r="AD88" i="33"/>
  <c r="AD90" i="33" s="1"/>
  <c r="AD91" i="33" s="1"/>
  <c r="AE51" i="32"/>
  <c r="AF50" i="32"/>
  <c r="AC184" i="32"/>
  <c r="AC185" i="32" s="1"/>
  <c r="AC86" i="32"/>
  <c r="AC87" i="32" s="1"/>
  <c r="AC183" i="32"/>
  <c r="AC186" i="32" s="1"/>
  <c r="AL43" i="12"/>
  <c r="AL293" i="12"/>
  <c r="AI2" i="28" s="1"/>
  <c r="AB46" i="12"/>
  <c r="AB296" i="12"/>
  <c r="Y57" i="28" s="1"/>
  <c r="AR301" i="12"/>
  <c r="AO58" i="28" s="1"/>
  <c r="AR300" i="12"/>
  <c r="AO39" i="28" s="1"/>
  <c r="AR299" i="12"/>
  <c r="AO22" i="28" s="1"/>
  <c r="AR298" i="12"/>
  <c r="AO3" i="28" s="1"/>
  <c r="AP294" i="12"/>
  <c r="AB295" i="12"/>
  <c r="Y38" i="28" s="1"/>
  <c r="AF52" i="26"/>
  <c r="AE53" i="26"/>
  <c r="AD127" i="26"/>
  <c r="AD128" i="26" s="1"/>
  <c r="AD87" i="26"/>
  <c r="AD89" i="26" s="1"/>
  <c r="AD90" i="26" s="1"/>
  <c r="AF49" i="26"/>
  <c r="AE50" i="26"/>
  <c r="AB125" i="26"/>
  <c r="AA126" i="26"/>
  <c r="AA266" i="26"/>
  <c r="AB269" i="26"/>
  <c r="AA270" i="26"/>
  <c r="AD263" i="26"/>
  <c r="AD265" i="26" s="1"/>
  <c r="AD268" i="26" s="1"/>
  <c r="AD123" i="26"/>
  <c r="AD124" i="26" s="1"/>
  <c r="AD83" i="26"/>
  <c r="AC182" i="26"/>
  <c r="AC185" i="26" s="1"/>
  <c r="AC85" i="26"/>
  <c r="AC86" i="26" s="1"/>
  <c r="AC183" i="26"/>
  <c r="AC184" i="26" s="1"/>
  <c r="AA130" i="26"/>
  <c r="AB129" i="26"/>
  <c r="AR42" i="26"/>
  <c r="AS42" i="26" s="1"/>
  <c r="AR45" i="26"/>
  <c r="AS45" i="26" s="1"/>
  <c r="AR288" i="26"/>
  <c r="AR289" i="26"/>
  <c r="DA30" i="26"/>
  <c r="DB30" i="26" s="1"/>
  <c r="DC30" i="26" s="1"/>
  <c r="AR291" i="26"/>
  <c r="AR292" i="26"/>
  <c r="AD46" i="26"/>
  <c r="AC47" i="26"/>
  <c r="X213" i="26"/>
  <c r="Y216" i="26"/>
  <c r="X217" i="26"/>
  <c r="AB118" i="26"/>
  <c r="AB119" i="26" s="1"/>
  <c r="AB237" i="26"/>
  <c r="AB240" i="26" s="1"/>
  <c r="AB78" i="26"/>
  <c r="AB80" i="26" s="1"/>
  <c r="AB81" i="26" s="1"/>
  <c r="Y117" i="26"/>
  <c r="Z116" i="26"/>
  <c r="X238" i="26"/>
  <c r="X242" i="26"/>
  <c r="Y241" i="26"/>
  <c r="AC44" i="26"/>
  <c r="AD43" i="26"/>
  <c r="AA177" i="26"/>
  <c r="AA180" i="26" s="1"/>
  <c r="AA76" i="26"/>
  <c r="AA77" i="26" s="1"/>
  <c r="AA178" i="26"/>
  <c r="AA179" i="26" s="1"/>
  <c r="AB212" i="26"/>
  <c r="AB215" i="26" s="1"/>
  <c r="AB114" i="26"/>
  <c r="AB115" i="26" s="1"/>
  <c r="AB74" i="26"/>
  <c r="AA47" i="12"/>
  <c r="AA48" i="12" s="1"/>
  <c r="AA238" i="12" s="1"/>
  <c r="Y79" i="12"/>
  <c r="Y81" i="12" s="1"/>
  <c r="Y119" i="12"/>
  <c r="Y120" i="12" s="1"/>
  <c r="Y21" i="28"/>
  <c r="AC34" i="12"/>
  <c r="Q124" i="24"/>
  <c r="AJ2" i="2"/>
  <c r="AI1" i="2"/>
  <c r="Z119" i="12"/>
  <c r="Z120" i="12" s="1"/>
  <c r="Z79" i="12"/>
  <c r="Z81" i="12" s="1"/>
  <c r="AM28" i="12"/>
  <c r="V122" i="12"/>
  <c r="W121" i="12"/>
  <c r="AC127" i="35" l="1"/>
  <c r="AH131" i="47"/>
  <c r="AH131" i="50"/>
  <c r="AH127" i="47"/>
  <c r="AJ51" i="47"/>
  <c r="AK50" i="47"/>
  <c r="AI128" i="47"/>
  <c r="AI129" i="47" s="1"/>
  <c r="AI130" i="47" s="1"/>
  <c r="AI88" i="47"/>
  <c r="AI90" i="47" s="1"/>
  <c r="AI91" i="47" s="1"/>
  <c r="AI124" i="47"/>
  <c r="AI125" i="47" s="1"/>
  <c r="AI126" i="47" s="1"/>
  <c r="AI84" i="47"/>
  <c r="AI264" i="47"/>
  <c r="AH183" i="50"/>
  <c r="AH186" i="50" s="1"/>
  <c r="AH184" i="50"/>
  <c r="AH185" i="50" s="1"/>
  <c r="AH86" i="50"/>
  <c r="AH87" i="50" s="1"/>
  <c r="AJ54" i="47"/>
  <c r="AK53" i="47"/>
  <c r="AH184" i="47"/>
  <c r="AH185" i="47" s="1"/>
  <c r="AH183" i="47"/>
  <c r="AH186" i="47" s="1"/>
  <c r="AH86" i="47"/>
  <c r="AH87" i="47" s="1"/>
  <c r="AI264" i="50"/>
  <c r="AI266" i="50" s="1"/>
  <c r="AI269" i="50" s="1"/>
  <c r="AI270" i="50" s="1"/>
  <c r="AI271" i="50" s="1"/>
  <c r="AI84" i="50"/>
  <c r="AI124" i="50"/>
  <c r="AI125" i="50" s="1"/>
  <c r="AI126" i="50" s="1"/>
  <c r="AI127" i="50" s="1"/>
  <c r="AJ54" i="50"/>
  <c r="AK53" i="50"/>
  <c r="AJ51" i="50"/>
  <c r="AK50" i="50"/>
  <c r="AI88" i="50"/>
  <c r="AI90" i="50" s="1"/>
  <c r="AI91" i="50" s="1"/>
  <c r="AI128" i="50"/>
  <c r="AI129" i="50" s="1"/>
  <c r="AI130" i="50" s="1"/>
  <c r="Z121" i="50"/>
  <c r="Y122" i="50"/>
  <c r="AC119" i="50"/>
  <c r="AC120" i="50" s="1"/>
  <c r="AC238" i="50"/>
  <c r="AC241" i="50" s="1"/>
  <c r="AC242" i="50" s="1"/>
  <c r="K255" i="50" s="1"/>
  <c r="AC79" i="50"/>
  <c r="AC81" i="50" s="1"/>
  <c r="AC82" i="50" s="1"/>
  <c r="AD48" i="50"/>
  <c r="AE47" i="50"/>
  <c r="Y118" i="50"/>
  <c r="Z117" i="50"/>
  <c r="AD45" i="50"/>
  <c r="AE44" i="50"/>
  <c r="AC75" i="50"/>
  <c r="AC213" i="50"/>
  <c r="AC216" i="50" s="1"/>
  <c r="AC217" i="50" s="1"/>
  <c r="AB218" i="50" s="1"/>
  <c r="AC115" i="50"/>
  <c r="AC116" i="50" s="1"/>
  <c r="AB77" i="50"/>
  <c r="AB78" i="50" s="1"/>
  <c r="AB179" i="50"/>
  <c r="AB180" i="50" s="1"/>
  <c r="AB178" i="50"/>
  <c r="AB181" i="50" s="1"/>
  <c r="AS46" i="50"/>
  <c r="AS43" i="50"/>
  <c r="AS44" i="50" s="1"/>
  <c r="AT44" i="50" s="1"/>
  <c r="AD48" i="47"/>
  <c r="AE47" i="47"/>
  <c r="Z122" i="47"/>
  <c r="AA121" i="47"/>
  <c r="AC238" i="47"/>
  <c r="AC241" i="47" s="1"/>
  <c r="AC242" i="47" s="1"/>
  <c r="AC119" i="47"/>
  <c r="AC120" i="47" s="1"/>
  <c r="AC79" i="47"/>
  <c r="AC81" i="47" s="1"/>
  <c r="AC82" i="47" s="1"/>
  <c r="Z117" i="47"/>
  <c r="Y118" i="47"/>
  <c r="AD45" i="47"/>
  <c r="AE44" i="47"/>
  <c r="AB179" i="47"/>
  <c r="AB180" i="47" s="1"/>
  <c r="AB178" i="47"/>
  <c r="AB181" i="47" s="1"/>
  <c r="AB77" i="47"/>
  <c r="AB78" i="47" s="1"/>
  <c r="AC75" i="47"/>
  <c r="AC115" i="47"/>
  <c r="AC116" i="47" s="1"/>
  <c r="AC213" i="47"/>
  <c r="AC216" i="47" s="1"/>
  <c r="AC217" i="47" s="1"/>
  <c r="AB218" i="47" s="1"/>
  <c r="AD130" i="32"/>
  <c r="Y118" i="40"/>
  <c r="Z117" i="40"/>
  <c r="Z121" i="33"/>
  <c r="Y122" i="33"/>
  <c r="AC238" i="33"/>
  <c r="AC241" i="33" s="1"/>
  <c r="AC242" i="33" s="1"/>
  <c r="AC79" i="33"/>
  <c r="AC81" i="33" s="1"/>
  <c r="AC82" i="33" s="1"/>
  <c r="AC119" i="33"/>
  <c r="AC120" i="33" s="1"/>
  <c r="AD48" i="33"/>
  <c r="AE47" i="33"/>
  <c r="AG51" i="40"/>
  <c r="AH50" i="40"/>
  <c r="AF124" i="40"/>
  <c r="AF125" i="40" s="1"/>
  <c r="AF264" i="40"/>
  <c r="AF266" i="40" s="1"/>
  <c r="AF269" i="40" s="1"/>
  <c r="AF270" i="40" s="1"/>
  <c r="AF271" i="40" s="1"/>
  <c r="AF84" i="40"/>
  <c r="AE126" i="40"/>
  <c r="AD127" i="40"/>
  <c r="AE130" i="40"/>
  <c r="AD131" i="40"/>
  <c r="AG54" i="40"/>
  <c r="AH53" i="40"/>
  <c r="AF128" i="40"/>
  <c r="AF129" i="40" s="1"/>
  <c r="AF88" i="40"/>
  <c r="AF90" i="40" s="1"/>
  <c r="AF91" i="40" s="1"/>
  <c r="AE86" i="40"/>
  <c r="AE87" i="40" s="1"/>
  <c r="AE183" i="40"/>
  <c r="AE186" i="40" s="1"/>
  <c r="AE184" i="40"/>
  <c r="AE185" i="40" s="1"/>
  <c r="AR296" i="40"/>
  <c r="AR294" i="40"/>
  <c r="AR295" i="40"/>
  <c r="Y122" i="32"/>
  <c r="Z121" i="32"/>
  <c r="AD45" i="40"/>
  <c r="AE44" i="40"/>
  <c r="AD48" i="32"/>
  <c r="AE47" i="32"/>
  <c r="AE44" i="32"/>
  <c r="AD45" i="32"/>
  <c r="AB179" i="32"/>
  <c r="AB180" i="32" s="1"/>
  <c r="AB178" i="32"/>
  <c r="AB181" i="32" s="1"/>
  <c r="AB77" i="32"/>
  <c r="AB78" i="32" s="1"/>
  <c r="AR293" i="40"/>
  <c r="AR43" i="40"/>
  <c r="AC115" i="40"/>
  <c r="AC116" i="40" s="1"/>
  <c r="AC213" i="40"/>
  <c r="AC216" i="40" s="1"/>
  <c r="AC217" i="40" s="1"/>
  <c r="AB218" i="40" s="1"/>
  <c r="AC75" i="40"/>
  <c r="AC79" i="32"/>
  <c r="AC81" i="32" s="1"/>
  <c r="AC82" i="32" s="1"/>
  <c r="AC238" i="32"/>
  <c r="AC241" i="32" s="1"/>
  <c r="AC242" i="32" s="1"/>
  <c r="AC119" i="32"/>
  <c r="AC120" i="32" s="1"/>
  <c r="AA122" i="40"/>
  <c r="AB121" i="40"/>
  <c r="AC115" i="33"/>
  <c r="AC116" i="33" s="1"/>
  <c r="AC75" i="33"/>
  <c r="AC213" i="33"/>
  <c r="AC216" i="33" s="1"/>
  <c r="AC217" i="33" s="1"/>
  <c r="AB218" i="33" s="1"/>
  <c r="AB178" i="40"/>
  <c r="AB181" i="40" s="1"/>
  <c r="AB77" i="40"/>
  <c r="AB78" i="40" s="1"/>
  <c r="AB179" i="40"/>
  <c r="AB180" i="40" s="1"/>
  <c r="Z118" i="33"/>
  <c r="AA117" i="33"/>
  <c r="AD48" i="40"/>
  <c r="AE47" i="40"/>
  <c r="AB179" i="33"/>
  <c r="AB180" i="33" s="1"/>
  <c r="AB77" i="33"/>
  <c r="AB78" i="33" s="1"/>
  <c r="AB178" i="33"/>
  <c r="AB181" i="33" s="1"/>
  <c r="AC213" i="32"/>
  <c r="AC216" i="32" s="1"/>
  <c r="AC217" i="32" s="1"/>
  <c r="AB218" i="32" s="1"/>
  <c r="AC115" i="32"/>
  <c r="AC116" i="32" s="1"/>
  <c r="AC75" i="32"/>
  <c r="AC79" i="40"/>
  <c r="AC81" i="40" s="1"/>
  <c r="AC82" i="40" s="1"/>
  <c r="AC119" i="40"/>
  <c r="AC120" i="40" s="1"/>
  <c r="AC238" i="40"/>
  <c r="AC241" i="40" s="1"/>
  <c r="AC242" i="40" s="1"/>
  <c r="Y118" i="32"/>
  <c r="Z117" i="32"/>
  <c r="AD45" i="33"/>
  <c r="AE44" i="33"/>
  <c r="AE128" i="35"/>
  <c r="AE129" i="35" s="1"/>
  <c r="AE88" i="35"/>
  <c r="AE90" i="35" s="1"/>
  <c r="AE91" i="35" s="1"/>
  <c r="AF264" i="35"/>
  <c r="AF266" i="35" s="1"/>
  <c r="AF269" i="35" s="1"/>
  <c r="AF270" i="35" s="1"/>
  <c r="AF84" i="35"/>
  <c r="AF124" i="35"/>
  <c r="AF125" i="35" s="1"/>
  <c r="AF54" i="35"/>
  <c r="AG53" i="35"/>
  <c r="AG51" i="35"/>
  <c r="AH50" i="35"/>
  <c r="AE271" i="35"/>
  <c r="AE126" i="35"/>
  <c r="AE127" i="35" s="1"/>
  <c r="AE184" i="35"/>
  <c r="AE185" i="35" s="1"/>
  <c r="AE183" i="35"/>
  <c r="AE186" i="35" s="1"/>
  <c r="AE86" i="35"/>
  <c r="AE87" i="35" s="1"/>
  <c r="AC130" i="35"/>
  <c r="AE179" i="35"/>
  <c r="AE180" i="35" s="1"/>
  <c r="AE178" i="35"/>
  <c r="AE181" i="35" s="1"/>
  <c r="AE77" i="35"/>
  <c r="AE78" i="35" s="1"/>
  <c r="AM29" i="35"/>
  <c r="AL306" i="35"/>
  <c r="AL296" i="35"/>
  <c r="AL293" i="35"/>
  <c r="AL46" i="35"/>
  <c r="AL43" i="35"/>
  <c r="AG45" i="35"/>
  <c r="AH44" i="35"/>
  <c r="AF115" i="35"/>
  <c r="AF116" i="35" s="1"/>
  <c r="AF117" i="35" s="1"/>
  <c r="AF118" i="35" s="1"/>
  <c r="AF213" i="35"/>
  <c r="AF216" i="35" s="1"/>
  <c r="AF217" i="35" s="1"/>
  <c r="AF75" i="35"/>
  <c r="AF121" i="35"/>
  <c r="AE122" i="35"/>
  <c r="AH48" i="35"/>
  <c r="AI47" i="35"/>
  <c r="AG119" i="35"/>
  <c r="AG120" i="35" s="1"/>
  <c r="AG238" i="35"/>
  <c r="AG241" i="35" s="1"/>
  <c r="AG242" i="35" s="1"/>
  <c r="AG79" i="35"/>
  <c r="AG81" i="35" s="1"/>
  <c r="AG82" i="35" s="1"/>
  <c r="X120" i="26"/>
  <c r="W121" i="26"/>
  <c r="AM29" i="33"/>
  <c r="AL306" i="33"/>
  <c r="AL296" i="33"/>
  <c r="AL43" i="33"/>
  <c r="AL293" i="33"/>
  <c r="AL46" i="33"/>
  <c r="AR295" i="33"/>
  <c r="AR294" i="33"/>
  <c r="AM29" i="32"/>
  <c r="AL306" i="32"/>
  <c r="AL46" i="32"/>
  <c r="AL43" i="32"/>
  <c r="AL296" i="32"/>
  <c r="AL293" i="32"/>
  <c r="AR295" i="32"/>
  <c r="AR294" i="32"/>
  <c r="AC126" i="33"/>
  <c r="AC127" i="33" s="1"/>
  <c r="AD131" i="32"/>
  <c r="AD131" i="33"/>
  <c r="AD86" i="33"/>
  <c r="AD87" i="33" s="1"/>
  <c r="AD184" i="33"/>
  <c r="AD185" i="33" s="1"/>
  <c r="AD183" i="33"/>
  <c r="AD186" i="33" s="1"/>
  <c r="AF54" i="32"/>
  <c r="AG53" i="32"/>
  <c r="AE124" i="32"/>
  <c r="AE125" i="32" s="1"/>
  <c r="AE126" i="32" s="1"/>
  <c r="AE84" i="32"/>
  <c r="AE264" i="32"/>
  <c r="AE266" i="32" s="1"/>
  <c r="AE269" i="32" s="1"/>
  <c r="AE270" i="32" s="1"/>
  <c r="AE128" i="32"/>
  <c r="AE129" i="32" s="1"/>
  <c r="AE88" i="32"/>
  <c r="AE90" i="32" s="1"/>
  <c r="AE91" i="32" s="1"/>
  <c r="AF54" i="33"/>
  <c r="AG53" i="33"/>
  <c r="AE88" i="33"/>
  <c r="AE90" i="33" s="1"/>
  <c r="AE91" i="33" s="1"/>
  <c r="AE128" i="33"/>
  <c r="AE129" i="33" s="1"/>
  <c r="AE130" i="33" s="1"/>
  <c r="AD183" i="32"/>
  <c r="AD186" i="32" s="1"/>
  <c r="AD86" i="32"/>
  <c r="AD87" i="32" s="1"/>
  <c r="AD184" i="32"/>
  <c r="AD185" i="32" s="1"/>
  <c r="AF51" i="33"/>
  <c r="AG50" i="33"/>
  <c r="AF51" i="32"/>
  <c r="AG50" i="32"/>
  <c r="AE84" i="33"/>
  <c r="AE124" i="33"/>
  <c r="AE125" i="33" s="1"/>
  <c r="AE264" i="33"/>
  <c r="AE266" i="33" s="1"/>
  <c r="AE269" i="33" s="1"/>
  <c r="AE270" i="33" s="1"/>
  <c r="AM43" i="12"/>
  <c r="AM293" i="12"/>
  <c r="AJ2" i="28" s="1"/>
  <c r="AC46" i="12"/>
  <c r="AC296" i="12"/>
  <c r="Z57" i="28" s="1"/>
  <c r="AQ294" i="12"/>
  <c r="AC295" i="12"/>
  <c r="Z38" i="28" s="1"/>
  <c r="Y82" i="12"/>
  <c r="Z82" i="12" s="1"/>
  <c r="AG49" i="26"/>
  <c r="AF50" i="26"/>
  <c r="AE127" i="26"/>
  <c r="AE128" i="26" s="1"/>
  <c r="AE87" i="26"/>
  <c r="AE89" i="26" s="1"/>
  <c r="AE90" i="26" s="1"/>
  <c r="AC269" i="26"/>
  <c r="AB270" i="26"/>
  <c r="AB266" i="26"/>
  <c r="AG52" i="26"/>
  <c r="AF53" i="26"/>
  <c r="AD85" i="26"/>
  <c r="AD86" i="26" s="1"/>
  <c r="AD182" i="26"/>
  <c r="AD185" i="26" s="1"/>
  <c r="AD183" i="26"/>
  <c r="AD184" i="26" s="1"/>
  <c r="AC129" i="26"/>
  <c r="AB130" i="26"/>
  <c r="AC125" i="26"/>
  <c r="AB126" i="26"/>
  <c r="AE83" i="26"/>
  <c r="AE123" i="26"/>
  <c r="AE124" i="26" s="1"/>
  <c r="AE263" i="26"/>
  <c r="AE265" i="26" s="1"/>
  <c r="AE268" i="26" s="1"/>
  <c r="AB47" i="12"/>
  <c r="AB48" i="12" s="1"/>
  <c r="AB238" i="12" s="1"/>
  <c r="AB177" i="26"/>
  <c r="AB180" i="26" s="1"/>
  <c r="AB76" i="26"/>
  <c r="AB77" i="26" s="1"/>
  <c r="AB178" i="26"/>
  <c r="AB179" i="26" s="1"/>
  <c r="AD44" i="26"/>
  <c r="AE43" i="26"/>
  <c r="AC212" i="26"/>
  <c r="AC215" i="26" s="1"/>
  <c r="AC114" i="26"/>
  <c r="AC115" i="26" s="1"/>
  <c r="AC74" i="26"/>
  <c r="Y242" i="26"/>
  <c r="AC242" i="26"/>
  <c r="Y238" i="26"/>
  <c r="Z241" i="26"/>
  <c r="Y217" i="26"/>
  <c r="Z216" i="26"/>
  <c r="Y213" i="26"/>
  <c r="AC237" i="26"/>
  <c r="AC240" i="26" s="1"/>
  <c r="AC118" i="26"/>
  <c r="AC119" i="26" s="1"/>
  <c r="AC78" i="26"/>
  <c r="AC80" i="26" s="1"/>
  <c r="AC81" i="26" s="1"/>
  <c r="AA116" i="26"/>
  <c r="Z117" i="26"/>
  <c r="AE46" i="26"/>
  <c r="AD47" i="26"/>
  <c r="T124" i="24"/>
  <c r="Z21" i="28"/>
  <c r="AD34" i="12"/>
  <c r="R124" i="24"/>
  <c r="AK2" i="2"/>
  <c r="AJ1" i="2"/>
  <c r="W122" i="12"/>
  <c r="X121" i="12"/>
  <c r="AA119" i="12"/>
  <c r="AA120" i="12" s="1"/>
  <c r="AA79" i="12"/>
  <c r="AA81" i="12" s="1"/>
  <c r="AN28" i="12"/>
  <c r="AI131" i="47" l="1"/>
  <c r="AI131" i="50"/>
  <c r="AI86" i="50"/>
  <c r="AI87" i="50" s="1"/>
  <c r="AI184" i="50"/>
  <c r="AI185" i="50" s="1"/>
  <c r="AI183" i="50"/>
  <c r="AI186" i="50" s="1"/>
  <c r="AJ264" i="47"/>
  <c r="AJ266" i="47" s="1"/>
  <c r="AJ269" i="47" s="1"/>
  <c r="AJ270" i="47" s="1"/>
  <c r="AJ271" i="47" s="1"/>
  <c r="AJ124" i="47"/>
  <c r="AJ125" i="47" s="1"/>
  <c r="AJ126" i="47" s="1"/>
  <c r="AJ84" i="47"/>
  <c r="AI127" i="47"/>
  <c r="AK51" i="50"/>
  <c r="AL50" i="50"/>
  <c r="AI266" i="47"/>
  <c r="AI269" i="47" s="1"/>
  <c r="AJ84" i="50"/>
  <c r="AJ264" i="50"/>
  <c r="AJ266" i="50" s="1"/>
  <c r="AJ269" i="50" s="1"/>
  <c r="AJ124" i="50"/>
  <c r="AJ125" i="50" s="1"/>
  <c r="AJ126" i="50" s="1"/>
  <c r="AJ127" i="50" s="1"/>
  <c r="AI86" i="47"/>
  <c r="AI87" i="47" s="1"/>
  <c r="AI183" i="47"/>
  <c r="AI186" i="47" s="1"/>
  <c r="AI184" i="47"/>
  <c r="AI185" i="47" s="1"/>
  <c r="AK51" i="47"/>
  <c r="AL50" i="47"/>
  <c r="AK54" i="50"/>
  <c r="AL53" i="50"/>
  <c r="AK54" i="47"/>
  <c r="AL53" i="47"/>
  <c r="AJ128" i="50"/>
  <c r="AJ129" i="50" s="1"/>
  <c r="AJ130" i="50" s="1"/>
  <c r="AJ88" i="50"/>
  <c r="AJ90" i="50" s="1"/>
  <c r="AJ91" i="50" s="1"/>
  <c r="AJ128" i="47"/>
  <c r="AJ129" i="47" s="1"/>
  <c r="AJ130" i="47" s="1"/>
  <c r="AJ88" i="47"/>
  <c r="AJ90" i="47" s="1"/>
  <c r="AJ91" i="47" s="1"/>
  <c r="AE48" i="50"/>
  <c r="AF47" i="50"/>
  <c r="AD79" i="50"/>
  <c r="AD81" i="50" s="1"/>
  <c r="AD82" i="50" s="1"/>
  <c r="AD119" i="50"/>
  <c r="AD120" i="50" s="1"/>
  <c r="AD238" i="50"/>
  <c r="AD241" i="50" s="1"/>
  <c r="Z122" i="50"/>
  <c r="AA121" i="50"/>
  <c r="AC179" i="50"/>
  <c r="AC180" i="50" s="1"/>
  <c r="AC178" i="50"/>
  <c r="AC181" i="50" s="1"/>
  <c r="AC77" i="50"/>
  <c r="AC78" i="50" s="1"/>
  <c r="AE45" i="50"/>
  <c r="AF44" i="50"/>
  <c r="AD213" i="50"/>
  <c r="AD216" i="50" s="1"/>
  <c r="AD115" i="50"/>
  <c r="AD116" i="50" s="1"/>
  <c r="AD75" i="50"/>
  <c r="Z118" i="50"/>
  <c r="AA117" i="50"/>
  <c r="AC178" i="47"/>
  <c r="AC181" i="47" s="1"/>
  <c r="AC77" i="47"/>
  <c r="AC78" i="47" s="1"/>
  <c r="AC179" i="47"/>
  <c r="AC180" i="47" s="1"/>
  <c r="AA122" i="47"/>
  <c r="AB121" i="47"/>
  <c r="AE45" i="47"/>
  <c r="AF44" i="47"/>
  <c r="AA117" i="47"/>
  <c r="Z118" i="47"/>
  <c r="AD213" i="47"/>
  <c r="AD216" i="47" s="1"/>
  <c r="AD217" i="47" s="1"/>
  <c r="AD115" i="47"/>
  <c r="AD116" i="47" s="1"/>
  <c r="AD75" i="47"/>
  <c r="AE48" i="47"/>
  <c r="AF47" i="47"/>
  <c r="AD119" i="47"/>
  <c r="AD120" i="47" s="1"/>
  <c r="AD79" i="47"/>
  <c r="AD81" i="47" s="1"/>
  <c r="AD82" i="47" s="1"/>
  <c r="AD238" i="47"/>
  <c r="AD241" i="47" s="1"/>
  <c r="AD242" i="47" s="1"/>
  <c r="AE130" i="32"/>
  <c r="AE131" i="32" s="1"/>
  <c r="AA117" i="40"/>
  <c r="Z118" i="40"/>
  <c r="AF47" i="33"/>
  <c r="AE48" i="33"/>
  <c r="AD238" i="33"/>
  <c r="AD241" i="33" s="1"/>
  <c r="AD242" i="33" s="1"/>
  <c r="AD119" i="33"/>
  <c r="AD120" i="33" s="1"/>
  <c r="AD79" i="33"/>
  <c r="AD81" i="33" s="1"/>
  <c r="AD82" i="33" s="1"/>
  <c r="AA121" i="33"/>
  <c r="Z122" i="33"/>
  <c r="AF126" i="40"/>
  <c r="AE127" i="40"/>
  <c r="AF184" i="40"/>
  <c r="AF185" i="40" s="1"/>
  <c r="AF183" i="40"/>
  <c r="AF186" i="40" s="1"/>
  <c r="AF86" i="40"/>
  <c r="AF87" i="40" s="1"/>
  <c r="AH54" i="40"/>
  <c r="AI53" i="40"/>
  <c r="AG128" i="40"/>
  <c r="AG129" i="40" s="1"/>
  <c r="AG88" i="40"/>
  <c r="AG90" i="40" s="1"/>
  <c r="AG91" i="40" s="1"/>
  <c r="AH51" i="40"/>
  <c r="AI50" i="40"/>
  <c r="AG124" i="40"/>
  <c r="AG125" i="40" s="1"/>
  <c r="AG84" i="40"/>
  <c r="AG264" i="40"/>
  <c r="AG266" i="40" s="1"/>
  <c r="AG269" i="40" s="1"/>
  <c r="AG270" i="40" s="1"/>
  <c r="AE131" i="40"/>
  <c r="AF130" i="40"/>
  <c r="AS46" i="40"/>
  <c r="AD213" i="32"/>
  <c r="AD216" i="32" s="1"/>
  <c r="AD217" i="32" s="1"/>
  <c r="AD115" i="32"/>
  <c r="AD116" i="32" s="1"/>
  <c r="AD75" i="32"/>
  <c r="AE45" i="33"/>
  <c r="AF44" i="33"/>
  <c r="AE45" i="32"/>
  <c r="AF44" i="32"/>
  <c r="AD213" i="33"/>
  <c r="AD216" i="33" s="1"/>
  <c r="AD217" i="33" s="1"/>
  <c r="AD75" i="33"/>
  <c r="AD115" i="33"/>
  <c r="AD116" i="33" s="1"/>
  <c r="AE48" i="40"/>
  <c r="AF47" i="40"/>
  <c r="AE48" i="32"/>
  <c r="AF47" i="32"/>
  <c r="AC178" i="32"/>
  <c r="AC181" i="32" s="1"/>
  <c r="AC77" i="32"/>
  <c r="AC78" i="32" s="1"/>
  <c r="AC179" i="32"/>
  <c r="AC180" i="32" s="1"/>
  <c r="AD238" i="40"/>
  <c r="AD241" i="40" s="1"/>
  <c r="AD242" i="40" s="1"/>
  <c r="AD119" i="40"/>
  <c r="AD120" i="40" s="1"/>
  <c r="AD79" i="40"/>
  <c r="AD81" i="40" s="1"/>
  <c r="AD82" i="40" s="1"/>
  <c r="AC77" i="40"/>
  <c r="AC78" i="40" s="1"/>
  <c r="AC179" i="40"/>
  <c r="AC180" i="40" s="1"/>
  <c r="AC178" i="40"/>
  <c r="AC181" i="40" s="1"/>
  <c r="AD79" i="32"/>
  <c r="AD81" i="32" s="1"/>
  <c r="AD82" i="32" s="1"/>
  <c r="AD119" i="32"/>
  <c r="AD120" i="32" s="1"/>
  <c r="AD238" i="32"/>
  <c r="AD241" i="32" s="1"/>
  <c r="AD242" i="32" s="1"/>
  <c r="AA118" i="33"/>
  <c r="AB117" i="33"/>
  <c r="AC77" i="33"/>
  <c r="AC78" i="33" s="1"/>
  <c r="AC178" i="33"/>
  <c r="AC181" i="33" s="1"/>
  <c r="AC179" i="33"/>
  <c r="AC180" i="33" s="1"/>
  <c r="AE45" i="40"/>
  <c r="AF44" i="40"/>
  <c r="AD213" i="40"/>
  <c r="AD216" i="40" s="1"/>
  <c r="AD217" i="40" s="1"/>
  <c r="AD115" i="40"/>
  <c r="AD116" i="40" s="1"/>
  <c r="AD75" i="40"/>
  <c r="Z118" i="32"/>
  <c r="AA117" i="32"/>
  <c r="AB122" i="40"/>
  <c r="AC121" i="40"/>
  <c r="Z122" i="32"/>
  <c r="AA121" i="32"/>
  <c r="AS43" i="40"/>
  <c r="AH51" i="35"/>
  <c r="AI50" i="35"/>
  <c r="AG264" i="35"/>
  <c r="AG266" i="35" s="1"/>
  <c r="AG269" i="35" s="1"/>
  <c r="AG270" i="35" s="1"/>
  <c r="AG124" i="35"/>
  <c r="AG125" i="35" s="1"/>
  <c r="AG84" i="35"/>
  <c r="AF126" i="35"/>
  <c r="AF127" i="35" s="1"/>
  <c r="AC131" i="35"/>
  <c r="AD130" i="35"/>
  <c r="AD131" i="35" s="1"/>
  <c r="AF183" i="35"/>
  <c r="AF186" i="35" s="1"/>
  <c r="AF184" i="35"/>
  <c r="AF185" i="35" s="1"/>
  <c r="AF86" i="35"/>
  <c r="AF87" i="35" s="1"/>
  <c r="AF271" i="35"/>
  <c r="AF128" i="35"/>
  <c r="AF129" i="35" s="1"/>
  <c r="AF88" i="35"/>
  <c r="AF90" i="35" s="1"/>
  <c r="AF91" i="35" s="1"/>
  <c r="AG54" i="35"/>
  <c r="AH53" i="35"/>
  <c r="AG213" i="35"/>
  <c r="AG216" i="35" s="1"/>
  <c r="AG217" i="35" s="1"/>
  <c r="AG218" i="35" s="1"/>
  <c r="AG75" i="35"/>
  <c r="AG115" i="35"/>
  <c r="AG116" i="35" s="1"/>
  <c r="AG117" i="35" s="1"/>
  <c r="AG118" i="35" s="1"/>
  <c r="AF178" i="35"/>
  <c r="AF181" i="35" s="1"/>
  <c r="AF77" i="35"/>
  <c r="AF78" i="35" s="1"/>
  <c r="AF179" i="35"/>
  <c r="AF180" i="35" s="1"/>
  <c r="AN29" i="35"/>
  <c r="AM306" i="35"/>
  <c r="AM43" i="35"/>
  <c r="AM293" i="35"/>
  <c r="AM46" i="35"/>
  <c r="AM296" i="35"/>
  <c r="AF218" i="35"/>
  <c r="AI44" i="35"/>
  <c r="AH45" i="35"/>
  <c r="AH79" i="35"/>
  <c r="AH81" i="35" s="1"/>
  <c r="AH82" i="35" s="1"/>
  <c r="AH238" i="35"/>
  <c r="AH241" i="35" s="1"/>
  <c r="AH242" i="35" s="1"/>
  <c r="AH243" i="35" s="1"/>
  <c r="AH119" i="35"/>
  <c r="AH120" i="35" s="1"/>
  <c r="AF122" i="35"/>
  <c r="AG121" i="35"/>
  <c r="AI48" i="35"/>
  <c r="AJ47" i="35"/>
  <c r="X121" i="26"/>
  <c r="Y120" i="26"/>
  <c r="AN29" i="32"/>
  <c r="AM306" i="32"/>
  <c r="AM296" i="32"/>
  <c r="AM43" i="32"/>
  <c r="AM46" i="32"/>
  <c r="AM293" i="32"/>
  <c r="AN29" i="33"/>
  <c r="AM306" i="33"/>
  <c r="AM293" i="33"/>
  <c r="AM296" i="33"/>
  <c r="AM43" i="33"/>
  <c r="AM46" i="33"/>
  <c r="AD126" i="33"/>
  <c r="AD127" i="33" s="1"/>
  <c r="AE131" i="33"/>
  <c r="AF264" i="33"/>
  <c r="AF266" i="33" s="1"/>
  <c r="AF269" i="33" s="1"/>
  <c r="AF270" i="33" s="1"/>
  <c r="AF124" i="33"/>
  <c r="AF125" i="33" s="1"/>
  <c r="AF84" i="33"/>
  <c r="AG54" i="33"/>
  <c r="AH53" i="33"/>
  <c r="AF128" i="32"/>
  <c r="AF129" i="32" s="1"/>
  <c r="AF88" i="32"/>
  <c r="AF90" i="32" s="1"/>
  <c r="AF91" i="32" s="1"/>
  <c r="AF88" i="33"/>
  <c r="AF90" i="33" s="1"/>
  <c r="AF91" i="33" s="1"/>
  <c r="AF128" i="33"/>
  <c r="AF129" i="33" s="1"/>
  <c r="AF130" i="33" s="1"/>
  <c r="AE183" i="33"/>
  <c r="AE186" i="33" s="1"/>
  <c r="AE86" i="33"/>
  <c r="AE87" i="33" s="1"/>
  <c r="AE184" i="33"/>
  <c r="AE185" i="33" s="1"/>
  <c r="AE271" i="33"/>
  <c r="AG51" i="32"/>
  <c r="AH50" i="32"/>
  <c r="AE271" i="32"/>
  <c r="AE183" i="32"/>
  <c r="AE186" i="32" s="1"/>
  <c r="AE86" i="32"/>
  <c r="AE87" i="32" s="1"/>
  <c r="AE184" i="32"/>
  <c r="AE185" i="32" s="1"/>
  <c r="AE127" i="32"/>
  <c r="AF264" i="32"/>
  <c r="AF266" i="32" s="1"/>
  <c r="AF269" i="32" s="1"/>
  <c r="AF270" i="32" s="1"/>
  <c r="AF124" i="32"/>
  <c r="AF125" i="32" s="1"/>
  <c r="AF126" i="32" s="1"/>
  <c r="AF84" i="32"/>
  <c r="AG51" i="33"/>
  <c r="AH50" i="33"/>
  <c r="AG54" i="32"/>
  <c r="AH53" i="32"/>
  <c r="AN43" i="12"/>
  <c r="AN293" i="12"/>
  <c r="AK2" i="28" s="1"/>
  <c r="AD46" i="12"/>
  <c r="AD296" i="12"/>
  <c r="AA57" i="28" s="1"/>
  <c r="AD295" i="12"/>
  <c r="AA38" i="28" s="1"/>
  <c r="AR294" i="12"/>
  <c r="AC47" i="12"/>
  <c r="AC48" i="12" s="1"/>
  <c r="AC238" i="12" s="1"/>
  <c r="AF87" i="26"/>
  <c r="AF89" i="26" s="1"/>
  <c r="AF90" i="26" s="1"/>
  <c r="AF127" i="26"/>
  <c r="AF128" i="26" s="1"/>
  <c r="AH52" i="26"/>
  <c r="AG53" i="26"/>
  <c r="AC126" i="26"/>
  <c r="AD125" i="26"/>
  <c r="AD269" i="26"/>
  <c r="AC270" i="26"/>
  <c r="AC266" i="26"/>
  <c r="AF263" i="26"/>
  <c r="AF265" i="26" s="1"/>
  <c r="AF268" i="26" s="1"/>
  <c r="AF123" i="26"/>
  <c r="AF124" i="26" s="1"/>
  <c r="AF83" i="26"/>
  <c r="AE182" i="26"/>
  <c r="AE185" i="26" s="1"/>
  <c r="AE183" i="26"/>
  <c r="AE184" i="26" s="1"/>
  <c r="AE85" i="26"/>
  <c r="AE86" i="26" s="1"/>
  <c r="AC130" i="26"/>
  <c r="AD129" i="26"/>
  <c r="AG50" i="26"/>
  <c r="AH49" i="26"/>
  <c r="AA216" i="26"/>
  <c r="Z213" i="26"/>
  <c r="Z217" i="26"/>
  <c r="AC177" i="26"/>
  <c r="AC180" i="26" s="1"/>
  <c r="AC76" i="26"/>
  <c r="AC77" i="26" s="1"/>
  <c r="AC178" i="26"/>
  <c r="AC179" i="26" s="1"/>
  <c r="AB116" i="26"/>
  <c r="AA117" i="26"/>
  <c r="AD118" i="26"/>
  <c r="AD119" i="26" s="1"/>
  <c r="AD78" i="26"/>
  <c r="AD80" i="26" s="1"/>
  <c r="AD81" i="26" s="1"/>
  <c r="AD237" i="26"/>
  <c r="AD240" i="26" s="1"/>
  <c r="AE47" i="26"/>
  <c r="AF46" i="26"/>
  <c r="Z238" i="26"/>
  <c r="Z242" i="26"/>
  <c r="AA241" i="26"/>
  <c r="AE44" i="26"/>
  <c r="AF43" i="26"/>
  <c r="AD212" i="26"/>
  <c r="AD215" i="26" s="1"/>
  <c r="AD114" i="26"/>
  <c r="AD115" i="26" s="1"/>
  <c r="AD74" i="26"/>
  <c r="AA21" i="28"/>
  <c r="AE34" i="12"/>
  <c r="S124" i="24"/>
  <c r="AA82" i="12"/>
  <c r="AL2" i="2"/>
  <c r="AK1" i="2"/>
  <c r="AO28" i="12"/>
  <c r="Y121" i="12"/>
  <c r="X122" i="12"/>
  <c r="AB119" i="12"/>
  <c r="AB120" i="12" s="1"/>
  <c r="AB79" i="12"/>
  <c r="AB81" i="12" s="1"/>
  <c r="AJ131" i="47" l="1"/>
  <c r="AJ131" i="50"/>
  <c r="AK124" i="47"/>
  <c r="AK125" i="47" s="1"/>
  <c r="AK126" i="47" s="1"/>
  <c r="AK84" i="47"/>
  <c r="AK264" i="47"/>
  <c r="AK266" i="47" s="1"/>
  <c r="AK269" i="47" s="1"/>
  <c r="AK270" i="47" s="1"/>
  <c r="AK271" i="47" s="1"/>
  <c r="AL51" i="50"/>
  <c r="AM50" i="50"/>
  <c r="AL54" i="47"/>
  <c r="AM53" i="47"/>
  <c r="AK124" i="50"/>
  <c r="AK125" i="50" s="1"/>
  <c r="AK126" i="50" s="1"/>
  <c r="AK127" i="50" s="1"/>
  <c r="AK264" i="50"/>
  <c r="AK266" i="50" s="1"/>
  <c r="AK269" i="50" s="1"/>
  <c r="AK270" i="50" s="1"/>
  <c r="AK271" i="50" s="1"/>
  <c r="AK84" i="50"/>
  <c r="AK88" i="47"/>
  <c r="AK90" i="47" s="1"/>
  <c r="AK91" i="47" s="1"/>
  <c r="AK128" i="47"/>
  <c r="AK129" i="47" s="1"/>
  <c r="AK130" i="47" s="1"/>
  <c r="AL54" i="50"/>
  <c r="AM53" i="50"/>
  <c r="AJ127" i="47"/>
  <c r="AK128" i="50"/>
  <c r="AK129" i="50" s="1"/>
  <c r="AK130" i="50" s="1"/>
  <c r="AK88" i="50"/>
  <c r="AK90" i="50" s="1"/>
  <c r="AK91" i="50" s="1"/>
  <c r="AJ183" i="47"/>
  <c r="AJ186" i="47" s="1"/>
  <c r="AJ86" i="47"/>
  <c r="AJ87" i="47" s="1"/>
  <c r="AJ184" i="47"/>
  <c r="AJ185" i="47" s="1"/>
  <c r="AL51" i="47"/>
  <c r="AM50" i="47"/>
  <c r="AJ184" i="50"/>
  <c r="AJ185" i="50" s="1"/>
  <c r="AJ183" i="50"/>
  <c r="AJ186" i="50" s="1"/>
  <c r="AJ86" i="50"/>
  <c r="AJ87" i="50" s="1"/>
  <c r="AF130" i="32"/>
  <c r="AA122" i="50"/>
  <c r="AB121" i="50"/>
  <c r="AG47" i="50"/>
  <c r="AF48" i="50"/>
  <c r="AE119" i="50"/>
  <c r="AE120" i="50" s="1"/>
  <c r="AE79" i="50"/>
  <c r="AE81" i="50" s="1"/>
  <c r="AE82" i="50" s="1"/>
  <c r="AE238" i="50"/>
  <c r="AE241" i="50" s="1"/>
  <c r="AE242" i="50" s="1"/>
  <c r="AE243" i="50" s="1"/>
  <c r="AB117" i="50"/>
  <c r="AA118" i="50"/>
  <c r="AD77" i="50"/>
  <c r="AD78" i="50" s="1"/>
  <c r="AD179" i="50"/>
  <c r="AD180" i="50" s="1"/>
  <c r="AD178" i="50"/>
  <c r="AD181" i="50" s="1"/>
  <c r="AG44" i="50"/>
  <c r="AF45" i="50"/>
  <c r="AE213" i="50"/>
  <c r="AE216" i="50" s="1"/>
  <c r="AE217" i="50" s="1"/>
  <c r="AE218" i="50" s="1"/>
  <c r="AE115" i="50"/>
  <c r="AE116" i="50" s="1"/>
  <c r="AE75" i="50"/>
  <c r="AE119" i="47"/>
  <c r="AE120" i="47" s="1"/>
  <c r="AE238" i="47"/>
  <c r="AE241" i="47" s="1"/>
  <c r="AE242" i="47" s="1"/>
  <c r="AE243" i="47" s="1"/>
  <c r="AE79" i="47"/>
  <c r="AE81" i="47" s="1"/>
  <c r="AE82" i="47" s="1"/>
  <c r="AB122" i="47"/>
  <c r="AC121" i="47"/>
  <c r="AD77" i="47"/>
  <c r="AD78" i="47" s="1"/>
  <c r="AD179" i="47"/>
  <c r="AD180" i="47" s="1"/>
  <c r="AD178" i="47"/>
  <c r="AD181" i="47" s="1"/>
  <c r="AF48" i="47"/>
  <c r="AG47" i="47"/>
  <c r="AD218" i="47"/>
  <c r="AC218" i="47"/>
  <c r="AG243" i="47"/>
  <c r="AD243" i="47"/>
  <c r="AE115" i="47"/>
  <c r="AE116" i="47" s="1"/>
  <c r="AE75" i="47"/>
  <c r="AE213" i="47"/>
  <c r="AE216" i="47" s="1"/>
  <c r="AE217" i="47" s="1"/>
  <c r="AE218" i="47" s="1"/>
  <c r="AB117" i="47"/>
  <c r="AA118" i="47"/>
  <c r="AF45" i="47"/>
  <c r="AG44" i="47"/>
  <c r="AB117" i="40"/>
  <c r="AA118" i="40"/>
  <c r="AE130" i="35"/>
  <c r="AE131" i="35" s="1"/>
  <c r="AB121" i="33"/>
  <c r="AA122" i="33"/>
  <c r="AG243" i="33"/>
  <c r="AD243" i="33"/>
  <c r="AE79" i="33"/>
  <c r="AE81" i="33" s="1"/>
  <c r="AE82" i="33" s="1"/>
  <c r="AE119" i="33"/>
  <c r="AE120" i="33" s="1"/>
  <c r="AE238" i="33"/>
  <c r="AE241" i="33" s="1"/>
  <c r="AE242" i="33" s="1"/>
  <c r="AE243" i="33" s="1"/>
  <c r="AF48" i="33"/>
  <c r="AG47" i="33"/>
  <c r="AI54" i="40"/>
  <c r="AJ53" i="40"/>
  <c r="AG271" i="40"/>
  <c r="AH88" i="40"/>
  <c r="AH90" i="40" s="1"/>
  <c r="AH91" i="40" s="1"/>
  <c r="AH128" i="40"/>
  <c r="AH129" i="40" s="1"/>
  <c r="AG183" i="40"/>
  <c r="AG186" i="40" s="1"/>
  <c r="AG86" i="40"/>
  <c r="AG87" i="40" s="1"/>
  <c r="AG184" i="40"/>
  <c r="AG185" i="40" s="1"/>
  <c r="AF131" i="40"/>
  <c r="AG130" i="40"/>
  <c r="AI51" i="40"/>
  <c r="AJ50" i="40"/>
  <c r="AH264" i="40"/>
  <c r="AH266" i="40" s="1"/>
  <c r="AH269" i="40" s="1"/>
  <c r="AH270" i="40" s="1"/>
  <c r="AH271" i="40" s="1"/>
  <c r="AH84" i="40"/>
  <c r="AH124" i="40"/>
  <c r="AH125" i="40" s="1"/>
  <c r="AF127" i="40"/>
  <c r="AG126" i="40"/>
  <c r="AF45" i="33"/>
  <c r="AG44" i="33"/>
  <c r="AF45" i="40"/>
  <c r="AG44" i="40"/>
  <c r="AG243" i="32"/>
  <c r="AD243" i="32"/>
  <c r="AG243" i="40"/>
  <c r="AD243" i="40"/>
  <c r="AF48" i="40"/>
  <c r="AG47" i="40"/>
  <c r="AE213" i="33"/>
  <c r="AE216" i="33" s="1"/>
  <c r="AE217" i="33" s="1"/>
  <c r="AE218" i="33" s="1"/>
  <c r="AE75" i="33"/>
  <c r="AE115" i="33"/>
  <c r="AE116" i="33" s="1"/>
  <c r="AA122" i="32"/>
  <c r="AB121" i="32"/>
  <c r="AC122" i="40"/>
  <c r="AD121" i="40"/>
  <c r="AE75" i="40"/>
  <c r="AE213" i="40"/>
  <c r="AE216" i="40" s="1"/>
  <c r="AE217" i="40" s="1"/>
  <c r="AE218" i="40" s="1"/>
  <c r="AE115" i="40"/>
  <c r="AE116" i="40" s="1"/>
  <c r="AE79" i="40"/>
  <c r="AE81" i="40" s="1"/>
  <c r="AE82" i="40" s="1"/>
  <c r="AE238" i="40"/>
  <c r="AE241" i="40" s="1"/>
  <c r="AE242" i="40" s="1"/>
  <c r="AE243" i="40" s="1"/>
  <c r="AE119" i="40"/>
  <c r="AE120" i="40" s="1"/>
  <c r="AD179" i="32"/>
  <c r="AD180" i="32" s="1"/>
  <c r="AD77" i="32"/>
  <c r="AD78" i="32" s="1"/>
  <c r="AD178" i="32"/>
  <c r="AD181" i="32" s="1"/>
  <c r="AA118" i="32"/>
  <c r="AB117" i="32"/>
  <c r="AD178" i="33"/>
  <c r="AD181" i="33" s="1"/>
  <c r="AD77" i="33"/>
  <c r="AD78" i="33" s="1"/>
  <c r="AD179" i="33"/>
  <c r="AD180" i="33" s="1"/>
  <c r="AC218" i="32"/>
  <c r="AD218" i="32"/>
  <c r="AC218" i="40"/>
  <c r="AD218" i="40"/>
  <c r="AD218" i="33"/>
  <c r="AC218" i="33"/>
  <c r="AD77" i="40"/>
  <c r="AD78" i="40" s="1"/>
  <c r="AD178" i="40"/>
  <c r="AD181" i="40" s="1"/>
  <c r="AD179" i="40"/>
  <c r="AD180" i="40" s="1"/>
  <c r="AC117" i="33"/>
  <c r="AB118" i="33"/>
  <c r="AF45" i="32"/>
  <c r="AG44" i="32"/>
  <c r="AE79" i="32"/>
  <c r="AE81" i="32" s="1"/>
  <c r="AE82" i="32" s="1"/>
  <c r="AE119" i="32"/>
  <c r="AE120" i="32" s="1"/>
  <c r="AE238" i="32"/>
  <c r="AE241" i="32" s="1"/>
  <c r="AE242" i="32" s="1"/>
  <c r="AE243" i="32" s="1"/>
  <c r="AF48" i="32"/>
  <c r="AG47" i="32"/>
  <c r="AE213" i="32"/>
  <c r="AE216" i="32" s="1"/>
  <c r="AE217" i="32" s="1"/>
  <c r="AE218" i="32" s="1"/>
  <c r="AE115" i="32"/>
  <c r="AE116" i="32" s="1"/>
  <c r="AE75" i="32"/>
  <c r="AH54" i="35"/>
  <c r="AI53" i="35"/>
  <c r="AG271" i="35"/>
  <c r="AG88" i="35"/>
  <c r="AG90" i="35" s="1"/>
  <c r="AG91" i="35" s="1"/>
  <c r="AG128" i="35"/>
  <c r="AG129" i="35" s="1"/>
  <c r="AG183" i="35"/>
  <c r="AG186" i="35" s="1"/>
  <c r="AG86" i="35"/>
  <c r="AG87" i="35" s="1"/>
  <c r="AG184" i="35"/>
  <c r="AG185" i="35" s="1"/>
  <c r="AG126" i="35"/>
  <c r="AG127" i="35" s="1"/>
  <c r="AI51" i="35"/>
  <c r="AJ50" i="35"/>
  <c r="AH124" i="35"/>
  <c r="AH125" i="35" s="1"/>
  <c r="AH84" i="35"/>
  <c r="AH264" i="35"/>
  <c r="AH266" i="35" s="1"/>
  <c r="AH269" i="35" s="1"/>
  <c r="AH270" i="35" s="1"/>
  <c r="AH271" i="35" s="1"/>
  <c r="AO29" i="35"/>
  <c r="AN306" i="35"/>
  <c r="AN293" i="35"/>
  <c r="AN43" i="35"/>
  <c r="AN296" i="35"/>
  <c r="AN46" i="35"/>
  <c r="AH213" i="35"/>
  <c r="AH216" i="35" s="1"/>
  <c r="AH217" i="35" s="1"/>
  <c r="AH218" i="35" s="1"/>
  <c r="AH75" i="35"/>
  <c r="AH115" i="35"/>
  <c r="AH116" i="35" s="1"/>
  <c r="AH117" i="35" s="1"/>
  <c r="AH118" i="35" s="1"/>
  <c r="AJ44" i="35"/>
  <c r="AI45" i="35"/>
  <c r="AG77" i="35"/>
  <c r="AG78" i="35" s="1"/>
  <c r="AG178" i="35"/>
  <c r="AG181" i="35" s="1"/>
  <c r="AG179" i="35"/>
  <c r="AG180" i="35" s="1"/>
  <c r="AI238" i="35"/>
  <c r="AI241" i="35" s="1"/>
  <c r="AI119" i="35"/>
  <c r="AI120" i="35" s="1"/>
  <c r="AI79" i="35"/>
  <c r="AI81" i="35" s="1"/>
  <c r="AI82" i="35" s="1"/>
  <c r="AG122" i="35"/>
  <c r="AH121" i="35"/>
  <c r="AJ48" i="35"/>
  <c r="AK47" i="35"/>
  <c r="Y121" i="26"/>
  <c r="Z120" i="26"/>
  <c r="AO29" i="32"/>
  <c r="AN306" i="32"/>
  <c r="AN46" i="32"/>
  <c r="AN296" i="32"/>
  <c r="AN43" i="32"/>
  <c r="AN293" i="32"/>
  <c r="AO29" i="33"/>
  <c r="AN306" i="33"/>
  <c r="AN296" i="33"/>
  <c r="AN46" i="33"/>
  <c r="AN293" i="33"/>
  <c r="AN43" i="33"/>
  <c r="AE126" i="33"/>
  <c r="AE127" i="33" s="1"/>
  <c r="AF271" i="33"/>
  <c r="AF127" i="32"/>
  <c r="AF131" i="33"/>
  <c r="AF271" i="32"/>
  <c r="AF131" i="32"/>
  <c r="AH51" i="32"/>
  <c r="AI50" i="32"/>
  <c r="AG264" i="32"/>
  <c r="AG266" i="32" s="1"/>
  <c r="AG269" i="32" s="1"/>
  <c r="AG270" i="32" s="1"/>
  <c r="AG124" i="32"/>
  <c r="AG125" i="32" s="1"/>
  <c r="AG126" i="32" s="1"/>
  <c r="AG84" i="32"/>
  <c r="AH54" i="32"/>
  <c r="AI53" i="32"/>
  <c r="AH51" i="33"/>
  <c r="AI50" i="33"/>
  <c r="AH54" i="33"/>
  <c r="AI53" i="33"/>
  <c r="AG88" i="32"/>
  <c r="AG90" i="32" s="1"/>
  <c r="AG91" i="32" s="1"/>
  <c r="AG128" i="32"/>
  <c r="AG129" i="32" s="1"/>
  <c r="AG130" i="32" s="1"/>
  <c r="AG264" i="33"/>
  <c r="AG266" i="33" s="1"/>
  <c r="AG269" i="33" s="1"/>
  <c r="AG270" i="33" s="1"/>
  <c r="AG124" i="33"/>
  <c r="AG125" i="33" s="1"/>
  <c r="AG84" i="33"/>
  <c r="AG128" i="33"/>
  <c r="AG129" i="33" s="1"/>
  <c r="AG130" i="33" s="1"/>
  <c r="AG88" i="33"/>
  <c r="AG90" i="33" s="1"/>
  <c r="AG91" i="33" s="1"/>
  <c r="AF183" i="32"/>
  <c r="AF186" i="32" s="1"/>
  <c r="AF86" i="32"/>
  <c r="AF87" i="32" s="1"/>
  <c r="AF184" i="32"/>
  <c r="AF185" i="32" s="1"/>
  <c r="AF184" i="33"/>
  <c r="AF185" i="33" s="1"/>
  <c r="AF183" i="33"/>
  <c r="AF186" i="33" s="1"/>
  <c r="AF86" i="33"/>
  <c r="AF87" i="33" s="1"/>
  <c r="AO43" i="12"/>
  <c r="AO293" i="12"/>
  <c r="AL2" i="28" s="1"/>
  <c r="AE46" i="12"/>
  <c r="AE296" i="12"/>
  <c r="AB57" i="28" s="1"/>
  <c r="AE295" i="12"/>
  <c r="AB38" i="28" s="1"/>
  <c r="AD47" i="12"/>
  <c r="AD48" i="12" s="1"/>
  <c r="AD238" i="12" s="1"/>
  <c r="AF183" i="26"/>
  <c r="AF184" i="26" s="1"/>
  <c r="AF182" i="26"/>
  <c r="AF185" i="26" s="1"/>
  <c r="AF85" i="26"/>
  <c r="AF86" i="26" s="1"/>
  <c r="AG127" i="26"/>
  <c r="AG128" i="26" s="1"/>
  <c r="AG87" i="26"/>
  <c r="AG89" i="26" s="1"/>
  <c r="AG90" i="26" s="1"/>
  <c r="AH50" i="26"/>
  <c r="AI49" i="26"/>
  <c r="AD126" i="26"/>
  <c r="AE125" i="26"/>
  <c r="AI52" i="26"/>
  <c r="AH53" i="26"/>
  <c r="AG83" i="26"/>
  <c r="AG123" i="26"/>
  <c r="AG124" i="26" s="1"/>
  <c r="AG263" i="26"/>
  <c r="AG265" i="26" s="1"/>
  <c r="AG268" i="26" s="1"/>
  <c r="AD130" i="26"/>
  <c r="AE129" i="26"/>
  <c r="AD270" i="26"/>
  <c r="AE269" i="26"/>
  <c r="AD266" i="26"/>
  <c r="AE237" i="26"/>
  <c r="AE240" i="26" s="1"/>
  <c r="AE118" i="26"/>
  <c r="AE119" i="26" s="1"/>
  <c r="AE78" i="26"/>
  <c r="AE80" i="26" s="1"/>
  <c r="AE81" i="26" s="1"/>
  <c r="AA242" i="26"/>
  <c r="AB241" i="26"/>
  <c r="AA238" i="26"/>
  <c r="AC116" i="26"/>
  <c r="AB117" i="26"/>
  <c r="AA213" i="26"/>
  <c r="AB216" i="26"/>
  <c r="AF44" i="26"/>
  <c r="AG43" i="26"/>
  <c r="AE74" i="26"/>
  <c r="AE212" i="26"/>
  <c r="AE215" i="26" s="1"/>
  <c r="AE114" i="26"/>
  <c r="AE115" i="26" s="1"/>
  <c r="AD76" i="26"/>
  <c r="AD77" i="26" s="1"/>
  <c r="AD178" i="26"/>
  <c r="AD179" i="26" s="1"/>
  <c r="AD177" i="26"/>
  <c r="AD180" i="26" s="1"/>
  <c r="AG46" i="26"/>
  <c r="AF47" i="26"/>
  <c r="AB21" i="28"/>
  <c r="AF34" i="12"/>
  <c r="U124" i="24"/>
  <c r="AB82" i="12"/>
  <c r="AM2" i="2"/>
  <c r="AL1" i="2"/>
  <c r="AC119" i="12"/>
  <c r="AC120" i="12" s="1"/>
  <c r="AC79" i="12"/>
  <c r="AC81" i="12" s="1"/>
  <c r="AP28" i="12"/>
  <c r="Y122" i="12"/>
  <c r="Z121" i="12"/>
  <c r="AK131" i="47" l="1"/>
  <c r="AK131" i="50"/>
  <c r="AK183" i="47"/>
  <c r="AK186" i="47" s="1"/>
  <c r="AK86" i="47"/>
  <c r="AK87" i="47" s="1"/>
  <c r="AK184" i="47"/>
  <c r="AK185" i="47" s="1"/>
  <c r="AK86" i="50"/>
  <c r="AK87" i="50" s="1"/>
  <c r="AK183" i="50"/>
  <c r="AK186" i="50" s="1"/>
  <c r="AK184" i="50"/>
  <c r="AK185" i="50" s="1"/>
  <c r="AK127" i="47"/>
  <c r="AM51" i="47"/>
  <c r="AN50" i="47"/>
  <c r="AM54" i="47"/>
  <c r="AN53" i="47"/>
  <c r="AL264" i="47"/>
  <c r="AL124" i="47"/>
  <c r="AL125" i="47" s="1"/>
  <c r="AL126" i="47" s="1"/>
  <c r="AL84" i="47"/>
  <c r="AM54" i="50"/>
  <c r="AN53" i="50"/>
  <c r="AL88" i="47"/>
  <c r="AL90" i="47" s="1"/>
  <c r="AL91" i="47" s="1"/>
  <c r="AL128" i="47"/>
  <c r="AL129" i="47" s="1"/>
  <c r="AL130" i="47" s="1"/>
  <c r="AL128" i="50"/>
  <c r="AL129" i="50" s="1"/>
  <c r="AL130" i="50" s="1"/>
  <c r="AL88" i="50"/>
  <c r="AL90" i="50" s="1"/>
  <c r="AL91" i="50" s="1"/>
  <c r="AM51" i="50"/>
  <c r="AN50" i="50"/>
  <c r="AL124" i="50"/>
  <c r="AL125" i="50" s="1"/>
  <c r="AL126" i="50" s="1"/>
  <c r="AL127" i="50" s="1"/>
  <c r="AL264" i="50"/>
  <c r="AL84" i="50"/>
  <c r="AF238" i="50"/>
  <c r="AF241" i="50" s="1"/>
  <c r="AF79" i="50"/>
  <c r="AF81" i="50" s="1"/>
  <c r="AF82" i="50" s="1"/>
  <c r="AF119" i="50"/>
  <c r="AF120" i="50" s="1"/>
  <c r="AG48" i="50"/>
  <c r="AH47" i="50"/>
  <c r="AC121" i="50"/>
  <c r="AB122" i="50"/>
  <c r="AE77" i="50"/>
  <c r="AE78" i="50" s="1"/>
  <c r="AE179" i="50"/>
  <c r="AE180" i="50" s="1"/>
  <c r="AE178" i="50"/>
  <c r="AE181" i="50" s="1"/>
  <c r="AF213" i="50"/>
  <c r="AF216" i="50" s="1"/>
  <c r="AF217" i="50" s="1"/>
  <c r="AF218" i="50" s="1"/>
  <c r="AF75" i="50"/>
  <c r="AF115" i="50"/>
  <c r="AF116" i="50" s="1"/>
  <c r="AG45" i="50"/>
  <c r="AH44" i="50"/>
  <c r="AB118" i="50"/>
  <c r="AC117" i="50"/>
  <c r="AG45" i="47"/>
  <c r="AH44" i="47"/>
  <c r="AF213" i="47"/>
  <c r="AF216" i="47" s="1"/>
  <c r="AF217" i="47" s="1"/>
  <c r="AF218" i="47" s="1"/>
  <c r="AF75" i="47"/>
  <c r="AF115" i="47"/>
  <c r="AF116" i="47" s="1"/>
  <c r="AD121" i="47"/>
  <c r="AC122" i="47"/>
  <c r="AB118" i="47"/>
  <c r="AC117" i="47"/>
  <c r="AE178" i="47"/>
  <c r="AE181" i="47" s="1"/>
  <c r="AE77" i="47"/>
  <c r="AE78" i="47" s="1"/>
  <c r="AE179" i="47"/>
  <c r="AE180" i="47" s="1"/>
  <c r="AG48" i="47"/>
  <c r="AH47" i="47"/>
  <c r="AF119" i="47"/>
  <c r="AF120" i="47" s="1"/>
  <c r="AF238" i="47"/>
  <c r="AF241" i="47" s="1"/>
  <c r="AF242" i="47" s="1"/>
  <c r="AF243" i="47" s="1"/>
  <c r="AF79" i="47"/>
  <c r="AF81" i="47" s="1"/>
  <c r="AF82" i="47" s="1"/>
  <c r="AB118" i="40"/>
  <c r="AC117" i="40"/>
  <c r="AF130" i="35"/>
  <c r="AF131" i="35" s="1"/>
  <c r="AF119" i="33"/>
  <c r="AF120" i="33" s="1"/>
  <c r="AF238" i="33"/>
  <c r="AF241" i="33" s="1"/>
  <c r="AF242" i="33" s="1"/>
  <c r="AF243" i="33" s="1"/>
  <c r="AF79" i="33"/>
  <c r="AF81" i="33" s="1"/>
  <c r="AF82" i="33" s="1"/>
  <c r="AG48" i="33"/>
  <c r="AH47" i="33"/>
  <c r="AC121" i="33"/>
  <c r="AB122" i="33"/>
  <c r="AH183" i="40"/>
  <c r="AH186" i="40" s="1"/>
  <c r="AH86" i="40"/>
  <c r="AH87" i="40" s="1"/>
  <c r="AH184" i="40"/>
  <c r="AH185" i="40" s="1"/>
  <c r="AJ51" i="40"/>
  <c r="AK50" i="40"/>
  <c r="AI264" i="40"/>
  <c r="AI266" i="40" s="1"/>
  <c r="AI269" i="40" s="1"/>
  <c r="AI124" i="40"/>
  <c r="AI125" i="40" s="1"/>
  <c r="AI84" i="40"/>
  <c r="AG131" i="40"/>
  <c r="AH130" i="40"/>
  <c r="AH126" i="40"/>
  <c r="AG127" i="40"/>
  <c r="AJ54" i="40"/>
  <c r="AK53" i="40"/>
  <c r="AI128" i="40"/>
  <c r="AI129" i="40" s="1"/>
  <c r="AI88" i="40"/>
  <c r="AI90" i="40" s="1"/>
  <c r="AI91" i="40" s="1"/>
  <c r="AE179" i="32"/>
  <c r="AE180" i="32" s="1"/>
  <c r="AE178" i="32"/>
  <c r="AE181" i="32" s="1"/>
  <c r="AE77" i="32"/>
  <c r="AE78" i="32" s="1"/>
  <c r="AH44" i="32"/>
  <c r="AG45" i="32"/>
  <c r="AC121" i="32"/>
  <c r="AB122" i="32"/>
  <c r="AF115" i="32"/>
  <c r="AF116" i="32" s="1"/>
  <c r="AF213" i="32"/>
  <c r="AF216" i="32" s="1"/>
  <c r="AF217" i="32" s="1"/>
  <c r="AF218" i="32" s="1"/>
  <c r="AF75" i="32"/>
  <c r="AB118" i="32"/>
  <c r="AC117" i="32"/>
  <c r="AG48" i="32"/>
  <c r="AH47" i="32"/>
  <c r="AC118" i="33"/>
  <c r="AD117" i="33"/>
  <c r="AE77" i="33"/>
  <c r="AE78" i="33" s="1"/>
  <c r="AE179" i="33"/>
  <c r="AE180" i="33" s="1"/>
  <c r="AE178" i="33"/>
  <c r="AE181" i="33" s="1"/>
  <c r="AG45" i="40"/>
  <c r="AH44" i="40"/>
  <c r="AF119" i="32"/>
  <c r="AF120" i="32" s="1"/>
  <c r="AF79" i="32"/>
  <c r="AF81" i="32" s="1"/>
  <c r="AF82" i="32" s="1"/>
  <c r="AF238" i="32"/>
  <c r="AF241" i="32" s="1"/>
  <c r="AF242" i="32" s="1"/>
  <c r="AF243" i="32" s="1"/>
  <c r="AF115" i="40"/>
  <c r="AF116" i="40" s="1"/>
  <c r="AF213" i="40"/>
  <c r="AF216" i="40" s="1"/>
  <c r="AF217" i="40" s="1"/>
  <c r="AF218" i="40" s="1"/>
  <c r="AF75" i="40"/>
  <c r="AE178" i="40"/>
  <c r="AE181" i="40" s="1"/>
  <c r="AE179" i="40"/>
  <c r="AE180" i="40" s="1"/>
  <c r="AE77" i="40"/>
  <c r="AE78" i="40" s="1"/>
  <c r="AG48" i="40"/>
  <c r="AH47" i="40"/>
  <c r="AG45" i="33"/>
  <c r="AH44" i="33"/>
  <c r="AE121" i="40"/>
  <c r="AD122" i="40"/>
  <c r="AF238" i="40"/>
  <c r="AF241" i="40" s="1"/>
  <c r="AF242" i="40" s="1"/>
  <c r="AF243" i="40" s="1"/>
  <c r="AF119" i="40"/>
  <c r="AF120" i="40" s="1"/>
  <c r="AF79" i="40"/>
  <c r="AF81" i="40" s="1"/>
  <c r="AF82" i="40" s="1"/>
  <c r="AF115" i="33"/>
  <c r="AF116" i="33" s="1"/>
  <c r="AF75" i="33"/>
  <c r="AF213" i="33"/>
  <c r="AF216" i="33" s="1"/>
  <c r="AF217" i="33" s="1"/>
  <c r="AF218" i="33" s="1"/>
  <c r="AH126" i="35"/>
  <c r="AH127" i="35" s="1"/>
  <c r="AH86" i="35"/>
  <c r="AH87" i="35" s="1"/>
  <c r="AH184" i="35"/>
  <c r="AH185" i="35" s="1"/>
  <c r="AH183" i="35"/>
  <c r="AH186" i="35" s="1"/>
  <c r="AJ51" i="35"/>
  <c r="AK50" i="35"/>
  <c r="AI124" i="35"/>
  <c r="AI125" i="35" s="1"/>
  <c r="AI264" i="35"/>
  <c r="AI266" i="35" s="1"/>
  <c r="AI269" i="35" s="1"/>
  <c r="AI84" i="35"/>
  <c r="AI54" i="35"/>
  <c r="AJ53" i="35"/>
  <c r="AH88" i="35"/>
  <c r="AH90" i="35" s="1"/>
  <c r="AH91" i="35" s="1"/>
  <c r="AH128" i="35"/>
  <c r="AH129" i="35" s="1"/>
  <c r="AP29" i="35"/>
  <c r="AO306" i="35"/>
  <c r="AO46" i="35"/>
  <c r="AO43" i="35"/>
  <c r="AO293" i="35"/>
  <c r="AO296" i="35"/>
  <c r="AH77" i="35"/>
  <c r="AH78" i="35" s="1"/>
  <c r="AH179" i="35"/>
  <c r="AH180" i="35" s="1"/>
  <c r="AH178" i="35"/>
  <c r="AH181" i="35" s="1"/>
  <c r="AJ45" i="35"/>
  <c r="AK44" i="35"/>
  <c r="AI115" i="35"/>
  <c r="AI116" i="35" s="1"/>
  <c r="AI117" i="35" s="1"/>
  <c r="AI118" i="35" s="1"/>
  <c r="AI75" i="35"/>
  <c r="AI213" i="35"/>
  <c r="AI216" i="35" s="1"/>
  <c r="AI121" i="35"/>
  <c r="AH122" i="35"/>
  <c r="AK48" i="35"/>
  <c r="AL47" i="35"/>
  <c r="AJ238" i="35"/>
  <c r="AJ241" i="35" s="1"/>
  <c r="AJ242" i="35" s="1"/>
  <c r="AJ243" i="35" s="1"/>
  <c r="AJ119" i="35"/>
  <c r="AJ120" i="35" s="1"/>
  <c r="AJ79" i="35"/>
  <c r="AJ81" i="35" s="1"/>
  <c r="AJ82" i="35" s="1"/>
  <c r="Z121" i="26"/>
  <c r="AA120" i="26"/>
  <c r="AP29" i="32"/>
  <c r="AO306" i="32"/>
  <c r="AO296" i="32"/>
  <c r="AO293" i="32"/>
  <c r="AO43" i="32"/>
  <c r="AO46" i="32"/>
  <c r="AP29" i="33"/>
  <c r="AO306" i="33"/>
  <c r="AO293" i="33"/>
  <c r="AO296" i="33"/>
  <c r="AO46" i="33"/>
  <c r="AO43" i="33"/>
  <c r="AF126" i="33"/>
  <c r="AF127" i="33" s="1"/>
  <c r="AG271" i="33"/>
  <c r="AG131" i="32"/>
  <c r="AG271" i="32"/>
  <c r="AG131" i="33"/>
  <c r="AI51" i="32"/>
  <c r="AJ50" i="32"/>
  <c r="AH264" i="33"/>
  <c r="AH266" i="33" s="1"/>
  <c r="AH269" i="33" s="1"/>
  <c r="AH270" i="33" s="1"/>
  <c r="AH271" i="33" s="1"/>
  <c r="AH124" i="33"/>
  <c r="AH125" i="33" s="1"/>
  <c r="AH84" i="33"/>
  <c r="AH264" i="32"/>
  <c r="AH266" i="32" s="1"/>
  <c r="AH269" i="32" s="1"/>
  <c r="AH270" i="32" s="1"/>
  <c r="AH271" i="32" s="1"/>
  <c r="AH84" i="32"/>
  <c r="AH124" i="32"/>
  <c r="AH125" i="32" s="1"/>
  <c r="AH126" i="32" s="1"/>
  <c r="AG127" i="32"/>
  <c r="AI51" i="33"/>
  <c r="AJ50" i="33"/>
  <c r="AI54" i="32"/>
  <c r="AJ53" i="32"/>
  <c r="AH128" i="32"/>
  <c r="AH129" i="32" s="1"/>
  <c r="AH130" i="32" s="1"/>
  <c r="AH88" i="32"/>
  <c r="AH90" i="32" s="1"/>
  <c r="AH91" i="32" s="1"/>
  <c r="AI54" i="33"/>
  <c r="AJ53" i="33"/>
  <c r="AG183" i="32"/>
  <c r="AG186" i="32" s="1"/>
  <c r="AG86" i="32"/>
  <c r="AG87" i="32" s="1"/>
  <c r="AG184" i="32"/>
  <c r="AG185" i="32" s="1"/>
  <c r="AG86" i="33"/>
  <c r="AG87" i="33" s="1"/>
  <c r="AG184" i="33"/>
  <c r="AG185" i="33" s="1"/>
  <c r="AG183" i="33"/>
  <c r="AG186" i="33" s="1"/>
  <c r="AH128" i="33"/>
  <c r="AH129" i="33" s="1"/>
  <c r="AH130" i="33" s="1"/>
  <c r="AH88" i="33"/>
  <c r="AH90" i="33" s="1"/>
  <c r="AH91" i="33" s="1"/>
  <c r="AP293" i="12"/>
  <c r="AM2" i="28" s="1"/>
  <c r="AP43" i="12"/>
  <c r="AF46" i="12"/>
  <c r="AF296" i="12"/>
  <c r="AC57" i="28" s="1"/>
  <c r="AE47" i="12"/>
  <c r="AE48" i="12" s="1"/>
  <c r="AE238" i="12" s="1"/>
  <c r="AF295" i="12"/>
  <c r="AC38" i="28" s="1"/>
  <c r="AJ49" i="26"/>
  <c r="AI50" i="26"/>
  <c r="AH83" i="26"/>
  <c r="AH123" i="26"/>
  <c r="AH124" i="26" s="1"/>
  <c r="AH263" i="26"/>
  <c r="AH265" i="26" s="1"/>
  <c r="AH268" i="26" s="1"/>
  <c r="AG182" i="26"/>
  <c r="AG185" i="26" s="1"/>
  <c r="AG85" i="26"/>
  <c r="AG86" i="26" s="1"/>
  <c r="AG183" i="26"/>
  <c r="AG184" i="26" s="1"/>
  <c r="AH127" i="26"/>
  <c r="AH128" i="26" s="1"/>
  <c r="AH87" i="26"/>
  <c r="AH89" i="26" s="1"/>
  <c r="AH90" i="26" s="1"/>
  <c r="AE130" i="26"/>
  <c r="AF129" i="26"/>
  <c r="AE270" i="26"/>
  <c r="AE266" i="26"/>
  <c r="AF269" i="26"/>
  <c r="AJ52" i="26"/>
  <c r="AI53" i="26"/>
  <c r="AE126" i="26"/>
  <c r="AF125" i="26"/>
  <c r="AG44" i="26"/>
  <c r="AH43" i="26"/>
  <c r="AF114" i="26"/>
  <c r="AF115" i="26" s="1"/>
  <c r="AF74" i="26"/>
  <c r="AF212" i="26"/>
  <c r="AF215" i="26" s="1"/>
  <c r="AF237" i="26"/>
  <c r="AF240" i="26" s="1"/>
  <c r="AF78" i="26"/>
  <c r="AF80" i="26" s="1"/>
  <c r="AF81" i="26" s="1"/>
  <c r="AF118" i="26"/>
  <c r="AF119" i="26" s="1"/>
  <c r="AB213" i="26"/>
  <c r="AC216" i="26"/>
  <c r="AA217" i="26"/>
  <c r="AG47" i="26"/>
  <c r="AH46" i="26"/>
  <c r="AE178" i="26"/>
  <c r="AE179" i="26" s="1"/>
  <c r="AE76" i="26"/>
  <c r="AE77" i="26" s="1"/>
  <c r="AE177" i="26"/>
  <c r="AE180" i="26" s="1"/>
  <c r="AD116" i="26"/>
  <c r="AC117" i="26"/>
  <c r="AC241" i="26"/>
  <c r="AB238" i="26"/>
  <c r="AB242" i="26"/>
  <c r="AC21" i="28"/>
  <c r="AG34" i="12"/>
  <c r="V124" i="24"/>
  <c r="AC82" i="12"/>
  <c r="AN2" i="2"/>
  <c r="AM1" i="2"/>
  <c r="AQ28" i="12"/>
  <c r="Z122" i="12"/>
  <c r="AA121" i="12"/>
  <c r="AD119" i="12"/>
  <c r="AD120" i="12" s="1"/>
  <c r="AD79" i="12"/>
  <c r="AD81" i="12" s="1"/>
  <c r="AL131" i="47" l="1"/>
  <c r="AL183" i="50"/>
  <c r="AL186" i="50" s="1"/>
  <c r="AL86" i="50"/>
  <c r="AL87" i="50" s="1"/>
  <c r="AL184" i="50"/>
  <c r="AL185" i="50" s="1"/>
  <c r="AN51" i="47"/>
  <c r="AO50" i="47"/>
  <c r="AL266" i="50"/>
  <c r="AL269" i="50" s="1"/>
  <c r="AN54" i="50"/>
  <c r="AO53" i="50"/>
  <c r="AM264" i="47"/>
  <c r="AM266" i="47" s="1"/>
  <c r="AM269" i="47" s="1"/>
  <c r="AM84" i="47"/>
  <c r="AM124" i="47"/>
  <c r="AM125" i="47" s="1"/>
  <c r="AM126" i="47" s="1"/>
  <c r="AM88" i="50"/>
  <c r="AM90" i="50" s="1"/>
  <c r="AM91" i="50" s="1"/>
  <c r="AM128" i="50"/>
  <c r="AM129" i="50" s="1"/>
  <c r="AM130" i="50" s="1"/>
  <c r="AL127" i="47"/>
  <c r="AN51" i="50"/>
  <c r="AO50" i="50"/>
  <c r="AL86" i="47"/>
  <c r="AL87" i="47" s="1"/>
  <c r="AL184" i="47"/>
  <c r="AL185" i="47" s="1"/>
  <c r="AL183" i="47"/>
  <c r="AL186" i="47" s="1"/>
  <c r="AL131" i="50"/>
  <c r="AM84" i="50"/>
  <c r="AM124" i="50"/>
  <c r="AM125" i="50" s="1"/>
  <c r="AM126" i="50" s="1"/>
  <c r="AM127" i="50" s="1"/>
  <c r="AM264" i="50"/>
  <c r="AM266" i="50" s="1"/>
  <c r="AM269" i="50" s="1"/>
  <c r="AM270" i="50" s="1"/>
  <c r="AM271" i="50" s="1"/>
  <c r="AL266" i="47"/>
  <c r="AL269" i="47" s="1"/>
  <c r="AL270" i="47" s="1"/>
  <c r="AL271" i="47" s="1"/>
  <c r="AM88" i="47"/>
  <c r="AM90" i="47" s="1"/>
  <c r="AM91" i="47" s="1"/>
  <c r="AM128" i="47"/>
  <c r="AM129" i="47" s="1"/>
  <c r="AM130" i="47" s="1"/>
  <c r="AN54" i="47"/>
  <c r="AO53" i="47"/>
  <c r="AD121" i="50"/>
  <c r="AC122" i="50"/>
  <c r="AH48" i="50"/>
  <c r="AI47" i="50"/>
  <c r="AG79" i="50"/>
  <c r="AG81" i="50" s="1"/>
  <c r="AG82" i="50" s="1"/>
  <c r="AG119" i="50"/>
  <c r="AG120" i="50" s="1"/>
  <c r="AG238" i="50"/>
  <c r="AG241" i="50" s="1"/>
  <c r="AG242" i="50" s="1"/>
  <c r="I256" i="50" s="1"/>
  <c r="AC118" i="50"/>
  <c r="AD117" i="50"/>
  <c r="AH45" i="50"/>
  <c r="AI44" i="50"/>
  <c r="AG213" i="50"/>
  <c r="AG216" i="50" s="1"/>
  <c r="AG217" i="50" s="1"/>
  <c r="AG218" i="50" s="1"/>
  <c r="AG75" i="50"/>
  <c r="AG115" i="50"/>
  <c r="AG116" i="50" s="1"/>
  <c r="AF179" i="50"/>
  <c r="AF180" i="50" s="1"/>
  <c r="AF178" i="50"/>
  <c r="AF181" i="50" s="1"/>
  <c r="AF77" i="50"/>
  <c r="AF78" i="50" s="1"/>
  <c r="AH48" i="47"/>
  <c r="AI47" i="47"/>
  <c r="AE121" i="47"/>
  <c r="AD122" i="47"/>
  <c r="AG238" i="47"/>
  <c r="AG241" i="47" s="1"/>
  <c r="AG242" i="47" s="1"/>
  <c r="AG79" i="47"/>
  <c r="AG81" i="47" s="1"/>
  <c r="AG82" i="47" s="1"/>
  <c r="AG119" i="47"/>
  <c r="AG120" i="47" s="1"/>
  <c r="AF178" i="47"/>
  <c r="AF181" i="47" s="1"/>
  <c r="AF77" i="47"/>
  <c r="AF78" i="47" s="1"/>
  <c r="AF179" i="47"/>
  <c r="AF180" i="47" s="1"/>
  <c r="AH45" i="47"/>
  <c r="AI44" i="47"/>
  <c r="AC118" i="47"/>
  <c r="AD117" i="47"/>
  <c r="AG115" i="47"/>
  <c r="AG116" i="47" s="1"/>
  <c r="AG75" i="47"/>
  <c r="AG213" i="47"/>
  <c r="AG216" i="47" s="1"/>
  <c r="AG217" i="47" s="1"/>
  <c r="AG130" i="35"/>
  <c r="AG131" i="35" s="1"/>
  <c r="AD117" i="40"/>
  <c r="AC118" i="40"/>
  <c r="AD121" i="33"/>
  <c r="AC122" i="33"/>
  <c r="AI47" i="33"/>
  <c r="AH48" i="33"/>
  <c r="AG238" i="33"/>
  <c r="AG241" i="33" s="1"/>
  <c r="AG242" i="33" s="1"/>
  <c r="AG79" i="33"/>
  <c r="AG81" i="33" s="1"/>
  <c r="AG82" i="33" s="1"/>
  <c r="AG119" i="33"/>
  <c r="AG120" i="33" s="1"/>
  <c r="AK54" i="40"/>
  <c r="AL53" i="40"/>
  <c r="AJ128" i="40"/>
  <c r="AJ129" i="40" s="1"/>
  <c r="AJ88" i="40"/>
  <c r="AJ90" i="40" s="1"/>
  <c r="AJ91" i="40" s="1"/>
  <c r="AK51" i="40"/>
  <c r="AL50" i="40"/>
  <c r="AI126" i="35"/>
  <c r="AI127" i="35" s="1"/>
  <c r="AJ124" i="40"/>
  <c r="AJ125" i="40" s="1"/>
  <c r="AJ264" i="40"/>
  <c r="AJ266" i="40" s="1"/>
  <c r="AJ269" i="40" s="1"/>
  <c r="AJ270" i="40" s="1"/>
  <c r="AJ84" i="40"/>
  <c r="AI126" i="40"/>
  <c r="AH127" i="40"/>
  <c r="AH131" i="40"/>
  <c r="AI130" i="40"/>
  <c r="AI86" i="40"/>
  <c r="AI87" i="40" s="1"/>
  <c r="AI184" i="40"/>
  <c r="AI185" i="40" s="1"/>
  <c r="AI183" i="40"/>
  <c r="AI186" i="40" s="1"/>
  <c r="AG213" i="40"/>
  <c r="AG216" i="40" s="1"/>
  <c r="AG217" i="40" s="1"/>
  <c r="AG218" i="40" s="1"/>
  <c r="AG75" i="40"/>
  <c r="AG115" i="40"/>
  <c r="AG116" i="40" s="1"/>
  <c r="AC118" i="32"/>
  <c r="AD117" i="32"/>
  <c r="AE122" i="40"/>
  <c r="AF121" i="40"/>
  <c r="AF178" i="40"/>
  <c r="AF181" i="40" s="1"/>
  <c r="AF179" i="40"/>
  <c r="AF180" i="40" s="1"/>
  <c r="AF77" i="40"/>
  <c r="AF78" i="40" s="1"/>
  <c r="AC122" i="32"/>
  <c r="AD121" i="32"/>
  <c r="AG213" i="32"/>
  <c r="AG216" i="32" s="1"/>
  <c r="AG217" i="32" s="1"/>
  <c r="AG218" i="32" s="1"/>
  <c r="AG75" i="32"/>
  <c r="AG115" i="32"/>
  <c r="AG116" i="32" s="1"/>
  <c r="AG119" i="32"/>
  <c r="AG120" i="32" s="1"/>
  <c r="AG79" i="32"/>
  <c r="AG81" i="32" s="1"/>
  <c r="AG82" i="32" s="1"/>
  <c r="AG238" i="32"/>
  <c r="AG241" i="32" s="1"/>
  <c r="AG242" i="32" s="1"/>
  <c r="AF77" i="33"/>
  <c r="AF78" i="33" s="1"/>
  <c r="AF179" i="33"/>
  <c r="AF180" i="33" s="1"/>
  <c r="AF178" i="33"/>
  <c r="AF181" i="33" s="1"/>
  <c r="AG213" i="33"/>
  <c r="AG216" i="33" s="1"/>
  <c r="AG217" i="33" s="1"/>
  <c r="AG218" i="33" s="1"/>
  <c r="AG115" i="33"/>
  <c r="AG116" i="33" s="1"/>
  <c r="AG75" i="33"/>
  <c r="AI44" i="32"/>
  <c r="AH45" i="32"/>
  <c r="AH48" i="40"/>
  <c r="AI47" i="40"/>
  <c r="AD118" i="33"/>
  <c r="AE117" i="33"/>
  <c r="AF178" i="32"/>
  <c r="AF181" i="32" s="1"/>
  <c r="AF77" i="32"/>
  <c r="AF78" i="32" s="1"/>
  <c r="AF179" i="32"/>
  <c r="AF180" i="32" s="1"/>
  <c r="AH45" i="40"/>
  <c r="AI44" i="40"/>
  <c r="AH45" i="33"/>
  <c r="AI44" i="33"/>
  <c r="AG238" i="40"/>
  <c r="AG241" i="40" s="1"/>
  <c r="AG242" i="40" s="1"/>
  <c r="AG79" i="40"/>
  <c r="AG81" i="40" s="1"/>
  <c r="AG82" i="40" s="1"/>
  <c r="AG119" i="40"/>
  <c r="AG120" i="40" s="1"/>
  <c r="AH48" i="32"/>
  <c r="AI47" i="32"/>
  <c r="AJ54" i="35"/>
  <c r="AK53" i="35"/>
  <c r="AI128" i="35"/>
  <c r="AI129" i="35" s="1"/>
  <c r="AI88" i="35"/>
  <c r="AI90" i="35" s="1"/>
  <c r="AI91" i="35" s="1"/>
  <c r="AI86" i="35"/>
  <c r="AI87" i="35" s="1"/>
  <c r="AI183" i="35"/>
  <c r="AI186" i="35" s="1"/>
  <c r="AI184" i="35"/>
  <c r="AI185" i="35" s="1"/>
  <c r="AK51" i="35"/>
  <c r="AL50" i="35"/>
  <c r="AJ124" i="35"/>
  <c r="AJ125" i="35" s="1"/>
  <c r="AJ264" i="35"/>
  <c r="AJ266" i="35" s="1"/>
  <c r="AJ269" i="35" s="1"/>
  <c r="AJ270" i="35" s="1"/>
  <c r="AJ271" i="35" s="1"/>
  <c r="AJ84" i="35"/>
  <c r="AI77" i="35"/>
  <c r="AI78" i="35" s="1"/>
  <c r="AI178" i="35"/>
  <c r="AI181" i="35" s="1"/>
  <c r="AI179" i="35"/>
  <c r="AI180" i="35" s="1"/>
  <c r="AL44" i="35"/>
  <c r="AK45" i="35"/>
  <c r="AJ213" i="35"/>
  <c r="AJ216" i="35" s="1"/>
  <c r="AJ217" i="35" s="1"/>
  <c r="AJ218" i="35" s="1"/>
  <c r="AJ115" i="35"/>
  <c r="AJ116" i="35" s="1"/>
  <c r="AJ117" i="35" s="1"/>
  <c r="AJ118" i="35" s="1"/>
  <c r="AJ75" i="35"/>
  <c r="AQ29" i="35"/>
  <c r="AP306" i="35"/>
  <c r="AP43" i="35"/>
  <c r="AP46" i="35"/>
  <c r="AP296" i="35"/>
  <c r="AP293" i="35"/>
  <c r="AK238" i="35"/>
  <c r="AK241" i="35" s="1"/>
  <c r="AK242" i="35" s="1"/>
  <c r="AK243" i="35" s="1"/>
  <c r="AK119" i="35"/>
  <c r="AK120" i="35" s="1"/>
  <c r="AK79" i="35"/>
  <c r="AK81" i="35" s="1"/>
  <c r="AK82" i="35" s="1"/>
  <c r="AL48" i="35"/>
  <c r="AM47" i="35"/>
  <c r="AI122" i="35"/>
  <c r="AJ121" i="35"/>
  <c r="AA121" i="26"/>
  <c r="AB120" i="26"/>
  <c r="AQ29" i="33"/>
  <c r="AP306" i="33"/>
  <c r="AP43" i="33"/>
  <c r="AP296" i="33"/>
  <c r="AP293" i="33"/>
  <c r="AP46" i="33"/>
  <c r="AQ29" i="32"/>
  <c r="AP306" i="32"/>
  <c r="AP46" i="32"/>
  <c r="AP43" i="32"/>
  <c r="AP296" i="32"/>
  <c r="AP293" i="32"/>
  <c r="AG126" i="33"/>
  <c r="AG127" i="33" s="1"/>
  <c r="AH131" i="32"/>
  <c r="AH127" i="32"/>
  <c r="AH131" i="33"/>
  <c r="AJ51" i="33"/>
  <c r="AK50" i="33"/>
  <c r="AI264" i="33"/>
  <c r="AI266" i="33" s="1"/>
  <c r="AI269" i="33" s="1"/>
  <c r="AI124" i="33"/>
  <c r="AI125" i="33" s="1"/>
  <c r="AI84" i="33"/>
  <c r="AJ51" i="32"/>
  <c r="AK50" i="32"/>
  <c r="AI128" i="33"/>
  <c r="AI129" i="33" s="1"/>
  <c r="AI130" i="33" s="1"/>
  <c r="AI88" i="33"/>
  <c r="AI90" i="33" s="1"/>
  <c r="AI91" i="33" s="1"/>
  <c r="AI84" i="32"/>
  <c r="AI264" i="32"/>
  <c r="AI266" i="32" s="1"/>
  <c r="AI269" i="32" s="1"/>
  <c r="AI124" i="32"/>
  <c r="AI125" i="32" s="1"/>
  <c r="AI126" i="32" s="1"/>
  <c r="AH183" i="32"/>
  <c r="AH186" i="32" s="1"/>
  <c r="AH86" i="32"/>
  <c r="AH87" i="32" s="1"/>
  <c r="AH184" i="32"/>
  <c r="AH185" i="32" s="1"/>
  <c r="AJ54" i="33"/>
  <c r="AK53" i="33"/>
  <c r="AJ54" i="32"/>
  <c r="AK53" i="32"/>
  <c r="AI88" i="32"/>
  <c r="AI90" i="32" s="1"/>
  <c r="AI91" i="32" s="1"/>
  <c r="AI128" i="32"/>
  <c r="AI129" i="32" s="1"/>
  <c r="AI130" i="32" s="1"/>
  <c r="AH183" i="33"/>
  <c r="AH186" i="33" s="1"/>
  <c r="AH86" i="33"/>
  <c r="AH87" i="33" s="1"/>
  <c r="AH184" i="33"/>
  <c r="AH185" i="33" s="1"/>
  <c r="AQ293" i="12"/>
  <c r="AN2" i="28" s="1"/>
  <c r="AQ43" i="12"/>
  <c r="AG46" i="12"/>
  <c r="AG296" i="12"/>
  <c r="AD57" i="28" s="1"/>
  <c r="AF47" i="12"/>
  <c r="AF48" i="12" s="1"/>
  <c r="AF238" i="12" s="1"/>
  <c r="AG295" i="12"/>
  <c r="AD38" i="28" s="1"/>
  <c r="AJ50" i="26"/>
  <c r="AK49" i="26"/>
  <c r="AI127" i="26"/>
  <c r="AI128" i="26" s="1"/>
  <c r="AI87" i="26"/>
  <c r="AI89" i="26" s="1"/>
  <c r="AI90" i="26" s="1"/>
  <c r="AG269" i="26"/>
  <c r="AF270" i="26"/>
  <c r="AF266" i="26"/>
  <c r="AG125" i="26"/>
  <c r="AF126" i="26"/>
  <c r="AF130" i="26"/>
  <c r="AG129" i="26"/>
  <c r="AJ53" i="26"/>
  <c r="AK52" i="26"/>
  <c r="AH182" i="26"/>
  <c r="AH185" i="26" s="1"/>
  <c r="AH85" i="26"/>
  <c r="AH86" i="26" s="1"/>
  <c r="AH183" i="26"/>
  <c r="AH184" i="26" s="1"/>
  <c r="AI123" i="26"/>
  <c r="AI124" i="26" s="1"/>
  <c r="AI83" i="26"/>
  <c r="AI263" i="26"/>
  <c r="AI265" i="26" s="1"/>
  <c r="AI268" i="26" s="1"/>
  <c r="AD117" i="26"/>
  <c r="AE116" i="26"/>
  <c r="AC238" i="26"/>
  <c r="AD241" i="26"/>
  <c r="AF178" i="26"/>
  <c r="AF179" i="26" s="1"/>
  <c r="AF76" i="26"/>
  <c r="AF77" i="26" s="1"/>
  <c r="AF177" i="26"/>
  <c r="AF180" i="26" s="1"/>
  <c r="AC213" i="26"/>
  <c r="AD216" i="26"/>
  <c r="AB217" i="26"/>
  <c r="AI43" i="26"/>
  <c r="AH44" i="26"/>
  <c r="AG74" i="26"/>
  <c r="AG114" i="26"/>
  <c r="AG115" i="26" s="1"/>
  <c r="AG212" i="26"/>
  <c r="AG215" i="26" s="1"/>
  <c r="AI46" i="26"/>
  <c r="AH47" i="26"/>
  <c r="AG78" i="26"/>
  <c r="AG80" i="26" s="1"/>
  <c r="AG81" i="26" s="1"/>
  <c r="AG118" i="26"/>
  <c r="AG119" i="26" s="1"/>
  <c r="AG237" i="26"/>
  <c r="AG240" i="26" s="1"/>
  <c r="AD21" i="28"/>
  <c r="AH34" i="12"/>
  <c r="W124" i="24"/>
  <c r="AD82" i="12"/>
  <c r="AO2" i="2"/>
  <c r="AN1" i="2"/>
  <c r="AB121" i="12"/>
  <c r="AA122" i="12"/>
  <c r="AE79" i="12"/>
  <c r="AE81" i="12" s="1"/>
  <c r="AE119" i="12"/>
  <c r="AE120" i="12" s="1"/>
  <c r="AR28" i="12"/>
  <c r="AM127" i="47" l="1"/>
  <c r="AM131" i="47"/>
  <c r="AO51" i="47"/>
  <c r="AP50" i="47"/>
  <c r="AM86" i="47"/>
  <c r="AM87" i="47" s="1"/>
  <c r="AM184" i="47"/>
  <c r="AM185" i="47" s="1"/>
  <c r="AM183" i="47"/>
  <c r="AM186" i="47" s="1"/>
  <c r="AO51" i="50"/>
  <c r="AP50" i="50"/>
  <c r="AM270" i="47"/>
  <c r="AM271" i="47" s="1"/>
  <c r="AN84" i="47"/>
  <c r="AN124" i="47"/>
  <c r="AN125" i="47" s="1"/>
  <c r="AN126" i="47" s="1"/>
  <c r="AN264" i="47"/>
  <c r="AN266" i="47" s="1"/>
  <c r="AN269" i="47" s="1"/>
  <c r="AN270" i="47" s="1"/>
  <c r="AN271" i="47" s="1"/>
  <c r="AN124" i="50"/>
  <c r="AN125" i="50" s="1"/>
  <c r="AN126" i="50" s="1"/>
  <c r="AN127" i="50" s="1"/>
  <c r="AN84" i="50"/>
  <c r="AN264" i="50"/>
  <c r="AN266" i="50" s="1"/>
  <c r="AN269" i="50" s="1"/>
  <c r="AO54" i="50"/>
  <c r="AP53" i="50"/>
  <c r="AO54" i="47"/>
  <c r="AP53" i="47"/>
  <c r="AM86" i="50"/>
  <c r="AM87" i="50" s="1"/>
  <c r="AM184" i="50"/>
  <c r="AM185" i="50" s="1"/>
  <c r="AM183" i="50"/>
  <c r="AM186" i="50" s="1"/>
  <c r="AN88" i="50"/>
  <c r="AN90" i="50" s="1"/>
  <c r="AN91" i="50" s="1"/>
  <c r="AN128" i="50"/>
  <c r="AN129" i="50" s="1"/>
  <c r="AN88" i="47"/>
  <c r="AN90" i="47" s="1"/>
  <c r="AN91" i="47" s="1"/>
  <c r="AN128" i="47"/>
  <c r="AN129" i="47" s="1"/>
  <c r="AN130" i="47" s="1"/>
  <c r="AM131" i="50"/>
  <c r="AN130" i="50"/>
  <c r="AI48" i="50"/>
  <c r="AJ47" i="50"/>
  <c r="AH119" i="50"/>
  <c r="AH120" i="50" s="1"/>
  <c r="AH238" i="50"/>
  <c r="AH241" i="50" s="1"/>
  <c r="AH79" i="50"/>
  <c r="AH81" i="50" s="1"/>
  <c r="AH82" i="50" s="1"/>
  <c r="AE121" i="50"/>
  <c r="AD122" i="50"/>
  <c r="AG178" i="50"/>
  <c r="AG181" i="50" s="1"/>
  <c r="AG77" i="50"/>
  <c r="AG78" i="50" s="1"/>
  <c r="AG179" i="50"/>
  <c r="AG180" i="50" s="1"/>
  <c r="AI45" i="50"/>
  <c r="AJ44" i="50"/>
  <c r="AH75" i="50"/>
  <c r="AH213" i="50"/>
  <c r="AH216" i="50" s="1"/>
  <c r="AH217" i="50" s="1"/>
  <c r="AH218" i="50" s="1"/>
  <c r="AH115" i="50"/>
  <c r="AH116" i="50" s="1"/>
  <c r="AD118" i="50"/>
  <c r="AE117" i="50"/>
  <c r="AG179" i="47"/>
  <c r="AG180" i="47" s="1"/>
  <c r="AG178" i="47"/>
  <c r="AG181" i="47" s="1"/>
  <c r="AG77" i="47"/>
  <c r="AG78" i="47" s="1"/>
  <c r="AE117" i="47"/>
  <c r="AD118" i="47"/>
  <c r="AI45" i="47"/>
  <c r="AJ44" i="47"/>
  <c r="AH115" i="47"/>
  <c r="AH116" i="47" s="1"/>
  <c r="AH213" i="47"/>
  <c r="AH216" i="47" s="1"/>
  <c r="AH217" i="47" s="1"/>
  <c r="AH218" i="47" s="1"/>
  <c r="AH75" i="47"/>
  <c r="AE122" i="47"/>
  <c r="AF121" i="47"/>
  <c r="AI48" i="47"/>
  <c r="AJ47" i="47"/>
  <c r="AG218" i="47"/>
  <c r="AH238" i="47"/>
  <c r="AH241" i="47" s="1"/>
  <c r="AH242" i="47" s="1"/>
  <c r="AH243" i="47" s="1"/>
  <c r="AH119" i="47"/>
  <c r="AH120" i="47" s="1"/>
  <c r="AH79" i="47"/>
  <c r="AH81" i="47" s="1"/>
  <c r="AH82" i="47" s="1"/>
  <c r="AH130" i="35"/>
  <c r="AH131" i="35" s="1"/>
  <c r="AH295" i="12"/>
  <c r="AE38" i="28" s="1"/>
  <c r="AH296" i="12"/>
  <c r="AE57" i="28" s="1"/>
  <c r="AE117" i="40"/>
  <c r="AD118" i="40"/>
  <c r="AJ126" i="35"/>
  <c r="AJ127" i="35" s="1"/>
  <c r="AH238" i="33"/>
  <c r="AH241" i="33" s="1"/>
  <c r="AH242" i="33" s="1"/>
  <c r="AH243" i="33" s="1"/>
  <c r="AH79" i="33"/>
  <c r="AH81" i="33" s="1"/>
  <c r="AH82" i="33" s="1"/>
  <c r="AH119" i="33"/>
  <c r="AH120" i="33" s="1"/>
  <c r="AI48" i="33"/>
  <c r="AJ47" i="33"/>
  <c r="AD122" i="33"/>
  <c r="AE121" i="33"/>
  <c r="AJ130" i="40"/>
  <c r="AI131" i="40"/>
  <c r="AL51" i="40"/>
  <c r="AM50" i="40"/>
  <c r="AK124" i="40"/>
  <c r="AK125" i="40" s="1"/>
  <c r="AK264" i="40"/>
  <c r="AK266" i="40" s="1"/>
  <c r="AK269" i="40" s="1"/>
  <c r="AK270" i="40" s="1"/>
  <c r="AK271" i="40" s="1"/>
  <c r="AK84" i="40"/>
  <c r="AJ126" i="40"/>
  <c r="AI127" i="40"/>
  <c r="AJ183" i="40"/>
  <c r="AJ186" i="40" s="1"/>
  <c r="AJ86" i="40"/>
  <c r="AJ87" i="40" s="1"/>
  <c r="AJ184" i="40"/>
  <c r="AJ185" i="40" s="1"/>
  <c r="AL54" i="40"/>
  <c r="AM53" i="40"/>
  <c r="AJ271" i="40"/>
  <c r="AK128" i="40"/>
  <c r="AK129" i="40" s="1"/>
  <c r="AK88" i="40"/>
  <c r="AK90" i="40" s="1"/>
  <c r="AK91" i="40" s="1"/>
  <c r="AF117" i="33"/>
  <c r="AE118" i="33"/>
  <c r="AI45" i="33"/>
  <c r="AJ44" i="33"/>
  <c r="AG121" i="40"/>
  <c r="AF122" i="40"/>
  <c r="AH115" i="33"/>
  <c r="AH116" i="33" s="1"/>
  <c r="AH75" i="33"/>
  <c r="AH213" i="33"/>
  <c r="AH216" i="33" s="1"/>
  <c r="AH217" i="33" s="1"/>
  <c r="AH218" i="33" s="1"/>
  <c r="AI48" i="40"/>
  <c r="AJ47" i="40"/>
  <c r="AI45" i="40"/>
  <c r="AJ44" i="40"/>
  <c r="AH119" i="40"/>
  <c r="AH120" i="40" s="1"/>
  <c r="AH238" i="40"/>
  <c r="AH241" i="40" s="1"/>
  <c r="AH242" i="40" s="1"/>
  <c r="AH243" i="40" s="1"/>
  <c r="AH79" i="40"/>
  <c r="AH81" i="40" s="1"/>
  <c r="AH82" i="40" s="1"/>
  <c r="AD118" i="32"/>
  <c r="AE117" i="32"/>
  <c r="AI48" i="32"/>
  <c r="AJ47" i="32"/>
  <c r="AH213" i="40"/>
  <c r="AH216" i="40" s="1"/>
  <c r="AH217" i="40" s="1"/>
  <c r="AH218" i="40" s="1"/>
  <c r="AH115" i="40"/>
  <c r="AH116" i="40" s="1"/>
  <c r="AH75" i="40"/>
  <c r="AH213" i="32"/>
  <c r="AH216" i="32" s="1"/>
  <c r="AH217" i="32" s="1"/>
  <c r="AH218" i="32" s="1"/>
  <c r="AH75" i="32"/>
  <c r="AH115" i="32"/>
  <c r="AH116" i="32" s="1"/>
  <c r="AD122" i="32"/>
  <c r="AE121" i="32"/>
  <c r="AG77" i="32"/>
  <c r="AG78" i="32" s="1"/>
  <c r="AG179" i="32"/>
  <c r="AG180" i="32" s="1"/>
  <c r="AG178" i="32"/>
  <c r="AG181" i="32" s="1"/>
  <c r="AH238" i="32"/>
  <c r="AH241" i="32" s="1"/>
  <c r="AH242" i="32" s="1"/>
  <c r="AH243" i="32" s="1"/>
  <c r="AH79" i="32"/>
  <c r="AH81" i="32" s="1"/>
  <c r="AH82" i="32" s="1"/>
  <c r="AH119" i="32"/>
  <c r="AH120" i="32" s="1"/>
  <c r="AI45" i="32"/>
  <c r="AJ44" i="32"/>
  <c r="AG178" i="33"/>
  <c r="AG181" i="33" s="1"/>
  <c r="AG77" i="33"/>
  <c r="AG78" i="33" s="1"/>
  <c r="AG179" i="33"/>
  <c r="AG180" i="33" s="1"/>
  <c r="AG178" i="40"/>
  <c r="AG181" i="40" s="1"/>
  <c r="AG77" i="40"/>
  <c r="AG78" i="40" s="1"/>
  <c r="AG179" i="40"/>
  <c r="AG180" i="40" s="1"/>
  <c r="AJ86" i="35"/>
  <c r="AJ87" i="35" s="1"/>
  <c r="AJ184" i="35"/>
  <c r="AJ185" i="35" s="1"/>
  <c r="AJ183" i="35"/>
  <c r="AJ186" i="35" s="1"/>
  <c r="AL51" i="35"/>
  <c r="AM50" i="35"/>
  <c r="AK54" i="35"/>
  <c r="AL53" i="35"/>
  <c r="AK124" i="35"/>
  <c r="AK125" i="35" s="1"/>
  <c r="AK264" i="35"/>
  <c r="AK266" i="35" s="1"/>
  <c r="AK269" i="35" s="1"/>
  <c r="AK270" i="35" s="1"/>
  <c r="AK271" i="35" s="1"/>
  <c r="AK84" i="35"/>
  <c r="AJ88" i="35"/>
  <c r="AJ90" i="35" s="1"/>
  <c r="AJ91" i="35" s="1"/>
  <c r="AJ128" i="35"/>
  <c r="AJ129" i="35" s="1"/>
  <c r="AR29" i="35"/>
  <c r="AQ306" i="35"/>
  <c r="AQ293" i="35"/>
  <c r="AQ46" i="35"/>
  <c r="AQ296" i="35"/>
  <c r="AQ43" i="35"/>
  <c r="AJ77" i="35"/>
  <c r="AJ78" i="35" s="1"/>
  <c r="AJ178" i="35"/>
  <c r="AJ181" i="35" s="1"/>
  <c r="AJ179" i="35"/>
  <c r="AJ180" i="35" s="1"/>
  <c r="AK115" i="35"/>
  <c r="AK116" i="35" s="1"/>
  <c r="AK117" i="35" s="1"/>
  <c r="AK213" i="35"/>
  <c r="AK216" i="35" s="1"/>
  <c r="AK217" i="35" s="1"/>
  <c r="AK218" i="35" s="1"/>
  <c r="AK75" i="35"/>
  <c r="AL45" i="35"/>
  <c r="AM44" i="35"/>
  <c r="AM48" i="35"/>
  <c r="AN47" i="35"/>
  <c r="AL79" i="35"/>
  <c r="AL81" i="35" s="1"/>
  <c r="AL82" i="35" s="1"/>
  <c r="AL238" i="35"/>
  <c r="AL241" i="35" s="1"/>
  <c r="AL242" i="35" s="1"/>
  <c r="AL243" i="35" s="1"/>
  <c r="AL119" i="35"/>
  <c r="AL120" i="35" s="1"/>
  <c r="AJ122" i="35"/>
  <c r="AK121" i="35"/>
  <c r="AB121" i="26"/>
  <c r="AC120" i="26"/>
  <c r="AR29" i="32"/>
  <c r="AQ306" i="32"/>
  <c r="AQ293" i="32"/>
  <c r="AQ296" i="32"/>
  <c r="AQ46" i="32"/>
  <c r="AQ43" i="32"/>
  <c r="AR29" i="33"/>
  <c r="AQ306" i="33"/>
  <c r="AQ293" i="33"/>
  <c r="AQ43" i="33"/>
  <c r="AQ46" i="33"/>
  <c r="AQ296" i="33"/>
  <c r="AH126" i="33"/>
  <c r="AI127" i="32"/>
  <c r="AI131" i="32"/>
  <c r="AI131" i="33"/>
  <c r="AJ264" i="32"/>
  <c r="AJ266" i="32" s="1"/>
  <c r="AJ269" i="32" s="1"/>
  <c r="AJ270" i="32" s="1"/>
  <c r="AJ271" i="32" s="1"/>
  <c r="AJ124" i="32"/>
  <c r="AJ125" i="32" s="1"/>
  <c r="AJ126" i="32" s="1"/>
  <c r="AJ84" i="32"/>
  <c r="AK51" i="32"/>
  <c r="AL50" i="32"/>
  <c r="AI86" i="33"/>
  <c r="AI87" i="33" s="1"/>
  <c r="AI184" i="33"/>
  <c r="AI185" i="33" s="1"/>
  <c r="AI183" i="33"/>
  <c r="AI186" i="33" s="1"/>
  <c r="AI86" i="32"/>
  <c r="AI87" i="32" s="1"/>
  <c r="AI183" i="32"/>
  <c r="AI186" i="32" s="1"/>
  <c r="AI184" i="32"/>
  <c r="AI185" i="32" s="1"/>
  <c r="AK51" i="33"/>
  <c r="AL50" i="33"/>
  <c r="AJ88" i="32"/>
  <c r="AJ90" i="32" s="1"/>
  <c r="AJ91" i="32" s="1"/>
  <c r="AJ128" i="32"/>
  <c r="AJ129" i="32" s="1"/>
  <c r="AJ130" i="32" s="1"/>
  <c r="AK54" i="33"/>
  <c r="AL53" i="33"/>
  <c r="AJ124" i="33"/>
  <c r="AJ125" i="33" s="1"/>
  <c r="AJ264" i="33"/>
  <c r="AJ266" i="33" s="1"/>
  <c r="AJ269" i="33" s="1"/>
  <c r="AJ270" i="33" s="1"/>
  <c r="AJ84" i="33"/>
  <c r="AK54" i="32"/>
  <c r="AL53" i="32"/>
  <c r="AJ128" i="33"/>
  <c r="AJ129" i="33" s="1"/>
  <c r="AJ130" i="33" s="1"/>
  <c r="AJ88" i="33"/>
  <c r="AJ90" i="33" s="1"/>
  <c r="AJ91" i="33" s="1"/>
  <c r="AR43" i="12"/>
  <c r="AS43" i="12" s="1"/>
  <c r="AS44" i="12" s="1"/>
  <c r="AT44" i="12" s="1"/>
  <c r="AR293" i="12"/>
  <c r="AO2" i="28" s="1"/>
  <c r="AH46" i="12"/>
  <c r="AG47" i="12"/>
  <c r="AG48" i="12" s="1"/>
  <c r="AG238" i="12" s="1"/>
  <c r="AH269" i="26"/>
  <c r="AG270" i="26"/>
  <c r="AG266" i="26"/>
  <c r="AK50" i="26"/>
  <c r="AL49" i="26"/>
  <c r="AJ83" i="26"/>
  <c r="AJ263" i="26"/>
  <c r="AJ265" i="26" s="1"/>
  <c r="AJ268" i="26" s="1"/>
  <c r="AJ123" i="26"/>
  <c r="AJ124" i="26" s="1"/>
  <c r="AK53" i="26"/>
  <c r="AL52" i="26"/>
  <c r="AI85" i="26"/>
  <c r="AI86" i="26" s="1"/>
  <c r="AI182" i="26"/>
  <c r="AI185" i="26" s="1"/>
  <c r="AI183" i="26"/>
  <c r="AI184" i="26" s="1"/>
  <c r="AJ127" i="26"/>
  <c r="AJ128" i="26" s="1"/>
  <c r="AJ87" i="26"/>
  <c r="AJ89" i="26" s="1"/>
  <c r="AJ90" i="26" s="1"/>
  <c r="AG126" i="26"/>
  <c r="AH125" i="26"/>
  <c r="AH129" i="26"/>
  <c r="AG130" i="26"/>
  <c r="AE216" i="26"/>
  <c r="AD213" i="26"/>
  <c r="AC217" i="26"/>
  <c r="AD217" i="26"/>
  <c r="AG177" i="26"/>
  <c r="AG180" i="26" s="1"/>
  <c r="AG76" i="26"/>
  <c r="AG77" i="26" s="1"/>
  <c r="AG178" i="26"/>
  <c r="AG179" i="26" s="1"/>
  <c r="AD238" i="26"/>
  <c r="AE241" i="26"/>
  <c r="AD242" i="26"/>
  <c r="AG242" i="26"/>
  <c r="AH78" i="26"/>
  <c r="AH80" i="26" s="1"/>
  <c r="AH81" i="26" s="1"/>
  <c r="AH237" i="26"/>
  <c r="AH240" i="26" s="1"/>
  <c r="AH118" i="26"/>
  <c r="AH119" i="26" s="1"/>
  <c r="AH74" i="26"/>
  <c r="AH212" i="26"/>
  <c r="AH215" i="26" s="1"/>
  <c r="AH114" i="26"/>
  <c r="AH115" i="26" s="1"/>
  <c r="AF116" i="26"/>
  <c r="AE117" i="26"/>
  <c r="AI47" i="26"/>
  <c r="AJ46" i="26"/>
  <c r="AI44" i="26"/>
  <c r="AJ43" i="26"/>
  <c r="AE21" i="28"/>
  <c r="AI34" i="12"/>
  <c r="X124" i="24"/>
  <c r="AE82" i="12"/>
  <c r="AP2" i="2"/>
  <c r="AO1" i="2"/>
  <c r="AS28" i="12"/>
  <c r="AF79" i="12"/>
  <c r="AF81" i="12" s="1"/>
  <c r="AF119" i="12"/>
  <c r="AF120" i="12" s="1"/>
  <c r="AC121" i="12"/>
  <c r="AB122" i="12"/>
  <c r="AN127" i="47" l="1"/>
  <c r="AN131" i="47"/>
  <c r="AP54" i="47"/>
  <c r="AQ53" i="47"/>
  <c r="AO88" i="47"/>
  <c r="AO90" i="47" s="1"/>
  <c r="AO91" i="47" s="1"/>
  <c r="AO128" i="47"/>
  <c r="AO129" i="47" s="1"/>
  <c r="AO130" i="47" s="1"/>
  <c r="AN184" i="47"/>
  <c r="AN185" i="47" s="1"/>
  <c r="AN183" i="47"/>
  <c r="AN186" i="47" s="1"/>
  <c r="AN86" i="47"/>
  <c r="AN87" i="47" s="1"/>
  <c r="AP54" i="50"/>
  <c r="AQ53" i="50"/>
  <c r="AP51" i="47"/>
  <c r="AQ50" i="47"/>
  <c r="AO88" i="50"/>
  <c r="AO90" i="50" s="1"/>
  <c r="AO91" i="50" s="1"/>
  <c r="AO128" i="50"/>
  <c r="AO129" i="50" s="1"/>
  <c r="AO130" i="50" s="1"/>
  <c r="AP51" i="50"/>
  <c r="AQ50" i="50"/>
  <c r="AO264" i="47"/>
  <c r="AO266" i="47" s="1"/>
  <c r="AO269" i="47" s="1"/>
  <c r="AO270" i="47" s="1"/>
  <c r="AO271" i="47" s="1"/>
  <c r="AO84" i="47"/>
  <c r="AO124" i="47"/>
  <c r="AO125" i="47" s="1"/>
  <c r="AO126" i="47" s="1"/>
  <c r="AO84" i="50"/>
  <c r="AO124" i="50"/>
  <c r="AO125" i="50" s="1"/>
  <c r="AO126" i="50" s="1"/>
  <c r="AO127" i="50" s="1"/>
  <c r="AO264" i="50"/>
  <c r="AO266" i="50" s="1"/>
  <c r="AO269" i="50" s="1"/>
  <c r="AO270" i="50" s="1"/>
  <c r="AO271" i="50" s="1"/>
  <c r="AN86" i="50"/>
  <c r="AN87" i="50" s="1"/>
  <c r="AN184" i="50"/>
  <c r="AN185" i="50" s="1"/>
  <c r="AN183" i="50"/>
  <c r="AN186" i="50" s="1"/>
  <c r="AN131" i="50"/>
  <c r="AF121" i="50"/>
  <c r="AE122" i="50"/>
  <c r="AJ48" i="50"/>
  <c r="AK47" i="50"/>
  <c r="AI119" i="50"/>
  <c r="AI120" i="50" s="1"/>
  <c r="AI238" i="50"/>
  <c r="AI241" i="50" s="1"/>
  <c r="AI242" i="50" s="1"/>
  <c r="AI243" i="50" s="1"/>
  <c r="AI79" i="50"/>
  <c r="AI81" i="50" s="1"/>
  <c r="AI82" i="50" s="1"/>
  <c r="AE118" i="50"/>
  <c r="AF117" i="50"/>
  <c r="AH77" i="50"/>
  <c r="AH78" i="50" s="1"/>
  <c r="AH179" i="50"/>
  <c r="AH180" i="50" s="1"/>
  <c r="AH178" i="50"/>
  <c r="AH181" i="50" s="1"/>
  <c r="AJ45" i="50"/>
  <c r="AK44" i="50"/>
  <c r="AI115" i="50"/>
  <c r="AI116" i="50" s="1"/>
  <c r="AI213" i="50"/>
  <c r="AI216" i="50" s="1"/>
  <c r="AI217" i="50" s="1"/>
  <c r="AI218" i="50" s="1"/>
  <c r="AI75" i="50"/>
  <c r="AJ45" i="47"/>
  <c r="AK44" i="47"/>
  <c r="AJ48" i="47"/>
  <c r="AK47" i="47"/>
  <c r="AI213" i="47"/>
  <c r="AI216" i="47" s="1"/>
  <c r="AI115" i="47"/>
  <c r="AI116" i="47" s="1"/>
  <c r="AI75" i="47"/>
  <c r="AI238" i="47"/>
  <c r="AI241" i="47" s="1"/>
  <c r="AI119" i="47"/>
  <c r="AI120" i="47" s="1"/>
  <c r="AI79" i="47"/>
  <c r="AI81" i="47" s="1"/>
  <c r="AI82" i="47" s="1"/>
  <c r="AG121" i="47"/>
  <c r="AF122" i="47"/>
  <c r="AF117" i="47"/>
  <c r="AE118" i="47"/>
  <c r="AH179" i="47"/>
  <c r="AH180" i="47" s="1"/>
  <c r="AH178" i="47"/>
  <c r="AH181" i="47" s="1"/>
  <c r="AH77" i="47"/>
  <c r="AH78" i="47" s="1"/>
  <c r="AI130" i="35"/>
  <c r="AI131" i="35" s="1"/>
  <c r="AK126" i="35"/>
  <c r="AK127" i="35" s="1"/>
  <c r="AE118" i="40"/>
  <c r="AF117" i="40"/>
  <c r="AF121" i="33"/>
  <c r="AE122" i="33"/>
  <c r="AJ48" i="33"/>
  <c r="AK47" i="33"/>
  <c r="AI238" i="33"/>
  <c r="AI241" i="33" s="1"/>
  <c r="AI79" i="33"/>
  <c r="AI81" i="33" s="1"/>
  <c r="AI82" i="33" s="1"/>
  <c r="AI119" i="33"/>
  <c r="AI120" i="33" s="1"/>
  <c r="AK86" i="40"/>
  <c r="AK87" i="40" s="1"/>
  <c r="AK183" i="40"/>
  <c r="AK186" i="40" s="1"/>
  <c r="AK184" i="40"/>
  <c r="AK185" i="40" s="1"/>
  <c r="AJ127" i="40"/>
  <c r="AK126" i="40"/>
  <c r="AM54" i="40"/>
  <c r="AN53" i="40"/>
  <c r="AL128" i="40"/>
  <c r="AL129" i="40" s="1"/>
  <c r="AL88" i="40"/>
  <c r="AL90" i="40" s="1"/>
  <c r="AL91" i="40" s="1"/>
  <c r="AM51" i="40"/>
  <c r="AN50" i="40"/>
  <c r="AL264" i="40"/>
  <c r="AL266" i="40" s="1"/>
  <c r="AL269" i="40" s="1"/>
  <c r="AL270" i="40" s="1"/>
  <c r="AL271" i="40" s="1"/>
  <c r="AL124" i="40"/>
  <c r="AL125" i="40" s="1"/>
  <c r="AL84" i="40"/>
  <c r="AJ131" i="40"/>
  <c r="AK130" i="40"/>
  <c r="AJ45" i="32"/>
  <c r="AK44" i="32"/>
  <c r="AE122" i="32"/>
  <c r="AF121" i="32"/>
  <c r="AJ48" i="32"/>
  <c r="AK47" i="32"/>
  <c r="AH178" i="33"/>
  <c r="AH181" i="33" s="1"/>
  <c r="AH179" i="33"/>
  <c r="AH180" i="33" s="1"/>
  <c r="AH77" i="33"/>
  <c r="AH78" i="33" s="1"/>
  <c r="AI213" i="32"/>
  <c r="AI216" i="32" s="1"/>
  <c r="AI75" i="32"/>
  <c r="AI115" i="32"/>
  <c r="AI116" i="32" s="1"/>
  <c r="AI79" i="32"/>
  <c r="AI81" i="32" s="1"/>
  <c r="AI82" i="32" s="1"/>
  <c r="AI238" i="32"/>
  <c r="AI241" i="32" s="1"/>
  <c r="AI119" i="32"/>
  <c r="AI120" i="32" s="1"/>
  <c r="AJ45" i="40"/>
  <c r="AK44" i="40"/>
  <c r="AG122" i="40"/>
  <c r="AH121" i="40"/>
  <c r="AE118" i="32"/>
  <c r="AF117" i="32"/>
  <c r="AI213" i="40"/>
  <c r="AI216" i="40" s="1"/>
  <c r="AI75" i="40"/>
  <c r="AI115" i="40"/>
  <c r="AI116" i="40" s="1"/>
  <c r="AJ45" i="33"/>
  <c r="AK44" i="33"/>
  <c r="AH178" i="32"/>
  <c r="AH181" i="32" s="1"/>
  <c r="AH77" i="32"/>
  <c r="AH78" i="32" s="1"/>
  <c r="AH179" i="32"/>
  <c r="AH180" i="32" s="1"/>
  <c r="AJ48" i="40"/>
  <c r="AK47" i="40"/>
  <c r="AI75" i="33"/>
  <c r="AI213" i="33"/>
  <c r="AI216" i="33" s="1"/>
  <c r="AI115" i="33"/>
  <c r="AI116" i="33" s="1"/>
  <c r="AI238" i="40"/>
  <c r="AI241" i="40" s="1"/>
  <c r="AI79" i="40"/>
  <c r="AI81" i="40" s="1"/>
  <c r="AI82" i="40" s="1"/>
  <c r="AI119" i="40"/>
  <c r="AI120" i="40" s="1"/>
  <c r="AH77" i="40"/>
  <c r="AH78" i="40" s="1"/>
  <c r="AH179" i="40"/>
  <c r="AH180" i="40" s="1"/>
  <c r="AH178" i="40"/>
  <c r="AH181" i="40" s="1"/>
  <c r="AF118" i="33"/>
  <c r="AG117" i="33"/>
  <c r="AL84" i="35"/>
  <c r="AL264" i="35"/>
  <c r="AL266" i="35" s="1"/>
  <c r="AL269" i="35" s="1"/>
  <c r="AL270" i="35" s="1"/>
  <c r="AL271" i="35" s="1"/>
  <c r="AL124" i="35"/>
  <c r="AL125" i="35" s="1"/>
  <c r="AK86" i="35"/>
  <c r="AK87" i="35" s="1"/>
  <c r="AK183" i="35"/>
  <c r="AK186" i="35" s="1"/>
  <c r="AK184" i="35"/>
  <c r="AK185" i="35" s="1"/>
  <c r="AM51" i="35"/>
  <c r="AN50" i="35"/>
  <c r="AL54" i="35"/>
  <c r="AM53" i="35"/>
  <c r="AK88" i="35"/>
  <c r="AK90" i="35" s="1"/>
  <c r="AK91" i="35" s="1"/>
  <c r="AK128" i="35"/>
  <c r="AK129" i="35" s="1"/>
  <c r="AM45" i="35"/>
  <c r="AN44" i="35"/>
  <c r="AL213" i="35"/>
  <c r="AL216" i="35" s="1"/>
  <c r="AL217" i="35" s="1"/>
  <c r="AL218" i="35" s="1"/>
  <c r="AL115" i="35"/>
  <c r="AL116" i="35" s="1"/>
  <c r="AL117" i="35" s="1"/>
  <c r="AL75" i="35"/>
  <c r="AK77" i="35"/>
  <c r="AK78" i="35" s="1"/>
  <c r="AK179" i="35"/>
  <c r="AK180" i="35" s="1"/>
  <c r="AK178" i="35"/>
  <c r="AK181" i="35" s="1"/>
  <c r="AK118" i="35"/>
  <c r="AS29" i="35"/>
  <c r="AR306" i="35"/>
  <c r="AR296" i="35"/>
  <c r="AR293" i="35"/>
  <c r="AR46" i="35"/>
  <c r="AS46" i="35" s="1"/>
  <c r="AR43" i="35"/>
  <c r="AS43" i="35" s="1"/>
  <c r="AN48" i="35"/>
  <c r="AO47" i="35"/>
  <c r="AM119" i="35"/>
  <c r="AM120" i="35" s="1"/>
  <c r="AM238" i="35"/>
  <c r="AM241" i="35" s="1"/>
  <c r="AM242" i="35" s="1"/>
  <c r="AM243" i="35" s="1"/>
  <c r="AM79" i="35"/>
  <c r="AM81" i="35" s="1"/>
  <c r="AM82" i="35" s="1"/>
  <c r="AL121" i="35"/>
  <c r="AK122" i="35"/>
  <c r="AC121" i="26"/>
  <c r="AD120" i="26"/>
  <c r="AS29" i="32"/>
  <c r="AR306" i="32"/>
  <c r="AR293" i="32"/>
  <c r="AR46" i="32"/>
  <c r="AR43" i="32"/>
  <c r="AR296" i="32"/>
  <c r="AS29" i="33"/>
  <c r="AR306" i="33"/>
  <c r="AR296" i="33"/>
  <c r="AR43" i="33"/>
  <c r="AR293" i="33"/>
  <c r="AR46" i="33"/>
  <c r="AI126" i="33"/>
  <c r="AI127" i="33" s="1"/>
  <c r="AH127" i="33"/>
  <c r="AJ131" i="32"/>
  <c r="AJ131" i="33"/>
  <c r="AJ127" i="32"/>
  <c r="AK128" i="32"/>
  <c r="AK129" i="32" s="1"/>
  <c r="AK130" i="32" s="1"/>
  <c r="AK88" i="32"/>
  <c r="AK90" i="32" s="1"/>
  <c r="AK91" i="32" s="1"/>
  <c r="AK264" i="33"/>
  <c r="AK266" i="33" s="1"/>
  <c r="AK269" i="33" s="1"/>
  <c r="AK270" i="33" s="1"/>
  <c r="AK124" i="33"/>
  <c r="AK125" i="33" s="1"/>
  <c r="AK84" i="33"/>
  <c r="AL51" i="33"/>
  <c r="AM50" i="33"/>
  <c r="AL51" i="32"/>
  <c r="AM50" i="32"/>
  <c r="AJ184" i="33"/>
  <c r="AJ185" i="33" s="1"/>
  <c r="AJ183" i="33"/>
  <c r="AJ186" i="33" s="1"/>
  <c r="AJ86" i="33"/>
  <c r="AJ87" i="33" s="1"/>
  <c r="AK84" i="32"/>
  <c r="AK124" i="32"/>
  <c r="AK125" i="32" s="1"/>
  <c r="AK126" i="32" s="1"/>
  <c r="AK264" i="32"/>
  <c r="AK266" i="32" s="1"/>
  <c r="AK269" i="32" s="1"/>
  <c r="AK270" i="32" s="1"/>
  <c r="AK271" i="32" s="1"/>
  <c r="AL54" i="32"/>
  <c r="AM53" i="32"/>
  <c r="AJ271" i="33"/>
  <c r="AL54" i="33"/>
  <c r="AM53" i="33"/>
  <c r="AJ183" i="32"/>
  <c r="AJ186" i="32" s="1"/>
  <c r="AJ86" i="32"/>
  <c r="AJ87" i="32" s="1"/>
  <c r="AJ184" i="32"/>
  <c r="AJ185" i="32" s="1"/>
  <c r="AK128" i="33"/>
  <c r="AK129" i="33" s="1"/>
  <c r="AK130" i="33" s="1"/>
  <c r="AK88" i="33"/>
  <c r="AK90" i="33" s="1"/>
  <c r="AK91" i="33" s="1"/>
  <c r="AI46" i="12"/>
  <c r="AI296" i="12"/>
  <c r="AF57" i="28" s="1"/>
  <c r="AH47" i="12"/>
  <c r="AH48" i="12" s="1"/>
  <c r="AH238" i="12" s="1"/>
  <c r="AI295" i="12"/>
  <c r="AF38" i="28" s="1"/>
  <c r="Z124" i="24"/>
  <c r="AH130" i="26"/>
  <c r="AI129" i="26"/>
  <c r="AL53" i="26"/>
  <c r="AM52" i="26"/>
  <c r="AK87" i="26"/>
  <c r="AK89" i="26" s="1"/>
  <c r="AK90" i="26" s="1"/>
  <c r="AK127" i="26"/>
  <c r="AK128" i="26" s="1"/>
  <c r="AL50" i="26"/>
  <c r="AM49" i="26"/>
  <c r="AK123" i="26"/>
  <c r="AK124" i="26" s="1"/>
  <c r="AK263" i="26"/>
  <c r="AK265" i="26" s="1"/>
  <c r="AK268" i="26" s="1"/>
  <c r="AK83" i="26"/>
  <c r="AI125" i="26"/>
  <c r="AH126" i="26"/>
  <c r="AI269" i="26"/>
  <c r="AH266" i="26"/>
  <c r="AH270" i="26"/>
  <c r="AJ85" i="26"/>
  <c r="AJ86" i="26" s="1"/>
  <c r="AJ183" i="26"/>
  <c r="AJ184" i="26" s="1"/>
  <c r="AJ182" i="26"/>
  <c r="AJ185" i="26" s="1"/>
  <c r="AI212" i="26"/>
  <c r="AI215" i="26" s="1"/>
  <c r="AI114" i="26"/>
  <c r="AI115" i="26" s="1"/>
  <c r="AI74" i="26"/>
  <c r="AJ47" i="26"/>
  <c r="AK46" i="26"/>
  <c r="AH178" i="26"/>
  <c r="AH179" i="26" s="1"/>
  <c r="AH177" i="26"/>
  <c r="AH180" i="26" s="1"/>
  <c r="AH76" i="26"/>
  <c r="AH77" i="26" s="1"/>
  <c r="AF216" i="26"/>
  <c r="AE213" i="26"/>
  <c r="AE217" i="26"/>
  <c r="AJ44" i="26"/>
  <c r="AK43" i="26"/>
  <c r="AI118" i="26"/>
  <c r="AI119" i="26" s="1"/>
  <c r="AI78" i="26"/>
  <c r="AI80" i="26" s="1"/>
  <c r="AI81" i="26" s="1"/>
  <c r="AI237" i="26"/>
  <c r="AI240" i="26" s="1"/>
  <c r="AF241" i="26"/>
  <c r="AE242" i="26"/>
  <c r="AE238" i="26"/>
  <c r="AF117" i="26"/>
  <c r="AG116" i="26"/>
  <c r="AF21" i="28"/>
  <c r="AJ34" i="12"/>
  <c r="Y124" i="24"/>
  <c r="AF82" i="12"/>
  <c r="AT28" i="12"/>
  <c r="AQ2" i="2"/>
  <c r="AP1" i="2"/>
  <c r="AC122" i="12"/>
  <c r="AD121" i="12"/>
  <c r="AG79" i="12"/>
  <c r="AG81" i="12" s="1"/>
  <c r="AG119" i="12"/>
  <c r="AG120" i="12" s="1"/>
  <c r="AO131" i="47" l="1"/>
  <c r="AO127" i="47"/>
  <c r="AO183" i="50"/>
  <c r="AO186" i="50" s="1"/>
  <c r="AO86" i="50"/>
  <c r="AO87" i="50" s="1"/>
  <c r="AO184" i="50"/>
  <c r="AO185" i="50" s="1"/>
  <c r="AQ51" i="47"/>
  <c r="AR50" i="47"/>
  <c r="AP84" i="47"/>
  <c r="AP264" i="47"/>
  <c r="AP266" i="47" s="1"/>
  <c r="AP269" i="47" s="1"/>
  <c r="AP124" i="47"/>
  <c r="AP125" i="47" s="1"/>
  <c r="AP126" i="47" s="1"/>
  <c r="AQ54" i="47"/>
  <c r="AR53" i="47"/>
  <c r="AO131" i="50"/>
  <c r="AO86" i="47"/>
  <c r="AO87" i="47" s="1"/>
  <c r="AO184" i="47"/>
  <c r="AO185" i="47" s="1"/>
  <c r="AO183" i="47"/>
  <c r="AO186" i="47" s="1"/>
  <c r="AQ54" i="50"/>
  <c r="AR53" i="50"/>
  <c r="AP88" i="47"/>
  <c r="AP90" i="47" s="1"/>
  <c r="AP91" i="47" s="1"/>
  <c r="AP128" i="47"/>
  <c r="AP129" i="47" s="1"/>
  <c r="AP130" i="47" s="1"/>
  <c r="AP128" i="50"/>
  <c r="AP129" i="50" s="1"/>
  <c r="AP130" i="50" s="1"/>
  <c r="AP88" i="50"/>
  <c r="AP90" i="50" s="1"/>
  <c r="AP91" i="50" s="1"/>
  <c r="AQ51" i="50"/>
  <c r="AR50" i="50"/>
  <c r="AP264" i="50"/>
  <c r="AP266" i="50" s="1"/>
  <c r="AP269" i="50" s="1"/>
  <c r="AP124" i="50"/>
  <c r="AP125" i="50" s="1"/>
  <c r="AP126" i="50" s="1"/>
  <c r="AP127" i="50" s="1"/>
  <c r="AP84" i="50"/>
  <c r="AK48" i="50"/>
  <c r="AL47" i="50"/>
  <c r="AJ238" i="50"/>
  <c r="AJ241" i="50" s="1"/>
  <c r="AJ79" i="50"/>
  <c r="AJ81" i="50" s="1"/>
  <c r="AJ82" i="50" s="1"/>
  <c r="AJ119" i="50"/>
  <c r="AJ120" i="50" s="1"/>
  <c r="AG121" i="50"/>
  <c r="AF122" i="50"/>
  <c r="AI178" i="50"/>
  <c r="AI181" i="50" s="1"/>
  <c r="AI77" i="50"/>
  <c r="AI78" i="50" s="1"/>
  <c r="AI179" i="50"/>
  <c r="AI180" i="50" s="1"/>
  <c r="AK45" i="50"/>
  <c r="AL44" i="50"/>
  <c r="AJ115" i="50"/>
  <c r="AJ116" i="50" s="1"/>
  <c r="AJ213" i="50"/>
  <c r="AJ216" i="50" s="1"/>
  <c r="AJ217" i="50" s="1"/>
  <c r="AJ218" i="50" s="1"/>
  <c r="AJ75" i="50"/>
  <c r="AF118" i="50"/>
  <c r="AG117" i="50"/>
  <c r="AI178" i="47"/>
  <c r="AI181" i="47" s="1"/>
  <c r="AI77" i="47"/>
  <c r="AI78" i="47" s="1"/>
  <c r="AI179" i="47"/>
  <c r="AI180" i="47" s="1"/>
  <c r="AG117" i="47"/>
  <c r="AF118" i="47"/>
  <c r="AK48" i="47"/>
  <c r="AL47" i="47"/>
  <c r="AH121" i="47"/>
  <c r="AG122" i="47"/>
  <c r="AJ238" i="47"/>
  <c r="AJ241" i="47" s="1"/>
  <c r="AJ242" i="47" s="1"/>
  <c r="AJ243" i="47" s="1"/>
  <c r="AJ119" i="47"/>
  <c r="AJ120" i="47" s="1"/>
  <c r="AJ79" i="47"/>
  <c r="AJ81" i="47" s="1"/>
  <c r="AJ82" i="47" s="1"/>
  <c r="AK45" i="47"/>
  <c r="AL44" i="47"/>
  <c r="AJ115" i="47"/>
  <c r="AJ116" i="47" s="1"/>
  <c r="AJ213" i="47"/>
  <c r="AJ216" i="47" s="1"/>
  <c r="AJ217" i="47" s="1"/>
  <c r="AJ218" i="47" s="1"/>
  <c r="AJ75" i="47"/>
  <c r="AJ130" i="35"/>
  <c r="AJ131" i="35" s="1"/>
  <c r="AL126" i="35"/>
  <c r="AL127" i="35" s="1"/>
  <c r="AG117" i="40"/>
  <c r="AF118" i="40"/>
  <c r="AK48" i="33"/>
  <c r="AL47" i="33"/>
  <c r="AJ238" i="33"/>
  <c r="AJ241" i="33" s="1"/>
  <c r="AJ242" i="33" s="1"/>
  <c r="AJ243" i="33" s="1"/>
  <c r="AJ79" i="33"/>
  <c r="AJ81" i="33" s="1"/>
  <c r="AJ82" i="33" s="1"/>
  <c r="AJ119" i="33"/>
  <c r="AJ120" i="33" s="1"/>
  <c r="AF122" i="33"/>
  <c r="AG121" i="33"/>
  <c r="AN54" i="40"/>
  <c r="AO53" i="40"/>
  <c r="AM128" i="40"/>
  <c r="AM129" i="40" s="1"/>
  <c r="AM88" i="40"/>
  <c r="AM90" i="40" s="1"/>
  <c r="AM91" i="40" s="1"/>
  <c r="AN51" i="40"/>
  <c r="AO50" i="40"/>
  <c r="AK127" i="40"/>
  <c r="AL126" i="40"/>
  <c r="AL183" i="40"/>
  <c r="AL186" i="40" s="1"/>
  <c r="AL86" i="40"/>
  <c r="AL87" i="40" s="1"/>
  <c r="AL184" i="40"/>
  <c r="AL185" i="40" s="1"/>
  <c r="AM264" i="40"/>
  <c r="AM266" i="40" s="1"/>
  <c r="AM269" i="40" s="1"/>
  <c r="AM270" i="40" s="1"/>
  <c r="AM271" i="40" s="1"/>
  <c r="AM124" i="40"/>
  <c r="AM125" i="40" s="1"/>
  <c r="AM84" i="40"/>
  <c r="AL130" i="40"/>
  <c r="AK131" i="40"/>
  <c r="AJ119" i="40"/>
  <c r="AJ120" i="40" s="1"/>
  <c r="AJ79" i="40"/>
  <c r="AJ81" i="40" s="1"/>
  <c r="AJ82" i="40" s="1"/>
  <c r="AJ238" i="40"/>
  <c r="AJ241" i="40" s="1"/>
  <c r="AJ242" i="40" s="1"/>
  <c r="AJ243" i="40" s="1"/>
  <c r="AF118" i="32"/>
  <c r="AG117" i="32"/>
  <c r="AL47" i="32"/>
  <c r="AK48" i="32"/>
  <c r="AI77" i="40"/>
  <c r="AI78" i="40" s="1"/>
  <c r="AI179" i="40"/>
  <c r="AI180" i="40" s="1"/>
  <c r="AI178" i="40"/>
  <c r="AI181" i="40" s="1"/>
  <c r="AH117" i="33"/>
  <c r="AG118" i="33"/>
  <c r="AJ238" i="32"/>
  <c r="AJ241" i="32" s="1"/>
  <c r="AJ242" i="32" s="1"/>
  <c r="AJ243" i="32" s="1"/>
  <c r="AJ119" i="32"/>
  <c r="AJ120" i="32" s="1"/>
  <c r="AJ79" i="32"/>
  <c r="AJ81" i="32" s="1"/>
  <c r="AJ82" i="32" s="1"/>
  <c r="AK48" i="40"/>
  <c r="AL47" i="40"/>
  <c r="AG121" i="32"/>
  <c r="AF122" i="32"/>
  <c r="AL44" i="33"/>
  <c r="AK45" i="33"/>
  <c r="AI121" i="40"/>
  <c r="AH122" i="40"/>
  <c r="AI178" i="32"/>
  <c r="AI181" i="32" s="1"/>
  <c r="AI77" i="32"/>
  <c r="AI78" i="32" s="1"/>
  <c r="AI179" i="32"/>
  <c r="AI180" i="32" s="1"/>
  <c r="AJ115" i="40"/>
  <c r="AJ116" i="40" s="1"/>
  <c r="AJ75" i="40"/>
  <c r="AJ213" i="40"/>
  <c r="AJ216" i="40" s="1"/>
  <c r="AJ217" i="40" s="1"/>
  <c r="AJ218" i="40" s="1"/>
  <c r="AJ115" i="33"/>
  <c r="AJ116" i="33" s="1"/>
  <c r="AJ213" i="33"/>
  <c r="AJ216" i="33" s="1"/>
  <c r="AJ217" i="33" s="1"/>
  <c r="AJ218" i="33" s="1"/>
  <c r="AJ75" i="33"/>
  <c r="AK45" i="32"/>
  <c r="AL44" i="32"/>
  <c r="AI77" i="33"/>
  <c r="AI78" i="33" s="1"/>
  <c r="AI179" i="33"/>
  <c r="AI180" i="33" s="1"/>
  <c r="AI178" i="33"/>
  <c r="AI181" i="33" s="1"/>
  <c r="AK45" i="40"/>
  <c r="AL44" i="40"/>
  <c r="AJ213" i="32"/>
  <c r="AJ216" i="32" s="1"/>
  <c r="AJ217" i="32" s="1"/>
  <c r="AJ218" i="32" s="1"/>
  <c r="AJ115" i="32"/>
  <c r="AJ116" i="32" s="1"/>
  <c r="AJ75" i="32"/>
  <c r="AN51" i="35"/>
  <c r="AO50" i="35"/>
  <c r="AM124" i="35"/>
  <c r="AM125" i="35" s="1"/>
  <c r="AM84" i="35"/>
  <c r="AM264" i="35"/>
  <c r="AM266" i="35" s="1"/>
  <c r="AM269" i="35" s="1"/>
  <c r="AM270" i="35" s="1"/>
  <c r="AM271" i="35" s="1"/>
  <c r="AL88" i="35"/>
  <c r="AL90" i="35" s="1"/>
  <c r="AL91" i="35" s="1"/>
  <c r="AL128" i="35"/>
  <c r="AL129" i="35" s="1"/>
  <c r="AM54" i="35"/>
  <c r="AN53" i="35"/>
  <c r="AL184" i="35"/>
  <c r="AL185" i="35" s="1"/>
  <c r="AL183" i="35"/>
  <c r="AL186" i="35" s="1"/>
  <c r="AL86" i="35"/>
  <c r="AL87" i="35" s="1"/>
  <c r="AN45" i="35"/>
  <c r="AO44" i="35"/>
  <c r="AM75" i="35"/>
  <c r="AM115" i="35"/>
  <c r="AM116" i="35" s="1"/>
  <c r="AM117" i="35" s="1"/>
  <c r="AM213" i="35"/>
  <c r="AM216" i="35" s="1"/>
  <c r="AM217" i="35" s="1"/>
  <c r="AM218" i="35" s="1"/>
  <c r="AL118" i="35"/>
  <c r="AL179" i="35"/>
  <c r="AL180" i="35" s="1"/>
  <c r="AL178" i="35"/>
  <c r="AL181" i="35" s="1"/>
  <c r="AL77" i="35"/>
  <c r="AL78" i="35" s="1"/>
  <c r="AT29" i="35"/>
  <c r="AS306" i="35"/>
  <c r="AM121" i="35"/>
  <c r="AL122" i="35"/>
  <c r="AO48" i="35"/>
  <c r="AP47" i="35"/>
  <c r="AN79" i="35"/>
  <c r="AN81" i="35" s="1"/>
  <c r="AN82" i="35" s="1"/>
  <c r="AN119" i="35"/>
  <c r="AN120" i="35" s="1"/>
  <c r="AN238" i="35"/>
  <c r="AN241" i="35" s="1"/>
  <c r="AN242" i="35" s="1"/>
  <c r="AN243" i="35" s="1"/>
  <c r="AE120" i="26"/>
  <c r="AD121" i="26"/>
  <c r="AS46" i="33"/>
  <c r="AS46" i="32"/>
  <c r="AS43" i="32"/>
  <c r="AS43" i="33"/>
  <c r="AT29" i="32"/>
  <c r="AS306" i="32"/>
  <c r="AT29" i="33"/>
  <c r="AS306" i="33"/>
  <c r="AJ126" i="33"/>
  <c r="AJ127" i="33" s="1"/>
  <c r="AK127" i="32"/>
  <c r="AL88" i="32"/>
  <c r="AL90" i="32" s="1"/>
  <c r="AL91" i="32" s="1"/>
  <c r="AL128" i="32"/>
  <c r="AL129" i="32" s="1"/>
  <c r="AL130" i="32" s="1"/>
  <c r="AL84" i="32"/>
  <c r="AL124" i="32"/>
  <c r="AL125" i="32" s="1"/>
  <c r="AL126" i="32" s="1"/>
  <c r="AL264" i="32"/>
  <c r="AL266" i="32" s="1"/>
  <c r="AL269" i="32" s="1"/>
  <c r="AL270" i="32" s="1"/>
  <c r="AL271" i="32" s="1"/>
  <c r="AM51" i="33"/>
  <c r="AN50" i="33"/>
  <c r="AL84" i="33"/>
  <c r="AL264" i="33"/>
  <c r="AL266" i="33" s="1"/>
  <c r="AL269" i="33" s="1"/>
  <c r="AL270" i="33" s="1"/>
  <c r="AL271" i="33" s="1"/>
  <c r="AL124" i="33"/>
  <c r="AL125" i="33" s="1"/>
  <c r="AM54" i="33"/>
  <c r="AN53" i="33"/>
  <c r="AK183" i="32"/>
  <c r="AK186" i="32" s="1"/>
  <c r="AK86" i="32"/>
  <c r="AK87" i="32" s="1"/>
  <c r="AK184" i="32"/>
  <c r="AK185" i="32" s="1"/>
  <c r="AK184" i="33"/>
  <c r="AK185" i="33" s="1"/>
  <c r="AK183" i="33"/>
  <c r="AK186" i="33" s="1"/>
  <c r="AK86" i="33"/>
  <c r="AK87" i="33" s="1"/>
  <c r="AK131" i="33"/>
  <c r="AL128" i="33"/>
  <c r="AL129" i="33" s="1"/>
  <c r="AL130" i="33" s="1"/>
  <c r="AL88" i="33"/>
  <c r="AL90" i="33" s="1"/>
  <c r="AL91" i="33" s="1"/>
  <c r="AK131" i="32"/>
  <c r="AK271" i="33"/>
  <c r="AM54" i="32"/>
  <c r="AN53" i="32"/>
  <c r="AM51" i="32"/>
  <c r="AN50" i="32"/>
  <c r="AJ46" i="12"/>
  <c r="AJ296" i="12"/>
  <c r="AG57" i="28" s="1"/>
  <c r="AI47" i="12"/>
  <c r="AI48" i="12" s="1"/>
  <c r="AI238" i="12" s="1"/>
  <c r="AJ295" i="12"/>
  <c r="AG38" i="28" s="1"/>
  <c r="AJ125" i="26"/>
  <c r="AI126" i="26"/>
  <c r="AK183" i="26"/>
  <c r="AK184" i="26" s="1"/>
  <c r="AK85" i="26"/>
  <c r="AK86" i="26" s="1"/>
  <c r="AK182" i="26"/>
  <c r="AK185" i="26" s="1"/>
  <c r="AL83" i="26"/>
  <c r="AL263" i="26"/>
  <c r="AL265" i="26" s="1"/>
  <c r="AL268" i="26" s="1"/>
  <c r="AL123" i="26"/>
  <c r="AL124" i="26" s="1"/>
  <c r="AN52" i="26"/>
  <c r="AM53" i="26"/>
  <c r="AL127" i="26"/>
  <c r="AL128" i="26" s="1"/>
  <c r="AL87" i="26"/>
  <c r="AL89" i="26" s="1"/>
  <c r="AL90" i="26" s="1"/>
  <c r="AN49" i="26"/>
  <c r="AM50" i="26"/>
  <c r="AI266" i="26"/>
  <c r="AI270" i="26"/>
  <c r="AJ269" i="26"/>
  <c r="AJ129" i="26"/>
  <c r="AI130" i="26"/>
  <c r="AL43" i="26"/>
  <c r="AK44" i="26"/>
  <c r="AK47" i="26"/>
  <c r="AL46" i="26"/>
  <c r="AJ114" i="26"/>
  <c r="AJ115" i="26" s="1"/>
  <c r="AJ212" i="26"/>
  <c r="AJ215" i="26" s="1"/>
  <c r="AJ74" i="26"/>
  <c r="AJ118" i="26"/>
  <c r="AJ119" i="26" s="1"/>
  <c r="AJ78" i="26"/>
  <c r="AJ80" i="26" s="1"/>
  <c r="AJ81" i="26" s="1"/>
  <c r="AJ237" i="26"/>
  <c r="AJ240" i="26" s="1"/>
  <c r="AI177" i="26"/>
  <c r="AI180" i="26" s="1"/>
  <c r="AI76" i="26"/>
  <c r="AI77" i="26" s="1"/>
  <c r="AI178" i="26"/>
  <c r="AI179" i="26" s="1"/>
  <c r="AH116" i="26"/>
  <c r="AG117" i="26"/>
  <c r="AG216" i="26"/>
  <c r="AF213" i="26"/>
  <c r="AF217" i="26"/>
  <c r="AF238" i="26"/>
  <c r="AG241" i="26"/>
  <c r="AF242" i="26"/>
  <c r="AA124" i="24"/>
  <c r="AG21" i="28"/>
  <c r="AK34" i="12"/>
  <c r="AG82" i="12"/>
  <c r="AU28" i="12"/>
  <c r="AR2" i="2"/>
  <c r="AQ1" i="2"/>
  <c r="AH119" i="12"/>
  <c r="AH120" i="12" s="1"/>
  <c r="AH79" i="12"/>
  <c r="AH81" i="12" s="1"/>
  <c r="AE121" i="12"/>
  <c r="AD122" i="12"/>
  <c r="AP131" i="50" l="1"/>
  <c r="AP131" i="47"/>
  <c r="AP127" i="47"/>
  <c r="AQ124" i="47"/>
  <c r="AQ125" i="47" s="1"/>
  <c r="AQ126" i="47" s="1"/>
  <c r="AQ84" i="47"/>
  <c r="AQ264" i="47"/>
  <c r="AQ266" i="47" s="1"/>
  <c r="AQ269" i="47" s="1"/>
  <c r="AQ270" i="47" s="1"/>
  <c r="AQ271" i="47" s="1"/>
  <c r="AP86" i="50"/>
  <c r="AP87" i="50" s="1"/>
  <c r="AP183" i="50"/>
  <c r="AP186" i="50" s="1"/>
  <c r="AP184" i="50"/>
  <c r="AP185" i="50" s="1"/>
  <c r="AR54" i="47"/>
  <c r="AS53" i="47"/>
  <c r="AR54" i="50"/>
  <c r="AS53" i="50"/>
  <c r="AQ88" i="47"/>
  <c r="AQ90" i="47" s="1"/>
  <c r="AQ91" i="47" s="1"/>
  <c r="AQ128" i="47"/>
  <c r="AQ129" i="47" s="1"/>
  <c r="AQ130" i="47" s="1"/>
  <c r="AQ88" i="50"/>
  <c r="AQ90" i="50" s="1"/>
  <c r="AQ91" i="50" s="1"/>
  <c r="AQ128" i="50"/>
  <c r="AQ129" i="50" s="1"/>
  <c r="AQ130" i="50" s="1"/>
  <c r="AR51" i="50"/>
  <c r="AS50" i="50"/>
  <c r="AQ264" i="50"/>
  <c r="AQ266" i="50" s="1"/>
  <c r="AQ269" i="50" s="1"/>
  <c r="AQ270" i="50" s="1"/>
  <c r="AQ271" i="50" s="1"/>
  <c r="AQ124" i="50"/>
  <c r="AQ125" i="50" s="1"/>
  <c r="AQ126" i="50" s="1"/>
  <c r="AQ127" i="50" s="1"/>
  <c r="AQ84" i="50"/>
  <c r="AP183" i="47"/>
  <c r="AP186" i="47" s="1"/>
  <c r="AP86" i="47"/>
  <c r="AP87" i="47" s="1"/>
  <c r="AP184" i="47"/>
  <c r="AP185" i="47" s="1"/>
  <c r="AR51" i="47"/>
  <c r="AS50" i="47"/>
  <c r="AM126" i="35"/>
  <c r="AM127" i="35" s="1"/>
  <c r="AK130" i="35"/>
  <c r="AK131" i="35" s="1"/>
  <c r="AG122" i="50"/>
  <c r="AH121" i="50"/>
  <c r="AL48" i="50"/>
  <c r="AM47" i="50"/>
  <c r="AK238" i="50"/>
  <c r="AK241" i="50" s="1"/>
  <c r="AK242" i="50" s="1"/>
  <c r="AK243" i="50" s="1"/>
  <c r="AK79" i="50"/>
  <c r="AK81" i="50" s="1"/>
  <c r="AK82" i="50" s="1"/>
  <c r="AK119" i="50"/>
  <c r="AK120" i="50" s="1"/>
  <c r="AJ77" i="50"/>
  <c r="AJ78" i="50" s="1"/>
  <c r="AJ178" i="50"/>
  <c r="AJ181" i="50" s="1"/>
  <c r="AJ179" i="50"/>
  <c r="AJ180" i="50" s="1"/>
  <c r="AL45" i="50"/>
  <c r="AM44" i="50"/>
  <c r="AK213" i="50"/>
  <c r="AK216" i="50" s="1"/>
  <c r="AK217" i="50" s="1"/>
  <c r="AK218" i="50" s="1"/>
  <c r="AK75" i="50"/>
  <c r="AK115" i="50"/>
  <c r="AK116" i="50" s="1"/>
  <c r="AG118" i="50"/>
  <c r="AH117" i="50"/>
  <c r="AH122" i="47"/>
  <c r="AI121" i="47"/>
  <c r="AL48" i="47"/>
  <c r="AM47" i="47"/>
  <c r="AK119" i="47"/>
  <c r="AK120" i="47" s="1"/>
  <c r="AK79" i="47"/>
  <c r="AK81" i="47" s="1"/>
  <c r="AK82" i="47" s="1"/>
  <c r="AK238" i="47"/>
  <c r="AK241" i="47" s="1"/>
  <c r="AK242" i="47" s="1"/>
  <c r="AK243" i="47" s="1"/>
  <c r="AK115" i="47"/>
  <c r="AK116" i="47" s="1"/>
  <c r="AK75" i="47"/>
  <c r="AK213" i="47"/>
  <c r="AK216" i="47" s="1"/>
  <c r="AK217" i="47" s="1"/>
  <c r="AK218" i="47" s="1"/>
  <c r="AL45" i="47"/>
  <c r="AM44" i="47"/>
  <c r="AH117" i="47"/>
  <c r="AG118" i="47"/>
  <c r="AJ178" i="47"/>
  <c r="AJ181" i="47" s="1"/>
  <c r="AJ77" i="47"/>
  <c r="AJ78" i="47" s="1"/>
  <c r="AJ179" i="47"/>
  <c r="AJ180" i="47" s="1"/>
  <c r="AG118" i="40"/>
  <c r="AH117" i="40"/>
  <c r="AH121" i="33"/>
  <c r="AG122" i="33"/>
  <c r="AM47" i="33"/>
  <c r="AL48" i="33"/>
  <c r="AK79" i="33"/>
  <c r="AK81" i="33" s="1"/>
  <c r="AK82" i="33" s="1"/>
  <c r="AK238" i="33"/>
  <c r="AK241" i="33" s="1"/>
  <c r="AK242" i="33" s="1"/>
  <c r="AK243" i="33" s="1"/>
  <c r="AK119" i="33"/>
  <c r="AK120" i="33" s="1"/>
  <c r="AM130" i="40"/>
  <c r="AL131" i="40"/>
  <c r="AM183" i="40"/>
  <c r="AM186" i="40" s="1"/>
  <c r="AM86" i="40"/>
  <c r="AM87" i="40" s="1"/>
  <c r="AM184" i="40"/>
  <c r="AM185" i="40" s="1"/>
  <c r="AO51" i="40"/>
  <c r="AP50" i="40"/>
  <c r="AN124" i="40"/>
  <c r="AN125" i="40" s="1"/>
  <c r="AN264" i="40"/>
  <c r="AN266" i="40" s="1"/>
  <c r="AN269" i="40" s="1"/>
  <c r="AN270" i="40" s="1"/>
  <c r="AN84" i="40"/>
  <c r="AO54" i="40"/>
  <c r="AP53" i="40"/>
  <c r="AM126" i="40"/>
  <c r="AL127" i="40"/>
  <c r="AN128" i="40"/>
  <c r="AN129" i="40" s="1"/>
  <c r="AN88" i="40"/>
  <c r="AN90" i="40" s="1"/>
  <c r="AN91" i="40" s="1"/>
  <c r="AJ77" i="40"/>
  <c r="AJ78" i="40" s="1"/>
  <c r="AJ179" i="40"/>
  <c r="AJ180" i="40" s="1"/>
  <c r="AJ178" i="40"/>
  <c r="AJ181" i="40" s="1"/>
  <c r="AL45" i="33"/>
  <c r="AM44" i="33"/>
  <c r="AK119" i="32"/>
  <c r="AK120" i="32" s="1"/>
  <c r="AK79" i="32"/>
  <c r="AK81" i="32" s="1"/>
  <c r="AK82" i="32" s="1"/>
  <c r="AK238" i="32"/>
  <c r="AK241" i="32" s="1"/>
  <c r="AK242" i="32" s="1"/>
  <c r="AK243" i="32" s="1"/>
  <c r="AK213" i="33"/>
  <c r="AK216" i="33" s="1"/>
  <c r="AK217" i="33" s="1"/>
  <c r="AK218" i="33" s="1"/>
  <c r="AK115" i="33"/>
  <c r="AK116" i="33" s="1"/>
  <c r="AK75" i="33"/>
  <c r="AL48" i="32"/>
  <c r="AM47" i="32"/>
  <c r="AK238" i="40"/>
  <c r="AK241" i="40" s="1"/>
  <c r="AK242" i="40" s="1"/>
  <c r="AK243" i="40" s="1"/>
  <c r="AK79" i="40"/>
  <c r="AK81" i="40" s="1"/>
  <c r="AK82" i="40" s="1"/>
  <c r="AK119" i="40"/>
  <c r="AK120" i="40" s="1"/>
  <c r="AJ77" i="32"/>
  <c r="AJ78" i="32" s="1"/>
  <c r="AJ178" i="32"/>
  <c r="AJ181" i="32" s="1"/>
  <c r="AJ179" i="32"/>
  <c r="AJ180" i="32" s="1"/>
  <c r="AL45" i="32"/>
  <c r="AM44" i="32"/>
  <c r="AG118" i="32"/>
  <c r="AH117" i="32"/>
  <c r="AK213" i="32"/>
  <c r="AK216" i="32" s="1"/>
  <c r="AK217" i="32" s="1"/>
  <c r="AK218" i="32" s="1"/>
  <c r="AK75" i="32"/>
  <c r="AK115" i="32"/>
  <c r="AK116" i="32" s="1"/>
  <c r="AJ77" i="33"/>
  <c r="AJ78" i="33" s="1"/>
  <c r="AJ178" i="33"/>
  <c r="AJ181" i="33" s="1"/>
  <c r="AJ179" i="33"/>
  <c r="AJ180" i="33" s="1"/>
  <c r="AH121" i="32"/>
  <c r="AG122" i="32"/>
  <c r="AI117" i="33"/>
  <c r="AH118" i="33"/>
  <c r="AL45" i="40"/>
  <c r="AM44" i="40"/>
  <c r="AK115" i="40"/>
  <c r="AK116" i="40" s="1"/>
  <c r="AK75" i="40"/>
  <c r="AK213" i="40"/>
  <c r="AK216" i="40" s="1"/>
  <c r="AK217" i="40" s="1"/>
  <c r="AK218" i="40" s="1"/>
  <c r="AI122" i="40"/>
  <c r="AJ121" i="40"/>
  <c r="AL48" i="40"/>
  <c r="AM47" i="40"/>
  <c r="AM88" i="35"/>
  <c r="AM90" i="35" s="1"/>
  <c r="AM91" i="35" s="1"/>
  <c r="AM128" i="35"/>
  <c r="AM129" i="35" s="1"/>
  <c r="AM184" i="35"/>
  <c r="AM185" i="35" s="1"/>
  <c r="AM183" i="35"/>
  <c r="AM186" i="35" s="1"/>
  <c r="AM86" i="35"/>
  <c r="AM87" i="35" s="1"/>
  <c r="AO51" i="35"/>
  <c r="AP50" i="35"/>
  <c r="AN84" i="35"/>
  <c r="AN264" i="35"/>
  <c r="AN266" i="35" s="1"/>
  <c r="AN269" i="35" s="1"/>
  <c r="AN270" i="35" s="1"/>
  <c r="AN271" i="35" s="1"/>
  <c r="AN124" i="35"/>
  <c r="AN125" i="35" s="1"/>
  <c r="AN126" i="35" s="1"/>
  <c r="AN127" i="35" s="1"/>
  <c r="AN54" i="35"/>
  <c r="AO53" i="35"/>
  <c r="AM118" i="35"/>
  <c r="AU29" i="35"/>
  <c r="AT306" i="35"/>
  <c r="AM178" i="35"/>
  <c r="AM181" i="35" s="1"/>
  <c r="AM179" i="35"/>
  <c r="AM180" i="35" s="1"/>
  <c r="AM77" i="35"/>
  <c r="AM78" i="35" s="1"/>
  <c r="AO45" i="35"/>
  <c r="AP44" i="35"/>
  <c r="AN115" i="35"/>
  <c r="AN116" i="35" s="1"/>
  <c r="AN117" i="35" s="1"/>
  <c r="AN118" i="35" s="1"/>
  <c r="AN75" i="35"/>
  <c r="AN213" i="35"/>
  <c r="AN216" i="35" s="1"/>
  <c r="AN217" i="35" s="1"/>
  <c r="AN218" i="35" s="1"/>
  <c r="AP48" i="35"/>
  <c r="AQ47" i="35"/>
  <c r="AO79" i="35"/>
  <c r="AO81" i="35" s="1"/>
  <c r="AO82" i="35" s="1"/>
  <c r="AO119" i="35"/>
  <c r="AO120" i="35" s="1"/>
  <c r="AO238" i="35"/>
  <c r="AO241" i="35" s="1"/>
  <c r="AO242" i="35" s="1"/>
  <c r="AO243" i="35" s="1"/>
  <c r="AM122" i="35"/>
  <c r="AN121" i="35"/>
  <c r="AF120" i="26"/>
  <c r="AE121" i="26"/>
  <c r="AU29" i="32"/>
  <c r="AT306" i="32"/>
  <c r="AU29" i="33"/>
  <c r="AT306" i="33"/>
  <c r="AK126" i="33"/>
  <c r="AK127" i="33" s="1"/>
  <c r="AL127" i="32"/>
  <c r="AM88" i="32"/>
  <c r="AM90" i="32" s="1"/>
  <c r="AM91" i="32" s="1"/>
  <c r="AM128" i="32"/>
  <c r="AM129" i="32" s="1"/>
  <c r="AM130" i="32" s="1"/>
  <c r="AL131" i="33"/>
  <c r="AN54" i="33"/>
  <c r="AO53" i="33"/>
  <c r="AM128" i="33"/>
  <c r="AM129" i="33" s="1"/>
  <c r="AM130" i="33" s="1"/>
  <c r="AM88" i="33"/>
  <c r="AM90" i="33" s="1"/>
  <c r="AM91" i="33" s="1"/>
  <c r="AL183" i="32"/>
  <c r="AL186" i="32" s="1"/>
  <c r="AL86" i="32"/>
  <c r="AL87" i="32" s="1"/>
  <c r="AL184" i="32"/>
  <c r="AL185" i="32" s="1"/>
  <c r="AL131" i="32"/>
  <c r="AL183" i="33"/>
  <c r="AL186" i="33" s="1"/>
  <c r="AL184" i="33"/>
  <c r="AL185" i="33" s="1"/>
  <c r="AL86" i="33"/>
  <c r="AL87" i="33" s="1"/>
  <c r="AN51" i="33"/>
  <c r="AO50" i="33"/>
  <c r="AN51" i="32"/>
  <c r="AO50" i="32"/>
  <c r="AM264" i="32"/>
  <c r="AM266" i="32" s="1"/>
  <c r="AM269" i="32" s="1"/>
  <c r="AM270" i="32" s="1"/>
  <c r="AM271" i="32" s="1"/>
  <c r="AM124" i="32"/>
  <c r="AM125" i="32" s="1"/>
  <c r="AM126" i="32" s="1"/>
  <c r="AM84" i="32"/>
  <c r="AM264" i="33"/>
  <c r="AM266" i="33" s="1"/>
  <c r="AM269" i="33" s="1"/>
  <c r="AM270" i="33" s="1"/>
  <c r="AM84" i="33"/>
  <c r="AM124" i="33"/>
  <c r="AM125" i="33" s="1"/>
  <c r="AN54" i="32"/>
  <c r="AO53" i="32"/>
  <c r="AK46" i="12"/>
  <c r="AK296" i="12"/>
  <c r="AH57" i="28" s="1"/>
  <c r="AJ47" i="12"/>
  <c r="AJ48" i="12" s="1"/>
  <c r="AJ238" i="12" s="1"/>
  <c r="AK295" i="12"/>
  <c r="AH38" i="28" s="1"/>
  <c r="AM263" i="26"/>
  <c r="AM265" i="26" s="1"/>
  <c r="AM268" i="26" s="1"/>
  <c r="AM83" i="26"/>
  <c r="AM123" i="26"/>
  <c r="AM124" i="26" s="1"/>
  <c r="AK129" i="26"/>
  <c r="AJ130" i="26"/>
  <c r="AN50" i="26"/>
  <c r="AO49" i="26"/>
  <c r="AK125" i="26"/>
  <c r="AJ126" i="26"/>
  <c r="AJ266" i="26"/>
  <c r="AJ270" i="26"/>
  <c r="AK269" i="26"/>
  <c r="AL85" i="26"/>
  <c r="AL86" i="26" s="1"/>
  <c r="AL183" i="26"/>
  <c r="AL184" i="26" s="1"/>
  <c r="AL182" i="26"/>
  <c r="AL185" i="26" s="1"/>
  <c r="AM87" i="26"/>
  <c r="AM89" i="26" s="1"/>
  <c r="AM90" i="26" s="1"/>
  <c r="AM127" i="26"/>
  <c r="AM128" i="26" s="1"/>
  <c r="AN53" i="26"/>
  <c r="AO52" i="26"/>
  <c r="AL44" i="26"/>
  <c r="AM43" i="26"/>
  <c r="AG238" i="26"/>
  <c r="AH241" i="26"/>
  <c r="AG217" i="26"/>
  <c r="AH216" i="26"/>
  <c r="AG213" i="26"/>
  <c r="AL47" i="26"/>
  <c r="AM46" i="26"/>
  <c r="AH117" i="26"/>
  <c r="AI116" i="26"/>
  <c r="AK237" i="26"/>
  <c r="AK240" i="26" s="1"/>
  <c r="AK78" i="26"/>
  <c r="AK80" i="26" s="1"/>
  <c r="AK81" i="26" s="1"/>
  <c r="AK118" i="26"/>
  <c r="AK119" i="26" s="1"/>
  <c r="AJ178" i="26"/>
  <c r="AJ179" i="26" s="1"/>
  <c r="AJ177" i="26"/>
  <c r="AJ180" i="26" s="1"/>
  <c r="AJ76" i="26"/>
  <c r="AJ77" i="26" s="1"/>
  <c r="AK74" i="26"/>
  <c r="AK114" i="26"/>
  <c r="AK115" i="26" s="1"/>
  <c r="AK212" i="26"/>
  <c r="AK215" i="26" s="1"/>
  <c r="AH21" i="28"/>
  <c r="AL34" i="12"/>
  <c r="AH82" i="12"/>
  <c r="AV28" i="12"/>
  <c r="AS2" i="2"/>
  <c r="AR1" i="2"/>
  <c r="AI119" i="12"/>
  <c r="AI120" i="12" s="1"/>
  <c r="AI79" i="12"/>
  <c r="AI81" i="12" s="1"/>
  <c r="AE122" i="12"/>
  <c r="AF121" i="12"/>
  <c r="AQ131" i="47" l="1"/>
  <c r="AQ127" i="47"/>
  <c r="AQ131" i="50"/>
  <c r="AR128" i="50"/>
  <c r="AR129" i="50" s="1"/>
  <c r="AR130" i="50" s="1"/>
  <c r="AR88" i="50"/>
  <c r="AR90" i="50" s="1"/>
  <c r="AR91" i="50" s="1"/>
  <c r="AQ184" i="47"/>
  <c r="AQ185" i="47" s="1"/>
  <c r="AQ86" i="47"/>
  <c r="AQ87" i="47" s="1"/>
  <c r="AQ183" i="47"/>
  <c r="AQ186" i="47" s="1"/>
  <c r="AS51" i="47"/>
  <c r="AT50" i="47"/>
  <c r="AS51" i="50"/>
  <c r="AT50" i="50"/>
  <c r="AS54" i="47"/>
  <c r="AT53" i="47"/>
  <c r="AR264" i="47"/>
  <c r="AR266" i="47" s="1"/>
  <c r="AR269" i="47" s="1"/>
  <c r="AR270" i="47" s="1"/>
  <c r="AR271" i="47" s="1"/>
  <c r="AR124" i="47"/>
  <c r="AR125" i="47" s="1"/>
  <c r="AR126" i="47" s="1"/>
  <c r="AR84" i="47"/>
  <c r="AR264" i="50"/>
  <c r="AR266" i="50" s="1"/>
  <c r="AR269" i="50" s="1"/>
  <c r="AR124" i="50"/>
  <c r="AR125" i="50" s="1"/>
  <c r="AR126" i="50" s="1"/>
  <c r="AR127" i="50" s="1"/>
  <c r="AR84" i="50"/>
  <c r="AR128" i="47"/>
  <c r="AR129" i="47" s="1"/>
  <c r="AR130" i="47" s="1"/>
  <c r="AR88" i="47"/>
  <c r="AR90" i="47" s="1"/>
  <c r="AR91" i="47" s="1"/>
  <c r="AQ184" i="50"/>
  <c r="AQ185" i="50" s="1"/>
  <c r="AQ183" i="50"/>
  <c r="AQ186" i="50" s="1"/>
  <c r="AQ86" i="50"/>
  <c r="AQ87" i="50" s="1"/>
  <c r="AS54" i="50"/>
  <c r="AT53" i="50"/>
  <c r="AL130" i="35"/>
  <c r="AL131" i="35" s="1"/>
  <c r="AN47" i="50"/>
  <c r="AM48" i="50"/>
  <c r="AL119" i="50"/>
  <c r="AL120" i="50" s="1"/>
  <c r="AL79" i="50"/>
  <c r="AL81" i="50" s="1"/>
  <c r="AL82" i="50" s="1"/>
  <c r="AL238" i="50"/>
  <c r="AL241" i="50" s="1"/>
  <c r="AH122" i="50"/>
  <c r="AI121" i="50"/>
  <c r="AH118" i="50"/>
  <c r="AI117" i="50"/>
  <c r="AK77" i="50"/>
  <c r="AK78" i="50" s="1"/>
  <c r="AK178" i="50"/>
  <c r="AK181" i="50" s="1"/>
  <c r="AK179" i="50"/>
  <c r="AK180" i="50" s="1"/>
  <c r="AN44" i="50"/>
  <c r="AM45" i="50"/>
  <c r="AL213" i="50"/>
  <c r="AL216" i="50" s="1"/>
  <c r="AL75" i="50"/>
  <c r="AL115" i="50"/>
  <c r="AL116" i="50" s="1"/>
  <c r="AI117" i="47"/>
  <c r="AH118" i="47"/>
  <c r="AM45" i="47"/>
  <c r="AN44" i="47"/>
  <c r="AM48" i="47"/>
  <c r="AN47" i="47"/>
  <c r="AL213" i="47"/>
  <c r="AL216" i="47" s="1"/>
  <c r="AL217" i="47" s="1"/>
  <c r="AL218" i="47" s="1"/>
  <c r="AL115" i="47"/>
  <c r="AL116" i="47" s="1"/>
  <c r="AL75" i="47"/>
  <c r="AL238" i="47"/>
  <c r="AL241" i="47" s="1"/>
  <c r="AL242" i="47" s="1"/>
  <c r="AL243" i="47" s="1"/>
  <c r="AL119" i="47"/>
  <c r="AL120" i="47" s="1"/>
  <c r="AL79" i="47"/>
  <c r="AL81" i="47" s="1"/>
  <c r="AL82" i="47" s="1"/>
  <c r="AI122" i="47"/>
  <c r="AJ121" i="47"/>
  <c r="AK178" i="47"/>
  <c r="AK181" i="47" s="1"/>
  <c r="AK77" i="47"/>
  <c r="AK78" i="47" s="1"/>
  <c r="AK179" i="47"/>
  <c r="AK180" i="47" s="1"/>
  <c r="AI117" i="40"/>
  <c r="AH118" i="40"/>
  <c r="AL238" i="33"/>
  <c r="AL241" i="33" s="1"/>
  <c r="AL242" i="33" s="1"/>
  <c r="AL243" i="33" s="1"/>
  <c r="AL119" i="33"/>
  <c r="AL120" i="33" s="1"/>
  <c r="AL79" i="33"/>
  <c r="AL81" i="33" s="1"/>
  <c r="AL82" i="33" s="1"/>
  <c r="AM48" i="33"/>
  <c r="AN47" i="33"/>
  <c r="AI121" i="33"/>
  <c r="AH122" i="33"/>
  <c r="AP51" i="40"/>
  <c r="AQ50" i="40"/>
  <c r="AO264" i="40"/>
  <c r="AO266" i="40" s="1"/>
  <c r="AO269" i="40" s="1"/>
  <c r="AO270" i="40" s="1"/>
  <c r="AO271" i="40" s="1"/>
  <c r="AO84" i="40"/>
  <c r="AO124" i="40"/>
  <c r="AO125" i="40" s="1"/>
  <c r="AM127" i="40"/>
  <c r="AN126" i="40"/>
  <c r="AP54" i="40"/>
  <c r="AQ53" i="40"/>
  <c r="AO128" i="40"/>
  <c r="AO129" i="40" s="1"/>
  <c r="AO88" i="40"/>
  <c r="AO90" i="40" s="1"/>
  <c r="AO91" i="40" s="1"/>
  <c r="AN183" i="40"/>
  <c r="AN186" i="40" s="1"/>
  <c r="AN86" i="40"/>
  <c r="AN87" i="40" s="1"/>
  <c r="AN184" i="40"/>
  <c r="AN185" i="40" s="1"/>
  <c r="AN271" i="40"/>
  <c r="AN130" i="40"/>
  <c r="AM131" i="40"/>
  <c r="AM45" i="40"/>
  <c r="AN44" i="40"/>
  <c r="AM48" i="40"/>
  <c r="AN47" i="40"/>
  <c r="AL213" i="40"/>
  <c r="AL216" i="40" s="1"/>
  <c r="AL217" i="40" s="1"/>
  <c r="AL218" i="40" s="1"/>
  <c r="AL115" i="40"/>
  <c r="AL116" i="40" s="1"/>
  <c r="AL75" i="40"/>
  <c r="AM45" i="32"/>
  <c r="AN44" i="32"/>
  <c r="AM48" i="32"/>
  <c r="AN47" i="32"/>
  <c r="AN44" i="33"/>
  <c r="AM45" i="33"/>
  <c r="AL238" i="40"/>
  <c r="AL241" i="40" s="1"/>
  <c r="AL242" i="40" s="1"/>
  <c r="AL243" i="40" s="1"/>
  <c r="AL119" i="40"/>
  <c r="AL120" i="40" s="1"/>
  <c r="AL79" i="40"/>
  <c r="AL81" i="40" s="1"/>
  <c r="AL82" i="40" s="1"/>
  <c r="AK77" i="32"/>
  <c r="AK78" i="32" s="1"/>
  <c r="AK179" i="32"/>
  <c r="AK180" i="32" s="1"/>
  <c r="AK178" i="32"/>
  <c r="AK181" i="32" s="1"/>
  <c r="AL115" i="32"/>
  <c r="AL116" i="32" s="1"/>
  <c r="AL213" i="32"/>
  <c r="AL216" i="32" s="1"/>
  <c r="AL217" i="32" s="1"/>
  <c r="AL218" i="32" s="1"/>
  <c r="AL75" i="32"/>
  <c r="AL119" i="32"/>
  <c r="AL120" i="32" s="1"/>
  <c r="AL79" i="32"/>
  <c r="AL81" i="32" s="1"/>
  <c r="AL82" i="32" s="1"/>
  <c r="AL238" i="32"/>
  <c r="AL241" i="32" s="1"/>
  <c r="AL242" i="32" s="1"/>
  <c r="AL243" i="32" s="1"/>
  <c r="AL115" i="33"/>
  <c r="AL116" i="33" s="1"/>
  <c r="AL75" i="33"/>
  <c r="AL213" i="33"/>
  <c r="AL216" i="33" s="1"/>
  <c r="AL217" i="33" s="1"/>
  <c r="AL218" i="33" s="1"/>
  <c r="AK179" i="40"/>
  <c r="AK180" i="40" s="1"/>
  <c r="AK178" i="40"/>
  <c r="AK181" i="40" s="1"/>
  <c r="AK77" i="40"/>
  <c r="AK78" i="40" s="1"/>
  <c r="AK121" i="40"/>
  <c r="AJ122" i="40"/>
  <c r="AJ117" i="33"/>
  <c r="AI118" i="33"/>
  <c r="AK77" i="33"/>
  <c r="AK78" i="33" s="1"/>
  <c r="AK178" i="33"/>
  <c r="AK181" i="33" s="1"/>
  <c r="AK179" i="33"/>
  <c r="AK180" i="33" s="1"/>
  <c r="AI121" i="32"/>
  <c r="AH122" i="32"/>
  <c r="AH118" i="32"/>
  <c r="AI117" i="32"/>
  <c r="AO54" i="35"/>
  <c r="AP53" i="35"/>
  <c r="AN184" i="35"/>
  <c r="AN185" i="35" s="1"/>
  <c r="AN183" i="35"/>
  <c r="AN186" i="35" s="1"/>
  <c r="AN86" i="35"/>
  <c r="AN87" i="35" s="1"/>
  <c r="AN88" i="35"/>
  <c r="AN90" i="35" s="1"/>
  <c r="AN91" i="35" s="1"/>
  <c r="AN128" i="35"/>
  <c r="AN129" i="35" s="1"/>
  <c r="AP51" i="35"/>
  <c r="AQ50" i="35"/>
  <c r="AO264" i="35"/>
  <c r="AO266" i="35" s="1"/>
  <c r="AO269" i="35" s="1"/>
  <c r="AO270" i="35" s="1"/>
  <c r="AO271" i="35" s="1"/>
  <c r="AO84" i="35"/>
  <c r="AO124" i="35"/>
  <c r="AO125" i="35" s="1"/>
  <c r="AO126" i="35" s="1"/>
  <c r="AO127" i="35" s="1"/>
  <c r="AN77" i="35"/>
  <c r="AN78" i="35" s="1"/>
  <c r="AN179" i="35"/>
  <c r="AN180" i="35" s="1"/>
  <c r="AN178" i="35"/>
  <c r="AN181" i="35" s="1"/>
  <c r="AV29" i="35"/>
  <c r="AU306" i="35"/>
  <c r="AQ44" i="35"/>
  <c r="AP45" i="35"/>
  <c r="AO213" i="35"/>
  <c r="AO216" i="35" s="1"/>
  <c r="AO217" i="35" s="1"/>
  <c r="AO218" i="35" s="1"/>
  <c r="AO115" i="35"/>
  <c r="AO116" i="35" s="1"/>
  <c r="AO117" i="35" s="1"/>
  <c r="AO118" i="35" s="1"/>
  <c r="AO75" i="35"/>
  <c r="AQ48" i="35"/>
  <c r="AR47" i="35"/>
  <c r="AR48" i="35" s="1"/>
  <c r="AP119" i="35"/>
  <c r="AP120" i="35" s="1"/>
  <c r="AP238" i="35"/>
  <c r="AP241" i="35" s="1"/>
  <c r="AP79" i="35"/>
  <c r="AP81" i="35" s="1"/>
  <c r="AP82" i="35" s="1"/>
  <c r="AN122" i="35"/>
  <c r="AO121" i="35"/>
  <c r="AG120" i="26"/>
  <c r="AF121" i="26"/>
  <c r="AV29" i="32"/>
  <c r="AU306" i="32"/>
  <c r="AV29" i="33"/>
  <c r="AU306" i="33"/>
  <c r="AL126" i="33"/>
  <c r="AL127" i="33" s="1"/>
  <c r="AM131" i="33"/>
  <c r="AM127" i="32"/>
  <c r="AM131" i="32"/>
  <c r="AN128" i="32"/>
  <c r="AN129" i="32" s="1"/>
  <c r="AN130" i="32" s="1"/>
  <c r="AN88" i="32"/>
  <c r="AN90" i="32" s="1"/>
  <c r="AN91" i="32" s="1"/>
  <c r="AN264" i="32"/>
  <c r="AN266" i="32" s="1"/>
  <c r="AN269" i="32" s="1"/>
  <c r="AN270" i="32" s="1"/>
  <c r="AN271" i="32" s="1"/>
  <c r="AN124" i="32"/>
  <c r="AN125" i="32" s="1"/>
  <c r="AN126" i="32" s="1"/>
  <c r="AN84" i="32"/>
  <c r="AO51" i="33"/>
  <c r="AP50" i="33"/>
  <c r="AN124" i="33"/>
  <c r="AN125" i="33" s="1"/>
  <c r="AN84" i="33"/>
  <c r="AN264" i="33"/>
  <c r="AN266" i="33" s="1"/>
  <c r="AN269" i="33" s="1"/>
  <c r="AN270" i="33" s="1"/>
  <c r="AN271" i="33" s="1"/>
  <c r="AM271" i="33"/>
  <c r="AM183" i="32"/>
  <c r="AM186" i="32" s="1"/>
  <c r="AM86" i="32"/>
  <c r="AM87" i="32" s="1"/>
  <c r="AM184" i="32"/>
  <c r="AM185" i="32" s="1"/>
  <c r="AO54" i="33"/>
  <c r="AP53" i="33"/>
  <c r="AM183" i="33"/>
  <c r="AM186" i="33" s="1"/>
  <c r="AM86" i="33"/>
  <c r="AM87" i="33" s="1"/>
  <c r="AM184" i="33"/>
  <c r="AM185" i="33" s="1"/>
  <c r="AO54" i="32"/>
  <c r="AP53" i="32"/>
  <c r="AO51" i="32"/>
  <c r="AP50" i="32"/>
  <c r="AN128" i="33"/>
  <c r="AN129" i="33" s="1"/>
  <c r="AN130" i="33" s="1"/>
  <c r="AN88" i="33"/>
  <c r="AN90" i="33" s="1"/>
  <c r="AN91" i="33" s="1"/>
  <c r="AL46" i="12"/>
  <c r="AL296" i="12"/>
  <c r="AI57" i="28" s="1"/>
  <c r="AK47" i="12"/>
  <c r="AK48" i="12" s="1"/>
  <c r="AK238" i="12" s="1"/>
  <c r="AL295" i="12"/>
  <c r="AI38" i="28" s="1"/>
  <c r="AL125" i="26"/>
  <c r="AK126" i="26"/>
  <c r="AP49" i="26"/>
  <c r="AO50" i="26"/>
  <c r="AN123" i="26"/>
  <c r="AN124" i="26" s="1"/>
  <c r="AN83" i="26"/>
  <c r="AN263" i="26"/>
  <c r="AN265" i="26" s="1"/>
  <c r="AN268" i="26" s="1"/>
  <c r="AL269" i="26"/>
  <c r="AK270" i="26"/>
  <c r="AK266" i="26"/>
  <c r="AK130" i="26"/>
  <c r="AL129" i="26"/>
  <c r="AN127" i="26"/>
  <c r="AN128" i="26" s="1"/>
  <c r="AN87" i="26"/>
  <c r="AN89" i="26" s="1"/>
  <c r="AN90" i="26" s="1"/>
  <c r="AM182" i="26"/>
  <c r="AM185" i="26" s="1"/>
  <c r="AM183" i="26"/>
  <c r="AM184" i="26" s="1"/>
  <c r="AM85" i="26"/>
  <c r="AM86" i="26" s="1"/>
  <c r="AO53" i="26"/>
  <c r="AP52" i="26"/>
  <c r="AI117" i="26"/>
  <c r="AJ116" i="26"/>
  <c r="AH213" i="26"/>
  <c r="AI216" i="26"/>
  <c r="AH217" i="26"/>
  <c r="AH238" i="26"/>
  <c r="AI241" i="26"/>
  <c r="AH242" i="26"/>
  <c r="AK76" i="26"/>
  <c r="AK77" i="26" s="1"/>
  <c r="AK178" i="26"/>
  <c r="AK179" i="26" s="1"/>
  <c r="AK177" i="26"/>
  <c r="AK180" i="26" s="1"/>
  <c r="AM47" i="26"/>
  <c r="AN46" i="26"/>
  <c r="AM44" i="26"/>
  <c r="AN43" i="26"/>
  <c r="AL78" i="26"/>
  <c r="AL80" i="26" s="1"/>
  <c r="AL81" i="26" s="1"/>
  <c r="AL237" i="26"/>
  <c r="AL240" i="26" s="1"/>
  <c r="AL118" i="26"/>
  <c r="AL119" i="26" s="1"/>
  <c r="AL114" i="26"/>
  <c r="AL115" i="26" s="1"/>
  <c r="AL74" i="26"/>
  <c r="AL212" i="26"/>
  <c r="AL215" i="26" s="1"/>
  <c r="AB124" i="24"/>
  <c r="AI21" i="28"/>
  <c r="AM34" i="12"/>
  <c r="AI82" i="12"/>
  <c r="AW28" i="12"/>
  <c r="AT2" i="2"/>
  <c r="AS1" i="2"/>
  <c r="AF122" i="12"/>
  <c r="AG121" i="12"/>
  <c r="AJ119" i="12"/>
  <c r="AJ120" i="12" s="1"/>
  <c r="AJ79" i="12"/>
  <c r="AJ81" i="12" s="1"/>
  <c r="AR131" i="47" l="1"/>
  <c r="AR127" i="47"/>
  <c r="AR131" i="50"/>
  <c r="AS88" i="47"/>
  <c r="AS90" i="47" s="1"/>
  <c r="AS91" i="47" s="1"/>
  <c r="AS128" i="47"/>
  <c r="AS129" i="47" s="1"/>
  <c r="AS130" i="47" s="1"/>
  <c r="AR86" i="50"/>
  <c r="AR87" i="50" s="1"/>
  <c r="AR184" i="50"/>
  <c r="AR185" i="50" s="1"/>
  <c r="AR183" i="50"/>
  <c r="AR186" i="50" s="1"/>
  <c r="AT51" i="50"/>
  <c r="AU50" i="50"/>
  <c r="AT54" i="50"/>
  <c r="AU53" i="50"/>
  <c r="AS84" i="50"/>
  <c r="AS124" i="50"/>
  <c r="AS125" i="50" s="1"/>
  <c r="AS126" i="50" s="1"/>
  <c r="AS127" i="50" s="1"/>
  <c r="AS264" i="50"/>
  <c r="AS266" i="50" s="1"/>
  <c r="AS269" i="50" s="1"/>
  <c r="AS270" i="50" s="1"/>
  <c r="AS271" i="50" s="1"/>
  <c r="AS128" i="50"/>
  <c r="AS129" i="50" s="1"/>
  <c r="AS130" i="50" s="1"/>
  <c r="AS88" i="50"/>
  <c r="AS90" i="50" s="1"/>
  <c r="AS91" i="50" s="1"/>
  <c r="AT51" i="47"/>
  <c r="AU50" i="47"/>
  <c r="AR183" i="47"/>
  <c r="AR186" i="47" s="1"/>
  <c r="AR184" i="47"/>
  <c r="AR185" i="47" s="1"/>
  <c r="AR86" i="47"/>
  <c r="AR87" i="47" s="1"/>
  <c r="AS264" i="47"/>
  <c r="AS266" i="47" s="1"/>
  <c r="AS269" i="47" s="1"/>
  <c r="AS270" i="47" s="1"/>
  <c r="AS271" i="47" s="1"/>
  <c r="AS84" i="47"/>
  <c r="AS124" i="47"/>
  <c r="AS125" i="47" s="1"/>
  <c r="AS126" i="47" s="1"/>
  <c r="AT54" i="47"/>
  <c r="AU53" i="47"/>
  <c r="AM130" i="35"/>
  <c r="AM131" i="35" s="1"/>
  <c r="AJ121" i="50"/>
  <c r="AI122" i="50"/>
  <c r="AM79" i="50"/>
  <c r="AM81" i="50" s="1"/>
  <c r="AM82" i="50" s="1"/>
  <c r="AM238" i="50"/>
  <c r="AM241" i="50" s="1"/>
  <c r="AM242" i="50" s="1"/>
  <c r="AM243" i="50" s="1"/>
  <c r="AM119" i="50"/>
  <c r="AM120" i="50" s="1"/>
  <c r="AN48" i="50"/>
  <c r="AO47" i="50"/>
  <c r="AL178" i="50"/>
  <c r="AL181" i="50" s="1"/>
  <c r="AL77" i="50"/>
  <c r="AL78" i="50" s="1"/>
  <c r="AL179" i="50"/>
  <c r="AL180" i="50" s="1"/>
  <c r="AM115" i="50"/>
  <c r="AM116" i="50" s="1"/>
  <c r="AM213" i="50"/>
  <c r="AM216" i="50" s="1"/>
  <c r="AM217" i="50" s="1"/>
  <c r="AM218" i="50" s="1"/>
  <c r="AM75" i="50"/>
  <c r="AO44" i="50"/>
  <c r="AN45" i="50"/>
  <c r="AJ117" i="50"/>
  <c r="AI118" i="50"/>
  <c r="AK121" i="47"/>
  <c r="AJ122" i="47"/>
  <c r="AN48" i="47"/>
  <c r="AO47" i="47"/>
  <c r="AM79" i="47"/>
  <c r="AM81" i="47" s="1"/>
  <c r="AM82" i="47" s="1"/>
  <c r="AM119" i="47"/>
  <c r="AM120" i="47" s="1"/>
  <c r="AM238" i="47"/>
  <c r="AM241" i="47" s="1"/>
  <c r="AM242" i="47" s="1"/>
  <c r="AM243" i="47" s="1"/>
  <c r="AN45" i="47"/>
  <c r="AO44" i="47"/>
  <c r="AM115" i="47"/>
  <c r="AM116" i="47" s="1"/>
  <c r="AM75" i="47"/>
  <c r="AM213" i="47"/>
  <c r="AM216" i="47" s="1"/>
  <c r="AM217" i="47" s="1"/>
  <c r="AM218" i="47" s="1"/>
  <c r="AL178" i="47"/>
  <c r="AL181" i="47" s="1"/>
  <c r="AL179" i="47"/>
  <c r="AL180" i="47" s="1"/>
  <c r="AL77" i="47"/>
  <c r="AL78" i="47" s="1"/>
  <c r="AJ117" i="47"/>
  <c r="AI118" i="47"/>
  <c r="AJ117" i="40"/>
  <c r="AI118" i="40"/>
  <c r="AI122" i="33"/>
  <c r="AJ121" i="33"/>
  <c r="AO47" i="33"/>
  <c r="AN48" i="33"/>
  <c r="AM238" i="33"/>
  <c r="AM241" i="33" s="1"/>
  <c r="AM242" i="33" s="1"/>
  <c r="AM243" i="33" s="1"/>
  <c r="AM119" i="33"/>
  <c r="AM120" i="33" s="1"/>
  <c r="AM79" i="33"/>
  <c r="AM81" i="33" s="1"/>
  <c r="AM82" i="33" s="1"/>
  <c r="AO126" i="40"/>
  <c r="AN127" i="40"/>
  <c r="AO184" i="40"/>
  <c r="AO185" i="40" s="1"/>
  <c r="AO86" i="40"/>
  <c r="AO87" i="40" s="1"/>
  <c r="AO183" i="40"/>
  <c r="AO186" i="40" s="1"/>
  <c r="AP128" i="40"/>
  <c r="AP129" i="40" s="1"/>
  <c r="AP88" i="40"/>
  <c r="AP90" i="40" s="1"/>
  <c r="AP91" i="40" s="1"/>
  <c r="AQ51" i="40"/>
  <c r="AR50" i="40"/>
  <c r="AO130" i="40"/>
  <c r="AN131" i="40"/>
  <c r="AQ54" i="40"/>
  <c r="AR53" i="40"/>
  <c r="AP264" i="40"/>
  <c r="AP266" i="40" s="1"/>
  <c r="AP269" i="40" s="1"/>
  <c r="AP84" i="40"/>
  <c r="AP124" i="40"/>
  <c r="AP125" i="40" s="1"/>
  <c r="AN45" i="33"/>
  <c r="AO44" i="33"/>
  <c r="AL77" i="33"/>
  <c r="AL78" i="33" s="1"/>
  <c r="AL179" i="33"/>
  <c r="AL180" i="33" s="1"/>
  <c r="AL178" i="33"/>
  <c r="AL181" i="33" s="1"/>
  <c r="AN48" i="32"/>
  <c r="AO47" i="32"/>
  <c r="AN48" i="40"/>
  <c r="AO47" i="40"/>
  <c r="AM213" i="33"/>
  <c r="AM216" i="33" s="1"/>
  <c r="AM217" i="33" s="1"/>
  <c r="AM218" i="33" s="1"/>
  <c r="AM75" i="33"/>
  <c r="AM115" i="33"/>
  <c r="AM116" i="33" s="1"/>
  <c r="AI118" i="32"/>
  <c r="AJ117" i="32"/>
  <c r="AJ118" i="33"/>
  <c r="AK117" i="33"/>
  <c r="AM119" i="32"/>
  <c r="AM120" i="32" s="1"/>
  <c r="AM79" i="32"/>
  <c r="AM81" i="32" s="1"/>
  <c r="AM82" i="32" s="1"/>
  <c r="AM238" i="32"/>
  <c r="AM241" i="32" s="1"/>
  <c r="AM242" i="32" s="1"/>
  <c r="AM243" i="32" s="1"/>
  <c r="AM238" i="40"/>
  <c r="AM241" i="40" s="1"/>
  <c r="AM242" i="40" s="1"/>
  <c r="AM243" i="40" s="1"/>
  <c r="AM79" i="40"/>
  <c r="AM81" i="40" s="1"/>
  <c r="AM82" i="40" s="1"/>
  <c r="AM119" i="40"/>
  <c r="AM120" i="40" s="1"/>
  <c r="AN45" i="32"/>
  <c r="AO44" i="32"/>
  <c r="AN45" i="40"/>
  <c r="AO44" i="40"/>
  <c r="AK122" i="40"/>
  <c r="AL121" i="40"/>
  <c r="AM75" i="32"/>
  <c r="AM115" i="32"/>
  <c r="AM116" i="32" s="1"/>
  <c r="AM213" i="32"/>
  <c r="AM216" i="32" s="1"/>
  <c r="AM217" i="32" s="1"/>
  <c r="AM218" i="32" s="1"/>
  <c r="AM75" i="40"/>
  <c r="AM213" i="40"/>
  <c r="AM216" i="40" s="1"/>
  <c r="AM217" i="40" s="1"/>
  <c r="AM218" i="40" s="1"/>
  <c r="AM115" i="40"/>
  <c r="AM116" i="40" s="1"/>
  <c r="AI122" i="32"/>
  <c r="AJ121" i="32"/>
  <c r="AL178" i="32"/>
  <c r="AL181" i="32" s="1"/>
  <c r="AL179" i="32"/>
  <c r="AL180" i="32" s="1"/>
  <c r="AL77" i="32"/>
  <c r="AL78" i="32" s="1"/>
  <c r="AL178" i="40"/>
  <c r="AL181" i="40" s="1"/>
  <c r="AL77" i="40"/>
  <c r="AL78" i="40" s="1"/>
  <c r="AL179" i="40"/>
  <c r="AL180" i="40" s="1"/>
  <c r="AQ51" i="35"/>
  <c r="AR50" i="35"/>
  <c r="AP84" i="35"/>
  <c r="AP264" i="35"/>
  <c r="AP266" i="35" s="1"/>
  <c r="AP269" i="35" s="1"/>
  <c r="AP124" i="35"/>
  <c r="AP125" i="35" s="1"/>
  <c r="AP126" i="35" s="1"/>
  <c r="AP127" i="35" s="1"/>
  <c r="AO86" i="35"/>
  <c r="AO87" i="35" s="1"/>
  <c r="AO183" i="35"/>
  <c r="AO186" i="35" s="1"/>
  <c r="AO184" i="35"/>
  <c r="AO185" i="35" s="1"/>
  <c r="AP54" i="35"/>
  <c r="AQ53" i="35"/>
  <c r="AO88" i="35"/>
  <c r="AO90" i="35" s="1"/>
  <c r="AO91" i="35" s="1"/>
  <c r="AO128" i="35"/>
  <c r="AO129" i="35" s="1"/>
  <c r="AP115" i="35"/>
  <c r="AP116" i="35" s="1"/>
  <c r="AP117" i="35" s="1"/>
  <c r="AP118" i="35" s="1"/>
  <c r="AP75" i="35"/>
  <c r="AP213" i="35"/>
  <c r="AP216" i="35" s="1"/>
  <c r="AQ45" i="35"/>
  <c r="AR44" i="35"/>
  <c r="AR45" i="35" s="1"/>
  <c r="AO77" i="35"/>
  <c r="AO78" i="35" s="1"/>
  <c r="AO178" i="35"/>
  <c r="AO181" i="35" s="1"/>
  <c r="AO179" i="35"/>
  <c r="AO180" i="35" s="1"/>
  <c r="AW29" i="35"/>
  <c r="AV306" i="35"/>
  <c r="AR238" i="35"/>
  <c r="AR79" i="35"/>
  <c r="AR81" i="35" s="1"/>
  <c r="AR119" i="35"/>
  <c r="AR120" i="35" s="1"/>
  <c r="AP121" i="35"/>
  <c r="AO122" i="35"/>
  <c r="AQ79" i="35"/>
  <c r="AQ81" i="35" s="1"/>
  <c r="AQ82" i="35" s="1"/>
  <c r="AQ238" i="35"/>
  <c r="AQ241" i="35" s="1"/>
  <c r="AQ242" i="35" s="1"/>
  <c r="AQ243" i="35" s="1"/>
  <c r="AQ119" i="35"/>
  <c r="AQ120" i="35" s="1"/>
  <c r="AH120" i="26"/>
  <c r="AG121" i="26"/>
  <c r="AW29" i="33"/>
  <c r="AV306" i="33"/>
  <c r="AW29" i="32"/>
  <c r="AV306" i="32"/>
  <c r="AM126" i="33"/>
  <c r="AM127" i="33" s="1"/>
  <c r="AN127" i="32"/>
  <c r="AN131" i="33"/>
  <c r="AO264" i="32"/>
  <c r="AO266" i="32" s="1"/>
  <c r="AO269" i="32" s="1"/>
  <c r="AO270" i="32" s="1"/>
  <c r="AO271" i="32" s="1"/>
  <c r="AO124" i="32"/>
  <c r="AO125" i="32" s="1"/>
  <c r="AO126" i="32" s="1"/>
  <c r="AO84" i="32"/>
  <c r="AP51" i="33"/>
  <c r="AQ50" i="33"/>
  <c r="AO88" i="32"/>
  <c r="AO90" i="32" s="1"/>
  <c r="AO91" i="32" s="1"/>
  <c r="AO128" i="32"/>
  <c r="AO129" i="32" s="1"/>
  <c r="AO130" i="32" s="1"/>
  <c r="AN183" i="32"/>
  <c r="AN186" i="32" s="1"/>
  <c r="AN86" i="32"/>
  <c r="AN87" i="32" s="1"/>
  <c r="AN184" i="32"/>
  <c r="AN185" i="32" s="1"/>
  <c r="AN131" i="32"/>
  <c r="AP54" i="32"/>
  <c r="AQ53" i="32"/>
  <c r="AP54" i="33"/>
  <c r="AQ53" i="33"/>
  <c r="AN86" i="33"/>
  <c r="AN87" i="33" s="1"/>
  <c r="AN183" i="33"/>
  <c r="AN186" i="33" s="1"/>
  <c r="AN184" i="33"/>
  <c r="AN185" i="33" s="1"/>
  <c r="AO84" i="33"/>
  <c r="AO264" i="33"/>
  <c r="AO266" i="33" s="1"/>
  <c r="AO269" i="33" s="1"/>
  <c r="AO270" i="33" s="1"/>
  <c r="AO271" i="33" s="1"/>
  <c r="AO124" i="33"/>
  <c r="AO125" i="33" s="1"/>
  <c r="AP51" i="32"/>
  <c r="AQ50" i="32"/>
  <c r="AO128" i="33"/>
  <c r="AO129" i="33" s="1"/>
  <c r="AO130" i="33" s="1"/>
  <c r="AO88" i="33"/>
  <c r="AO90" i="33" s="1"/>
  <c r="AO91" i="33" s="1"/>
  <c r="AM46" i="12"/>
  <c r="AM296" i="12"/>
  <c r="AJ57" i="28" s="1"/>
  <c r="AL47" i="12"/>
  <c r="AL48" i="12" s="1"/>
  <c r="AL238" i="12" s="1"/>
  <c r="AM295" i="12"/>
  <c r="AJ38" i="28" s="1"/>
  <c r="AQ49" i="26"/>
  <c r="AP50" i="26"/>
  <c r="AN183" i="26"/>
  <c r="AN184" i="26" s="1"/>
  <c r="AN85" i="26"/>
  <c r="AN86" i="26" s="1"/>
  <c r="AN182" i="26"/>
  <c r="AN185" i="26" s="1"/>
  <c r="AM129" i="26"/>
  <c r="AL130" i="26"/>
  <c r="AO87" i="26"/>
  <c r="AO89" i="26" s="1"/>
  <c r="AO90" i="26" s="1"/>
  <c r="AO127" i="26"/>
  <c r="AO128" i="26" s="1"/>
  <c r="AM125" i="26"/>
  <c r="AL126" i="26"/>
  <c r="AL266" i="26"/>
  <c r="AL270" i="26"/>
  <c r="AM269" i="26"/>
  <c r="AQ52" i="26"/>
  <c r="AP53" i="26"/>
  <c r="AO263" i="26"/>
  <c r="AO265" i="26" s="1"/>
  <c r="AO268" i="26" s="1"/>
  <c r="AO83" i="26"/>
  <c r="AO123" i="26"/>
  <c r="AO124" i="26" s="1"/>
  <c r="AN44" i="26"/>
  <c r="AO43" i="26"/>
  <c r="AL76" i="26"/>
  <c r="AL77" i="26" s="1"/>
  <c r="AL178" i="26"/>
  <c r="AL179" i="26" s="1"/>
  <c r="AL177" i="26"/>
  <c r="AL180" i="26" s="1"/>
  <c r="AM212" i="26"/>
  <c r="AM215" i="26" s="1"/>
  <c r="AM74" i="26"/>
  <c r="AM114" i="26"/>
  <c r="AM115" i="26" s="1"/>
  <c r="AO46" i="26"/>
  <c r="AN47" i="26"/>
  <c r="AM237" i="26"/>
  <c r="AM78" i="26"/>
  <c r="AM80" i="26" s="1"/>
  <c r="AM118" i="26"/>
  <c r="AM119" i="26" s="1"/>
  <c r="AI238" i="26"/>
  <c r="AJ241" i="26"/>
  <c r="AI242" i="26"/>
  <c r="AK116" i="26"/>
  <c r="AJ117" i="26"/>
  <c r="AI213" i="26"/>
  <c r="AJ216" i="26"/>
  <c r="AI217" i="26"/>
  <c r="AD124" i="24"/>
  <c r="AC124" i="24"/>
  <c r="AJ21" i="28"/>
  <c r="AN34" i="12"/>
  <c r="AJ82" i="12"/>
  <c r="AX28" i="12"/>
  <c r="AU2" i="2"/>
  <c r="AT1" i="2"/>
  <c r="AH121" i="12"/>
  <c r="AG122" i="12"/>
  <c r="AK119" i="12"/>
  <c r="AK120" i="12" s="1"/>
  <c r="AK79" i="12"/>
  <c r="AK81" i="12" s="1"/>
  <c r="AS131" i="47" l="1"/>
  <c r="AS127" i="47"/>
  <c r="AS183" i="50"/>
  <c r="AS186" i="50" s="1"/>
  <c r="AS184" i="50"/>
  <c r="AS185" i="50" s="1"/>
  <c r="AS86" i="50"/>
  <c r="AS87" i="50" s="1"/>
  <c r="AU54" i="50"/>
  <c r="AV53" i="50"/>
  <c r="AU54" i="47"/>
  <c r="AV53" i="47"/>
  <c r="AU51" i="47"/>
  <c r="AV50" i="47"/>
  <c r="AT128" i="50"/>
  <c r="AT129" i="50" s="1"/>
  <c r="AT130" i="50" s="1"/>
  <c r="AT88" i="50"/>
  <c r="AT90" i="50" s="1"/>
  <c r="AT91" i="50" s="1"/>
  <c r="AT128" i="47"/>
  <c r="AT129" i="47" s="1"/>
  <c r="AT130" i="47" s="1"/>
  <c r="AT88" i="47"/>
  <c r="AT90" i="47" s="1"/>
  <c r="AT91" i="47" s="1"/>
  <c r="AT124" i="47"/>
  <c r="AT125" i="47" s="1"/>
  <c r="AT126" i="47" s="1"/>
  <c r="AT264" i="47"/>
  <c r="AT266" i="47" s="1"/>
  <c r="AT269" i="47" s="1"/>
  <c r="AT270" i="47" s="1"/>
  <c r="AT271" i="47" s="1"/>
  <c r="AT84" i="47"/>
  <c r="AU51" i="50"/>
  <c r="AV50" i="50"/>
  <c r="AS131" i="50"/>
  <c r="AT124" i="50"/>
  <c r="AT125" i="50" s="1"/>
  <c r="AT126" i="50" s="1"/>
  <c r="AT127" i="50" s="1"/>
  <c r="AT84" i="50"/>
  <c r="AT264" i="50"/>
  <c r="AT266" i="50" s="1"/>
  <c r="AT269" i="50" s="1"/>
  <c r="AS86" i="47"/>
  <c r="AS87" i="47" s="1"/>
  <c r="AS184" i="47"/>
  <c r="AS185" i="47" s="1"/>
  <c r="AS183" i="47"/>
  <c r="AS186" i="47" s="1"/>
  <c r="AN130" i="35"/>
  <c r="AN131" i="35" s="1"/>
  <c r="AO48" i="50"/>
  <c r="AP47" i="50"/>
  <c r="AN238" i="50"/>
  <c r="AN241" i="50" s="1"/>
  <c r="AN119" i="50"/>
  <c r="AN120" i="50" s="1"/>
  <c r="AN79" i="50"/>
  <c r="AN81" i="50" s="1"/>
  <c r="AN82" i="50" s="1"/>
  <c r="AK121" i="50"/>
  <c r="AJ122" i="50"/>
  <c r="AJ118" i="50"/>
  <c r="AK117" i="50"/>
  <c r="AN213" i="50"/>
  <c r="AN216" i="50" s="1"/>
  <c r="AN217" i="50" s="1"/>
  <c r="AN218" i="50" s="1"/>
  <c r="AN75" i="50"/>
  <c r="AN115" i="50"/>
  <c r="AN116" i="50" s="1"/>
  <c r="AO45" i="50"/>
  <c r="AP44" i="50"/>
  <c r="AM178" i="50"/>
  <c r="AM181" i="50" s="1"/>
  <c r="AM77" i="50"/>
  <c r="AM78" i="50" s="1"/>
  <c r="AM179" i="50"/>
  <c r="AM180" i="50" s="1"/>
  <c r="AK117" i="47"/>
  <c r="AJ118" i="47"/>
  <c r="AN115" i="47"/>
  <c r="AN116" i="47" s="1"/>
  <c r="AN213" i="47"/>
  <c r="AN216" i="47" s="1"/>
  <c r="AN217" i="47" s="1"/>
  <c r="AN218" i="47" s="1"/>
  <c r="AN75" i="47"/>
  <c r="AO48" i="47"/>
  <c r="AP47" i="47"/>
  <c r="AM178" i="47"/>
  <c r="AM181" i="47" s="1"/>
  <c r="AM179" i="47"/>
  <c r="AM180" i="47" s="1"/>
  <c r="AM77" i="47"/>
  <c r="AM78" i="47" s="1"/>
  <c r="AN119" i="47"/>
  <c r="AN120" i="47" s="1"/>
  <c r="AN79" i="47"/>
  <c r="AN81" i="47" s="1"/>
  <c r="AN82" i="47" s="1"/>
  <c r="AN238" i="47"/>
  <c r="AN241" i="47" s="1"/>
  <c r="AN242" i="47" s="1"/>
  <c r="AO45" i="47"/>
  <c r="AP44" i="47"/>
  <c r="AL121" i="47"/>
  <c r="AK122" i="47"/>
  <c r="AK117" i="40"/>
  <c r="AJ118" i="40"/>
  <c r="AN238" i="33"/>
  <c r="AN241" i="33" s="1"/>
  <c r="AN242" i="33" s="1"/>
  <c r="AN243" i="33" s="1"/>
  <c r="AN119" i="33"/>
  <c r="AN120" i="33" s="1"/>
  <c r="AN79" i="33"/>
  <c r="AN81" i="33" s="1"/>
  <c r="AN82" i="33" s="1"/>
  <c r="AP47" i="33"/>
  <c r="AO48" i="33"/>
  <c r="AK121" i="33"/>
  <c r="AJ122" i="33"/>
  <c r="AR54" i="40"/>
  <c r="AS53" i="40"/>
  <c r="AQ88" i="40"/>
  <c r="AQ90" i="40" s="1"/>
  <c r="AQ91" i="40" s="1"/>
  <c r="AQ128" i="40"/>
  <c r="AQ129" i="40" s="1"/>
  <c r="AO131" i="40"/>
  <c r="AP130" i="40"/>
  <c r="AR51" i="40"/>
  <c r="AS50" i="40"/>
  <c r="AQ264" i="40"/>
  <c r="AQ266" i="40" s="1"/>
  <c r="AQ269" i="40" s="1"/>
  <c r="AQ270" i="40" s="1"/>
  <c r="AQ124" i="40"/>
  <c r="AQ125" i="40" s="1"/>
  <c r="AQ84" i="40"/>
  <c r="AP183" i="40"/>
  <c r="AP186" i="40" s="1"/>
  <c r="AP86" i="40"/>
  <c r="AP87" i="40" s="1"/>
  <c r="AP184" i="40"/>
  <c r="AP185" i="40" s="1"/>
  <c r="AO127" i="40"/>
  <c r="AP126" i="40"/>
  <c r="AO48" i="32"/>
  <c r="AP47" i="32"/>
  <c r="AJ118" i="32"/>
  <c r="AK117" i="32"/>
  <c r="AN238" i="32"/>
  <c r="AN241" i="32" s="1"/>
  <c r="AN242" i="32" s="1"/>
  <c r="AN243" i="32" s="1"/>
  <c r="AN119" i="32"/>
  <c r="AN120" i="32" s="1"/>
  <c r="AN79" i="32"/>
  <c r="AN81" i="32" s="1"/>
  <c r="AN82" i="32" s="1"/>
  <c r="AN115" i="32"/>
  <c r="AN116" i="32" s="1"/>
  <c r="AN75" i="32"/>
  <c r="AN213" i="32"/>
  <c r="AN216" i="32" s="1"/>
  <c r="AN217" i="32" s="1"/>
  <c r="AN218" i="32" s="1"/>
  <c r="AJ122" i="32"/>
  <c r="AK121" i="32"/>
  <c r="AM121" i="40"/>
  <c r="AL122" i="40"/>
  <c r="AM178" i="32"/>
  <c r="AM181" i="32" s="1"/>
  <c r="AM77" i="32"/>
  <c r="AM78" i="32" s="1"/>
  <c r="AM179" i="32"/>
  <c r="AM180" i="32" s="1"/>
  <c r="AM178" i="33"/>
  <c r="AM181" i="33" s="1"/>
  <c r="AM179" i="33"/>
  <c r="AM180" i="33" s="1"/>
  <c r="AM77" i="33"/>
  <c r="AM78" i="33" s="1"/>
  <c r="AO45" i="40"/>
  <c r="AP44" i="40"/>
  <c r="AO45" i="33"/>
  <c r="AP44" i="33"/>
  <c r="AN213" i="40"/>
  <c r="AN216" i="40" s="1"/>
  <c r="AN217" i="40" s="1"/>
  <c r="AN218" i="40" s="1"/>
  <c r="AN115" i="40"/>
  <c r="AN116" i="40" s="1"/>
  <c r="AN75" i="40"/>
  <c r="AO48" i="40"/>
  <c r="AP47" i="40"/>
  <c r="AN213" i="33"/>
  <c r="AN216" i="33" s="1"/>
  <c r="AN217" i="33" s="1"/>
  <c r="AN218" i="33" s="1"/>
  <c r="AN115" i="33"/>
  <c r="AN116" i="33" s="1"/>
  <c r="AN75" i="33"/>
  <c r="AM178" i="40"/>
  <c r="AM181" i="40" s="1"/>
  <c r="AM179" i="40"/>
  <c r="AM180" i="40" s="1"/>
  <c r="AM77" i="40"/>
  <c r="AM78" i="40" s="1"/>
  <c r="AP44" i="32"/>
  <c r="AO45" i="32"/>
  <c r="AL117" i="33"/>
  <c r="AK118" i="33"/>
  <c r="AN119" i="40"/>
  <c r="AN120" i="40" s="1"/>
  <c r="AN79" i="40"/>
  <c r="AN81" i="40" s="1"/>
  <c r="AN82" i="40" s="1"/>
  <c r="AN238" i="40"/>
  <c r="AN241" i="40" s="1"/>
  <c r="AN242" i="40" s="1"/>
  <c r="AN243" i="40" s="1"/>
  <c r="AP183" i="35"/>
  <c r="AP186" i="35" s="1"/>
  <c r="AP86" i="35"/>
  <c r="AP87" i="35" s="1"/>
  <c r="AP184" i="35"/>
  <c r="AP185" i="35" s="1"/>
  <c r="AR51" i="35"/>
  <c r="AS50" i="35"/>
  <c r="AQ84" i="35"/>
  <c r="AQ124" i="35"/>
  <c r="AQ125" i="35" s="1"/>
  <c r="AQ126" i="35" s="1"/>
  <c r="AQ127" i="35" s="1"/>
  <c r="AQ264" i="35"/>
  <c r="AQ266" i="35" s="1"/>
  <c r="AQ269" i="35" s="1"/>
  <c r="AQ270" i="35" s="1"/>
  <c r="AQ271" i="35" s="1"/>
  <c r="AQ54" i="35"/>
  <c r="AR53" i="35"/>
  <c r="AP128" i="35"/>
  <c r="AP129" i="35" s="1"/>
  <c r="AP88" i="35"/>
  <c r="AP90" i="35" s="1"/>
  <c r="AP91" i="35" s="1"/>
  <c r="AR75" i="35"/>
  <c r="AR115" i="35"/>
  <c r="AR116" i="35" s="1"/>
  <c r="AR213" i="35"/>
  <c r="AR216" i="35" s="1"/>
  <c r="AR82" i="35"/>
  <c r="AQ213" i="35"/>
  <c r="AQ75" i="35"/>
  <c r="AQ115" i="35"/>
  <c r="AQ116" i="35" s="1"/>
  <c r="AQ117" i="35" s="1"/>
  <c r="AX29" i="35"/>
  <c r="AW306" i="35"/>
  <c r="AP178" i="35"/>
  <c r="AP181" i="35" s="1"/>
  <c r="AP77" i="35"/>
  <c r="AP78" i="35" s="1"/>
  <c r="AP179" i="35"/>
  <c r="AP180" i="35" s="1"/>
  <c r="AP122" i="35"/>
  <c r="AQ121" i="35"/>
  <c r="AQ122" i="35" s="1"/>
  <c r="AR241" i="35"/>
  <c r="AR242" i="35" s="1"/>
  <c r="AR243" i="35" s="1"/>
  <c r="AS238" i="35"/>
  <c r="AH252" i="35" s="1"/>
  <c r="AI252" i="35" s="1"/>
  <c r="AI120" i="26"/>
  <c r="AH121" i="26"/>
  <c r="AX29" i="32"/>
  <c r="AW306" i="32"/>
  <c r="AX29" i="33"/>
  <c r="AW306" i="33"/>
  <c r="AN126" i="33"/>
  <c r="AN127" i="33" s="1"/>
  <c r="AO127" i="32"/>
  <c r="AO131" i="32"/>
  <c r="AO131" i="33"/>
  <c r="AQ54" i="33"/>
  <c r="AR53" i="33"/>
  <c r="AQ54" i="32"/>
  <c r="AR53" i="32"/>
  <c r="AQ51" i="32"/>
  <c r="AR50" i="32"/>
  <c r="AP88" i="32"/>
  <c r="AP90" i="32" s="1"/>
  <c r="AP91" i="32" s="1"/>
  <c r="AP128" i="32"/>
  <c r="AP129" i="32" s="1"/>
  <c r="AP130" i="32" s="1"/>
  <c r="AO184" i="33"/>
  <c r="AO185" i="33" s="1"/>
  <c r="AO86" i="33"/>
  <c r="AO87" i="33" s="1"/>
  <c r="AO183" i="33"/>
  <c r="AO186" i="33" s="1"/>
  <c r="AQ51" i="33"/>
  <c r="AR50" i="33"/>
  <c r="AP264" i="33"/>
  <c r="AP266" i="33" s="1"/>
  <c r="AP269" i="33" s="1"/>
  <c r="AP84" i="33"/>
  <c r="AP124" i="33"/>
  <c r="AP125" i="33" s="1"/>
  <c r="AP124" i="32"/>
  <c r="AP125" i="32" s="1"/>
  <c r="AP126" i="32" s="1"/>
  <c r="AP84" i="32"/>
  <c r="AP264" i="32"/>
  <c r="AP266" i="32" s="1"/>
  <c r="AP269" i="32" s="1"/>
  <c r="AP88" i="33"/>
  <c r="AP90" i="33" s="1"/>
  <c r="AP91" i="33" s="1"/>
  <c r="AP128" i="33"/>
  <c r="AP129" i="33" s="1"/>
  <c r="AP130" i="33" s="1"/>
  <c r="AO183" i="32"/>
  <c r="AO186" i="32" s="1"/>
  <c r="AO86" i="32"/>
  <c r="AO87" i="32" s="1"/>
  <c r="AO184" i="32"/>
  <c r="AO185" i="32" s="1"/>
  <c r="AN46" i="12"/>
  <c r="AN296" i="12"/>
  <c r="AK57" i="28" s="1"/>
  <c r="AM47" i="12"/>
  <c r="AM48" i="12" s="1"/>
  <c r="AM238" i="12" s="1"/>
  <c r="AN295" i="12"/>
  <c r="AK38" i="28" s="1"/>
  <c r="AM266" i="26"/>
  <c r="AN269" i="26"/>
  <c r="AM270" i="26"/>
  <c r="AN125" i="26"/>
  <c r="AM126" i="26"/>
  <c r="AN129" i="26"/>
  <c r="AM130" i="26"/>
  <c r="AP127" i="26"/>
  <c r="AP128" i="26" s="1"/>
  <c r="AP87" i="26"/>
  <c r="AP89" i="26" s="1"/>
  <c r="AP90" i="26" s="1"/>
  <c r="AR52" i="26"/>
  <c r="AQ53" i="26"/>
  <c r="AO183" i="26"/>
  <c r="AO184" i="26" s="1"/>
  <c r="AO182" i="26"/>
  <c r="AO185" i="26" s="1"/>
  <c r="AO85" i="26"/>
  <c r="AO86" i="26" s="1"/>
  <c r="AP123" i="26"/>
  <c r="AP124" i="26" s="1"/>
  <c r="AP263" i="26"/>
  <c r="AP265" i="26" s="1"/>
  <c r="AP268" i="26" s="1"/>
  <c r="AP83" i="26"/>
  <c r="AQ50" i="26"/>
  <c r="AR49" i="26"/>
  <c r="AJ213" i="26"/>
  <c r="AK216" i="26"/>
  <c r="AJ217" i="26"/>
  <c r="AM81" i="26"/>
  <c r="AM240" i="26"/>
  <c r="AM76" i="26"/>
  <c r="AM77" i="26" s="1"/>
  <c r="AM178" i="26"/>
  <c r="AM179" i="26" s="1"/>
  <c r="AM177" i="26"/>
  <c r="AM180" i="26" s="1"/>
  <c r="AJ238" i="26"/>
  <c r="AK241" i="26"/>
  <c r="AJ242" i="26"/>
  <c r="AK117" i="26"/>
  <c r="AL116" i="26"/>
  <c r="AN118" i="26"/>
  <c r="AN119" i="26" s="1"/>
  <c r="AN237" i="26"/>
  <c r="AN240" i="26" s="1"/>
  <c r="AN78" i="26"/>
  <c r="AN80" i="26" s="1"/>
  <c r="AO44" i="26"/>
  <c r="AP43" i="26"/>
  <c r="AO47" i="26"/>
  <c r="AP46" i="26"/>
  <c r="AN212" i="26"/>
  <c r="AN215" i="26" s="1"/>
  <c r="AN114" i="26"/>
  <c r="AN115" i="26" s="1"/>
  <c r="AN74" i="26"/>
  <c r="AK21" i="28"/>
  <c r="AO34" i="12"/>
  <c r="AK82" i="12"/>
  <c r="AY28" i="12"/>
  <c r="AV2" i="2"/>
  <c r="AU1" i="2"/>
  <c r="AH122" i="12"/>
  <c r="AI121" i="12"/>
  <c r="AL119" i="12"/>
  <c r="AL120" i="12" s="1"/>
  <c r="AL79" i="12"/>
  <c r="AL81" i="12" s="1"/>
  <c r="AT127" i="47" l="1"/>
  <c r="AT131" i="47"/>
  <c r="AU128" i="50"/>
  <c r="AU129" i="50" s="1"/>
  <c r="AU130" i="50" s="1"/>
  <c r="AU88" i="50"/>
  <c r="AU90" i="50" s="1"/>
  <c r="AU91" i="50" s="1"/>
  <c r="AT131" i="50"/>
  <c r="AV51" i="50"/>
  <c r="AW50" i="50"/>
  <c r="AU264" i="50"/>
  <c r="AU266" i="50" s="1"/>
  <c r="AU269" i="50" s="1"/>
  <c r="AU270" i="50" s="1"/>
  <c r="AU271" i="50" s="1"/>
  <c r="AU84" i="50"/>
  <c r="AU124" i="50"/>
  <c r="AU125" i="50" s="1"/>
  <c r="AU126" i="50" s="1"/>
  <c r="AU127" i="50" s="1"/>
  <c r="AV51" i="47"/>
  <c r="AW50" i="47"/>
  <c r="AT86" i="47"/>
  <c r="AT87" i="47" s="1"/>
  <c r="AT183" i="47"/>
  <c r="AT186" i="47" s="1"/>
  <c r="AT184" i="47"/>
  <c r="AT185" i="47" s="1"/>
  <c r="AU264" i="47"/>
  <c r="AU266" i="47" s="1"/>
  <c r="AU269" i="47" s="1"/>
  <c r="AU270" i="47" s="1"/>
  <c r="AU271" i="47" s="1"/>
  <c r="AU124" i="47"/>
  <c r="AU125" i="47" s="1"/>
  <c r="AU126" i="47" s="1"/>
  <c r="AU84" i="47"/>
  <c r="AV54" i="47"/>
  <c r="AW53" i="47"/>
  <c r="AT183" i="50"/>
  <c r="AT186" i="50" s="1"/>
  <c r="AT86" i="50"/>
  <c r="AT87" i="50" s="1"/>
  <c r="AT184" i="50"/>
  <c r="AT185" i="50" s="1"/>
  <c r="AU88" i="47"/>
  <c r="AU90" i="47" s="1"/>
  <c r="AU91" i="47" s="1"/>
  <c r="AU128" i="47"/>
  <c r="AU129" i="47" s="1"/>
  <c r="AU130" i="47" s="1"/>
  <c r="AV54" i="50"/>
  <c r="AW53" i="50"/>
  <c r="AO130" i="35"/>
  <c r="AO131" i="35" s="1"/>
  <c r="AK122" i="50"/>
  <c r="AL121" i="50"/>
  <c r="AP48" i="50"/>
  <c r="AQ47" i="50"/>
  <c r="AO238" i="50"/>
  <c r="AO241" i="50" s="1"/>
  <c r="AO242" i="50" s="1"/>
  <c r="AO243" i="50" s="1"/>
  <c r="AO119" i="50"/>
  <c r="AO120" i="50" s="1"/>
  <c r="AO79" i="50"/>
  <c r="AO81" i="50" s="1"/>
  <c r="AO82" i="50" s="1"/>
  <c r="AQ44" i="50"/>
  <c r="AP45" i="50"/>
  <c r="AO213" i="50"/>
  <c r="AO216" i="50" s="1"/>
  <c r="AO217" i="50" s="1"/>
  <c r="AO218" i="50" s="1"/>
  <c r="AO115" i="50"/>
  <c r="AO116" i="50" s="1"/>
  <c r="AO75" i="50"/>
  <c r="AN178" i="50"/>
  <c r="AN181" i="50" s="1"/>
  <c r="AN77" i="50"/>
  <c r="AN78" i="50" s="1"/>
  <c r="AN179" i="50"/>
  <c r="AN180" i="50" s="1"/>
  <c r="AK118" i="50"/>
  <c r="AL117" i="50"/>
  <c r="AM121" i="47"/>
  <c r="AL122" i="47"/>
  <c r="AP45" i="47"/>
  <c r="AQ44" i="47"/>
  <c r="AP48" i="47"/>
  <c r="AQ47" i="47"/>
  <c r="AO213" i="47"/>
  <c r="AO216" i="47" s="1"/>
  <c r="AO217" i="47" s="1"/>
  <c r="AO218" i="47" s="1"/>
  <c r="AO115" i="47"/>
  <c r="AO116" i="47" s="1"/>
  <c r="AO75" i="47"/>
  <c r="AO79" i="47"/>
  <c r="AO81" i="47" s="1"/>
  <c r="AO82" i="47" s="1"/>
  <c r="AO119" i="47"/>
  <c r="AO120" i="47" s="1"/>
  <c r="AO238" i="47"/>
  <c r="AO241" i="47" s="1"/>
  <c r="AO242" i="47" s="1"/>
  <c r="AO243" i="47" s="1"/>
  <c r="AN243" i="47"/>
  <c r="AN178" i="47"/>
  <c r="AN181" i="47" s="1"/>
  <c r="AN77" i="47"/>
  <c r="AN78" i="47" s="1"/>
  <c r="AN179" i="47"/>
  <c r="AN180" i="47" s="1"/>
  <c r="AL117" i="47"/>
  <c r="AK118" i="47"/>
  <c r="AK118" i="40"/>
  <c r="AL117" i="40"/>
  <c r="AK122" i="33"/>
  <c r="AL121" i="33"/>
  <c r="AO238" i="33"/>
  <c r="AO241" i="33" s="1"/>
  <c r="AO242" i="33" s="1"/>
  <c r="AO243" i="33" s="1"/>
  <c r="AO119" i="33"/>
  <c r="AO120" i="33" s="1"/>
  <c r="AO79" i="33"/>
  <c r="AO81" i="33" s="1"/>
  <c r="AO82" i="33" s="1"/>
  <c r="AP48" i="33"/>
  <c r="AQ47" i="33"/>
  <c r="AR124" i="40"/>
  <c r="AR125" i="40" s="1"/>
  <c r="AR264" i="40"/>
  <c r="AR266" i="40" s="1"/>
  <c r="AR269" i="40" s="1"/>
  <c r="AR270" i="40" s="1"/>
  <c r="AR271" i="40" s="1"/>
  <c r="AR84" i="40"/>
  <c r="AP131" i="40"/>
  <c r="AQ130" i="40"/>
  <c r="AP127" i="40"/>
  <c r="AQ126" i="40"/>
  <c r="AS51" i="40"/>
  <c r="AT50" i="40"/>
  <c r="AQ183" i="40"/>
  <c r="AQ186" i="40" s="1"/>
  <c r="AQ86" i="40"/>
  <c r="AQ87" i="40" s="1"/>
  <c r="AQ184" i="40"/>
  <c r="AQ185" i="40" s="1"/>
  <c r="AS54" i="40"/>
  <c r="AT53" i="40"/>
  <c r="AQ271" i="40"/>
  <c r="AR88" i="40"/>
  <c r="AR90" i="40" s="1"/>
  <c r="AR91" i="40" s="1"/>
  <c r="AR128" i="40"/>
  <c r="AR129" i="40" s="1"/>
  <c r="AO213" i="32"/>
  <c r="AO216" i="32" s="1"/>
  <c r="AO217" i="32" s="1"/>
  <c r="AO218" i="32" s="1"/>
  <c r="AO75" i="32"/>
  <c r="AO115" i="32"/>
  <c r="AO116" i="32" s="1"/>
  <c r="AP48" i="40"/>
  <c r="AQ47" i="40"/>
  <c r="AN121" i="40"/>
  <c r="AM122" i="40"/>
  <c r="AP45" i="32"/>
  <c r="AQ44" i="32"/>
  <c r="AO79" i="40"/>
  <c r="AO81" i="40" s="1"/>
  <c r="AO82" i="40" s="1"/>
  <c r="AO238" i="40"/>
  <c r="AO241" i="40" s="1"/>
  <c r="AO242" i="40" s="1"/>
  <c r="AO243" i="40" s="1"/>
  <c r="AO119" i="40"/>
  <c r="AO120" i="40" s="1"/>
  <c r="AK122" i="32"/>
  <c r="AL121" i="32"/>
  <c r="AN178" i="40"/>
  <c r="AN181" i="40" s="1"/>
  <c r="AN77" i="40"/>
  <c r="AN78" i="40" s="1"/>
  <c r="AN179" i="40"/>
  <c r="AN180" i="40" s="1"/>
  <c r="AK118" i="32"/>
  <c r="AL117" i="32"/>
  <c r="AO115" i="40"/>
  <c r="AO116" i="40" s="1"/>
  <c r="AO75" i="40"/>
  <c r="AO213" i="40"/>
  <c r="AO216" i="40" s="1"/>
  <c r="AO217" i="40" s="1"/>
  <c r="AO218" i="40" s="1"/>
  <c r="AN179" i="33"/>
  <c r="AN180" i="33" s="1"/>
  <c r="AN77" i="33"/>
  <c r="AN78" i="33" s="1"/>
  <c r="AN178" i="33"/>
  <c r="AN181" i="33" s="1"/>
  <c r="AP45" i="33"/>
  <c r="AQ44" i="33"/>
  <c r="AO213" i="33"/>
  <c r="AO216" i="33" s="1"/>
  <c r="AO217" i="33" s="1"/>
  <c r="AO218" i="33" s="1"/>
  <c r="AO115" i="33"/>
  <c r="AO116" i="33" s="1"/>
  <c r="AO75" i="33"/>
  <c r="AN179" i="32"/>
  <c r="AN180" i="32" s="1"/>
  <c r="AN77" i="32"/>
  <c r="AN78" i="32" s="1"/>
  <c r="AN178" i="32"/>
  <c r="AN181" i="32" s="1"/>
  <c r="AP48" i="32"/>
  <c r="AQ47" i="32"/>
  <c r="AL118" i="33"/>
  <c r="AM117" i="33"/>
  <c r="AP45" i="40"/>
  <c r="AQ44" i="40"/>
  <c r="AO79" i="32"/>
  <c r="AO81" i="32" s="1"/>
  <c r="AO82" i="32" s="1"/>
  <c r="AO238" i="32"/>
  <c r="AO241" i="32" s="1"/>
  <c r="AO242" i="32" s="1"/>
  <c r="AO243" i="32" s="1"/>
  <c r="AO119" i="32"/>
  <c r="AO120" i="32" s="1"/>
  <c r="AR54" i="35"/>
  <c r="AS53" i="35"/>
  <c r="AS51" i="35"/>
  <c r="AT50" i="35"/>
  <c r="AQ128" i="35"/>
  <c r="AQ129" i="35" s="1"/>
  <c r="AQ88" i="35"/>
  <c r="AQ90" i="35" s="1"/>
  <c r="AQ91" i="35" s="1"/>
  <c r="AR124" i="35"/>
  <c r="AR125" i="35" s="1"/>
  <c r="AR126" i="35" s="1"/>
  <c r="AR127" i="35" s="1"/>
  <c r="AR84" i="35"/>
  <c r="AR264" i="35"/>
  <c r="AR266" i="35" s="1"/>
  <c r="AR269" i="35" s="1"/>
  <c r="AR270" i="35" s="1"/>
  <c r="AR271" i="35" s="1"/>
  <c r="AQ183" i="35"/>
  <c r="AQ186" i="35" s="1"/>
  <c r="AQ86" i="35"/>
  <c r="AQ87" i="35" s="1"/>
  <c r="AQ184" i="35"/>
  <c r="AQ185" i="35" s="1"/>
  <c r="AQ77" i="35"/>
  <c r="AQ78" i="35" s="1"/>
  <c r="AQ179" i="35"/>
  <c r="AQ180" i="35" s="1"/>
  <c r="AQ178" i="35"/>
  <c r="AQ181" i="35" s="1"/>
  <c r="AQ216" i="35"/>
  <c r="AQ217" i="35" s="1"/>
  <c r="AQ218" i="35" s="1"/>
  <c r="AS213" i="35"/>
  <c r="AH226" i="35" s="1"/>
  <c r="AI226" i="35" s="1"/>
  <c r="AJ226" i="35" s="1"/>
  <c r="AR178" i="35"/>
  <c r="AR179" i="35"/>
  <c r="AR77" i="35"/>
  <c r="AY29" i="35"/>
  <c r="AX306" i="35"/>
  <c r="AQ118" i="35"/>
  <c r="AR117" i="35"/>
  <c r="AR118" i="35" s="1"/>
  <c r="AR121" i="35"/>
  <c r="AR122" i="35" s="1"/>
  <c r="AI121" i="26"/>
  <c r="AJ120" i="26"/>
  <c r="AY29" i="32"/>
  <c r="AX306" i="32"/>
  <c r="AY29" i="33"/>
  <c r="AX306" i="33"/>
  <c r="AO126" i="33"/>
  <c r="AO127" i="33" s="1"/>
  <c r="AP131" i="32"/>
  <c r="AP127" i="32"/>
  <c r="AP131" i="33"/>
  <c r="AP86" i="33"/>
  <c r="AP87" i="33" s="1"/>
  <c r="AP184" i="33"/>
  <c r="AP185" i="33" s="1"/>
  <c r="AP183" i="33"/>
  <c r="AP186" i="33" s="1"/>
  <c r="AQ264" i="33"/>
  <c r="AQ266" i="33" s="1"/>
  <c r="AQ269" i="33" s="1"/>
  <c r="AQ270" i="33" s="1"/>
  <c r="AQ271" i="33" s="1"/>
  <c r="AQ124" i="33"/>
  <c r="AQ125" i="33" s="1"/>
  <c r="AQ84" i="33"/>
  <c r="AQ264" i="32"/>
  <c r="AQ266" i="32" s="1"/>
  <c r="AQ269" i="32" s="1"/>
  <c r="AQ270" i="32" s="1"/>
  <c r="AQ271" i="32" s="1"/>
  <c r="AQ84" i="32"/>
  <c r="AQ124" i="32"/>
  <c r="AQ125" i="32" s="1"/>
  <c r="AQ126" i="32" s="1"/>
  <c r="AR51" i="33"/>
  <c r="AS50" i="33"/>
  <c r="AR54" i="32"/>
  <c r="AS53" i="32"/>
  <c r="AP183" i="32"/>
  <c r="AP186" i="32" s="1"/>
  <c r="AP86" i="32"/>
  <c r="AP87" i="32" s="1"/>
  <c r="AP184" i="32"/>
  <c r="AP185" i="32" s="1"/>
  <c r="AQ88" i="32"/>
  <c r="AQ90" i="32" s="1"/>
  <c r="AQ91" i="32" s="1"/>
  <c r="AQ128" i="32"/>
  <c r="AQ129" i="32" s="1"/>
  <c r="AQ130" i="32" s="1"/>
  <c r="AR51" i="32"/>
  <c r="AS50" i="32"/>
  <c r="AR54" i="33"/>
  <c r="AS53" i="33"/>
  <c r="AQ128" i="33"/>
  <c r="AQ129" i="33" s="1"/>
  <c r="AQ130" i="33" s="1"/>
  <c r="AQ88" i="33"/>
  <c r="AQ90" i="33" s="1"/>
  <c r="AQ91" i="33" s="1"/>
  <c r="AO46" i="12"/>
  <c r="AO296" i="12"/>
  <c r="AL57" i="28" s="1"/>
  <c r="AN47" i="12"/>
  <c r="AO295" i="12"/>
  <c r="AL38" i="28" s="1"/>
  <c r="AP85" i="26"/>
  <c r="AP86" i="26" s="1"/>
  <c r="AP183" i="26"/>
  <c r="AP184" i="26" s="1"/>
  <c r="AP182" i="26"/>
  <c r="AP185" i="26" s="1"/>
  <c r="AR53" i="26"/>
  <c r="AS52" i="26"/>
  <c r="AO129" i="26"/>
  <c r="AN130" i="26"/>
  <c r="AO125" i="26"/>
  <c r="AN126" i="26"/>
  <c r="AR50" i="26"/>
  <c r="AS49" i="26"/>
  <c r="AQ123" i="26"/>
  <c r="AQ124" i="26" s="1"/>
  <c r="AQ263" i="26"/>
  <c r="AQ265" i="26" s="1"/>
  <c r="AQ268" i="26" s="1"/>
  <c r="AQ83" i="26"/>
  <c r="AO269" i="26"/>
  <c r="AN270" i="26"/>
  <c r="AN266" i="26"/>
  <c r="AQ87" i="26"/>
  <c r="AQ89" i="26" s="1"/>
  <c r="AQ90" i="26" s="1"/>
  <c r="AQ127" i="26"/>
  <c r="AQ128" i="26" s="1"/>
  <c r="AN81" i="26"/>
  <c r="AP47" i="26"/>
  <c r="AQ46" i="26"/>
  <c r="AO237" i="26"/>
  <c r="AO240" i="26" s="1"/>
  <c r="AO118" i="26"/>
  <c r="AO119" i="26" s="1"/>
  <c r="AO78" i="26"/>
  <c r="AO80" i="26" s="1"/>
  <c r="AL241" i="26"/>
  <c r="AK238" i="26"/>
  <c r="AK242" i="26"/>
  <c r="AM116" i="26"/>
  <c r="AL117" i="26"/>
  <c r="AN76" i="26"/>
  <c r="AN77" i="26" s="1"/>
  <c r="AN178" i="26"/>
  <c r="AN179" i="26" s="1"/>
  <c r="AN177" i="26"/>
  <c r="AN180" i="26" s="1"/>
  <c r="AP44" i="26"/>
  <c r="AQ43" i="26"/>
  <c r="AL216" i="26"/>
  <c r="AK213" i="26"/>
  <c r="AK217" i="26"/>
  <c r="AO212" i="26"/>
  <c r="AO215" i="26" s="1"/>
  <c r="AO74" i="26"/>
  <c r="AO114" i="26"/>
  <c r="AO115" i="26" s="1"/>
  <c r="AE124" i="24"/>
  <c r="AL21" i="28"/>
  <c r="AP34" i="12"/>
  <c r="AL82" i="12"/>
  <c r="AZ28" i="12"/>
  <c r="AW2" i="2"/>
  <c r="AV1" i="2"/>
  <c r="AJ121" i="12"/>
  <c r="AI122" i="12"/>
  <c r="AM119" i="12"/>
  <c r="AM120" i="12" s="1"/>
  <c r="AM79" i="12"/>
  <c r="AM81" i="12" s="1"/>
  <c r="AU127" i="47" l="1"/>
  <c r="AU131" i="47"/>
  <c r="AW54" i="47"/>
  <c r="AX53" i="47"/>
  <c r="AW51" i="47"/>
  <c r="AX50" i="47"/>
  <c r="AU131" i="50"/>
  <c r="AW54" i="50"/>
  <c r="AX53" i="50"/>
  <c r="AV88" i="47"/>
  <c r="AV90" i="47" s="1"/>
  <c r="AV91" i="47" s="1"/>
  <c r="AV128" i="47"/>
  <c r="AV129" i="47" s="1"/>
  <c r="AV130" i="47" s="1"/>
  <c r="AV84" i="47"/>
  <c r="AV124" i="47"/>
  <c r="AV125" i="47" s="1"/>
  <c r="AV126" i="47" s="1"/>
  <c r="AV264" i="47"/>
  <c r="AV266" i="47" s="1"/>
  <c r="AV269" i="47" s="1"/>
  <c r="AV270" i="47" s="1"/>
  <c r="AV271" i="47" s="1"/>
  <c r="AV88" i="50"/>
  <c r="AV90" i="50" s="1"/>
  <c r="AV91" i="50" s="1"/>
  <c r="AV128" i="50"/>
  <c r="AV129" i="50" s="1"/>
  <c r="AV130" i="50" s="1"/>
  <c r="AU183" i="47"/>
  <c r="AU186" i="47" s="1"/>
  <c r="AU86" i="47"/>
  <c r="AU87" i="47" s="1"/>
  <c r="AU184" i="47"/>
  <c r="AU185" i="47" s="1"/>
  <c r="AU86" i="50"/>
  <c r="AU87" i="50" s="1"/>
  <c r="AU184" i="50"/>
  <c r="AU185" i="50" s="1"/>
  <c r="AU183" i="50"/>
  <c r="AU186" i="50" s="1"/>
  <c r="AW51" i="50"/>
  <c r="AX50" i="50"/>
  <c r="AV264" i="50"/>
  <c r="AV266" i="50" s="1"/>
  <c r="AV269" i="50" s="1"/>
  <c r="AV84" i="50"/>
  <c r="AV124" i="50"/>
  <c r="AV125" i="50" s="1"/>
  <c r="AV126" i="50" s="1"/>
  <c r="AV127" i="50" s="1"/>
  <c r="AP130" i="35"/>
  <c r="AP131" i="35" s="1"/>
  <c r="AQ48" i="50"/>
  <c r="AR47" i="50"/>
  <c r="AR48" i="50" s="1"/>
  <c r="AP119" i="50"/>
  <c r="AP120" i="50" s="1"/>
  <c r="AP79" i="50"/>
  <c r="AP81" i="50" s="1"/>
  <c r="AP82" i="50" s="1"/>
  <c r="AP238" i="50"/>
  <c r="AP241" i="50" s="1"/>
  <c r="AL122" i="50"/>
  <c r="AM121" i="50"/>
  <c r="AL118" i="50"/>
  <c r="AM117" i="50"/>
  <c r="AO179" i="50"/>
  <c r="AO180" i="50" s="1"/>
  <c r="AO77" i="50"/>
  <c r="AO78" i="50" s="1"/>
  <c r="AO178" i="50"/>
  <c r="AO181" i="50" s="1"/>
  <c r="AP213" i="50"/>
  <c r="AP216" i="50" s="1"/>
  <c r="AP115" i="50"/>
  <c r="AP116" i="50" s="1"/>
  <c r="AP75" i="50"/>
  <c r="AQ45" i="50"/>
  <c r="AR44" i="50"/>
  <c r="AR45" i="50" s="1"/>
  <c r="AQ48" i="47"/>
  <c r="AR47" i="47"/>
  <c r="AR48" i="47" s="1"/>
  <c r="AP119" i="47"/>
  <c r="AP120" i="47" s="1"/>
  <c r="AP79" i="47"/>
  <c r="AP81" i="47" s="1"/>
  <c r="AP82" i="47" s="1"/>
  <c r="AP238" i="47"/>
  <c r="AP241" i="47" s="1"/>
  <c r="AQ45" i="47"/>
  <c r="AR44" i="47"/>
  <c r="AR45" i="47" s="1"/>
  <c r="AP213" i="47"/>
  <c r="AP216" i="47" s="1"/>
  <c r="AP115" i="47"/>
  <c r="AP116" i="47" s="1"/>
  <c r="AP75" i="47"/>
  <c r="AL118" i="47"/>
  <c r="AM117" i="47"/>
  <c r="AO178" i="47"/>
  <c r="AO181" i="47" s="1"/>
  <c r="AO77" i="47"/>
  <c r="AO78" i="47" s="1"/>
  <c r="AO179" i="47"/>
  <c r="AO180" i="47" s="1"/>
  <c r="AM122" i="47"/>
  <c r="AN121" i="47"/>
  <c r="AL118" i="40"/>
  <c r="AM117" i="40"/>
  <c r="AQ48" i="33"/>
  <c r="AR47" i="33"/>
  <c r="AR48" i="33" s="1"/>
  <c r="AP119" i="33"/>
  <c r="AP120" i="33" s="1"/>
  <c r="AP79" i="33"/>
  <c r="AP81" i="33" s="1"/>
  <c r="AP82" i="33" s="1"/>
  <c r="AP238" i="33"/>
  <c r="AP241" i="33" s="1"/>
  <c r="AM121" i="33"/>
  <c r="AL122" i="33"/>
  <c r="AR126" i="40"/>
  <c r="AQ127" i="40"/>
  <c r="AS128" i="40"/>
  <c r="AS129" i="40" s="1"/>
  <c r="AS88" i="40"/>
  <c r="AS90" i="40" s="1"/>
  <c r="AS91" i="40" s="1"/>
  <c r="AQ131" i="40"/>
  <c r="AR130" i="40"/>
  <c r="AT54" i="40"/>
  <c r="AU53" i="40"/>
  <c r="AR184" i="40"/>
  <c r="AR185" i="40" s="1"/>
  <c r="AR183" i="40"/>
  <c r="AR186" i="40" s="1"/>
  <c r="AR86" i="40"/>
  <c r="AR87" i="40" s="1"/>
  <c r="AT51" i="40"/>
  <c r="AU50" i="40"/>
  <c r="AS264" i="40"/>
  <c r="AS266" i="40" s="1"/>
  <c r="AS269" i="40" s="1"/>
  <c r="AS270" i="40" s="1"/>
  <c r="AS271" i="40" s="1"/>
  <c r="AS124" i="40"/>
  <c r="AS125" i="40" s="1"/>
  <c r="AS84" i="40"/>
  <c r="AO179" i="33"/>
  <c r="AO180" i="33" s="1"/>
  <c r="AO77" i="33"/>
  <c r="AO78" i="33" s="1"/>
  <c r="AO178" i="33"/>
  <c r="AO181" i="33" s="1"/>
  <c r="AP115" i="32"/>
  <c r="AP116" i="32" s="1"/>
  <c r="AP213" i="32"/>
  <c r="AP216" i="32" s="1"/>
  <c r="AP75" i="32"/>
  <c r="AN117" i="33"/>
  <c r="AM118" i="33"/>
  <c r="AO179" i="40"/>
  <c r="AO180" i="40" s="1"/>
  <c r="AO178" i="40"/>
  <c r="AO181" i="40" s="1"/>
  <c r="AO77" i="40"/>
  <c r="AO78" i="40" s="1"/>
  <c r="AM121" i="32"/>
  <c r="AL122" i="32"/>
  <c r="AO121" i="40"/>
  <c r="AN122" i="40"/>
  <c r="AQ48" i="32"/>
  <c r="AR47" i="32"/>
  <c r="AR48" i="32" s="1"/>
  <c r="AQ45" i="33"/>
  <c r="AR44" i="33"/>
  <c r="AR45" i="33" s="1"/>
  <c r="AL118" i="32"/>
  <c r="AM117" i="32"/>
  <c r="AQ48" i="40"/>
  <c r="AR47" i="40"/>
  <c r="AR48" i="40" s="1"/>
  <c r="AP213" i="40"/>
  <c r="AP216" i="40" s="1"/>
  <c r="AP115" i="40"/>
  <c r="AP116" i="40" s="1"/>
  <c r="AP75" i="40"/>
  <c r="AP238" i="32"/>
  <c r="AP241" i="32" s="1"/>
  <c r="AP119" i="32"/>
  <c r="AP120" i="32" s="1"/>
  <c r="AP79" i="32"/>
  <c r="AP81" i="32" s="1"/>
  <c r="AP82" i="32" s="1"/>
  <c r="AP213" i="33"/>
  <c r="AP216" i="33" s="1"/>
  <c r="AP75" i="33"/>
  <c r="AP115" i="33"/>
  <c r="AP116" i="33" s="1"/>
  <c r="AP238" i="40"/>
  <c r="AP241" i="40" s="1"/>
  <c r="AP119" i="40"/>
  <c r="AP120" i="40" s="1"/>
  <c r="AP79" i="40"/>
  <c r="AP81" i="40" s="1"/>
  <c r="AP82" i="40" s="1"/>
  <c r="AO179" i="32"/>
  <c r="AO180" i="32" s="1"/>
  <c r="AO77" i="32"/>
  <c r="AO78" i="32" s="1"/>
  <c r="AO178" i="32"/>
  <c r="AO181" i="32" s="1"/>
  <c r="AQ45" i="40"/>
  <c r="AR44" i="40"/>
  <c r="AR45" i="40" s="1"/>
  <c r="AQ45" i="32"/>
  <c r="AR44" i="32"/>
  <c r="AR45" i="32" s="1"/>
  <c r="AR180" i="35"/>
  <c r="AS264" i="35"/>
  <c r="AS266" i="35" s="1"/>
  <c r="AS269" i="35" s="1"/>
  <c r="AS270" i="35" s="1"/>
  <c r="AS271" i="35" s="1"/>
  <c r="AS84" i="35"/>
  <c r="AS124" i="35"/>
  <c r="AS125" i="35" s="1"/>
  <c r="AS126" i="35" s="1"/>
  <c r="AS127" i="35" s="1"/>
  <c r="AR184" i="35"/>
  <c r="AR185" i="35" s="1"/>
  <c r="AR183" i="35"/>
  <c r="AR186" i="35" s="1"/>
  <c r="AR86" i="35"/>
  <c r="AR87" i="35" s="1"/>
  <c r="AS54" i="35"/>
  <c r="AT53" i="35"/>
  <c r="AR88" i="35"/>
  <c r="AR90" i="35" s="1"/>
  <c r="AR91" i="35" s="1"/>
  <c r="AR128" i="35"/>
  <c r="AR129" i="35" s="1"/>
  <c r="AR78" i="35"/>
  <c r="AT51" i="35"/>
  <c r="AU50" i="35"/>
  <c r="AR217" i="35"/>
  <c r="AR218" i="35" s="1"/>
  <c r="AR181" i="35"/>
  <c r="AZ29" i="35"/>
  <c r="AY306" i="35"/>
  <c r="AJ121" i="26"/>
  <c r="AK120" i="26"/>
  <c r="AZ29" i="32"/>
  <c r="AY306" i="32"/>
  <c r="AZ29" i="33"/>
  <c r="AY306" i="33"/>
  <c r="AP126" i="33"/>
  <c r="AP127" i="33" s="1"/>
  <c r="AQ131" i="32"/>
  <c r="AQ131" i="33"/>
  <c r="AQ184" i="32"/>
  <c r="AQ185" i="32" s="1"/>
  <c r="AQ183" i="32"/>
  <c r="AQ186" i="32" s="1"/>
  <c r="AQ86" i="32"/>
  <c r="AQ87" i="32" s="1"/>
  <c r="AS54" i="33"/>
  <c r="AT53" i="33"/>
  <c r="AR128" i="33"/>
  <c r="AR129" i="33" s="1"/>
  <c r="AR130" i="33" s="1"/>
  <c r="AR88" i="33"/>
  <c r="AR90" i="33" s="1"/>
  <c r="AR91" i="33" s="1"/>
  <c r="AS54" i="32"/>
  <c r="AT53" i="32"/>
  <c r="AS51" i="32"/>
  <c r="AT50" i="32"/>
  <c r="AR128" i="32"/>
  <c r="AR129" i="32" s="1"/>
  <c r="AR130" i="32" s="1"/>
  <c r="AR88" i="32"/>
  <c r="AR90" i="32" s="1"/>
  <c r="AR91" i="32" s="1"/>
  <c r="AQ127" i="32"/>
  <c r="AQ183" i="33"/>
  <c r="AQ186" i="33" s="1"/>
  <c r="AQ86" i="33"/>
  <c r="AQ87" i="33" s="1"/>
  <c r="AQ184" i="33"/>
  <c r="AQ185" i="33" s="1"/>
  <c r="AS51" i="33"/>
  <c r="AT50" i="33"/>
  <c r="AR264" i="32"/>
  <c r="AR266" i="32" s="1"/>
  <c r="AR269" i="32" s="1"/>
  <c r="AR270" i="32" s="1"/>
  <c r="AR271" i="32" s="1"/>
  <c r="AR124" i="32"/>
  <c r="AR125" i="32" s="1"/>
  <c r="AR126" i="32" s="1"/>
  <c r="AR84" i="32"/>
  <c r="AR84" i="33"/>
  <c r="AR264" i="33"/>
  <c r="AR266" i="33" s="1"/>
  <c r="AR269" i="33" s="1"/>
  <c r="AR270" i="33" s="1"/>
  <c r="AR271" i="33" s="1"/>
  <c r="AR124" i="33"/>
  <c r="AR125" i="33" s="1"/>
  <c r="AO47" i="12"/>
  <c r="AO48" i="12" s="1"/>
  <c r="AO238" i="12" s="1"/>
  <c r="AP46" i="12"/>
  <c r="AP296" i="12"/>
  <c r="AM57" i="28" s="1"/>
  <c r="AN48" i="12"/>
  <c r="AN238" i="12" s="1"/>
  <c r="AP295" i="12"/>
  <c r="AM38" i="28" s="1"/>
  <c r="AR87" i="26"/>
  <c r="AR89" i="26" s="1"/>
  <c r="AR90" i="26" s="1"/>
  <c r="AR127" i="26"/>
  <c r="AR128" i="26" s="1"/>
  <c r="AQ182" i="26"/>
  <c r="AQ185" i="26" s="1"/>
  <c r="AQ85" i="26"/>
  <c r="AQ86" i="26" s="1"/>
  <c r="AQ183" i="26"/>
  <c r="AQ184" i="26" s="1"/>
  <c r="AO126" i="26"/>
  <c r="AP125" i="26"/>
  <c r="AS53" i="26"/>
  <c r="AT52" i="26"/>
  <c r="AO270" i="26"/>
  <c r="AO266" i="26"/>
  <c r="AP269" i="26"/>
  <c r="AT49" i="26"/>
  <c r="AS50" i="26"/>
  <c r="AO130" i="26"/>
  <c r="AP129" i="26"/>
  <c r="AR123" i="26"/>
  <c r="AR124" i="26" s="1"/>
  <c r="AR263" i="26"/>
  <c r="AR265" i="26" s="1"/>
  <c r="AR268" i="26" s="1"/>
  <c r="AR83" i="26"/>
  <c r="AO81" i="26"/>
  <c r="AN116" i="26"/>
  <c r="AM117" i="26"/>
  <c r="AQ44" i="26"/>
  <c r="AR43" i="26"/>
  <c r="AO177" i="26"/>
  <c r="AO180" i="26" s="1"/>
  <c r="AO76" i="26"/>
  <c r="AO77" i="26" s="1"/>
  <c r="AO178" i="26"/>
  <c r="AO179" i="26" s="1"/>
  <c r="AQ47" i="26"/>
  <c r="AR46" i="26"/>
  <c r="AP212" i="26"/>
  <c r="AP215" i="26" s="1"/>
  <c r="AP74" i="26"/>
  <c r="AP114" i="26"/>
  <c r="AP115" i="26" s="1"/>
  <c r="AP237" i="26"/>
  <c r="AP78" i="26"/>
  <c r="AP80" i="26" s="1"/>
  <c r="AP118" i="26"/>
  <c r="AP119" i="26" s="1"/>
  <c r="AL213" i="26"/>
  <c r="AM216" i="26"/>
  <c r="AL217" i="26"/>
  <c r="AL238" i="26"/>
  <c r="AM241" i="26"/>
  <c r="AL242" i="26"/>
  <c r="AG124" i="24"/>
  <c r="AF124" i="24"/>
  <c r="AM21" i="28"/>
  <c r="AQ34" i="12"/>
  <c r="AM82" i="12"/>
  <c r="BA28" i="12"/>
  <c r="AX2" i="2"/>
  <c r="AW1" i="2"/>
  <c r="AK121" i="12"/>
  <c r="AJ122" i="12"/>
  <c r="AV131" i="50" l="1"/>
  <c r="AV127" i="47"/>
  <c r="AV131" i="47"/>
  <c r="AX51" i="47"/>
  <c r="AY50" i="47"/>
  <c r="AV184" i="47"/>
  <c r="AV185" i="47" s="1"/>
  <c r="AV183" i="47"/>
  <c r="AV186" i="47" s="1"/>
  <c r="AV86" i="47"/>
  <c r="AV87" i="47" s="1"/>
  <c r="AW124" i="47"/>
  <c r="AW125" i="47" s="1"/>
  <c r="AW126" i="47" s="1"/>
  <c r="AW84" i="47"/>
  <c r="AW264" i="47"/>
  <c r="AW266" i="47" s="1"/>
  <c r="AW269" i="47" s="1"/>
  <c r="AX54" i="47"/>
  <c r="AY53" i="47"/>
  <c r="AV86" i="50"/>
  <c r="AV87" i="50" s="1"/>
  <c r="AV184" i="50"/>
  <c r="AV185" i="50" s="1"/>
  <c r="AV183" i="50"/>
  <c r="AV186" i="50" s="1"/>
  <c r="AW128" i="47"/>
  <c r="AW129" i="47" s="1"/>
  <c r="AW130" i="47" s="1"/>
  <c r="AW88" i="47"/>
  <c r="AW90" i="47" s="1"/>
  <c r="AW91" i="47" s="1"/>
  <c r="AX54" i="50"/>
  <c r="AY53" i="50"/>
  <c r="AX51" i="50"/>
  <c r="AY50" i="50"/>
  <c r="AW88" i="50"/>
  <c r="AW90" i="50" s="1"/>
  <c r="AW91" i="50" s="1"/>
  <c r="AW128" i="50"/>
  <c r="AW129" i="50" s="1"/>
  <c r="AW130" i="50" s="1"/>
  <c r="AW264" i="50"/>
  <c r="AW266" i="50" s="1"/>
  <c r="AW269" i="50" s="1"/>
  <c r="AW270" i="50" s="1"/>
  <c r="AW271" i="50" s="1"/>
  <c r="AW84" i="50"/>
  <c r="AW124" i="50"/>
  <c r="AW125" i="50" s="1"/>
  <c r="AW126" i="50" s="1"/>
  <c r="AW127" i="50" s="1"/>
  <c r="AQ130" i="35"/>
  <c r="AQ131" i="35" s="1"/>
  <c r="AN121" i="50"/>
  <c r="AM122" i="50"/>
  <c r="AR238" i="50"/>
  <c r="AR241" i="50" s="1"/>
  <c r="AR242" i="50" s="1"/>
  <c r="AR243" i="50" s="1"/>
  <c r="AR119" i="50"/>
  <c r="AR120" i="50" s="1"/>
  <c r="AR79" i="50"/>
  <c r="AR81" i="50" s="1"/>
  <c r="AQ119" i="50"/>
  <c r="AQ120" i="50" s="1"/>
  <c r="AQ238" i="50"/>
  <c r="AQ79" i="50"/>
  <c r="AQ81" i="50" s="1"/>
  <c r="AQ82" i="50" s="1"/>
  <c r="AR213" i="50"/>
  <c r="AR216" i="50" s="1"/>
  <c r="AR217" i="50" s="1"/>
  <c r="AR218" i="50" s="1"/>
  <c r="AR75" i="50"/>
  <c r="AR115" i="50"/>
  <c r="AR116" i="50" s="1"/>
  <c r="AQ213" i="50"/>
  <c r="AQ75" i="50"/>
  <c r="AQ115" i="50"/>
  <c r="AQ116" i="50" s="1"/>
  <c r="AP178" i="50"/>
  <c r="AP181" i="50" s="1"/>
  <c r="AP179" i="50"/>
  <c r="AP180" i="50" s="1"/>
  <c r="AP77" i="50"/>
  <c r="AP78" i="50" s="1"/>
  <c r="AN117" i="50"/>
  <c r="AM118" i="50"/>
  <c r="AR213" i="47"/>
  <c r="AR115" i="47"/>
  <c r="AR116" i="47" s="1"/>
  <c r="AR75" i="47"/>
  <c r="AQ213" i="47"/>
  <c r="AQ216" i="47" s="1"/>
  <c r="AQ217" i="47" s="1"/>
  <c r="AQ218" i="47" s="1"/>
  <c r="AQ115" i="47"/>
  <c r="AQ116" i="47" s="1"/>
  <c r="AQ75" i="47"/>
  <c r="AM118" i="47"/>
  <c r="AN117" i="47"/>
  <c r="AP77" i="47"/>
  <c r="AP78" i="47" s="1"/>
  <c r="AP179" i="47"/>
  <c r="AP180" i="47" s="1"/>
  <c r="AP178" i="47"/>
  <c r="AP181" i="47" s="1"/>
  <c r="AR238" i="47"/>
  <c r="AR119" i="47"/>
  <c r="AR120" i="47" s="1"/>
  <c r="AR79" i="47"/>
  <c r="AR81" i="47" s="1"/>
  <c r="AO121" i="47"/>
  <c r="AN122" i="47"/>
  <c r="AQ238" i="47"/>
  <c r="AQ241" i="47" s="1"/>
  <c r="AQ242" i="47" s="1"/>
  <c r="AQ243" i="47" s="1"/>
  <c r="AQ119" i="47"/>
  <c r="AQ120" i="47" s="1"/>
  <c r="AQ79" i="47"/>
  <c r="AQ81" i="47" s="1"/>
  <c r="AQ82" i="47" s="1"/>
  <c r="AN117" i="40"/>
  <c r="AM118" i="40"/>
  <c r="AN121" i="33"/>
  <c r="AM122" i="33"/>
  <c r="AR79" i="33"/>
  <c r="AR81" i="33" s="1"/>
  <c r="AR238" i="33"/>
  <c r="AR241" i="33" s="1"/>
  <c r="AR119" i="33"/>
  <c r="AR120" i="33" s="1"/>
  <c r="AQ238" i="33"/>
  <c r="AQ119" i="33"/>
  <c r="AQ120" i="33" s="1"/>
  <c r="AQ79" i="33"/>
  <c r="AQ81" i="33" s="1"/>
  <c r="AQ82" i="33" s="1"/>
  <c r="AU51" i="40"/>
  <c r="AV50" i="40"/>
  <c r="AS130" i="40"/>
  <c r="AR131" i="40"/>
  <c r="AT84" i="40"/>
  <c r="AT264" i="40"/>
  <c r="AT266" i="40" s="1"/>
  <c r="AT269" i="40" s="1"/>
  <c r="AT270" i="40" s="1"/>
  <c r="AT124" i="40"/>
  <c r="AT125" i="40" s="1"/>
  <c r="AT88" i="40"/>
  <c r="AT90" i="40" s="1"/>
  <c r="AT91" i="40" s="1"/>
  <c r="AT128" i="40"/>
  <c r="AT129" i="40" s="1"/>
  <c r="AS86" i="40"/>
  <c r="AS87" i="40" s="1"/>
  <c r="AS183" i="40"/>
  <c r="AS186" i="40" s="1"/>
  <c r="AS184" i="40"/>
  <c r="AS185" i="40" s="1"/>
  <c r="AR127" i="40"/>
  <c r="AS126" i="40"/>
  <c r="AU54" i="40"/>
  <c r="AV53" i="40"/>
  <c r="AR238" i="40"/>
  <c r="AR119" i="40"/>
  <c r="AR120" i="40" s="1"/>
  <c r="AR79" i="40"/>
  <c r="AR81" i="40" s="1"/>
  <c r="AN118" i="33"/>
  <c r="AO117" i="33"/>
  <c r="AR115" i="32"/>
  <c r="AR116" i="32" s="1"/>
  <c r="AR75" i="32"/>
  <c r="AR213" i="32"/>
  <c r="AR216" i="32" s="1"/>
  <c r="AQ119" i="40"/>
  <c r="AQ120" i="40" s="1"/>
  <c r="AQ79" i="40"/>
  <c r="AQ81" i="40" s="1"/>
  <c r="AQ82" i="40" s="1"/>
  <c r="AQ238" i="40"/>
  <c r="AQ241" i="40" s="1"/>
  <c r="AQ242" i="40" s="1"/>
  <c r="AQ243" i="40" s="1"/>
  <c r="AP121" i="40"/>
  <c r="AO122" i="40"/>
  <c r="AP179" i="32"/>
  <c r="AP180" i="32" s="1"/>
  <c r="AP178" i="32"/>
  <c r="AP181" i="32" s="1"/>
  <c r="AP77" i="32"/>
  <c r="AP78" i="32" s="1"/>
  <c r="AQ75" i="32"/>
  <c r="AQ213" i="32"/>
  <c r="AQ115" i="32"/>
  <c r="AQ116" i="32" s="1"/>
  <c r="AM118" i="32"/>
  <c r="AN117" i="32"/>
  <c r="AR115" i="40"/>
  <c r="AR116" i="40" s="1"/>
  <c r="AR213" i="40"/>
  <c r="AR75" i="40"/>
  <c r="AN121" i="32"/>
  <c r="AM122" i="32"/>
  <c r="AQ213" i="40"/>
  <c r="AQ216" i="40" s="1"/>
  <c r="AQ217" i="40" s="1"/>
  <c r="AQ218" i="40" s="1"/>
  <c r="AQ115" i="40"/>
  <c r="AQ116" i="40" s="1"/>
  <c r="AQ75" i="40"/>
  <c r="AR115" i="33"/>
  <c r="AR116" i="33" s="1"/>
  <c r="AR213" i="33"/>
  <c r="AR216" i="33" s="1"/>
  <c r="AR75" i="33"/>
  <c r="AP77" i="33"/>
  <c r="AP78" i="33" s="1"/>
  <c r="AP179" i="33"/>
  <c r="AP180" i="33" s="1"/>
  <c r="AP178" i="33"/>
  <c r="AP181" i="33" s="1"/>
  <c r="AP178" i="40"/>
  <c r="AP181" i="40" s="1"/>
  <c r="AP179" i="40"/>
  <c r="AP180" i="40" s="1"/>
  <c r="AP77" i="40"/>
  <c r="AP78" i="40" s="1"/>
  <c r="AQ213" i="33"/>
  <c r="AQ216" i="33" s="1"/>
  <c r="AQ217" i="33" s="1"/>
  <c r="AQ75" i="33"/>
  <c r="AQ115" i="33"/>
  <c r="AQ116" i="33" s="1"/>
  <c r="AQ238" i="32"/>
  <c r="AQ119" i="32"/>
  <c r="AQ120" i="32" s="1"/>
  <c r="AQ79" i="32"/>
  <c r="AQ81" i="32" s="1"/>
  <c r="AQ82" i="32" s="1"/>
  <c r="AR79" i="32"/>
  <c r="AR81" i="32" s="1"/>
  <c r="AR119" i="32"/>
  <c r="AR120" i="32" s="1"/>
  <c r="AR238" i="32"/>
  <c r="AR241" i="32" s="1"/>
  <c r="AU51" i="35"/>
  <c r="AV50" i="35"/>
  <c r="AT124" i="35"/>
  <c r="AT125" i="35" s="1"/>
  <c r="AT126" i="35" s="1"/>
  <c r="AT127" i="35" s="1"/>
  <c r="AT264" i="35"/>
  <c r="AT266" i="35" s="1"/>
  <c r="AT269" i="35" s="1"/>
  <c r="AT270" i="35" s="1"/>
  <c r="AT271" i="35" s="1"/>
  <c r="AT84" i="35"/>
  <c r="AT54" i="35"/>
  <c r="AU53" i="35"/>
  <c r="AS86" i="35"/>
  <c r="AS87" i="35" s="1"/>
  <c r="AS183" i="35"/>
  <c r="AS186" i="35" s="1"/>
  <c r="AS184" i="35"/>
  <c r="AS185" i="35" s="1"/>
  <c r="AS128" i="35"/>
  <c r="AS129" i="35" s="1"/>
  <c r="AS88" i="35"/>
  <c r="AS90" i="35" s="1"/>
  <c r="AS91" i="35" s="1"/>
  <c r="BA29" i="35"/>
  <c r="AZ306" i="35"/>
  <c r="AL120" i="26"/>
  <c r="AK121" i="26"/>
  <c r="BA29" i="32"/>
  <c r="AZ306" i="32"/>
  <c r="BA29" i="33"/>
  <c r="AZ306" i="33"/>
  <c r="AQ126" i="33"/>
  <c r="AQ127" i="33" s="1"/>
  <c r="AR131" i="32"/>
  <c r="AR127" i="32"/>
  <c r="AS84" i="32"/>
  <c r="AS264" i="32"/>
  <c r="AS266" i="32" s="1"/>
  <c r="AS269" i="32" s="1"/>
  <c r="AS270" i="32" s="1"/>
  <c r="AS271" i="32" s="1"/>
  <c r="AS124" i="32"/>
  <c r="AS125" i="32" s="1"/>
  <c r="AS126" i="32" s="1"/>
  <c r="AS128" i="32"/>
  <c r="AS129" i="32" s="1"/>
  <c r="AS130" i="32" s="1"/>
  <c r="AS88" i="32"/>
  <c r="AS90" i="32" s="1"/>
  <c r="AS91" i="32" s="1"/>
  <c r="AR131" i="33"/>
  <c r="AR183" i="32"/>
  <c r="AR186" i="32" s="1"/>
  <c r="AR184" i="32"/>
  <c r="AR185" i="32" s="1"/>
  <c r="AR86" i="32"/>
  <c r="AR87" i="32" s="1"/>
  <c r="AR86" i="33"/>
  <c r="AR87" i="33" s="1"/>
  <c r="AR184" i="33"/>
  <c r="AR185" i="33" s="1"/>
  <c r="AR183" i="33"/>
  <c r="AR186" i="33" s="1"/>
  <c r="AT54" i="32"/>
  <c r="AU53" i="32"/>
  <c r="AT54" i="33"/>
  <c r="AU53" i="33"/>
  <c r="AT51" i="33"/>
  <c r="AU50" i="33"/>
  <c r="AS128" i="33"/>
  <c r="AS129" i="33" s="1"/>
  <c r="AS130" i="33" s="1"/>
  <c r="AS88" i="33"/>
  <c r="AS90" i="33" s="1"/>
  <c r="AS91" i="33" s="1"/>
  <c r="AS124" i="33"/>
  <c r="AS125" i="33" s="1"/>
  <c r="AS84" i="33"/>
  <c r="AS264" i="33"/>
  <c r="AS266" i="33" s="1"/>
  <c r="AS269" i="33" s="1"/>
  <c r="AS270" i="33" s="1"/>
  <c r="AS271" i="33" s="1"/>
  <c r="AT51" i="32"/>
  <c r="AU50" i="32"/>
  <c r="AP47" i="12"/>
  <c r="AP48" i="12" s="1"/>
  <c r="AP238" i="12" s="1"/>
  <c r="AN119" i="12"/>
  <c r="AN120" i="12" s="1"/>
  <c r="AQ46" i="12"/>
  <c r="AQ296" i="12"/>
  <c r="AN57" i="28" s="1"/>
  <c r="AN79" i="12"/>
  <c r="AN81" i="12" s="1"/>
  <c r="AN82" i="12" s="1"/>
  <c r="AQ295" i="12"/>
  <c r="AN38" i="28" s="1"/>
  <c r="AP81" i="26"/>
  <c r="AQ129" i="26"/>
  <c r="AP130" i="26"/>
  <c r="AR85" i="26"/>
  <c r="AR86" i="26" s="1"/>
  <c r="AR182" i="26"/>
  <c r="AR185" i="26" s="1"/>
  <c r="AR183" i="26"/>
  <c r="AR184" i="26" s="1"/>
  <c r="AU49" i="26"/>
  <c r="AT50" i="26"/>
  <c r="AS127" i="26"/>
  <c r="AS128" i="26" s="1"/>
  <c r="AS87" i="26"/>
  <c r="AS89" i="26" s="1"/>
  <c r="AS90" i="26" s="1"/>
  <c r="AP266" i="26"/>
  <c r="AQ269" i="26"/>
  <c r="AP270" i="26"/>
  <c r="AS123" i="26"/>
  <c r="AS124" i="26" s="1"/>
  <c r="AS83" i="26"/>
  <c r="AS263" i="26"/>
  <c r="AS265" i="26" s="1"/>
  <c r="AS268" i="26" s="1"/>
  <c r="AU52" i="26"/>
  <c r="AT53" i="26"/>
  <c r="AP126" i="26"/>
  <c r="AQ125" i="26"/>
  <c r="AQ78" i="26"/>
  <c r="AQ80" i="26" s="1"/>
  <c r="AQ237" i="26"/>
  <c r="AQ240" i="26" s="1"/>
  <c r="AQ118" i="26"/>
  <c r="AQ119" i="26" s="1"/>
  <c r="AP240" i="26"/>
  <c r="AR44" i="26"/>
  <c r="DC76" i="26"/>
  <c r="DD76" i="26" s="1"/>
  <c r="DC44" i="26"/>
  <c r="DA43" i="26"/>
  <c r="AN216" i="26"/>
  <c r="AM213" i="26"/>
  <c r="AM217" i="26"/>
  <c r="AQ74" i="26"/>
  <c r="AQ114" i="26"/>
  <c r="AQ115" i="26" s="1"/>
  <c r="AQ212" i="26"/>
  <c r="AP177" i="26"/>
  <c r="AP180" i="26" s="1"/>
  <c r="AP76" i="26"/>
  <c r="AP77" i="26" s="1"/>
  <c r="AP178" i="26"/>
  <c r="AP179" i="26" s="1"/>
  <c r="AM242" i="26"/>
  <c r="AM238" i="26"/>
  <c r="AN241" i="26"/>
  <c r="DC80" i="26"/>
  <c r="DD80" i="26" s="1"/>
  <c r="AR47" i="26"/>
  <c r="AO116" i="26"/>
  <c r="AN117" i="26"/>
  <c r="AH124" i="24"/>
  <c r="AN21" i="28"/>
  <c r="AR34" i="12"/>
  <c r="BB28" i="12"/>
  <c r="AY2" i="2"/>
  <c r="AX1" i="2"/>
  <c r="AK122" i="12"/>
  <c r="AL121" i="12"/>
  <c r="AO119" i="12"/>
  <c r="AO120" i="12" s="1"/>
  <c r="AO79" i="12"/>
  <c r="AO81" i="12" s="1"/>
  <c r="AW127" i="47" l="1"/>
  <c r="AW131" i="50"/>
  <c r="AX84" i="50"/>
  <c r="AX264" i="50"/>
  <c r="AX266" i="50" s="1"/>
  <c r="AX269" i="50" s="1"/>
  <c r="AX124" i="50"/>
  <c r="AX125" i="50" s="1"/>
  <c r="AX126" i="50" s="1"/>
  <c r="AX127" i="50" s="1"/>
  <c r="AY54" i="47"/>
  <c r="AZ53" i="47"/>
  <c r="AY51" i="47"/>
  <c r="AZ50" i="47"/>
  <c r="AY54" i="50"/>
  <c r="AZ53" i="50"/>
  <c r="AX128" i="47"/>
  <c r="AX129" i="47" s="1"/>
  <c r="AX88" i="47"/>
  <c r="AX90" i="47" s="1"/>
  <c r="AX91" i="47" s="1"/>
  <c r="AX124" i="47"/>
  <c r="AX125" i="47" s="1"/>
  <c r="AX126" i="47" s="1"/>
  <c r="AX264" i="47"/>
  <c r="AX266" i="47" s="1"/>
  <c r="AX269" i="47" s="1"/>
  <c r="AX270" i="47" s="1"/>
  <c r="AX271" i="47" s="1"/>
  <c r="AX84" i="47"/>
  <c r="AX88" i="50"/>
  <c r="AX90" i="50" s="1"/>
  <c r="AX91" i="50" s="1"/>
  <c r="AX128" i="50"/>
  <c r="AX129" i="50" s="1"/>
  <c r="AX130" i="50" s="1"/>
  <c r="AW131" i="47"/>
  <c r="AX130" i="47"/>
  <c r="AW86" i="50"/>
  <c r="AW87" i="50" s="1"/>
  <c r="AW183" i="50"/>
  <c r="AW186" i="50" s="1"/>
  <c r="AW184" i="50"/>
  <c r="AW185" i="50" s="1"/>
  <c r="AW184" i="47"/>
  <c r="AW185" i="47" s="1"/>
  <c r="AW183" i="47"/>
  <c r="AW186" i="47" s="1"/>
  <c r="AW86" i="47"/>
  <c r="AW87" i="47" s="1"/>
  <c r="AY51" i="50"/>
  <c r="AZ50" i="50"/>
  <c r="AR130" i="35"/>
  <c r="AR131" i="35" s="1"/>
  <c r="AQ241" i="50"/>
  <c r="AQ242" i="50" s="1"/>
  <c r="AQ243" i="50" s="1"/>
  <c r="AS238" i="50"/>
  <c r="AH252" i="50" s="1"/>
  <c r="AI252" i="50" s="1"/>
  <c r="AJ252" i="50" s="1"/>
  <c r="AJ257" i="50" s="1"/>
  <c r="AR82" i="50"/>
  <c r="AN122" i="50"/>
  <c r="AO121" i="50"/>
  <c r="AN118" i="50"/>
  <c r="AO117" i="50"/>
  <c r="AQ178" i="50"/>
  <c r="AQ181" i="50" s="1"/>
  <c r="AQ77" i="50"/>
  <c r="AQ78" i="50" s="1"/>
  <c r="AQ179" i="50"/>
  <c r="AQ180" i="50" s="1"/>
  <c r="AQ216" i="50"/>
  <c r="AQ217" i="50" s="1"/>
  <c r="AQ218" i="50" s="1"/>
  <c r="AS213" i="50"/>
  <c r="AH226" i="50" s="1"/>
  <c r="AI226" i="50" s="1"/>
  <c r="AJ226" i="50" s="1"/>
  <c r="AJ231" i="50" s="1"/>
  <c r="AR178" i="50"/>
  <c r="AR179" i="50"/>
  <c r="AR77" i="50"/>
  <c r="AR82" i="47"/>
  <c r="AO122" i="47"/>
  <c r="AP121" i="47"/>
  <c r="AQ178" i="47"/>
  <c r="AQ181" i="47" s="1"/>
  <c r="AQ77" i="47"/>
  <c r="AQ78" i="47" s="1"/>
  <c r="AQ179" i="47"/>
  <c r="AQ180" i="47" s="1"/>
  <c r="AO117" i="47"/>
  <c r="AN118" i="47"/>
  <c r="AR241" i="47"/>
  <c r="AR242" i="47" s="1"/>
  <c r="AR243" i="47" s="1"/>
  <c r="AS238" i="47"/>
  <c r="AH252" i="47" s="1"/>
  <c r="AI252" i="47" s="1"/>
  <c r="AJ252" i="47" s="1"/>
  <c r="AJ257" i="47" s="1"/>
  <c r="AR178" i="47"/>
  <c r="AR77" i="47"/>
  <c r="AR179" i="47"/>
  <c r="AR216" i="47"/>
  <c r="AR217" i="47" s="1"/>
  <c r="AR218" i="47" s="1"/>
  <c r="AS213" i="47"/>
  <c r="AH226" i="47" s="1"/>
  <c r="AI226" i="47" s="1"/>
  <c r="AJ226" i="47" s="1"/>
  <c r="AJ231" i="47" s="1"/>
  <c r="AO117" i="40"/>
  <c r="AN118" i="40"/>
  <c r="AQ241" i="33"/>
  <c r="AQ242" i="33" s="1"/>
  <c r="AQ243" i="33" s="1"/>
  <c r="AS238" i="33"/>
  <c r="AH252" i="33" s="1"/>
  <c r="AI252" i="33" s="1"/>
  <c r="AR82" i="33"/>
  <c r="AN122" i="33"/>
  <c r="AO121" i="33"/>
  <c r="AT184" i="40"/>
  <c r="AT185" i="40" s="1"/>
  <c r="AT86" i="40"/>
  <c r="AT87" i="40" s="1"/>
  <c r="AT183" i="40"/>
  <c r="AT186" i="40" s="1"/>
  <c r="AT126" i="40"/>
  <c r="AS127" i="40"/>
  <c r="AT130" i="40"/>
  <c r="AS131" i="40"/>
  <c r="AV51" i="40"/>
  <c r="AW50" i="40"/>
  <c r="AU264" i="40"/>
  <c r="AU266" i="40" s="1"/>
  <c r="AU269" i="40" s="1"/>
  <c r="AU270" i="40" s="1"/>
  <c r="AU271" i="40" s="1"/>
  <c r="AU124" i="40"/>
  <c r="AU125" i="40" s="1"/>
  <c r="AU84" i="40"/>
  <c r="AV54" i="40"/>
  <c r="AW53" i="40"/>
  <c r="AT271" i="40"/>
  <c r="AU128" i="40"/>
  <c r="AU129" i="40" s="1"/>
  <c r="AU88" i="40"/>
  <c r="AU90" i="40" s="1"/>
  <c r="AU91" i="40" s="1"/>
  <c r="AQ179" i="40"/>
  <c r="AQ180" i="40" s="1"/>
  <c r="AQ178" i="40"/>
  <c r="AQ181" i="40" s="1"/>
  <c r="AQ77" i="40"/>
  <c r="AQ78" i="40" s="1"/>
  <c r="AN118" i="32"/>
  <c r="AO117" i="32"/>
  <c r="AR178" i="32"/>
  <c r="AR179" i="32"/>
  <c r="AR77" i="32"/>
  <c r="AQ241" i="32"/>
  <c r="AQ242" i="32" s="1"/>
  <c r="AQ243" i="32" s="1"/>
  <c r="AS238" i="32"/>
  <c r="AH252" i="32" s="1"/>
  <c r="AI252" i="32" s="1"/>
  <c r="AP117" i="33"/>
  <c r="AO118" i="33"/>
  <c r="AQ178" i="33"/>
  <c r="AQ181" i="33" s="1"/>
  <c r="AQ77" i="33"/>
  <c r="AQ78" i="33" s="1"/>
  <c r="AQ179" i="33"/>
  <c r="AQ180" i="33" s="1"/>
  <c r="AR77" i="33"/>
  <c r="AR179" i="33"/>
  <c r="AR178" i="33"/>
  <c r="AP122" i="40"/>
  <c r="AQ121" i="40"/>
  <c r="AQ122" i="40" s="1"/>
  <c r="AQ218" i="33"/>
  <c r="AR217" i="33"/>
  <c r="AR218" i="33" s="1"/>
  <c r="AO121" i="32"/>
  <c r="AN122" i="32"/>
  <c r="AR82" i="40"/>
  <c r="AR178" i="40"/>
  <c r="AR77" i="40"/>
  <c r="AR179" i="40"/>
  <c r="AQ216" i="32"/>
  <c r="AQ217" i="32" s="1"/>
  <c r="AQ218" i="32" s="1"/>
  <c r="AS213" i="32"/>
  <c r="AH226" i="32" s="1"/>
  <c r="AI226" i="32" s="1"/>
  <c r="AJ226" i="32" s="1"/>
  <c r="AR82" i="32"/>
  <c r="AS213" i="33"/>
  <c r="AH226" i="33" s="1"/>
  <c r="AI226" i="33" s="1"/>
  <c r="AJ226" i="33" s="1"/>
  <c r="AR216" i="40"/>
  <c r="AR217" i="40" s="1"/>
  <c r="AR218" i="40" s="1"/>
  <c r="AS213" i="40"/>
  <c r="AH226" i="40" s="1"/>
  <c r="AI226" i="40" s="1"/>
  <c r="AJ226" i="40" s="1"/>
  <c r="AQ77" i="32"/>
  <c r="AQ78" i="32" s="1"/>
  <c r="AQ179" i="32"/>
  <c r="AQ180" i="32" s="1"/>
  <c r="AQ178" i="32"/>
  <c r="AQ181" i="32" s="1"/>
  <c r="AR241" i="40"/>
  <c r="AR242" i="40" s="1"/>
  <c r="AR243" i="40" s="1"/>
  <c r="AS238" i="40"/>
  <c r="AH252" i="40" s="1"/>
  <c r="AI252" i="40" s="1"/>
  <c r="AJ252" i="40" s="1"/>
  <c r="AT183" i="35"/>
  <c r="AT186" i="35" s="1"/>
  <c r="AT86" i="35"/>
  <c r="AT87" i="35" s="1"/>
  <c r="AT184" i="35"/>
  <c r="AT185" i="35" s="1"/>
  <c r="AV51" i="35"/>
  <c r="AW50" i="35"/>
  <c r="AU54" i="35"/>
  <c r="AV53" i="35"/>
  <c r="AU84" i="35"/>
  <c r="AU264" i="35"/>
  <c r="AU266" i="35" s="1"/>
  <c r="AU269" i="35" s="1"/>
  <c r="AU270" i="35" s="1"/>
  <c r="AU271" i="35" s="1"/>
  <c r="AU124" i="35"/>
  <c r="AU125" i="35" s="1"/>
  <c r="AU126" i="35" s="1"/>
  <c r="AU127" i="35" s="1"/>
  <c r="AT88" i="35"/>
  <c r="AT90" i="35" s="1"/>
  <c r="AT91" i="35" s="1"/>
  <c r="AT128" i="35"/>
  <c r="AT129" i="35" s="1"/>
  <c r="BB29" i="35"/>
  <c r="BA306" i="35"/>
  <c r="AL121" i="26"/>
  <c r="AM120" i="26"/>
  <c r="BB29" i="33"/>
  <c r="BA306" i="33"/>
  <c r="BB29" i="32"/>
  <c r="BA306" i="32"/>
  <c r="AR126" i="33"/>
  <c r="AR127" i="33" s="1"/>
  <c r="AQ47" i="12"/>
  <c r="AQ48" i="12" s="1"/>
  <c r="AQ238" i="12" s="1"/>
  <c r="AS131" i="32"/>
  <c r="AU51" i="32"/>
  <c r="AV50" i="32"/>
  <c r="AT264" i="33"/>
  <c r="AT266" i="33" s="1"/>
  <c r="AT269" i="33" s="1"/>
  <c r="AT270" i="33" s="1"/>
  <c r="AT271" i="33" s="1"/>
  <c r="AT124" i="33"/>
  <c r="AT125" i="33" s="1"/>
  <c r="AT84" i="33"/>
  <c r="AU54" i="33"/>
  <c r="AV53" i="33"/>
  <c r="AS183" i="32"/>
  <c r="AS186" i="32" s="1"/>
  <c r="AS86" i="32"/>
  <c r="AS87" i="32" s="1"/>
  <c r="AS184" i="32"/>
  <c r="AS185" i="32" s="1"/>
  <c r="AT128" i="33"/>
  <c r="AT129" i="33" s="1"/>
  <c r="AT130" i="33" s="1"/>
  <c r="AT88" i="33"/>
  <c r="AT90" i="33" s="1"/>
  <c r="AT91" i="33" s="1"/>
  <c r="AS183" i="33"/>
  <c r="AS186" i="33" s="1"/>
  <c r="AS86" i="33"/>
  <c r="AS87" i="33" s="1"/>
  <c r="AS184" i="33"/>
  <c r="AS185" i="33" s="1"/>
  <c r="AU54" i="32"/>
  <c r="AV53" i="32"/>
  <c r="AS127" i="32"/>
  <c r="AT264" i="32"/>
  <c r="AT266" i="32" s="1"/>
  <c r="AT269" i="32" s="1"/>
  <c r="AT270" i="32" s="1"/>
  <c r="AT271" i="32" s="1"/>
  <c r="AT124" i="32"/>
  <c r="AT125" i="32" s="1"/>
  <c r="AT126" i="32" s="1"/>
  <c r="AT84" i="32"/>
  <c r="AT128" i="32"/>
  <c r="AT129" i="32" s="1"/>
  <c r="AT130" i="32" s="1"/>
  <c r="AT88" i="32"/>
  <c r="AT90" i="32" s="1"/>
  <c r="AT91" i="32" s="1"/>
  <c r="AS131" i="33"/>
  <c r="AU51" i="33"/>
  <c r="AV50" i="33"/>
  <c r="AR46" i="12"/>
  <c r="AS46" i="12" s="1"/>
  <c r="AR296" i="12"/>
  <c r="AO57" i="28" s="1"/>
  <c r="AQ81" i="26"/>
  <c r="AR295" i="12"/>
  <c r="AO38" i="28" s="1"/>
  <c r="AT127" i="26"/>
  <c r="AT128" i="26" s="1"/>
  <c r="AT87" i="26"/>
  <c r="AT89" i="26" s="1"/>
  <c r="AT90" i="26" s="1"/>
  <c r="AQ270" i="26"/>
  <c r="AR269" i="26"/>
  <c r="AQ266" i="26"/>
  <c r="AV52" i="26"/>
  <c r="AU53" i="26"/>
  <c r="AQ126" i="26"/>
  <c r="AR125" i="26"/>
  <c r="AT123" i="26"/>
  <c r="AT124" i="26" s="1"/>
  <c r="AT263" i="26"/>
  <c r="AT265" i="26" s="1"/>
  <c r="AT268" i="26" s="1"/>
  <c r="AT83" i="26"/>
  <c r="AS182" i="26"/>
  <c r="AS185" i="26" s="1"/>
  <c r="AS85" i="26"/>
  <c r="AS86" i="26" s="1"/>
  <c r="AS183" i="26"/>
  <c r="AS184" i="26" s="1"/>
  <c r="AU50" i="26"/>
  <c r="AV49" i="26"/>
  <c r="AR129" i="26"/>
  <c r="AQ130" i="26"/>
  <c r="AN217" i="26"/>
  <c r="AN213" i="26"/>
  <c r="AO216" i="26"/>
  <c r="AN238" i="26"/>
  <c r="AN242" i="26"/>
  <c r="AO241" i="26"/>
  <c r="AQ215" i="26"/>
  <c r="AO117" i="26"/>
  <c r="AP116" i="26"/>
  <c r="AQ177" i="26"/>
  <c r="AQ180" i="26" s="1"/>
  <c r="AQ178" i="26"/>
  <c r="AQ179" i="26" s="1"/>
  <c r="AQ76" i="26"/>
  <c r="AQ77" i="26" s="1"/>
  <c r="AR78" i="26"/>
  <c r="AR80" i="26" s="1"/>
  <c r="AR237" i="26"/>
  <c r="AR240" i="26" s="1"/>
  <c r="AR118" i="26"/>
  <c r="AR119" i="26" s="1"/>
  <c r="AR212" i="26"/>
  <c r="AR215" i="26" s="1"/>
  <c r="AR114" i="26"/>
  <c r="AR115" i="26" s="1"/>
  <c r="AR74" i="26"/>
  <c r="AO21" i="28"/>
  <c r="AO82" i="12"/>
  <c r="BC28" i="12"/>
  <c r="AZ2" i="2"/>
  <c r="AY1" i="2"/>
  <c r="AM121" i="12"/>
  <c r="AL122" i="12"/>
  <c r="AP119" i="12"/>
  <c r="AP120" i="12" s="1"/>
  <c r="AP79" i="12"/>
  <c r="AP81" i="12" s="1"/>
  <c r="AX127" i="47" l="1"/>
  <c r="AX131" i="50"/>
  <c r="AY128" i="47"/>
  <c r="AY129" i="47" s="1"/>
  <c r="AY130" i="47" s="1"/>
  <c r="AY88" i="47"/>
  <c r="AY90" i="47" s="1"/>
  <c r="AY91" i="47" s="1"/>
  <c r="AZ51" i="50"/>
  <c r="BA50" i="50"/>
  <c r="AX131" i="47"/>
  <c r="AY84" i="50"/>
  <c r="AY124" i="50"/>
  <c r="AY125" i="50" s="1"/>
  <c r="AY126" i="50" s="1"/>
  <c r="AY127" i="50" s="1"/>
  <c r="AY264" i="50"/>
  <c r="AY266" i="50" s="1"/>
  <c r="AY269" i="50" s="1"/>
  <c r="AY270" i="50" s="1"/>
  <c r="AY271" i="50" s="1"/>
  <c r="AZ54" i="50"/>
  <c r="BA53" i="50"/>
  <c r="AX184" i="50"/>
  <c r="AX185" i="50" s="1"/>
  <c r="AX86" i="50"/>
  <c r="AX87" i="50" s="1"/>
  <c r="AX183" i="50"/>
  <c r="AX186" i="50" s="1"/>
  <c r="AY88" i="50"/>
  <c r="AY90" i="50" s="1"/>
  <c r="AY91" i="50" s="1"/>
  <c r="AY128" i="50"/>
  <c r="AY129" i="50" s="1"/>
  <c r="AY130" i="50" s="1"/>
  <c r="AZ51" i="47"/>
  <c r="BA50" i="47"/>
  <c r="AX183" i="47"/>
  <c r="AX186" i="47" s="1"/>
  <c r="AX86" i="47"/>
  <c r="AX87" i="47" s="1"/>
  <c r="AX184" i="47"/>
  <c r="AX185" i="47" s="1"/>
  <c r="AY264" i="47"/>
  <c r="AY266" i="47" s="1"/>
  <c r="AY269" i="47" s="1"/>
  <c r="AY270" i="47" s="1"/>
  <c r="AY271" i="47" s="1"/>
  <c r="AY84" i="47"/>
  <c r="AY124" i="47"/>
  <c r="AY125" i="47" s="1"/>
  <c r="AY126" i="47" s="1"/>
  <c r="AZ54" i="47"/>
  <c r="BA53" i="47"/>
  <c r="AS130" i="35"/>
  <c r="AS131" i="35" s="1"/>
  <c r="AP121" i="50"/>
  <c r="AO122" i="50"/>
  <c r="AR78" i="50"/>
  <c r="AR180" i="50"/>
  <c r="AR181" i="50"/>
  <c r="AP117" i="50"/>
  <c r="AO118" i="50"/>
  <c r="AR242" i="32"/>
  <c r="AR243" i="32" s="1"/>
  <c r="AP117" i="47"/>
  <c r="AO118" i="47"/>
  <c r="AR180" i="47"/>
  <c r="AR78" i="47"/>
  <c r="AR181" i="47"/>
  <c r="AQ121" i="47"/>
  <c r="AP122" i="47"/>
  <c r="AR242" i="33"/>
  <c r="AR243" i="33" s="1"/>
  <c r="AR78" i="40"/>
  <c r="AR180" i="32"/>
  <c r="AO118" i="40"/>
  <c r="AP117" i="40"/>
  <c r="AP121" i="33"/>
  <c r="AO122" i="33"/>
  <c r="AR180" i="40"/>
  <c r="AW54" i="40"/>
  <c r="AX53" i="40"/>
  <c r="AU130" i="40"/>
  <c r="AT131" i="40"/>
  <c r="AV264" i="40"/>
  <c r="AV266" i="40" s="1"/>
  <c r="AV269" i="40" s="1"/>
  <c r="AV270" i="40" s="1"/>
  <c r="AV271" i="40" s="1"/>
  <c r="AV84" i="40"/>
  <c r="AV124" i="40"/>
  <c r="AV125" i="40" s="1"/>
  <c r="AV128" i="40"/>
  <c r="AV129" i="40" s="1"/>
  <c r="AV88" i="40"/>
  <c r="AV90" i="40" s="1"/>
  <c r="AV91" i="40" s="1"/>
  <c r="AU86" i="40"/>
  <c r="AU87" i="40" s="1"/>
  <c r="AU183" i="40"/>
  <c r="AU186" i="40" s="1"/>
  <c r="AU184" i="40"/>
  <c r="AU185" i="40" s="1"/>
  <c r="AT127" i="40"/>
  <c r="AU126" i="40"/>
  <c r="AW51" i="40"/>
  <c r="AX50" i="40"/>
  <c r="AR181" i="40"/>
  <c r="AR181" i="33"/>
  <c r="AR78" i="32"/>
  <c r="AR217" i="32"/>
  <c r="AR218" i="32" s="1"/>
  <c r="AQ117" i="33"/>
  <c r="AP118" i="33"/>
  <c r="AO118" i="32"/>
  <c r="AP117" i="32"/>
  <c r="AR121" i="40"/>
  <c r="AR122" i="40" s="1"/>
  <c r="AR181" i="32"/>
  <c r="AO122" i="32"/>
  <c r="AP121" i="32"/>
  <c r="AR78" i="33"/>
  <c r="AR180" i="33"/>
  <c r="AU88" i="35"/>
  <c r="AU90" i="35" s="1"/>
  <c r="AU91" i="35" s="1"/>
  <c r="AU128" i="35"/>
  <c r="AU129" i="35" s="1"/>
  <c r="AW51" i="35"/>
  <c r="AX50" i="35"/>
  <c r="AV84" i="35"/>
  <c r="AV264" i="35"/>
  <c r="AV266" i="35" s="1"/>
  <c r="AV269" i="35" s="1"/>
  <c r="AV270" i="35" s="1"/>
  <c r="AV271" i="35" s="1"/>
  <c r="AV124" i="35"/>
  <c r="AV125" i="35" s="1"/>
  <c r="AV126" i="35" s="1"/>
  <c r="AV127" i="35" s="1"/>
  <c r="AU86" i="35"/>
  <c r="AU87" i="35" s="1"/>
  <c r="AU183" i="35"/>
  <c r="AU186" i="35" s="1"/>
  <c r="AU184" i="35"/>
  <c r="AU185" i="35" s="1"/>
  <c r="AV54" i="35"/>
  <c r="AW53" i="35"/>
  <c r="BC29" i="35"/>
  <c r="BB306" i="35"/>
  <c r="AM121" i="26"/>
  <c r="AN120" i="26"/>
  <c r="BC29" i="32"/>
  <c r="BB306" i="32"/>
  <c r="BC29" i="33"/>
  <c r="BB306" i="33"/>
  <c r="AS126" i="33"/>
  <c r="AS127" i="33" s="1"/>
  <c r="AT131" i="32"/>
  <c r="AT127" i="32"/>
  <c r="AV51" i="32"/>
  <c r="AW50" i="32"/>
  <c r="AU124" i="33"/>
  <c r="AU125" i="33" s="1"/>
  <c r="AU84" i="33"/>
  <c r="AU264" i="33"/>
  <c r="AU266" i="33" s="1"/>
  <c r="AU269" i="33" s="1"/>
  <c r="AU270" i="33" s="1"/>
  <c r="AU271" i="33" s="1"/>
  <c r="AV54" i="32"/>
  <c r="AW53" i="32"/>
  <c r="AU264" i="32"/>
  <c r="AU266" i="32" s="1"/>
  <c r="AU269" i="32" s="1"/>
  <c r="AU270" i="32" s="1"/>
  <c r="AU271" i="32" s="1"/>
  <c r="AU84" i="32"/>
  <c r="AU124" i="32"/>
  <c r="AU125" i="32" s="1"/>
  <c r="AU126" i="32" s="1"/>
  <c r="AT131" i="33"/>
  <c r="AU88" i="32"/>
  <c r="AU90" i="32" s="1"/>
  <c r="AU91" i="32" s="1"/>
  <c r="AU128" i="32"/>
  <c r="AU129" i="32" s="1"/>
  <c r="AU130" i="32" s="1"/>
  <c r="AV51" i="33"/>
  <c r="AW50" i="33"/>
  <c r="AV54" i="33"/>
  <c r="AW53" i="33"/>
  <c r="AT183" i="32"/>
  <c r="AT186" i="32" s="1"/>
  <c r="AT184" i="32"/>
  <c r="AT185" i="32" s="1"/>
  <c r="AT86" i="32"/>
  <c r="AT87" i="32" s="1"/>
  <c r="AU128" i="33"/>
  <c r="AU129" i="33" s="1"/>
  <c r="AU130" i="33" s="1"/>
  <c r="AU88" i="33"/>
  <c r="AU90" i="33" s="1"/>
  <c r="AU91" i="33" s="1"/>
  <c r="AT86" i="33"/>
  <c r="AT87" i="33" s="1"/>
  <c r="AT184" i="33"/>
  <c r="AT185" i="33" s="1"/>
  <c r="AT183" i="33"/>
  <c r="AT186" i="33" s="1"/>
  <c r="I4" i="15"/>
  <c r="AW49" i="26"/>
  <c r="AV50" i="26"/>
  <c r="AS125" i="26"/>
  <c r="AR126" i="26"/>
  <c r="AU123" i="26"/>
  <c r="AU124" i="26" s="1"/>
  <c r="AU263" i="26"/>
  <c r="AU265" i="26" s="1"/>
  <c r="AU268" i="26" s="1"/>
  <c r="AU83" i="26"/>
  <c r="AU127" i="26"/>
  <c r="AU128" i="26" s="1"/>
  <c r="AU87" i="26"/>
  <c r="AU89" i="26" s="1"/>
  <c r="AU90" i="26" s="1"/>
  <c r="AV53" i="26"/>
  <c r="AW52" i="26"/>
  <c r="AR130" i="26"/>
  <c r="AS129" i="26"/>
  <c r="AT85" i="26"/>
  <c r="AT86" i="26" s="1"/>
  <c r="AT182" i="26"/>
  <c r="AT185" i="26" s="1"/>
  <c r="AT183" i="26"/>
  <c r="AT184" i="26" s="1"/>
  <c r="AR266" i="26"/>
  <c r="AR270" i="26"/>
  <c r="AS269" i="26"/>
  <c r="AS212" i="26"/>
  <c r="DC216" i="26" s="1"/>
  <c r="DD216" i="26" s="1"/>
  <c r="AS237" i="26"/>
  <c r="DC241" i="26" s="1"/>
  <c r="DD241" i="26" s="1"/>
  <c r="AR177" i="26"/>
  <c r="AR180" i="26" s="1"/>
  <c r="AR76" i="26"/>
  <c r="AR178" i="26"/>
  <c r="AR179" i="26" s="1"/>
  <c r="AP216" i="26"/>
  <c r="AO213" i="26"/>
  <c r="AO217" i="26"/>
  <c r="AO242" i="26"/>
  <c r="AO238" i="26"/>
  <c r="AP241" i="26"/>
  <c r="AR81" i="26"/>
  <c r="DC81" i="26"/>
  <c r="DD81" i="26" s="1"/>
  <c r="AP117" i="26"/>
  <c r="AQ116" i="26"/>
  <c r="AR47" i="12"/>
  <c r="AR48" i="12" s="1"/>
  <c r="AR238" i="12" s="1"/>
  <c r="AI124" i="24"/>
  <c r="AP82" i="12"/>
  <c r="BD28" i="12"/>
  <c r="BA2" i="2"/>
  <c r="AZ1" i="2"/>
  <c r="AQ119" i="12"/>
  <c r="AQ120" i="12" s="1"/>
  <c r="AQ79" i="12"/>
  <c r="AQ81" i="12" s="1"/>
  <c r="AM122" i="12"/>
  <c r="AN121" i="12"/>
  <c r="AY131" i="47" l="1"/>
  <c r="AY127" i="47"/>
  <c r="AY131" i="50"/>
  <c r="BA54" i="50"/>
  <c r="BB53" i="50"/>
  <c r="AZ264" i="50"/>
  <c r="AZ266" i="50" s="1"/>
  <c r="AZ269" i="50" s="1"/>
  <c r="AZ124" i="50"/>
  <c r="AZ125" i="50" s="1"/>
  <c r="AZ126" i="50" s="1"/>
  <c r="AZ127" i="50" s="1"/>
  <c r="AZ84" i="50"/>
  <c r="BA54" i="47"/>
  <c r="BB53" i="47"/>
  <c r="BA51" i="47"/>
  <c r="BB50" i="47"/>
  <c r="AZ128" i="50"/>
  <c r="AZ129" i="50" s="1"/>
  <c r="AZ130" i="50" s="1"/>
  <c r="AZ88" i="50"/>
  <c r="AZ90" i="50" s="1"/>
  <c r="AZ91" i="50" s="1"/>
  <c r="AZ88" i="47"/>
  <c r="AZ90" i="47" s="1"/>
  <c r="AZ91" i="47" s="1"/>
  <c r="AZ128" i="47"/>
  <c r="AZ129" i="47" s="1"/>
  <c r="AZ130" i="47" s="1"/>
  <c r="AZ84" i="47"/>
  <c r="AZ264" i="47"/>
  <c r="AZ266" i="47" s="1"/>
  <c r="AZ269" i="47" s="1"/>
  <c r="AZ270" i="47" s="1"/>
  <c r="AZ271" i="47" s="1"/>
  <c r="AZ124" i="47"/>
  <c r="AZ125" i="47" s="1"/>
  <c r="AZ126" i="47" s="1"/>
  <c r="BA51" i="50"/>
  <c r="BB50" i="50"/>
  <c r="AY86" i="47"/>
  <c r="AY87" i="47" s="1"/>
  <c r="AY183" i="47"/>
  <c r="AY186" i="47" s="1"/>
  <c r="AY184" i="47"/>
  <c r="AY185" i="47" s="1"/>
  <c r="AY184" i="50"/>
  <c r="AY185" i="50" s="1"/>
  <c r="AY183" i="50"/>
  <c r="AY186" i="50" s="1"/>
  <c r="AY86" i="50"/>
  <c r="AY87" i="50" s="1"/>
  <c r="AT130" i="35"/>
  <c r="AT131" i="35" s="1"/>
  <c r="AP122" i="50"/>
  <c r="AQ121" i="50"/>
  <c r="AP118" i="50"/>
  <c r="AQ117" i="50"/>
  <c r="AQ122" i="47"/>
  <c r="AR121" i="47"/>
  <c r="AR122" i="47" s="1"/>
  <c r="AQ117" i="47"/>
  <c r="AP118" i="47"/>
  <c r="AP118" i="40"/>
  <c r="AQ117" i="40"/>
  <c r="AQ121" i="33"/>
  <c r="AP122" i="33"/>
  <c r="AW264" i="40"/>
  <c r="AW266" i="40" s="1"/>
  <c r="AW269" i="40" s="1"/>
  <c r="AW84" i="40"/>
  <c r="AW124" i="40"/>
  <c r="AW125" i="40" s="1"/>
  <c r="AV126" i="40"/>
  <c r="AU127" i="40"/>
  <c r="AV183" i="40"/>
  <c r="AV186" i="40" s="1"/>
  <c r="AV86" i="40"/>
  <c r="AV87" i="40" s="1"/>
  <c r="AV184" i="40"/>
  <c r="AV185" i="40" s="1"/>
  <c r="AX51" i="40"/>
  <c r="AY50" i="40"/>
  <c r="AV130" i="40"/>
  <c r="AU131" i="40"/>
  <c r="AX54" i="40"/>
  <c r="AY53" i="40"/>
  <c r="AW128" i="40"/>
  <c r="AW129" i="40" s="1"/>
  <c r="AW88" i="40"/>
  <c r="AW90" i="40" s="1"/>
  <c r="AW91" i="40" s="1"/>
  <c r="AP118" i="32"/>
  <c r="AQ117" i="32"/>
  <c r="AP122" i="32"/>
  <c r="AQ121" i="32"/>
  <c r="AR117" i="33"/>
  <c r="AR118" i="33" s="1"/>
  <c r="AQ118" i="33"/>
  <c r="AW54" i="35"/>
  <c r="AX53" i="35"/>
  <c r="AV128" i="35"/>
  <c r="AV129" i="35" s="1"/>
  <c r="AV88" i="35"/>
  <c r="AV90" i="35" s="1"/>
  <c r="AV91" i="35" s="1"/>
  <c r="AV86" i="35"/>
  <c r="AV87" i="35" s="1"/>
  <c r="AV183" i="35"/>
  <c r="AV186" i="35" s="1"/>
  <c r="AV184" i="35"/>
  <c r="AV185" i="35" s="1"/>
  <c r="AX51" i="35"/>
  <c r="AY50" i="35"/>
  <c r="AW124" i="35"/>
  <c r="AW125" i="35" s="1"/>
  <c r="AW126" i="35" s="1"/>
  <c r="AW127" i="35" s="1"/>
  <c r="AW264" i="35"/>
  <c r="AW266" i="35" s="1"/>
  <c r="AW269" i="35" s="1"/>
  <c r="AW84" i="35"/>
  <c r="BD29" i="35"/>
  <c r="BC306" i="35"/>
  <c r="AN121" i="26"/>
  <c r="AO120" i="26"/>
  <c r="BD29" i="33"/>
  <c r="BC306" i="33"/>
  <c r="BD29" i="32"/>
  <c r="BC306" i="32"/>
  <c r="AT126" i="33"/>
  <c r="AT127" i="33" s="1"/>
  <c r="AU127" i="32"/>
  <c r="AU131" i="33"/>
  <c r="AU131" i="32"/>
  <c r="AW54" i="33"/>
  <c r="AX53" i="33"/>
  <c r="AW51" i="32"/>
  <c r="AX50" i="32"/>
  <c r="AV128" i="33"/>
  <c r="AV129" i="33" s="1"/>
  <c r="AV130" i="33" s="1"/>
  <c r="AV88" i="33"/>
  <c r="AV90" i="33" s="1"/>
  <c r="AV91" i="33" s="1"/>
  <c r="AU183" i="32"/>
  <c r="AU186" i="32" s="1"/>
  <c r="AU86" i="32"/>
  <c r="AU87" i="32" s="1"/>
  <c r="AU184" i="32"/>
  <c r="AU185" i="32" s="1"/>
  <c r="AV264" i="32"/>
  <c r="AV266" i="32" s="1"/>
  <c r="AV269" i="32" s="1"/>
  <c r="AV270" i="32" s="1"/>
  <c r="AV271" i="32" s="1"/>
  <c r="AV84" i="32"/>
  <c r="AV124" i="32"/>
  <c r="AV125" i="32" s="1"/>
  <c r="AV126" i="32" s="1"/>
  <c r="AW51" i="33"/>
  <c r="AX50" i="33"/>
  <c r="AV264" i="33"/>
  <c r="AV266" i="33" s="1"/>
  <c r="AV269" i="33" s="1"/>
  <c r="AV270" i="33" s="1"/>
  <c r="AV271" i="33" s="1"/>
  <c r="AV84" i="33"/>
  <c r="AV124" i="33"/>
  <c r="AV125" i="33" s="1"/>
  <c r="AW54" i="32"/>
  <c r="AX53" i="32"/>
  <c r="AV128" i="32"/>
  <c r="AV129" i="32" s="1"/>
  <c r="AV130" i="32" s="1"/>
  <c r="AV88" i="32"/>
  <c r="AV90" i="32" s="1"/>
  <c r="AV91" i="32" s="1"/>
  <c r="AU184" i="33"/>
  <c r="AU185" i="33" s="1"/>
  <c r="AU86" i="33"/>
  <c r="AU87" i="33" s="1"/>
  <c r="AU183" i="33"/>
  <c r="AU186" i="33" s="1"/>
  <c r="AW53" i="26"/>
  <c r="AX52" i="26"/>
  <c r="AT129" i="26"/>
  <c r="AS130" i="26"/>
  <c r="AV127" i="26"/>
  <c r="AV128" i="26" s="1"/>
  <c r="AV87" i="26"/>
  <c r="AV89" i="26" s="1"/>
  <c r="AV90" i="26" s="1"/>
  <c r="AS270" i="26"/>
  <c r="AT269" i="26"/>
  <c r="AS266" i="26"/>
  <c r="AT125" i="26"/>
  <c r="AS126" i="26"/>
  <c r="AV83" i="26"/>
  <c r="AV123" i="26"/>
  <c r="AV124" i="26" s="1"/>
  <c r="AV263" i="26"/>
  <c r="AV265" i="26" s="1"/>
  <c r="AV268" i="26" s="1"/>
  <c r="AU182" i="26"/>
  <c r="AU185" i="26" s="1"/>
  <c r="AU85" i="26"/>
  <c r="AU86" i="26" s="1"/>
  <c r="AU183" i="26"/>
  <c r="AU184" i="26" s="1"/>
  <c r="AW50" i="26"/>
  <c r="AX49" i="26"/>
  <c r="AR77" i="26"/>
  <c r="DA77" i="26" s="1"/>
  <c r="DC77" i="26"/>
  <c r="AQ241" i="26"/>
  <c r="AP242" i="26"/>
  <c r="AP238" i="26"/>
  <c r="AR116" i="26"/>
  <c r="AR117" i="26" s="1"/>
  <c r="AQ117" i="26"/>
  <c r="AQ216" i="26"/>
  <c r="AP213" i="26"/>
  <c r="AP217" i="26"/>
  <c r="AQ82" i="12"/>
  <c r="BE28" i="12"/>
  <c r="BB2" i="2"/>
  <c r="BA1" i="2"/>
  <c r="AN122" i="12"/>
  <c r="AO121" i="12"/>
  <c r="AR119" i="12"/>
  <c r="AR120" i="12" s="1"/>
  <c r="AR79" i="12"/>
  <c r="AR81" i="12" s="1"/>
  <c r="AZ131" i="47" l="1"/>
  <c r="AZ131" i="50"/>
  <c r="AZ127" i="47"/>
  <c r="BB51" i="50"/>
  <c r="BC50" i="50"/>
  <c r="BB54" i="50"/>
  <c r="BC53" i="50"/>
  <c r="BA264" i="50"/>
  <c r="BA266" i="50" s="1"/>
  <c r="BA269" i="50" s="1"/>
  <c r="BA270" i="50" s="1"/>
  <c r="BA271" i="50" s="1"/>
  <c r="BA124" i="50"/>
  <c r="BA125" i="50" s="1"/>
  <c r="BA126" i="50" s="1"/>
  <c r="BA127" i="50" s="1"/>
  <c r="BA84" i="50"/>
  <c r="BB51" i="47"/>
  <c r="BC50" i="47"/>
  <c r="BA128" i="50"/>
  <c r="BA129" i="50" s="1"/>
  <c r="BA130" i="50" s="1"/>
  <c r="BA88" i="50"/>
  <c r="BA90" i="50" s="1"/>
  <c r="BA91" i="50" s="1"/>
  <c r="BA84" i="47"/>
  <c r="BA264" i="47"/>
  <c r="BA266" i="47" s="1"/>
  <c r="BA269" i="47" s="1"/>
  <c r="BA270" i="47" s="1"/>
  <c r="BA271" i="47" s="1"/>
  <c r="BA124" i="47"/>
  <c r="BA125" i="47" s="1"/>
  <c r="BA126" i="47" s="1"/>
  <c r="BB54" i="47"/>
  <c r="BC53" i="47"/>
  <c r="AZ183" i="47"/>
  <c r="AZ186" i="47" s="1"/>
  <c r="AZ86" i="47"/>
  <c r="AZ87" i="47" s="1"/>
  <c r="AZ184" i="47"/>
  <c r="AZ185" i="47" s="1"/>
  <c r="BA88" i="47"/>
  <c r="BA90" i="47" s="1"/>
  <c r="BA91" i="47" s="1"/>
  <c r="BA128" i="47"/>
  <c r="BA129" i="47" s="1"/>
  <c r="BA130" i="47" s="1"/>
  <c r="AZ86" i="50"/>
  <c r="AZ87" i="50" s="1"/>
  <c r="AZ184" i="50"/>
  <c r="AZ185" i="50" s="1"/>
  <c r="AZ183" i="50"/>
  <c r="AZ186" i="50" s="1"/>
  <c r="AU130" i="35"/>
  <c r="AU131" i="35" s="1"/>
  <c r="AR121" i="50"/>
  <c r="AR122" i="50" s="1"/>
  <c r="AQ122" i="50"/>
  <c r="AR117" i="50"/>
  <c r="AR118" i="50" s="1"/>
  <c r="AQ118" i="50"/>
  <c r="AR117" i="47"/>
  <c r="AR118" i="47" s="1"/>
  <c r="AQ118" i="47"/>
  <c r="AR117" i="40"/>
  <c r="AR118" i="40" s="1"/>
  <c r="AQ118" i="40"/>
  <c r="AR121" i="33"/>
  <c r="AR122" i="33" s="1"/>
  <c r="AQ122" i="33"/>
  <c r="AY54" i="40"/>
  <c r="AZ53" i="40"/>
  <c r="AX88" i="40"/>
  <c r="AX90" i="40" s="1"/>
  <c r="AX91" i="40" s="1"/>
  <c r="AX128" i="40"/>
  <c r="AX129" i="40" s="1"/>
  <c r="AV127" i="40"/>
  <c r="AW126" i="40"/>
  <c r="AW130" i="40"/>
  <c r="AV131" i="40"/>
  <c r="AY51" i="40"/>
  <c r="AZ50" i="40"/>
  <c r="AW184" i="40"/>
  <c r="AW185" i="40" s="1"/>
  <c r="AW183" i="40"/>
  <c r="AW186" i="40" s="1"/>
  <c r="AW86" i="40"/>
  <c r="AW87" i="40" s="1"/>
  <c r="AX124" i="40"/>
  <c r="AX125" i="40" s="1"/>
  <c r="AX264" i="40"/>
  <c r="AX266" i="40" s="1"/>
  <c r="AX269" i="40" s="1"/>
  <c r="AX270" i="40" s="1"/>
  <c r="AX84" i="40"/>
  <c r="AR121" i="32"/>
  <c r="AR122" i="32" s="1"/>
  <c r="AQ122" i="32"/>
  <c r="AQ118" i="32"/>
  <c r="AR117" i="32"/>
  <c r="AR118" i="32" s="1"/>
  <c r="AY51" i="35"/>
  <c r="AZ50" i="35"/>
  <c r="AX264" i="35"/>
  <c r="AX266" i="35" s="1"/>
  <c r="AX269" i="35" s="1"/>
  <c r="AX270" i="35" s="1"/>
  <c r="AX271" i="35" s="1"/>
  <c r="AX124" i="35"/>
  <c r="AX125" i="35" s="1"/>
  <c r="AX126" i="35" s="1"/>
  <c r="AX127" i="35" s="1"/>
  <c r="AX84" i="35"/>
  <c r="AW184" i="35"/>
  <c r="AW185" i="35" s="1"/>
  <c r="AW86" i="35"/>
  <c r="AW87" i="35" s="1"/>
  <c r="AW183" i="35"/>
  <c r="AW186" i="35" s="1"/>
  <c r="AX54" i="35"/>
  <c r="AY53" i="35"/>
  <c r="AW88" i="35"/>
  <c r="AW90" i="35" s="1"/>
  <c r="AW91" i="35" s="1"/>
  <c r="AW128" i="35"/>
  <c r="AW129" i="35" s="1"/>
  <c r="BE29" i="35"/>
  <c r="BD306" i="35"/>
  <c r="AP120" i="26"/>
  <c r="AO121" i="26"/>
  <c r="BE29" i="32"/>
  <c r="BD306" i="32"/>
  <c r="BE29" i="33"/>
  <c r="BD306" i="33"/>
  <c r="AU126" i="33"/>
  <c r="AU127" i="33" s="1"/>
  <c r="AV131" i="32"/>
  <c r="AV127" i="32"/>
  <c r="AV131" i="33"/>
  <c r="AX54" i="33"/>
  <c r="AY53" i="33"/>
  <c r="AW128" i="33"/>
  <c r="AW129" i="33" s="1"/>
  <c r="AW130" i="33" s="1"/>
  <c r="AW88" i="33"/>
  <c r="AW90" i="33" s="1"/>
  <c r="AW91" i="33" s="1"/>
  <c r="AX51" i="33"/>
  <c r="AY50" i="33"/>
  <c r="AW264" i="33"/>
  <c r="AW266" i="33" s="1"/>
  <c r="AW269" i="33" s="1"/>
  <c r="AW84" i="33"/>
  <c r="AW124" i="33"/>
  <c r="AW125" i="33" s="1"/>
  <c r="AV184" i="33"/>
  <c r="AV185" i="33" s="1"/>
  <c r="AV183" i="33"/>
  <c r="AV186" i="33" s="1"/>
  <c r="AV86" i="33"/>
  <c r="AV87" i="33" s="1"/>
  <c r="AX54" i="32"/>
  <c r="AY53" i="32"/>
  <c r="AX51" i="32"/>
  <c r="AY50" i="32"/>
  <c r="AW88" i="32"/>
  <c r="AW90" i="32" s="1"/>
  <c r="AW91" i="32" s="1"/>
  <c r="AW128" i="32"/>
  <c r="AW129" i="32" s="1"/>
  <c r="AW130" i="32" s="1"/>
  <c r="AV183" i="32"/>
  <c r="AV186" i="32" s="1"/>
  <c r="AV86" i="32"/>
  <c r="AV87" i="32" s="1"/>
  <c r="AV184" i="32"/>
  <c r="AV185" i="32" s="1"/>
  <c r="AW84" i="32"/>
  <c r="AW124" i="32"/>
  <c r="AW125" i="32" s="1"/>
  <c r="AW126" i="32" s="1"/>
  <c r="AW264" i="32"/>
  <c r="AW266" i="32" s="1"/>
  <c r="AW269" i="32" s="1"/>
  <c r="AW127" i="26"/>
  <c r="AW128" i="26" s="1"/>
  <c r="AW87" i="26"/>
  <c r="AW89" i="26" s="1"/>
  <c r="AW90" i="26" s="1"/>
  <c r="AU125" i="26"/>
  <c r="AT126" i="26"/>
  <c r="AT266" i="26"/>
  <c r="AU269" i="26"/>
  <c r="AT270" i="26"/>
  <c r="AU129" i="26"/>
  <c r="AT130" i="26"/>
  <c r="AX50" i="26"/>
  <c r="AY49" i="26"/>
  <c r="AW83" i="26"/>
  <c r="AW263" i="26"/>
  <c r="AW265" i="26" s="1"/>
  <c r="AW268" i="26" s="1"/>
  <c r="AW123" i="26"/>
  <c r="AW124" i="26" s="1"/>
  <c r="AV85" i="26"/>
  <c r="AV86" i="26" s="1"/>
  <c r="AV183" i="26"/>
  <c r="AV184" i="26" s="1"/>
  <c r="AV182" i="26"/>
  <c r="AV185" i="26" s="1"/>
  <c r="AY52" i="26"/>
  <c r="AX53" i="26"/>
  <c r="AR216" i="26"/>
  <c r="AQ213" i="26"/>
  <c r="AQ217" i="26"/>
  <c r="DC116" i="26"/>
  <c r="DD116" i="26" s="1"/>
  <c r="AQ242" i="26"/>
  <c r="AQ238" i="26"/>
  <c r="AR241" i="26"/>
  <c r="DD77" i="26"/>
  <c r="DE76" i="26" s="1"/>
  <c r="DG66" i="26" s="1"/>
  <c r="DE78" i="26"/>
  <c r="BF28" i="12"/>
  <c r="BC2" i="2"/>
  <c r="BB1" i="2"/>
  <c r="AR82" i="12"/>
  <c r="AP121" i="12"/>
  <c r="AO122" i="12"/>
  <c r="BA131" i="50" l="1"/>
  <c r="BA131" i="47"/>
  <c r="BC51" i="50"/>
  <c r="BD50" i="50"/>
  <c r="BC51" i="47"/>
  <c r="BD50" i="47"/>
  <c r="BB84" i="50"/>
  <c r="BB124" i="50"/>
  <c r="BB125" i="50" s="1"/>
  <c r="BB126" i="50" s="1"/>
  <c r="BB127" i="50" s="1"/>
  <c r="BB264" i="50"/>
  <c r="BB266" i="50" s="1"/>
  <c r="BB269" i="50" s="1"/>
  <c r="BC54" i="47"/>
  <c r="BD53" i="47"/>
  <c r="BB264" i="47"/>
  <c r="BB266" i="47" s="1"/>
  <c r="BB269" i="47" s="1"/>
  <c r="BB270" i="47" s="1"/>
  <c r="BB271" i="47" s="1"/>
  <c r="BB124" i="47"/>
  <c r="BB125" i="47" s="1"/>
  <c r="BB126" i="47" s="1"/>
  <c r="BB84" i="47"/>
  <c r="BA127" i="47"/>
  <c r="BB88" i="47"/>
  <c r="BB90" i="47" s="1"/>
  <c r="BB91" i="47" s="1"/>
  <c r="BB128" i="47"/>
  <c r="BB129" i="47" s="1"/>
  <c r="BB130" i="47" s="1"/>
  <c r="BA183" i="50"/>
  <c r="BA186" i="50" s="1"/>
  <c r="BA184" i="50"/>
  <c r="BA185" i="50" s="1"/>
  <c r="BA86" i="50"/>
  <c r="BA87" i="50" s="1"/>
  <c r="BA86" i="47"/>
  <c r="BA87" i="47" s="1"/>
  <c r="BA184" i="47"/>
  <c r="BA185" i="47" s="1"/>
  <c r="BA183" i="47"/>
  <c r="BA186" i="47" s="1"/>
  <c r="BC54" i="50"/>
  <c r="BD53" i="50"/>
  <c r="BB128" i="50"/>
  <c r="BB129" i="50" s="1"/>
  <c r="BB130" i="50" s="1"/>
  <c r="BB88" i="50"/>
  <c r="BB90" i="50" s="1"/>
  <c r="BB91" i="50" s="1"/>
  <c r="AV130" i="35"/>
  <c r="AV131" i="35" s="1"/>
  <c r="AW127" i="40"/>
  <c r="AX126" i="40"/>
  <c r="AZ51" i="40"/>
  <c r="BA50" i="40"/>
  <c r="AY264" i="40"/>
  <c r="AY266" i="40" s="1"/>
  <c r="AY269" i="40" s="1"/>
  <c r="AY270" i="40" s="1"/>
  <c r="AY124" i="40"/>
  <c r="AY125" i="40" s="1"/>
  <c r="AY84" i="40"/>
  <c r="AZ54" i="40"/>
  <c r="BA53" i="40"/>
  <c r="AX86" i="40"/>
  <c r="AX87" i="40" s="1"/>
  <c r="AX184" i="40"/>
  <c r="AX185" i="40" s="1"/>
  <c r="AX183" i="40"/>
  <c r="AX186" i="40" s="1"/>
  <c r="AY88" i="40"/>
  <c r="AY90" i="40" s="1"/>
  <c r="AY91" i="40" s="1"/>
  <c r="AY128" i="40"/>
  <c r="AY129" i="40" s="1"/>
  <c r="AX271" i="40"/>
  <c r="AW131" i="40"/>
  <c r="AX130" i="40"/>
  <c r="AY54" i="35"/>
  <c r="AZ53" i="35"/>
  <c r="AX183" i="35"/>
  <c r="AX186" i="35" s="1"/>
  <c r="AX86" i="35"/>
  <c r="AX87" i="35" s="1"/>
  <c r="AX184" i="35"/>
  <c r="AX185" i="35" s="1"/>
  <c r="AX128" i="35"/>
  <c r="AX129" i="35" s="1"/>
  <c r="AX88" i="35"/>
  <c r="AX90" i="35" s="1"/>
  <c r="AX91" i="35" s="1"/>
  <c r="AZ51" i="35"/>
  <c r="BA50" i="35"/>
  <c r="AY264" i="35"/>
  <c r="AY266" i="35" s="1"/>
  <c r="AY269" i="35" s="1"/>
  <c r="AY270" i="35" s="1"/>
  <c r="AY271" i="35" s="1"/>
  <c r="AY124" i="35"/>
  <c r="AY125" i="35" s="1"/>
  <c r="AY126" i="35" s="1"/>
  <c r="AY127" i="35" s="1"/>
  <c r="AY84" i="35"/>
  <c r="BF29" i="35"/>
  <c r="BE306" i="35"/>
  <c r="AQ120" i="26"/>
  <c r="AP121" i="26"/>
  <c r="BF29" i="33"/>
  <c r="BE306" i="33"/>
  <c r="BF29" i="32"/>
  <c r="BE306" i="32"/>
  <c r="AV126" i="33"/>
  <c r="AV127" i="33" s="1"/>
  <c r="AW131" i="32"/>
  <c r="AW127" i="32"/>
  <c r="AY51" i="32"/>
  <c r="AZ50" i="32"/>
  <c r="AW86" i="33"/>
  <c r="AW87" i="33" s="1"/>
  <c r="AW184" i="33"/>
  <c r="AW185" i="33" s="1"/>
  <c r="AW183" i="33"/>
  <c r="AW186" i="33" s="1"/>
  <c r="AW131" i="33"/>
  <c r="AX264" i="32"/>
  <c r="AX266" i="32" s="1"/>
  <c r="AX269" i="32" s="1"/>
  <c r="AX270" i="32" s="1"/>
  <c r="AX271" i="32" s="1"/>
  <c r="AX124" i="32"/>
  <c r="AX125" i="32" s="1"/>
  <c r="AX126" i="32" s="1"/>
  <c r="AX84" i="32"/>
  <c r="AY54" i="32"/>
  <c r="AZ53" i="32"/>
  <c r="AX128" i="32"/>
  <c r="AX129" i="32" s="1"/>
  <c r="AX130" i="32" s="1"/>
  <c r="AX88" i="32"/>
  <c r="AX90" i="32" s="1"/>
  <c r="AX91" i="32" s="1"/>
  <c r="AX84" i="33"/>
  <c r="AX264" i="33"/>
  <c r="AX266" i="33" s="1"/>
  <c r="AX269" i="33" s="1"/>
  <c r="AX270" i="33" s="1"/>
  <c r="AX271" i="33" s="1"/>
  <c r="AX124" i="33"/>
  <c r="AX125" i="33" s="1"/>
  <c r="AW183" i="32"/>
  <c r="AW186" i="32" s="1"/>
  <c r="AW86" i="32"/>
  <c r="AW87" i="32" s="1"/>
  <c r="AW184" i="32"/>
  <c r="AW185" i="32" s="1"/>
  <c r="AY51" i="33"/>
  <c r="AZ50" i="33"/>
  <c r="AY54" i="33"/>
  <c r="AZ53" i="33"/>
  <c r="AX88" i="33"/>
  <c r="AX90" i="33" s="1"/>
  <c r="AX91" i="33" s="1"/>
  <c r="AX128" i="33"/>
  <c r="AX129" i="33" s="1"/>
  <c r="AX130" i="33" s="1"/>
  <c r="AU270" i="26"/>
  <c r="AU266" i="26"/>
  <c r="AV269" i="26"/>
  <c r="AY53" i="26"/>
  <c r="AZ52" i="26"/>
  <c r="AX83" i="26"/>
  <c r="AX123" i="26"/>
  <c r="AX124" i="26" s="1"/>
  <c r="AX263" i="26"/>
  <c r="AX265" i="26" s="1"/>
  <c r="AX268" i="26" s="1"/>
  <c r="AV125" i="26"/>
  <c r="AU126" i="26"/>
  <c r="AW85" i="26"/>
  <c r="AW86" i="26" s="1"/>
  <c r="AW183" i="26"/>
  <c r="AW184" i="26" s="1"/>
  <c r="AW182" i="26"/>
  <c r="AW185" i="26" s="1"/>
  <c r="AZ49" i="26"/>
  <c r="AY50" i="26"/>
  <c r="AX87" i="26"/>
  <c r="AX89" i="26" s="1"/>
  <c r="AX90" i="26" s="1"/>
  <c r="AX127" i="26"/>
  <c r="AX128" i="26" s="1"/>
  <c r="AU130" i="26"/>
  <c r="AV129" i="26"/>
  <c r="DC117" i="26"/>
  <c r="DD117" i="26" s="1"/>
  <c r="DE116" i="26" s="1"/>
  <c r="AR238" i="26"/>
  <c r="AS238" i="26" s="1"/>
  <c r="DC242" i="26" s="1"/>
  <c r="DD242" i="26" s="1"/>
  <c r="DE241" i="26" s="1"/>
  <c r="AR242" i="26"/>
  <c r="AR213" i="26"/>
  <c r="AS213" i="26" s="1"/>
  <c r="DC217" i="26" s="1"/>
  <c r="DD217" i="26" s="1"/>
  <c r="DE216" i="26" s="1"/>
  <c r="AS216" i="26"/>
  <c r="AR217" i="26"/>
  <c r="BG28" i="12"/>
  <c r="BD2" i="2"/>
  <c r="BC1" i="2"/>
  <c r="AP122" i="12"/>
  <c r="AQ121" i="12"/>
  <c r="BB127" i="47" l="1"/>
  <c r="BB131" i="50"/>
  <c r="BB131" i="47"/>
  <c r="BB183" i="47"/>
  <c r="BB186" i="47" s="1"/>
  <c r="BB86" i="47"/>
  <c r="BB87" i="47" s="1"/>
  <c r="BB184" i="47"/>
  <c r="BB185" i="47" s="1"/>
  <c r="BD51" i="47"/>
  <c r="BE50" i="47"/>
  <c r="BC264" i="47"/>
  <c r="BC266" i="47" s="1"/>
  <c r="BC269" i="47" s="1"/>
  <c r="BC270" i="47" s="1"/>
  <c r="BC271" i="47" s="1"/>
  <c r="BC124" i="47"/>
  <c r="BC125" i="47" s="1"/>
  <c r="BC126" i="47" s="1"/>
  <c r="BC84" i="47"/>
  <c r="BD51" i="50"/>
  <c r="BE50" i="50"/>
  <c r="BD54" i="47"/>
  <c r="BE53" i="47"/>
  <c r="BC264" i="50"/>
  <c r="BC266" i="50" s="1"/>
  <c r="BC269" i="50" s="1"/>
  <c r="BC270" i="50" s="1"/>
  <c r="BC271" i="50" s="1"/>
  <c r="BC124" i="50"/>
  <c r="BC125" i="50" s="1"/>
  <c r="BC126" i="50" s="1"/>
  <c r="BC127" i="50" s="1"/>
  <c r="BC84" i="50"/>
  <c r="BD54" i="50"/>
  <c r="BE53" i="50"/>
  <c r="BC128" i="47"/>
  <c r="BC129" i="47" s="1"/>
  <c r="BC130" i="47" s="1"/>
  <c r="BC88" i="47"/>
  <c r="BC90" i="47" s="1"/>
  <c r="BC91" i="47" s="1"/>
  <c r="BC88" i="50"/>
  <c r="BC90" i="50" s="1"/>
  <c r="BC91" i="50" s="1"/>
  <c r="BC128" i="50"/>
  <c r="BC129" i="50" s="1"/>
  <c r="BC130" i="50" s="1"/>
  <c r="BB184" i="50"/>
  <c r="BB185" i="50" s="1"/>
  <c r="BB86" i="50"/>
  <c r="BB87" i="50" s="1"/>
  <c r="BB183" i="50"/>
  <c r="BB186" i="50" s="1"/>
  <c r="AW130" i="35"/>
  <c r="AW131" i="35" s="1"/>
  <c r="AY271" i="40"/>
  <c r="AY86" i="40"/>
  <c r="AY87" i="40" s="1"/>
  <c r="AY184" i="40"/>
  <c r="AY185" i="40" s="1"/>
  <c r="AY183" i="40"/>
  <c r="AY186" i="40" s="1"/>
  <c r="BA51" i="40"/>
  <c r="BB50" i="40"/>
  <c r="AZ124" i="40"/>
  <c r="AZ125" i="40" s="1"/>
  <c r="AZ264" i="40"/>
  <c r="AZ266" i="40" s="1"/>
  <c r="AZ269" i="40" s="1"/>
  <c r="AZ270" i="40" s="1"/>
  <c r="AZ84" i="40"/>
  <c r="AY130" i="40"/>
  <c r="AX131" i="40"/>
  <c r="AX127" i="40"/>
  <c r="AY126" i="40"/>
  <c r="AZ88" i="40"/>
  <c r="AZ90" i="40" s="1"/>
  <c r="AZ91" i="40" s="1"/>
  <c r="AZ128" i="40"/>
  <c r="AZ129" i="40" s="1"/>
  <c r="BA54" i="40"/>
  <c r="BB53" i="40"/>
  <c r="AY183" i="35"/>
  <c r="AY186" i="35" s="1"/>
  <c r="AY184" i="35"/>
  <c r="AY185" i="35" s="1"/>
  <c r="AY86" i="35"/>
  <c r="AY87" i="35" s="1"/>
  <c r="BA51" i="35"/>
  <c r="BB50" i="35"/>
  <c r="AZ124" i="35"/>
  <c r="AZ125" i="35" s="1"/>
  <c r="AZ126" i="35" s="1"/>
  <c r="AZ264" i="35"/>
  <c r="AZ266" i="35" s="1"/>
  <c r="AZ269" i="35" s="1"/>
  <c r="AZ270" i="35" s="1"/>
  <c r="AZ271" i="35" s="1"/>
  <c r="AZ84" i="35"/>
  <c r="AZ54" i="35"/>
  <c r="BA53" i="35"/>
  <c r="AY88" i="35"/>
  <c r="AY90" i="35" s="1"/>
  <c r="AY91" i="35" s="1"/>
  <c r="AY128" i="35"/>
  <c r="AY129" i="35" s="1"/>
  <c r="BG29" i="35"/>
  <c r="BF306" i="35"/>
  <c r="AQ121" i="26"/>
  <c r="AR120" i="26"/>
  <c r="AR121" i="26" s="1"/>
  <c r="BG29" i="32"/>
  <c r="BF306" i="32"/>
  <c r="BG29" i="33"/>
  <c r="BF306" i="33"/>
  <c r="AW126" i="33"/>
  <c r="AW127" i="33" s="1"/>
  <c r="AX131" i="32"/>
  <c r="AX131" i="33"/>
  <c r="AX127" i="32"/>
  <c r="AX183" i="32"/>
  <c r="AX186" i="32" s="1"/>
  <c r="AX184" i="32"/>
  <c r="AX185" i="32" s="1"/>
  <c r="AX86" i="32"/>
  <c r="AX87" i="32" s="1"/>
  <c r="AZ51" i="32"/>
  <c r="BA50" i="32"/>
  <c r="AY88" i="33"/>
  <c r="AY90" i="33" s="1"/>
  <c r="AY91" i="33" s="1"/>
  <c r="AY128" i="33"/>
  <c r="AY129" i="33" s="1"/>
  <c r="AY130" i="33" s="1"/>
  <c r="AX183" i="33"/>
  <c r="AX186" i="33" s="1"/>
  <c r="AX86" i="33"/>
  <c r="AX87" i="33" s="1"/>
  <c r="AX184" i="33"/>
  <c r="AX185" i="33" s="1"/>
  <c r="AY264" i="32"/>
  <c r="AY266" i="32" s="1"/>
  <c r="AY269" i="32" s="1"/>
  <c r="AY270" i="32" s="1"/>
  <c r="AY271" i="32" s="1"/>
  <c r="AY84" i="32"/>
  <c r="AY124" i="32"/>
  <c r="AY125" i="32" s="1"/>
  <c r="AY126" i="32" s="1"/>
  <c r="AZ54" i="32"/>
  <c r="BA53" i="32"/>
  <c r="AY88" i="32"/>
  <c r="AY90" i="32" s="1"/>
  <c r="AY91" i="32" s="1"/>
  <c r="AY128" i="32"/>
  <c r="AY129" i="32" s="1"/>
  <c r="AY130" i="32" s="1"/>
  <c r="AZ51" i="33"/>
  <c r="BA50" i="33"/>
  <c r="AZ54" i="33"/>
  <c r="BA53" i="33"/>
  <c r="AY124" i="33"/>
  <c r="AY125" i="33" s="1"/>
  <c r="AY264" i="33"/>
  <c r="AY266" i="33" s="1"/>
  <c r="AY269" i="33" s="1"/>
  <c r="AY270" i="33" s="1"/>
  <c r="AY271" i="33" s="1"/>
  <c r="AY84" i="33"/>
  <c r="AX183" i="26"/>
  <c r="AX184" i="26" s="1"/>
  <c r="AX85" i="26"/>
  <c r="AX86" i="26" s="1"/>
  <c r="AX182" i="26"/>
  <c r="AX185" i="26" s="1"/>
  <c r="AZ53" i="26"/>
  <c r="BA52" i="26"/>
  <c r="AY123" i="26"/>
  <c r="AY124" i="26" s="1"/>
  <c r="AY83" i="26"/>
  <c r="AY263" i="26"/>
  <c r="AY265" i="26" s="1"/>
  <c r="AY268" i="26" s="1"/>
  <c r="AV126" i="26"/>
  <c r="AW125" i="26"/>
  <c r="AY127" i="26"/>
  <c r="AY128" i="26" s="1"/>
  <c r="AY87" i="26"/>
  <c r="AY89" i="26" s="1"/>
  <c r="AY90" i="26" s="1"/>
  <c r="AV130" i="26"/>
  <c r="AW129" i="26"/>
  <c r="BA49" i="26"/>
  <c r="AZ50" i="26"/>
  <c r="AV266" i="26"/>
  <c r="AW269" i="26"/>
  <c r="AV270" i="26"/>
  <c r="BH28" i="12"/>
  <c r="BE2" i="2"/>
  <c r="BD1" i="2"/>
  <c r="AQ122" i="12"/>
  <c r="AR121" i="12"/>
  <c r="AR122" i="12" s="1"/>
  <c r="BC127" i="47" l="1"/>
  <c r="BC131" i="50"/>
  <c r="BE51" i="50"/>
  <c r="BF50" i="50"/>
  <c r="BE54" i="50"/>
  <c r="BF53" i="50"/>
  <c r="BD84" i="50"/>
  <c r="BD124" i="50"/>
  <c r="BD125" i="50" s="1"/>
  <c r="BD126" i="50" s="1"/>
  <c r="BD127" i="50" s="1"/>
  <c r="BD264" i="50"/>
  <c r="BD266" i="50" s="1"/>
  <c r="BD269" i="50" s="1"/>
  <c r="BD88" i="50"/>
  <c r="BD90" i="50" s="1"/>
  <c r="BD91" i="50" s="1"/>
  <c r="BD128" i="50"/>
  <c r="BD129" i="50" s="1"/>
  <c r="BD130" i="50" s="1"/>
  <c r="BC183" i="47"/>
  <c r="BC186" i="47" s="1"/>
  <c r="BC184" i="47"/>
  <c r="BC185" i="47" s="1"/>
  <c r="BC86" i="47"/>
  <c r="BC87" i="47" s="1"/>
  <c r="BC131" i="47"/>
  <c r="BC86" i="50"/>
  <c r="BC87" i="50" s="1"/>
  <c r="BC184" i="50"/>
  <c r="BC185" i="50" s="1"/>
  <c r="BC183" i="50"/>
  <c r="BC186" i="50" s="1"/>
  <c r="BE51" i="47"/>
  <c r="BF50" i="47"/>
  <c r="BE54" i="47"/>
  <c r="BF53" i="47"/>
  <c r="BD124" i="47"/>
  <c r="BD125" i="47" s="1"/>
  <c r="BD126" i="47" s="1"/>
  <c r="BD84" i="47"/>
  <c r="BD264" i="47"/>
  <c r="BD266" i="47" s="1"/>
  <c r="BD269" i="47" s="1"/>
  <c r="BD128" i="47"/>
  <c r="BD129" i="47" s="1"/>
  <c r="BD130" i="47" s="1"/>
  <c r="BD88" i="47"/>
  <c r="BD90" i="47" s="1"/>
  <c r="BD91" i="47" s="1"/>
  <c r="AX130" i="35"/>
  <c r="AX131" i="35" s="1"/>
  <c r="AZ271" i="40"/>
  <c r="BB51" i="40"/>
  <c r="BC50" i="40"/>
  <c r="AY127" i="40"/>
  <c r="AZ126" i="40"/>
  <c r="BA84" i="40"/>
  <c r="BA264" i="40"/>
  <c r="BA266" i="40" s="1"/>
  <c r="BA269" i="40" s="1"/>
  <c r="BA270" i="40" s="1"/>
  <c r="BA124" i="40"/>
  <c r="BA125" i="40" s="1"/>
  <c r="AY131" i="40"/>
  <c r="AZ130" i="40"/>
  <c r="BB54" i="40"/>
  <c r="BC53" i="40"/>
  <c r="AZ86" i="40"/>
  <c r="AZ87" i="40" s="1"/>
  <c r="AZ184" i="40"/>
  <c r="AZ185" i="40" s="1"/>
  <c r="AZ183" i="40"/>
  <c r="AZ186" i="40" s="1"/>
  <c r="BA128" i="40"/>
  <c r="BA129" i="40" s="1"/>
  <c r="BA88" i="40"/>
  <c r="BA90" i="40" s="1"/>
  <c r="BA91" i="40" s="1"/>
  <c r="BA54" i="35"/>
  <c r="BB53" i="35"/>
  <c r="AZ128" i="35"/>
  <c r="AZ129" i="35" s="1"/>
  <c r="AZ88" i="35"/>
  <c r="AZ90" i="35" s="1"/>
  <c r="AZ91" i="35" s="1"/>
  <c r="AZ183" i="35"/>
  <c r="AZ186" i="35" s="1"/>
  <c r="AZ184" i="35"/>
  <c r="AZ185" i="35" s="1"/>
  <c r="AZ86" i="35"/>
  <c r="AZ87" i="35" s="1"/>
  <c r="BB51" i="35"/>
  <c r="BC50" i="35"/>
  <c r="AZ127" i="35"/>
  <c r="BA124" i="35"/>
  <c r="BA125" i="35" s="1"/>
  <c r="BA126" i="35" s="1"/>
  <c r="BA127" i="35" s="1"/>
  <c r="BA84" i="35"/>
  <c r="BA264" i="35"/>
  <c r="BA266" i="35" s="1"/>
  <c r="BA269" i="35" s="1"/>
  <c r="BA270" i="35" s="1"/>
  <c r="BA271" i="35" s="1"/>
  <c r="BH29" i="35"/>
  <c r="BG306" i="35"/>
  <c r="DC120" i="26"/>
  <c r="BH29" i="33"/>
  <c r="BG306" i="33"/>
  <c r="BH29" i="32"/>
  <c r="BG306" i="32"/>
  <c r="AX126" i="33"/>
  <c r="AX127" i="33" s="1"/>
  <c r="AY131" i="32"/>
  <c r="AY131" i="33"/>
  <c r="AY127" i="32"/>
  <c r="AZ128" i="32"/>
  <c r="AZ129" i="32" s="1"/>
  <c r="AZ130" i="32" s="1"/>
  <c r="AZ88" i="32"/>
  <c r="AZ90" i="32" s="1"/>
  <c r="AZ91" i="32" s="1"/>
  <c r="BA54" i="32"/>
  <c r="BB53" i="32"/>
  <c r="BA54" i="33"/>
  <c r="BB53" i="33"/>
  <c r="BA51" i="32"/>
  <c r="BB50" i="32"/>
  <c r="AZ88" i="33"/>
  <c r="AZ90" i="33" s="1"/>
  <c r="AZ91" i="33" s="1"/>
  <c r="AZ128" i="33"/>
  <c r="AZ129" i="33" s="1"/>
  <c r="AZ130" i="33" s="1"/>
  <c r="AY86" i="32"/>
  <c r="AY87" i="32" s="1"/>
  <c r="AY184" i="32"/>
  <c r="AY185" i="32" s="1"/>
  <c r="AY183" i="32"/>
  <c r="AY186" i="32" s="1"/>
  <c r="AZ124" i="32"/>
  <c r="AZ125" i="32" s="1"/>
  <c r="AZ126" i="32" s="1"/>
  <c r="AZ264" i="32"/>
  <c r="AZ266" i="32" s="1"/>
  <c r="AZ269" i="32" s="1"/>
  <c r="AZ270" i="32" s="1"/>
  <c r="AZ271" i="32" s="1"/>
  <c r="AZ84" i="32"/>
  <c r="AY183" i="33"/>
  <c r="AY186" i="33" s="1"/>
  <c r="AY86" i="33"/>
  <c r="AY87" i="33" s="1"/>
  <c r="AY184" i="33"/>
  <c r="AY185" i="33" s="1"/>
  <c r="BA51" i="33"/>
  <c r="BB50" i="33"/>
  <c r="AZ124" i="33"/>
  <c r="AZ125" i="33" s="1"/>
  <c r="AZ84" i="33"/>
  <c r="AZ264" i="33"/>
  <c r="AZ266" i="33" s="1"/>
  <c r="AZ269" i="33" s="1"/>
  <c r="AZ270" i="33" s="1"/>
  <c r="AZ271" i="33" s="1"/>
  <c r="BA50" i="26"/>
  <c r="BB49" i="26"/>
  <c r="AY182" i="26"/>
  <c r="AY185" i="26" s="1"/>
  <c r="AY85" i="26"/>
  <c r="AY86" i="26" s="1"/>
  <c r="AY183" i="26"/>
  <c r="AY184" i="26" s="1"/>
  <c r="AX129" i="26"/>
  <c r="AW130" i="26"/>
  <c r="AZ263" i="26"/>
  <c r="AZ265" i="26" s="1"/>
  <c r="AZ268" i="26" s="1"/>
  <c r="AZ83" i="26"/>
  <c r="AZ123" i="26"/>
  <c r="AZ124" i="26" s="1"/>
  <c r="BB52" i="26"/>
  <c r="BA53" i="26"/>
  <c r="AW266" i="26"/>
  <c r="AX269" i="26"/>
  <c r="AW270" i="26"/>
  <c r="AX125" i="26"/>
  <c r="AW126" i="26"/>
  <c r="AZ127" i="26"/>
  <c r="AZ128" i="26" s="1"/>
  <c r="AZ87" i="26"/>
  <c r="AZ89" i="26" s="1"/>
  <c r="AZ90" i="26" s="1"/>
  <c r="BI28" i="12"/>
  <c r="BF2" i="2"/>
  <c r="BE1" i="2"/>
  <c r="BD131" i="50" l="1"/>
  <c r="BD127" i="47"/>
  <c r="BD131" i="47"/>
  <c r="BE88" i="47"/>
  <c r="BE90" i="47" s="1"/>
  <c r="BE91" i="47" s="1"/>
  <c r="BE128" i="47"/>
  <c r="BE129" i="47" s="1"/>
  <c r="BE130" i="47" s="1"/>
  <c r="BF54" i="50"/>
  <c r="BG53" i="50"/>
  <c r="BF51" i="47"/>
  <c r="BG50" i="47"/>
  <c r="BE88" i="50"/>
  <c r="BE90" i="50" s="1"/>
  <c r="BE91" i="50" s="1"/>
  <c r="BE128" i="50"/>
  <c r="BE129" i="50" s="1"/>
  <c r="BE130" i="50" s="1"/>
  <c r="BE124" i="47"/>
  <c r="BE125" i="47" s="1"/>
  <c r="BE126" i="47" s="1"/>
  <c r="BE264" i="47"/>
  <c r="BE266" i="47" s="1"/>
  <c r="BE269" i="47" s="1"/>
  <c r="BE270" i="47" s="1"/>
  <c r="BE271" i="47" s="1"/>
  <c r="BE84" i="47"/>
  <c r="BF51" i="50"/>
  <c r="BG50" i="50"/>
  <c r="BE264" i="50"/>
  <c r="BE266" i="50" s="1"/>
  <c r="BE269" i="50" s="1"/>
  <c r="BE270" i="50" s="1"/>
  <c r="BE271" i="50" s="1"/>
  <c r="BE124" i="50"/>
  <c r="BE125" i="50" s="1"/>
  <c r="BE126" i="50" s="1"/>
  <c r="BE127" i="50" s="1"/>
  <c r="BE84" i="50"/>
  <c r="BD86" i="47"/>
  <c r="BD87" i="47" s="1"/>
  <c r="BD184" i="47"/>
  <c r="BD185" i="47" s="1"/>
  <c r="BD183" i="47"/>
  <c r="BD186" i="47" s="1"/>
  <c r="BF54" i="47"/>
  <c r="BG53" i="47"/>
  <c r="BD86" i="50"/>
  <c r="BD87" i="50" s="1"/>
  <c r="BD183" i="50"/>
  <c r="BD186" i="50" s="1"/>
  <c r="BD184" i="50"/>
  <c r="BD185" i="50" s="1"/>
  <c r="AY130" i="35"/>
  <c r="AY131" i="35" s="1"/>
  <c r="BA271" i="40"/>
  <c r="BC54" i="40"/>
  <c r="BD53" i="40"/>
  <c r="BA183" i="40"/>
  <c r="BA186" i="40" s="1"/>
  <c r="BA184" i="40"/>
  <c r="BA185" i="40" s="1"/>
  <c r="BA86" i="40"/>
  <c r="BA87" i="40" s="1"/>
  <c r="BB128" i="40"/>
  <c r="BB129" i="40" s="1"/>
  <c r="BB88" i="40"/>
  <c r="BB90" i="40" s="1"/>
  <c r="BB91" i="40" s="1"/>
  <c r="AZ127" i="40"/>
  <c r="BA126" i="40"/>
  <c r="AZ131" i="40"/>
  <c r="BA130" i="40"/>
  <c r="BC51" i="40"/>
  <c r="BD50" i="40"/>
  <c r="BB264" i="40"/>
  <c r="BB266" i="40" s="1"/>
  <c r="BB269" i="40" s="1"/>
  <c r="BB270" i="40" s="1"/>
  <c r="BB124" i="40"/>
  <c r="BB125" i="40" s="1"/>
  <c r="BB84" i="40"/>
  <c r="BB84" i="35"/>
  <c r="BB124" i="35"/>
  <c r="BB125" i="35" s="1"/>
  <c r="BB126" i="35" s="1"/>
  <c r="BB127" i="35" s="1"/>
  <c r="BB264" i="35"/>
  <c r="BB266" i="35" s="1"/>
  <c r="BB269" i="35" s="1"/>
  <c r="BB270" i="35" s="1"/>
  <c r="BB271" i="35" s="1"/>
  <c r="BA183" i="35"/>
  <c r="BA186" i="35" s="1"/>
  <c r="BA184" i="35"/>
  <c r="BA185" i="35" s="1"/>
  <c r="BA86" i="35"/>
  <c r="BA87" i="35" s="1"/>
  <c r="BB54" i="35"/>
  <c r="BC53" i="35"/>
  <c r="BC51" i="35"/>
  <c r="BD50" i="35"/>
  <c r="BA128" i="35"/>
  <c r="BA129" i="35" s="1"/>
  <c r="BA88" i="35"/>
  <c r="BA90" i="35" s="1"/>
  <c r="BA91" i="35" s="1"/>
  <c r="BI29" i="35"/>
  <c r="BH306" i="35"/>
  <c r="DD120" i="26"/>
  <c r="DC121" i="26"/>
  <c r="DD121" i="26" s="1"/>
  <c r="BI29" i="32"/>
  <c r="BH306" i="32"/>
  <c r="BI29" i="33"/>
  <c r="BH306" i="33"/>
  <c r="AY126" i="33"/>
  <c r="AY127" i="33" s="1"/>
  <c r="AZ131" i="33"/>
  <c r="AZ131" i="32"/>
  <c r="AZ127" i="32"/>
  <c r="AZ183" i="33"/>
  <c r="AZ186" i="33" s="1"/>
  <c r="AZ86" i="33"/>
  <c r="AZ87" i="33" s="1"/>
  <c r="AZ184" i="33"/>
  <c r="AZ185" i="33" s="1"/>
  <c r="BA124" i="32"/>
  <c r="BA125" i="32" s="1"/>
  <c r="BA126" i="32" s="1"/>
  <c r="BA84" i="32"/>
  <c r="BA264" i="32"/>
  <c r="BA266" i="32" s="1"/>
  <c r="BA269" i="32" s="1"/>
  <c r="BA270" i="32" s="1"/>
  <c r="BA271" i="32" s="1"/>
  <c r="BB54" i="33"/>
  <c r="BC53" i="33"/>
  <c r="BB51" i="33"/>
  <c r="BC50" i="33"/>
  <c r="BA88" i="33"/>
  <c r="BA90" i="33" s="1"/>
  <c r="BA91" i="33" s="1"/>
  <c r="BA128" i="33"/>
  <c r="BA129" i="33" s="1"/>
  <c r="BA130" i="33" s="1"/>
  <c r="BB54" i="32"/>
  <c r="BC53" i="32"/>
  <c r="BA88" i="32"/>
  <c r="BA90" i="32" s="1"/>
  <c r="BA91" i="32" s="1"/>
  <c r="BA128" i="32"/>
  <c r="BA129" i="32" s="1"/>
  <c r="BA130" i="32" s="1"/>
  <c r="BA264" i="33"/>
  <c r="BA266" i="33" s="1"/>
  <c r="BA269" i="33" s="1"/>
  <c r="BA270" i="33" s="1"/>
  <c r="BA271" i="33" s="1"/>
  <c r="BA124" i="33"/>
  <c r="BA125" i="33" s="1"/>
  <c r="BA84" i="33"/>
  <c r="AZ183" i="32"/>
  <c r="AZ186" i="32" s="1"/>
  <c r="AZ184" i="32"/>
  <c r="AZ185" i="32" s="1"/>
  <c r="AZ86" i="32"/>
  <c r="AZ87" i="32" s="1"/>
  <c r="BB51" i="32"/>
  <c r="BC50" i="32"/>
  <c r="BB53" i="26"/>
  <c r="BC52" i="26"/>
  <c r="AX126" i="26"/>
  <c r="AY125" i="26"/>
  <c r="BA127" i="26"/>
  <c r="BA128" i="26" s="1"/>
  <c r="BA87" i="26"/>
  <c r="BA89" i="26" s="1"/>
  <c r="BA90" i="26" s="1"/>
  <c r="AY269" i="26"/>
  <c r="AX270" i="26"/>
  <c r="AX266" i="26"/>
  <c r="AZ183" i="26"/>
  <c r="AZ184" i="26" s="1"/>
  <c r="AZ85" i="26"/>
  <c r="AZ86" i="26" s="1"/>
  <c r="AZ182" i="26"/>
  <c r="AZ185" i="26" s="1"/>
  <c r="BC49" i="26"/>
  <c r="BB50" i="26"/>
  <c r="AX130" i="26"/>
  <c r="AY129" i="26"/>
  <c r="BA123" i="26"/>
  <c r="BA124" i="26" s="1"/>
  <c r="BA83" i="26"/>
  <c r="BA263" i="26"/>
  <c r="BA265" i="26" s="1"/>
  <c r="BA268" i="26" s="1"/>
  <c r="BJ28" i="12"/>
  <c r="BG2" i="2"/>
  <c r="BF1" i="2"/>
  <c r="BE127" i="47" l="1"/>
  <c r="BE131" i="50"/>
  <c r="BE131" i="47"/>
  <c r="BE183" i="50"/>
  <c r="BE186" i="50" s="1"/>
  <c r="BE86" i="50"/>
  <c r="BE87" i="50" s="1"/>
  <c r="BE184" i="50"/>
  <c r="BE185" i="50" s="1"/>
  <c r="BG51" i="47"/>
  <c r="BH50" i="47"/>
  <c r="BG54" i="47"/>
  <c r="BH53" i="47"/>
  <c r="BG51" i="50"/>
  <c r="BH50" i="50"/>
  <c r="BF124" i="47"/>
  <c r="BF125" i="47" s="1"/>
  <c r="BF126" i="47" s="1"/>
  <c r="BF264" i="47"/>
  <c r="BF266" i="47" s="1"/>
  <c r="BF269" i="47" s="1"/>
  <c r="BF270" i="47" s="1"/>
  <c r="BF271" i="47" s="1"/>
  <c r="BF84" i="47"/>
  <c r="BF128" i="47"/>
  <c r="BF129" i="47" s="1"/>
  <c r="BF130" i="47" s="1"/>
  <c r="BF88" i="47"/>
  <c r="BF90" i="47" s="1"/>
  <c r="BF91" i="47" s="1"/>
  <c r="BF84" i="50"/>
  <c r="BF264" i="50"/>
  <c r="BF266" i="50" s="1"/>
  <c r="BF269" i="50" s="1"/>
  <c r="BF124" i="50"/>
  <c r="BF125" i="50" s="1"/>
  <c r="BF126" i="50" s="1"/>
  <c r="BF127" i="50" s="1"/>
  <c r="BG54" i="50"/>
  <c r="BH53" i="50"/>
  <c r="BE183" i="47"/>
  <c r="BE186" i="47" s="1"/>
  <c r="BE86" i="47"/>
  <c r="BE87" i="47" s="1"/>
  <c r="BE184" i="47"/>
  <c r="BE185" i="47" s="1"/>
  <c r="BF128" i="50"/>
  <c r="BF129" i="50" s="1"/>
  <c r="BF130" i="50" s="1"/>
  <c r="BF88" i="50"/>
  <c r="BF90" i="50" s="1"/>
  <c r="BF91" i="50" s="1"/>
  <c r="AZ130" i="35"/>
  <c r="AZ131" i="35" s="1"/>
  <c r="DE120" i="26"/>
  <c r="BC264" i="40"/>
  <c r="BC266" i="40" s="1"/>
  <c r="BC269" i="40" s="1"/>
  <c r="BC270" i="40" s="1"/>
  <c r="BC271" i="40" s="1"/>
  <c r="BC124" i="40"/>
  <c r="BC125" i="40" s="1"/>
  <c r="BC84" i="40"/>
  <c r="BB130" i="40"/>
  <c r="BA131" i="40"/>
  <c r="BD51" i="40"/>
  <c r="BE50" i="40"/>
  <c r="BD54" i="40"/>
  <c r="BE53" i="40"/>
  <c r="BB126" i="40"/>
  <c r="BA127" i="40"/>
  <c r="BC128" i="40"/>
  <c r="BC129" i="40" s="1"/>
  <c r="BC88" i="40"/>
  <c r="BC90" i="40" s="1"/>
  <c r="BC91" i="40" s="1"/>
  <c r="BB183" i="40"/>
  <c r="BB186" i="40" s="1"/>
  <c r="BB86" i="40"/>
  <c r="BB87" i="40" s="1"/>
  <c r="BB184" i="40"/>
  <c r="BB185" i="40" s="1"/>
  <c r="BB271" i="40"/>
  <c r="BB128" i="35"/>
  <c r="BB129" i="35" s="1"/>
  <c r="BB88" i="35"/>
  <c r="BB90" i="35" s="1"/>
  <c r="BB91" i="35" s="1"/>
  <c r="BC84" i="35"/>
  <c r="BC124" i="35"/>
  <c r="BC125" i="35" s="1"/>
  <c r="BC126" i="35" s="1"/>
  <c r="BC127" i="35" s="1"/>
  <c r="BC264" i="35"/>
  <c r="BC266" i="35" s="1"/>
  <c r="BC269" i="35" s="1"/>
  <c r="BC270" i="35" s="1"/>
  <c r="BC271" i="35" s="1"/>
  <c r="BD51" i="35"/>
  <c r="BE50" i="35"/>
  <c r="BC54" i="35"/>
  <c r="BD53" i="35"/>
  <c r="BB184" i="35"/>
  <c r="BB185" i="35" s="1"/>
  <c r="BB86" i="35"/>
  <c r="BB87" i="35" s="1"/>
  <c r="BB183" i="35"/>
  <c r="BB186" i="35" s="1"/>
  <c r="BJ29" i="35"/>
  <c r="BI306" i="35"/>
  <c r="BJ29" i="33"/>
  <c r="BI306" i="33"/>
  <c r="BJ29" i="32"/>
  <c r="BI306" i="32"/>
  <c r="AZ126" i="33"/>
  <c r="AZ127" i="33" s="1"/>
  <c r="BA131" i="33"/>
  <c r="BC54" i="33"/>
  <c r="BD53" i="33"/>
  <c r="BA127" i="32"/>
  <c r="BA183" i="32"/>
  <c r="BA186" i="32" s="1"/>
  <c r="BA86" i="32"/>
  <c r="BA87" i="32" s="1"/>
  <c r="BA184" i="32"/>
  <c r="BA185" i="32" s="1"/>
  <c r="BA131" i="32"/>
  <c r="BB264" i="32"/>
  <c r="BB266" i="32" s="1"/>
  <c r="BB269" i="32" s="1"/>
  <c r="BB270" i="32" s="1"/>
  <c r="BB271" i="32" s="1"/>
  <c r="BB124" i="32"/>
  <c r="BB125" i="32" s="1"/>
  <c r="BB126" i="32" s="1"/>
  <c r="BB84" i="32"/>
  <c r="BB128" i="32"/>
  <c r="BB129" i="32" s="1"/>
  <c r="BB130" i="32" s="1"/>
  <c r="BB88" i="32"/>
  <c r="BB90" i="32" s="1"/>
  <c r="BB91" i="32" s="1"/>
  <c r="BC51" i="33"/>
  <c r="BD50" i="33"/>
  <c r="BC54" i="32"/>
  <c r="BD53" i="32"/>
  <c r="BB128" i="33"/>
  <c r="BB129" i="33" s="1"/>
  <c r="BB130" i="33" s="1"/>
  <c r="BB88" i="33"/>
  <c r="BB90" i="33" s="1"/>
  <c r="BB91" i="33" s="1"/>
  <c r="BB264" i="33"/>
  <c r="BB266" i="33" s="1"/>
  <c r="BB269" i="33" s="1"/>
  <c r="BB270" i="33" s="1"/>
  <c r="BB271" i="33" s="1"/>
  <c r="BB124" i="33"/>
  <c r="BB125" i="33" s="1"/>
  <c r="BB84" i="33"/>
  <c r="BA86" i="33"/>
  <c r="BA87" i="33" s="1"/>
  <c r="BA184" i="33"/>
  <c r="BA185" i="33" s="1"/>
  <c r="BA183" i="33"/>
  <c r="BA186" i="33" s="1"/>
  <c r="BC51" i="32"/>
  <c r="BD50" i="32"/>
  <c r="AY266" i="26"/>
  <c r="AY270" i="26"/>
  <c r="AZ269" i="26"/>
  <c r="AZ129" i="26"/>
  <c r="AY130" i="26"/>
  <c r="BB263" i="26"/>
  <c r="BB265" i="26" s="1"/>
  <c r="BB268" i="26" s="1"/>
  <c r="BB123" i="26"/>
  <c r="BB124" i="26" s="1"/>
  <c r="BB83" i="26"/>
  <c r="AZ125" i="26"/>
  <c r="AY126" i="26"/>
  <c r="BD49" i="26"/>
  <c r="BC50" i="26"/>
  <c r="BA182" i="26"/>
  <c r="BA185" i="26" s="1"/>
  <c r="BA183" i="26"/>
  <c r="BA184" i="26" s="1"/>
  <c r="BA85" i="26"/>
  <c r="BA86" i="26" s="1"/>
  <c r="BC53" i="26"/>
  <c r="BD52" i="26"/>
  <c r="BB127" i="26"/>
  <c r="BB128" i="26" s="1"/>
  <c r="BB87" i="26"/>
  <c r="BB89" i="26" s="1"/>
  <c r="BB90" i="26" s="1"/>
  <c r="BK28" i="12"/>
  <c r="BH2" i="2"/>
  <c r="BG1" i="2"/>
  <c r="BF127" i="47" l="1"/>
  <c r="BF131" i="47"/>
  <c r="BF131" i="50"/>
  <c r="BG128" i="50"/>
  <c r="BG129" i="50" s="1"/>
  <c r="BG130" i="50" s="1"/>
  <c r="BG88" i="50"/>
  <c r="BG90" i="50" s="1"/>
  <c r="BG91" i="50" s="1"/>
  <c r="BH51" i="50"/>
  <c r="BI50" i="50"/>
  <c r="BG84" i="50"/>
  <c r="BG124" i="50"/>
  <c r="BG125" i="50" s="1"/>
  <c r="BG126" i="50" s="1"/>
  <c r="BG127" i="50" s="1"/>
  <c r="BG264" i="50"/>
  <c r="BG266" i="50" s="1"/>
  <c r="BG269" i="50" s="1"/>
  <c r="BG270" i="50" s="1"/>
  <c r="BG271" i="50" s="1"/>
  <c r="BF184" i="50"/>
  <c r="BF185" i="50" s="1"/>
  <c r="BF183" i="50"/>
  <c r="BF186" i="50" s="1"/>
  <c r="BF86" i="50"/>
  <c r="BF87" i="50" s="1"/>
  <c r="BH54" i="47"/>
  <c r="BI53" i="47"/>
  <c r="BG88" i="47"/>
  <c r="BG90" i="47" s="1"/>
  <c r="BG91" i="47" s="1"/>
  <c r="BG128" i="47"/>
  <c r="BG129" i="47" s="1"/>
  <c r="BG130" i="47" s="1"/>
  <c r="BH51" i="47"/>
  <c r="BI50" i="47"/>
  <c r="BF184" i="47"/>
  <c r="BF185" i="47" s="1"/>
  <c r="BF183" i="47"/>
  <c r="BF186" i="47" s="1"/>
  <c r="BF86" i="47"/>
  <c r="BF87" i="47" s="1"/>
  <c r="BG84" i="47"/>
  <c r="BG264" i="47"/>
  <c r="BG266" i="47" s="1"/>
  <c r="BG269" i="47" s="1"/>
  <c r="BG270" i="47" s="1"/>
  <c r="BG271" i="47" s="1"/>
  <c r="BG124" i="47"/>
  <c r="BG125" i="47" s="1"/>
  <c r="BG126" i="47" s="1"/>
  <c r="BH54" i="50"/>
  <c r="BI53" i="50"/>
  <c r="BA130" i="35"/>
  <c r="BA131" i="35" s="1"/>
  <c r="BD264" i="40"/>
  <c r="BD266" i="40" s="1"/>
  <c r="BD269" i="40" s="1"/>
  <c r="BD84" i="40"/>
  <c r="BD124" i="40"/>
  <c r="BD125" i="40" s="1"/>
  <c r="BC130" i="40"/>
  <c r="BB131" i="40"/>
  <c r="BE51" i="40"/>
  <c r="BF50" i="40"/>
  <c r="BC183" i="40"/>
  <c r="BC186" i="40" s="1"/>
  <c r="BC86" i="40"/>
  <c r="BC87" i="40" s="1"/>
  <c r="BC184" i="40"/>
  <c r="BC185" i="40" s="1"/>
  <c r="BC126" i="40"/>
  <c r="BB127" i="40"/>
  <c r="BE54" i="40"/>
  <c r="BF53" i="40"/>
  <c r="BD128" i="40"/>
  <c r="BD129" i="40" s="1"/>
  <c r="BD88" i="40"/>
  <c r="BD90" i="40" s="1"/>
  <c r="BD91" i="40" s="1"/>
  <c r="BD54" i="35"/>
  <c r="BE53" i="35"/>
  <c r="BC88" i="35"/>
  <c r="BC90" i="35" s="1"/>
  <c r="BC91" i="35" s="1"/>
  <c r="BC128" i="35"/>
  <c r="BC129" i="35" s="1"/>
  <c r="BE51" i="35"/>
  <c r="BF50" i="35"/>
  <c r="BD124" i="35"/>
  <c r="BD125" i="35" s="1"/>
  <c r="BD126" i="35" s="1"/>
  <c r="BD127" i="35" s="1"/>
  <c r="BD84" i="35"/>
  <c r="BD264" i="35"/>
  <c r="BD266" i="35" s="1"/>
  <c r="BD269" i="35" s="1"/>
  <c r="BC86" i="35"/>
  <c r="BC87" i="35" s="1"/>
  <c r="BC183" i="35"/>
  <c r="BC186" i="35" s="1"/>
  <c r="BC184" i="35"/>
  <c r="BC185" i="35" s="1"/>
  <c r="BK29" i="35"/>
  <c r="BJ306" i="35"/>
  <c r="BK29" i="32"/>
  <c r="BJ306" i="32"/>
  <c r="BK29" i="33"/>
  <c r="BJ306" i="33"/>
  <c r="BA126" i="33"/>
  <c r="BA127" i="33" s="1"/>
  <c r="BB131" i="33"/>
  <c r="BB127" i="32"/>
  <c r="BB183" i="32"/>
  <c r="BB186" i="32" s="1"/>
  <c r="BB184" i="32"/>
  <c r="BB185" i="32" s="1"/>
  <c r="BB86" i="32"/>
  <c r="BB87" i="32" s="1"/>
  <c r="BD54" i="32"/>
  <c r="BE53" i="32"/>
  <c r="BD54" i="33"/>
  <c r="BE53" i="33"/>
  <c r="BC128" i="33"/>
  <c r="BC129" i="33" s="1"/>
  <c r="BC130" i="33" s="1"/>
  <c r="BC88" i="33"/>
  <c r="BC90" i="33" s="1"/>
  <c r="BC91" i="33" s="1"/>
  <c r="BD51" i="33"/>
  <c r="BE50" i="33"/>
  <c r="BB131" i="32"/>
  <c r="BD51" i="32"/>
  <c r="BE50" i="32"/>
  <c r="BC88" i="32"/>
  <c r="BC90" i="32" s="1"/>
  <c r="BC91" i="32" s="1"/>
  <c r="BC128" i="32"/>
  <c r="BC129" i="32" s="1"/>
  <c r="BC130" i="32" s="1"/>
  <c r="BC264" i="33"/>
  <c r="BC266" i="33" s="1"/>
  <c r="BC269" i="33" s="1"/>
  <c r="BC270" i="33" s="1"/>
  <c r="BC271" i="33" s="1"/>
  <c r="BC124" i="33"/>
  <c r="BC125" i="33" s="1"/>
  <c r="BC84" i="33"/>
  <c r="BC264" i="32"/>
  <c r="BC266" i="32" s="1"/>
  <c r="BC269" i="32" s="1"/>
  <c r="BC270" i="32" s="1"/>
  <c r="BC271" i="32" s="1"/>
  <c r="BC84" i="32"/>
  <c r="BC124" i="32"/>
  <c r="BC125" i="32" s="1"/>
  <c r="BC126" i="32" s="1"/>
  <c r="BB86" i="33"/>
  <c r="BB87" i="33" s="1"/>
  <c r="BB183" i="33"/>
  <c r="BB186" i="33" s="1"/>
  <c r="BB184" i="33"/>
  <c r="BB185" i="33" s="1"/>
  <c r="BD53" i="26"/>
  <c r="BE52" i="26"/>
  <c r="BB85" i="26"/>
  <c r="BB86" i="26" s="1"/>
  <c r="BB183" i="26"/>
  <c r="BB184" i="26" s="1"/>
  <c r="BB182" i="26"/>
  <c r="BB185" i="26" s="1"/>
  <c r="BC127" i="26"/>
  <c r="BC128" i="26" s="1"/>
  <c r="BC87" i="26"/>
  <c r="BC89" i="26" s="1"/>
  <c r="BC90" i="26" s="1"/>
  <c r="AZ270" i="26"/>
  <c r="BA269" i="26"/>
  <c r="AZ266" i="26"/>
  <c r="BD50" i="26"/>
  <c r="BE49" i="26"/>
  <c r="BC83" i="26"/>
  <c r="BC123" i="26"/>
  <c r="BC124" i="26" s="1"/>
  <c r="BC263" i="26"/>
  <c r="BC265" i="26" s="1"/>
  <c r="BC268" i="26" s="1"/>
  <c r="AZ126" i="26"/>
  <c r="BA125" i="26"/>
  <c r="BA129" i="26"/>
  <c r="AZ130" i="26"/>
  <c r="BL28" i="12"/>
  <c r="BI2" i="2"/>
  <c r="BH1" i="2"/>
  <c r="BG131" i="50" l="1"/>
  <c r="BG127" i="47"/>
  <c r="BG131" i="47"/>
  <c r="BI54" i="50"/>
  <c r="BJ53" i="50"/>
  <c r="BI51" i="47"/>
  <c r="BJ50" i="47"/>
  <c r="BH88" i="50"/>
  <c r="BH90" i="50" s="1"/>
  <c r="BH91" i="50" s="1"/>
  <c r="BH128" i="50"/>
  <c r="BH129" i="50" s="1"/>
  <c r="BH130" i="50" s="1"/>
  <c r="BH264" i="47"/>
  <c r="BH266" i="47" s="1"/>
  <c r="BH269" i="47" s="1"/>
  <c r="BH270" i="47" s="1"/>
  <c r="BH271" i="47" s="1"/>
  <c r="BH84" i="47"/>
  <c r="BH124" i="47"/>
  <c r="BH125" i="47" s="1"/>
  <c r="BH126" i="47" s="1"/>
  <c r="BG86" i="50"/>
  <c r="BG87" i="50" s="1"/>
  <c r="BG184" i="50"/>
  <c r="BG185" i="50" s="1"/>
  <c r="BG183" i="50"/>
  <c r="BG186" i="50" s="1"/>
  <c r="BG183" i="47"/>
  <c r="BG186" i="47" s="1"/>
  <c r="BG86" i="47"/>
  <c r="BG87" i="47" s="1"/>
  <c r="BG184" i="47"/>
  <c r="BG185" i="47" s="1"/>
  <c r="BI54" i="47"/>
  <c r="BJ53" i="47"/>
  <c r="BH88" i="47"/>
  <c r="BH90" i="47" s="1"/>
  <c r="BH91" i="47" s="1"/>
  <c r="BH128" i="47"/>
  <c r="BH129" i="47" s="1"/>
  <c r="BH130" i="47" s="1"/>
  <c r="BI51" i="50"/>
  <c r="BJ50" i="50"/>
  <c r="BH124" i="50"/>
  <c r="BH125" i="50" s="1"/>
  <c r="BH126" i="50" s="1"/>
  <c r="BH127" i="50" s="1"/>
  <c r="BH264" i="50"/>
  <c r="BH266" i="50" s="1"/>
  <c r="BH269" i="50" s="1"/>
  <c r="BH84" i="50"/>
  <c r="BB130" i="35"/>
  <c r="BB131" i="35" s="1"/>
  <c r="BF54" i="40"/>
  <c r="BG53" i="40"/>
  <c r="BE124" i="40"/>
  <c r="BE125" i="40" s="1"/>
  <c r="BE84" i="40"/>
  <c r="BE264" i="40"/>
  <c r="BE266" i="40" s="1"/>
  <c r="BE269" i="40" s="1"/>
  <c r="BE270" i="40" s="1"/>
  <c r="BE271" i="40" s="1"/>
  <c r="BE88" i="40"/>
  <c r="BE90" i="40" s="1"/>
  <c r="BE91" i="40" s="1"/>
  <c r="BE128" i="40"/>
  <c r="BE129" i="40" s="1"/>
  <c r="BC131" i="40"/>
  <c r="BD130" i="40"/>
  <c r="BF51" i="40"/>
  <c r="BG50" i="40"/>
  <c r="BC127" i="40"/>
  <c r="BD126" i="40"/>
  <c r="BD183" i="40"/>
  <c r="BD186" i="40" s="1"/>
  <c r="BD86" i="40"/>
  <c r="BD87" i="40" s="1"/>
  <c r="BD184" i="40"/>
  <c r="BD185" i="40" s="1"/>
  <c r="BE124" i="35"/>
  <c r="BE125" i="35" s="1"/>
  <c r="BE126" i="35" s="1"/>
  <c r="BE127" i="35" s="1"/>
  <c r="BE264" i="35"/>
  <c r="BE266" i="35" s="1"/>
  <c r="BE269" i="35" s="1"/>
  <c r="BE270" i="35" s="1"/>
  <c r="BE271" i="35" s="1"/>
  <c r="BE84" i="35"/>
  <c r="BD86" i="35"/>
  <c r="BD87" i="35" s="1"/>
  <c r="BD183" i="35"/>
  <c r="BD186" i="35" s="1"/>
  <c r="BD184" i="35"/>
  <c r="BD185" i="35" s="1"/>
  <c r="BE54" i="35"/>
  <c r="BF53" i="35"/>
  <c r="BF51" i="35"/>
  <c r="BG50" i="35"/>
  <c r="BD88" i="35"/>
  <c r="BD90" i="35" s="1"/>
  <c r="BD91" i="35" s="1"/>
  <c r="BD128" i="35"/>
  <c r="BD129" i="35" s="1"/>
  <c r="BL29" i="35"/>
  <c r="BK306" i="35"/>
  <c r="BL29" i="33"/>
  <c r="BK306" i="33"/>
  <c r="BL29" i="32"/>
  <c r="BK306" i="32"/>
  <c r="BB126" i="33"/>
  <c r="BB127" i="33" s="1"/>
  <c r="BC131" i="32"/>
  <c r="BC127" i="32"/>
  <c r="BC131" i="33"/>
  <c r="BD128" i="32"/>
  <c r="BD129" i="32" s="1"/>
  <c r="BD130" i="32" s="1"/>
  <c r="BD88" i="32"/>
  <c r="BD90" i="32" s="1"/>
  <c r="BD91" i="32" s="1"/>
  <c r="BE54" i="33"/>
  <c r="BF53" i="33"/>
  <c r="BD124" i="33"/>
  <c r="BD125" i="33" s="1"/>
  <c r="BD264" i="33"/>
  <c r="BD266" i="33" s="1"/>
  <c r="BD269" i="33" s="1"/>
  <c r="BD84" i="33"/>
  <c r="BC86" i="32"/>
  <c r="BC87" i="32" s="1"/>
  <c r="BC184" i="32"/>
  <c r="BC185" i="32" s="1"/>
  <c r="BC183" i="32"/>
  <c r="BC186" i="32" s="1"/>
  <c r="BC86" i="33"/>
  <c r="BC87" i="33" s="1"/>
  <c r="BC184" i="33"/>
  <c r="BC185" i="33" s="1"/>
  <c r="BC183" i="33"/>
  <c r="BC186" i="33" s="1"/>
  <c r="BD124" i="32"/>
  <c r="BD125" i="32" s="1"/>
  <c r="BD126" i="32" s="1"/>
  <c r="BD264" i="32"/>
  <c r="BD266" i="32" s="1"/>
  <c r="BD269" i="32" s="1"/>
  <c r="BD84" i="32"/>
  <c r="BD128" i="33"/>
  <c r="BD129" i="33" s="1"/>
  <c r="BD130" i="33" s="1"/>
  <c r="BD88" i="33"/>
  <c r="BD90" i="33" s="1"/>
  <c r="BD91" i="33" s="1"/>
  <c r="BE51" i="33"/>
  <c r="BF50" i="33"/>
  <c r="BE51" i="32"/>
  <c r="BF50" i="32"/>
  <c r="BE54" i="32"/>
  <c r="BF53" i="32"/>
  <c r="BB129" i="26"/>
  <c r="BA130" i="26"/>
  <c r="BD263" i="26"/>
  <c r="BD265" i="26" s="1"/>
  <c r="BD268" i="26" s="1"/>
  <c r="BD123" i="26"/>
  <c r="BD124" i="26" s="1"/>
  <c r="BD83" i="26"/>
  <c r="BA266" i="26"/>
  <c r="BB269" i="26"/>
  <c r="BA270" i="26"/>
  <c r="BC182" i="26"/>
  <c r="BC185" i="26" s="1"/>
  <c r="BC85" i="26"/>
  <c r="BC86" i="26" s="1"/>
  <c r="BC183" i="26"/>
  <c r="BC184" i="26" s="1"/>
  <c r="BE53" i="26"/>
  <c r="BF52" i="26"/>
  <c r="BD127" i="26"/>
  <c r="BD128" i="26" s="1"/>
  <c r="BD87" i="26"/>
  <c r="BD89" i="26" s="1"/>
  <c r="BD90" i="26" s="1"/>
  <c r="BB125" i="26"/>
  <c r="BA126" i="26"/>
  <c r="BE50" i="26"/>
  <c r="BF49" i="26"/>
  <c r="BM28" i="12"/>
  <c r="BJ2" i="2"/>
  <c r="BI1" i="2"/>
  <c r="BH127" i="47" l="1"/>
  <c r="BH131" i="50"/>
  <c r="BJ54" i="50"/>
  <c r="BK53" i="50"/>
  <c r="BJ54" i="47"/>
  <c r="BK53" i="47"/>
  <c r="BI128" i="50"/>
  <c r="BI129" i="50" s="1"/>
  <c r="BI130" i="50" s="1"/>
  <c r="BI88" i="50"/>
  <c r="BI90" i="50" s="1"/>
  <c r="BI91" i="50" s="1"/>
  <c r="BH183" i="50"/>
  <c r="BH186" i="50" s="1"/>
  <c r="BH184" i="50"/>
  <c r="BH185" i="50" s="1"/>
  <c r="BH86" i="50"/>
  <c r="BH87" i="50" s="1"/>
  <c r="BI88" i="47"/>
  <c r="BI90" i="47" s="1"/>
  <c r="BI91" i="47" s="1"/>
  <c r="BI128" i="47"/>
  <c r="BI129" i="47" s="1"/>
  <c r="BI130" i="47" s="1"/>
  <c r="BH86" i="47"/>
  <c r="BH87" i="47" s="1"/>
  <c r="BH183" i="47"/>
  <c r="BH186" i="47" s="1"/>
  <c r="BH184" i="47"/>
  <c r="BH185" i="47" s="1"/>
  <c r="BH131" i="47"/>
  <c r="BJ51" i="50"/>
  <c r="BK50" i="50"/>
  <c r="BI264" i="50"/>
  <c r="BI266" i="50" s="1"/>
  <c r="BI269" i="50" s="1"/>
  <c r="BI270" i="50" s="1"/>
  <c r="BI271" i="50" s="1"/>
  <c r="BI84" i="50"/>
  <c r="BI124" i="50"/>
  <c r="BI125" i="50" s="1"/>
  <c r="BI126" i="50" s="1"/>
  <c r="BI127" i="50" s="1"/>
  <c r="BJ51" i="47"/>
  <c r="BK50" i="47"/>
  <c r="BI124" i="47"/>
  <c r="BI125" i="47" s="1"/>
  <c r="BI126" i="47" s="1"/>
  <c r="BI264" i="47"/>
  <c r="BI266" i="47" s="1"/>
  <c r="BI269" i="47" s="1"/>
  <c r="BI270" i="47" s="1"/>
  <c r="BI271" i="47" s="1"/>
  <c r="BI84" i="47"/>
  <c r="BC130" i="35"/>
  <c r="BC131" i="35" s="1"/>
  <c r="BE126" i="40"/>
  <c r="BD127" i="40"/>
  <c r="BE183" i="40"/>
  <c r="BE186" i="40" s="1"/>
  <c r="BE184" i="40"/>
  <c r="BE185" i="40" s="1"/>
  <c r="BE86" i="40"/>
  <c r="BE87" i="40" s="1"/>
  <c r="BG51" i="40"/>
  <c r="BH50" i="40"/>
  <c r="BF264" i="40"/>
  <c r="BF266" i="40" s="1"/>
  <c r="BF269" i="40" s="1"/>
  <c r="BF270" i="40" s="1"/>
  <c r="BF124" i="40"/>
  <c r="BF125" i="40" s="1"/>
  <c r="BF84" i="40"/>
  <c r="BG54" i="40"/>
  <c r="BH53" i="40"/>
  <c r="BE130" i="40"/>
  <c r="BD131" i="40"/>
  <c r="BF88" i="40"/>
  <c r="BF90" i="40" s="1"/>
  <c r="BF91" i="40" s="1"/>
  <c r="BF128" i="40"/>
  <c r="BF129" i="40" s="1"/>
  <c r="BG51" i="35"/>
  <c r="BH50" i="35"/>
  <c r="BF264" i="35"/>
  <c r="BF266" i="35" s="1"/>
  <c r="BF269" i="35" s="1"/>
  <c r="BF270" i="35" s="1"/>
  <c r="BF271" i="35" s="1"/>
  <c r="BF124" i="35"/>
  <c r="BF125" i="35" s="1"/>
  <c r="BF126" i="35" s="1"/>
  <c r="BF127" i="35" s="1"/>
  <c r="BF84" i="35"/>
  <c r="BF54" i="35"/>
  <c r="BG53" i="35"/>
  <c r="BE128" i="35"/>
  <c r="BE129" i="35" s="1"/>
  <c r="BE88" i="35"/>
  <c r="BE90" i="35" s="1"/>
  <c r="BE91" i="35" s="1"/>
  <c r="BE86" i="35"/>
  <c r="BE87" i="35" s="1"/>
  <c r="BE184" i="35"/>
  <c r="BE185" i="35" s="1"/>
  <c r="BE183" i="35"/>
  <c r="BE186" i="35" s="1"/>
  <c r="BM29" i="35"/>
  <c r="BL306" i="35"/>
  <c r="BM29" i="32"/>
  <c r="BL306" i="32"/>
  <c r="BM29" i="33"/>
  <c r="BL306" i="33"/>
  <c r="BC126" i="33"/>
  <c r="BC127" i="33" s="1"/>
  <c r="BD127" i="32"/>
  <c r="BD131" i="32"/>
  <c r="BD86" i="33"/>
  <c r="BD87" i="33" s="1"/>
  <c r="BD184" i="33"/>
  <c r="BD185" i="33" s="1"/>
  <c r="BD183" i="33"/>
  <c r="BD186" i="33" s="1"/>
  <c r="BE264" i="32"/>
  <c r="BE266" i="32" s="1"/>
  <c r="BE269" i="32" s="1"/>
  <c r="BE270" i="32" s="1"/>
  <c r="BE271" i="32" s="1"/>
  <c r="BE124" i="32"/>
  <c r="BE125" i="32" s="1"/>
  <c r="BE126" i="32" s="1"/>
  <c r="BE84" i="32"/>
  <c r="BD131" i="33"/>
  <c r="BF51" i="33"/>
  <c r="BG50" i="33"/>
  <c r="BF54" i="33"/>
  <c r="BG53" i="33"/>
  <c r="BE128" i="32"/>
  <c r="BE129" i="32" s="1"/>
  <c r="BE130" i="32" s="1"/>
  <c r="BE88" i="32"/>
  <c r="BE90" i="32" s="1"/>
  <c r="BE91" i="32" s="1"/>
  <c r="BE88" i="33"/>
  <c r="BE90" i="33" s="1"/>
  <c r="BE91" i="33" s="1"/>
  <c r="BE128" i="33"/>
  <c r="BE129" i="33" s="1"/>
  <c r="BE130" i="33" s="1"/>
  <c r="BE264" i="33"/>
  <c r="BE266" i="33" s="1"/>
  <c r="BE269" i="33" s="1"/>
  <c r="BE270" i="33" s="1"/>
  <c r="BE124" i="33"/>
  <c r="BE125" i="33" s="1"/>
  <c r="BE84" i="33"/>
  <c r="BF51" i="32"/>
  <c r="BG50" i="32"/>
  <c r="BF54" i="32"/>
  <c r="BG53" i="32"/>
  <c r="BD86" i="32"/>
  <c r="BD87" i="32" s="1"/>
  <c r="BD183" i="32"/>
  <c r="BD186" i="32" s="1"/>
  <c r="BD184" i="32"/>
  <c r="BD185" i="32" s="1"/>
  <c r="BE123" i="26"/>
  <c r="BE124" i="26" s="1"/>
  <c r="BE83" i="26"/>
  <c r="BE263" i="26"/>
  <c r="BE265" i="26" s="1"/>
  <c r="BE268" i="26" s="1"/>
  <c r="BF53" i="26"/>
  <c r="BG52" i="26"/>
  <c r="BD85" i="26"/>
  <c r="BD86" i="26" s="1"/>
  <c r="BD183" i="26"/>
  <c r="BD184" i="26" s="1"/>
  <c r="BD182" i="26"/>
  <c r="BD185" i="26" s="1"/>
  <c r="BE87" i="26"/>
  <c r="BE89" i="26" s="1"/>
  <c r="BE90" i="26" s="1"/>
  <c r="BE127" i="26"/>
  <c r="BE128" i="26" s="1"/>
  <c r="BB266" i="26"/>
  <c r="BB270" i="26"/>
  <c r="BC269" i="26"/>
  <c r="BB126" i="26"/>
  <c r="BC125" i="26"/>
  <c r="BG49" i="26"/>
  <c r="BF50" i="26"/>
  <c r="BC129" i="26"/>
  <c r="BB130" i="26"/>
  <c r="BN28" i="12"/>
  <c r="BK2" i="2"/>
  <c r="BJ1" i="2"/>
  <c r="BI131" i="47" l="1"/>
  <c r="BI127" i="47"/>
  <c r="BI86" i="50"/>
  <c r="BI87" i="50" s="1"/>
  <c r="BI183" i="50"/>
  <c r="BI186" i="50" s="1"/>
  <c r="BI184" i="50"/>
  <c r="BI185" i="50" s="1"/>
  <c r="BK54" i="47"/>
  <c r="BL53" i="47"/>
  <c r="BJ128" i="47"/>
  <c r="BJ129" i="47" s="1"/>
  <c r="BJ130" i="47" s="1"/>
  <c r="BJ88" i="47"/>
  <c r="BJ90" i="47" s="1"/>
  <c r="BJ91" i="47" s="1"/>
  <c r="BI86" i="47"/>
  <c r="BI87" i="47" s="1"/>
  <c r="BI184" i="47"/>
  <c r="BI185" i="47" s="1"/>
  <c r="BI183" i="47"/>
  <c r="BI186" i="47" s="1"/>
  <c r="BK51" i="50"/>
  <c r="BL50" i="50"/>
  <c r="BK54" i="50"/>
  <c r="BL53" i="50"/>
  <c r="BJ264" i="50"/>
  <c r="BJ266" i="50" s="1"/>
  <c r="BJ269" i="50" s="1"/>
  <c r="BJ124" i="50"/>
  <c r="BJ125" i="50" s="1"/>
  <c r="BJ126" i="50" s="1"/>
  <c r="BJ127" i="50" s="1"/>
  <c r="BJ84" i="50"/>
  <c r="BJ128" i="50"/>
  <c r="BJ129" i="50" s="1"/>
  <c r="BJ130" i="50" s="1"/>
  <c r="BJ88" i="50"/>
  <c r="BJ90" i="50" s="1"/>
  <c r="BJ91" i="50" s="1"/>
  <c r="BK51" i="47"/>
  <c r="BL50" i="47"/>
  <c r="BI131" i="50"/>
  <c r="BJ264" i="47"/>
  <c r="BJ266" i="47" s="1"/>
  <c r="BJ269" i="47" s="1"/>
  <c r="BJ270" i="47" s="1"/>
  <c r="BJ271" i="47" s="1"/>
  <c r="BJ84" i="47"/>
  <c r="BJ124" i="47"/>
  <c r="BJ125" i="47" s="1"/>
  <c r="BJ126" i="47" s="1"/>
  <c r="BD130" i="35"/>
  <c r="BD131" i="35" s="1"/>
  <c r="BH51" i="40"/>
  <c r="BI50" i="40"/>
  <c r="BG124" i="40"/>
  <c r="BG125" i="40" s="1"/>
  <c r="BG264" i="40"/>
  <c r="BG266" i="40" s="1"/>
  <c r="BG269" i="40" s="1"/>
  <c r="BG270" i="40" s="1"/>
  <c r="BG84" i="40"/>
  <c r="BE131" i="40"/>
  <c r="BF130" i="40"/>
  <c r="BH54" i="40"/>
  <c r="BI53" i="40"/>
  <c r="BG88" i="40"/>
  <c r="BG90" i="40" s="1"/>
  <c r="BG91" i="40" s="1"/>
  <c r="BG128" i="40"/>
  <c r="BG129" i="40" s="1"/>
  <c r="BF184" i="40"/>
  <c r="BF185" i="40" s="1"/>
  <c r="BF183" i="40"/>
  <c r="BF186" i="40" s="1"/>
  <c r="BF86" i="40"/>
  <c r="BF87" i="40" s="1"/>
  <c r="BF126" i="40"/>
  <c r="BE127" i="40"/>
  <c r="BF271" i="40"/>
  <c r="BF128" i="35"/>
  <c r="BF129" i="35" s="1"/>
  <c r="BF88" i="35"/>
  <c r="BF90" i="35" s="1"/>
  <c r="BF91" i="35" s="1"/>
  <c r="BF86" i="35"/>
  <c r="BF87" i="35" s="1"/>
  <c r="BF184" i="35"/>
  <c r="BF185" i="35" s="1"/>
  <c r="BF183" i="35"/>
  <c r="BF186" i="35" s="1"/>
  <c r="BH51" i="35"/>
  <c r="BI50" i="35"/>
  <c r="BG54" i="35"/>
  <c r="BH53" i="35"/>
  <c r="BG264" i="35"/>
  <c r="BG266" i="35" s="1"/>
  <c r="BG269" i="35" s="1"/>
  <c r="BG270" i="35" s="1"/>
  <c r="BG271" i="35" s="1"/>
  <c r="BG124" i="35"/>
  <c r="BG125" i="35" s="1"/>
  <c r="BG126" i="35" s="1"/>
  <c r="BG127" i="35" s="1"/>
  <c r="BG84" i="35"/>
  <c r="BN29" i="35"/>
  <c r="BM306" i="35"/>
  <c r="BN29" i="33"/>
  <c r="BM306" i="33"/>
  <c r="BN29" i="32"/>
  <c r="BM306" i="32"/>
  <c r="BD126" i="33"/>
  <c r="BD127" i="33" s="1"/>
  <c r="BE127" i="32"/>
  <c r="BE131" i="32"/>
  <c r="BE131" i="33"/>
  <c r="BG51" i="32"/>
  <c r="BH50" i="32"/>
  <c r="BF128" i="32"/>
  <c r="BF129" i="32" s="1"/>
  <c r="BF130" i="32" s="1"/>
  <c r="BF88" i="32"/>
  <c r="BF90" i="32" s="1"/>
  <c r="BF91" i="32" s="1"/>
  <c r="BE271" i="33"/>
  <c r="BF124" i="33"/>
  <c r="BF125" i="33" s="1"/>
  <c r="BF264" i="33"/>
  <c r="BF266" i="33" s="1"/>
  <c r="BF269" i="33" s="1"/>
  <c r="BF270" i="33" s="1"/>
  <c r="BF84" i="33"/>
  <c r="BG54" i="32"/>
  <c r="BH53" i="32"/>
  <c r="BF124" i="32"/>
  <c r="BF125" i="32" s="1"/>
  <c r="BF126" i="32" s="1"/>
  <c r="BF84" i="32"/>
  <c r="BF264" i="32"/>
  <c r="BF266" i="32" s="1"/>
  <c r="BF269" i="32" s="1"/>
  <c r="BF270" i="32" s="1"/>
  <c r="BF271" i="32" s="1"/>
  <c r="BE86" i="33"/>
  <c r="BE87" i="33" s="1"/>
  <c r="BE184" i="33"/>
  <c r="BE185" i="33" s="1"/>
  <c r="BE183" i="33"/>
  <c r="BE186" i="33" s="1"/>
  <c r="BF128" i="33"/>
  <c r="BF129" i="33" s="1"/>
  <c r="BF130" i="33" s="1"/>
  <c r="BF88" i="33"/>
  <c r="BF90" i="33" s="1"/>
  <c r="BF91" i="33" s="1"/>
  <c r="BE184" i="32"/>
  <c r="BE185" i="32" s="1"/>
  <c r="BE183" i="32"/>
  <c r="BE186" i="32" s="1"/>
  <c r="BE86" i="32"/>
  <c r="BE87" i="32" s="1"/>
  <c r="BG54" i="33"/>
  <c r="BH53" i="33"/>
  <c r="BG51" i="33"/>
  <c r="BH50" i="33"/>
  <c r="BF123" i="26"/>
  <c r="BF124" i="26" s="1"/>
  <c r="BF83" i="26"/>
  <c r="BF263" i="26"/>
  <c r="BF265" i="26" s="1"/>
  <c r="BF268" i="26" s="1"/>
  <c r="BG53" i="26"/>
  <c r="BH52" i="26"/>
  <c r="BG50" i="26"/>
  <c r="BH49" i="26"/>
  <c r="BF87" i="26"/>
  <c r="BF89" i="26" s="1"/>
  <c r="BF90" i="26" s="1"/>
  <c r="BF127" i="26"/>
  <c r="BF128" i="26" s="1"/>
  <c r="BC126" i="26"/>
  <c r="BD125" i="26"/>
  <c r="BD129" i="26"/>
  <c r="BC130" i="26"/>
  <c r="BE182" i="26"/>
  <c r="BE185" i="26" s="1"/>
  <c r="BE183" i="26"/>
  <c r="BE184" i="26" s="1"/>
  <c r="BE85" i="26"/>
  <c r="BE86" i="26" s="1"/>
  <c r="BC266" i="26"/>
  <c r="BD269" i="26"/>
  <c r="BC270" i="26"/>
  <c r="BO28" i="12"/>
  <c r="BL2" i="2"/>
  <c r="BK1" i="2"/>
  <c r="BJ131" i="47" l="1"/>
  <c r="BJ127" i="47"/>
  <c r="BJ131" i="50"/>
  <c r="BK84" i="47"/>
  <c r="BK264" i="47"/>
  <c r="BK266" i="47" s="1"/>
  <c r="BK269" i="47" s="1"/>
  <c r="BK124" i="47"/>
  <c r="BK125" i="47" s="1"/>
  <c r="BK126" i="47" s="1"/>
  <c r="BL51" i="50"/>
  <c r="BM50" i="50"/>
  <c r="BK88" i="47"/>
  <c r="BK90" i="47" s="1"/>
  <c r="BK91" i="47" s="1"/>
  <c r="BK128" i="47"/>
  <c r="BK129" i="47" s="1"/>
  <c r="BK130" i="47" s="1"/>
  <c r="BK264" i="50"/>
  <c r="BK266" i="50" s="1"/>
  <c r="BK269" i="50" s="1"/>
  <c r="BK270" i="50" s="1"/>
  <c r="BK271" i="50" s="1"/>
  <c r="BK124" i="50"/>
  <c r="BK125" i="50" s="1"/>
  <c r="BK126" i="50" s="1"/>
  <c r="BK127" i="50" s="1"/>
  <c r="BK84" i="50"/>
  <c r="BJ184" i="47"/>
  <c r="BJ185" i="47" s="1"/>
  <c r="BJ183" i="47"/>
  <c r="BJ186" i="47" s="1"/>
  <c r="BJ86" i="47"/>
  <c r="BJ87" i="47" s="1"/>
  <c r="BJ184" i="50"/>
  <c r="BJ185" i="50" s="1"/>
  <c r="BJ183" i="50"/>
  <c r="BJ186" i="50" s="1"/>
  <c r="BJ86" i="50"/>
  <c r="BJ87" i="50" s="1"/>
  <c r="BL54" i="50"/>
  <c r="BM53" i="50"/>
  <c r="BL51" i="47"/>
  <c r="BM50" i="47"/>
  <c r="BK88" i="50"/>
  <c r="BK90" i="50" s="1"/>
  <c r="BK91" i="50" s="1"/>
  <c r="BK128" i="50"/>
  <c r="BK129" i="50" s="1"/>
  <c r="BK130" i="50" s="1"/>
  <c r="BL54" i="47"/>
  <c r="BM53" i="47"/>
  <c r="BE130" i="35"/>
  <c r="BE131" i="35" s="1"/>
  <c r="BG271" i="40"/>
  <c r="BF127" i="40"/>
  <c r="BG126" i="40"/>
  <c r="BG130" i="40"/>
  <c r="BF131" i="40"/>
  <c r="BG184" i="40"/>
  <c r="BG185" i="40" s="1"/>
  <c r="BG183" i="40"/>
  <c r="BG186" i="40" s="1"/>
  <c r="BG86" i="40"/>
  <c r="BG87" i="40" s="1"/>
  <c r="BH128" i="40"/>
  <c r="BH129" i="40" s="1"/>
  <c r="BH88" i="40"/>
  <c r="BH90" i="40" s="1"/>
  <c r="BH91" i="40" s="1"/>
  <c r="BI51" i="40"/>
  <c r="BJ50" i="40"/>
  <c r="BI54" i="40"/>
  <c r="BJ53" i="40"/>
  <c r="BH264" i="40"/>
  <c r="BH266" i="40" s="1"/>
  <c r="BH269" i="40" s="1"/>
  <c r="BH270" i="40" s="1"/>
  <c r="BH84" i="40"/>
  <c r="BH124" i="40"/>
  <c r="BH125" i="40" s="1"/>
  <c r="BG88" i="35"/>
  <c r="BG90" i="35" s="1"/>
  <c r="BG91" i="35" s="1"/>
  <c r="BG128" i="35"/>
  <c r="BG129" i="35" s="1"/>
  <c r="BH54" i="35"/>
  <c r="BI53" i="35"/>
  <c r="BG184" i="35"/>
  <c r="BG185" i="35" s="1"/>
  <c r="BG183" i="35"/>
  <c r="BG186" i="35" s="1"/>
  <c r="BG86" i="35"/>
  <c r="BG87" i="35" s="1"/>
  <c r="BI51" i="35"/>
  <c r="BJ50" i="35"/>
  <c r="BH124" i="35"/>
  <c r="BH125" i="35" s="1"/>
  <c r="BH126" i="35" s="1"/>
  <c r="BH84" i="35"/>
  <c r="BH264" i="35"/>
  <c r="BH266" i="35" s="1"/>
  <c r="BH269" i="35" s="1"/>
  <c r="BH270" i="35" s="1"/>
  <c r="BH271" i="35" s="1"/>
  <c r="BO29" i="35"/>
  <c r="BN306" i="35"/>
  <c r="BO29" i="32"/>
  <c r="BN306" i="32"/>
  <c r="BO29" i="33"/>
  <c r="BN306" i="33"/>
  <c r="BE126" i="33"/>
  <c r="BE127" i="33" s="1"/>
  <c r="BF127" i="32"/>
  <c r="BG264" i="32"/>
  <c r="BG266" i="32" s="1"/>
  <c r="BG269" i="32" s="1"/>
  <c r="BG270" i="32" s="1"/>
  <c r="BG271" i="32" s="1"/>
  <c r="BG124" i="32"/>
  <c r="BG125" i="32" s="1"/>
  <c r="BG126" i="32" s="1"/>
  <c r="BG84" i="32"/>
  <c r="BF86" i="32"/>
  <c r="BF87" i="32" s="1"/>
  <c r="BF184" i="32"/>
  <c r="BF185" i="32" s="1"/>
  <c r="BF183" i="32"/>
  <c r="BF186" i="32" s="1"/>
  <c r="BF131" i="33"/>
  <c r="BG88" i="33"/>
  <c r="BG90" i="33" s="1"/>
  <c r="BG91" i="33" s="1"/>
  <c r="BG128" i="33"/>
  <c r="BG129" i="33" s="1"/>
  <c r="BG130" i="33" s="1"/>
  <c r="BF131" i="32"/>
  <c r="BF271" i="33"/>
  <c r="BG128" i="32"/>
  <c r="BG129" i="32" s="1"/>
  <c r="BG130" i="32" s="1"/>
  <c r="BG88" i="32"/>
  <c r="BG90" i="32" s="1"/>
  <c r="BG91" i="32" s="1"/>
  <c r="BH54" i="32"/>
  <c r="BI53" i="32"/>
  <c r="BH51" i="33"/>
  <c r="BI50" i="33"/>
  <c r="BG264" i="33"/>
  <c r="BG266" i="33" s="1"/>
  <c r="BG269" i="33" s="1"/>
  <c r="BG270" i="33" s="1"/>
  <c r="BG271" i="33" s="1"/>
  <c r="BG124" i="33"/>
  <c r="BG125" i="33" s="1"/>
  <c r="BG84" i="33"/>
  <c r="BF86" i="33"/>
  <c r="BF87" i="33" s="1"/>
  <c r="BF184" i="33"/>
  <c r="BF185" i="33" s="1"/>
  <c r="BF183" i="33"/>
  <c r="BF186" i="33" s="1"/>
  <c r="BH54" i="33"/>
  <c r="BI53" i="33"/>
  <c r="BH51" i="32"/>
  <c r="BI50" i="32"/>
  <c r="BD266" i="26"/>
  <c r="BD270" i="26"/>
  <c r="BE269" i="26"/>
  <c r="BE129" i="26"/>
  <c r="BD130" i="26"/>
  <c r="BG123" i="26"/>
  <c r="BG124" i="26" s="1"/>
  <c r="BG83" i="26"/>
  <c r="BG263" i="26"/>
  <c r="BG265" i="26" s="1"/>
  <c r="BG268" i="26" s="1"/>
  <c r="BE125" i="26"/>
  <c r="BD126" i="26"/>
  <c r="BI52" i="26"/>
  <c r="BH53" i="26"/>
  <c r="BG127" i="26"/>
  <c r="BG128" i="26" s="1"/>
  <c r="BG87" i="26"/>
  <c r="BG89" i="26" s="1"/>
  <c r="BG90" i="26" s="1"/>
  <c r="BI49" i="26"/>
  <c r="BH50" i="26"/>
  <c r="BF85" i="26"/>
  <c r="BF86" i="26" s="1"/>
  <c r="BF182" i="26"/>
  <c r="BF185" i="26" s="1"/>
  <c r="BF183" i="26"/>
  <c r="BF184" i="26" s="1"/>
  <c r="BP28" i="12"/>
  <c r="BM2" i="2"/>
  <c r="BL1" i="2"/>
  <c r="BK131" i="47" l="1"/>
  <c r="BK131" i="50"/>
  <c r="BM54" i="50"/>
  <c r="BN53" i="50"/>
  <c r="BK86" i="50"/>
  <c r="BK87" i="50" s="1"/>
  <c r="BK183" i="50"/>
  <c r="BK186" i="50" s="1"/>
  <c r="BK184" i="50"/>
  <c r="BK185" i="50" s="1"/>
  <c r="BL128" i="50"/>
  <c r="BL129" i="50" s="1"/>
  <c r="BL130" i="50" s="1"/>
  <c r="BL88" i="50"/>
  <c r="BL90" i="50" s="1"/>
  <c r="BL91" i="50" s="1"/>
  <c r="BK86" i="47"/>
  <c r="BK87" i="47" s="1"/>
  <c r="BK183" i="47"/>
  <c r="BK186" i="47" s="1"/>
  <c r="BK184" i="47"/>
  <c r="BK185" i="47" s="1"/>
  <c r="BM54" i="47"/>
  <c r="BN53" i="47"/>
  <c r="BL128" i="47"/>
  <c r="BL129" i="47" s="1"/>
  <c r="BL130" i="47" s="1"/>
  <c r="BL88" i="47"/>
  <c r="BL90" i="47" s="1"/>
  <c r="BL91" i="47" s="1"/>
  <c r="BM51" i="50"/>
  <c r="BN50" i="50"/>
  <c r="BK127" i="47"/>
  <c r="BM51" i="47"/>
  <c r="BN50" i="47"/>
  <c r="BL124" i="50"/>
  <c r="BL125" i="50" s="1"/>
  <c r="BL126" i="50" s="1"/>
  <c r="BL127" i="50" s="1"/>
  <c r="BL84" i="50"/>
  <c r="BL264" i="50"/>
  <c r="BL266" i="50" s="1"/>
  <c r="BL269" i="50" s="1"/>
  <c r="BL264" i="47"/>
  <c r="BL266" i="47" s="1"/>
  <c r="BL269" i="47" s="1"/>
  <c r="BL270" i="47" s="1"/>
  <c r="BL271" i="47" s="1"/>
  <c r="BL84" i="47"/>
  <c r="BL124" i="47"/>
  <c r="BL125" i="47" s="1"/>
  <c r="BL126" i="47" s="1"/>
  <c r="BF130" i="35"/>
  <c r="BF131" i="35" s="1"/>
  <c r="BH271" i="40"/>
  <c r="BJ51" i="40"/>
  <c r="BK50" i="40"/>
  <c r="BI264" i="40"/>
  <c r="BI266" i="40" s="1"/>
  <c r="BI269" i="40" s="1"/>
  <c r="BI270" i="40" s="1"/>
  <c r="BI271" i="40" s="1"/>
  <c r="BI124" i="40"/>
  <c r="BI125" i="40" s="1"/>
  <c r="BI84" i="40"/>
  <c r="BG131" i="40"/>
  <c r="BH130" i="40"/>
  <c r="BG127" i="40"/>
  <c r="BH126" i="40"/>
  <c r="BH183" i="40"/>
  <c r="BH186" i="40" s="1"/>
  <c r="BH86" i="40"/>
  <c r="BH87" i="40" s="1"/>
  <c r="BH184" i="40"/>
  <c r="BH185" i="40" s="1"/>
  <c r="BI88" i="40"/>
  <c r="BI90" i="40" s="1"/>
  <c r="BI91" i="40" s="1"/>
  <c r="BI128" i="40"/>
  <c r="BI129" i="40" s="1"/>
  <c r="BJ54" i="40"/>
  <c r="BK53" i="40"/>
  <c r="BH127" i="35"/>
  <c r="BI54" i="35"/>
  <c r="BJ53" i="35"/>
  <c r="BH128" i="35"/>
  <c r="BH129" i="35" s="1"/>
  <c r="BH88" i="35"/>
  <c r="BH90" i="35" s="1"/>
  <c r="BH91" i="35" s="1"/>
  <c r="BJ51" i="35"/>
  <c r="BK50" i="35"/>
  <c r="BI84" i="35"/>
  <c r="BI124" i="35"/>
  <c r="BI125" i="35" s="1"/>
  <c r="BI126" i="35" s="1"/>
  <c r="BI127" i="35" s="1"/>
  <c r="BI264" i="35"/>
  <c r="BI266" i="35" s="1"/>
  <c r="BI269" i="35" s="1"/>
  <c r="BI270" i="35" s="1"/>
  <c r="BI271" i="35" s="1"/>
  <c r="BH86" i="35"/>
  <c r="BH87" i="35" s="1"/>
  <c r="BH183" i="35"/>
  <c r="BH186" i="35" s="1"/>
  <c r="BH184" i="35"/>
  <c r="BH185" i="35" s="1"/>
  <c r="BP29" i="35"/>
  <c r="BO306" i="35"/>
  <c r="BP29" i="33"/>
  <c r="BO306" i="33"/>
  <c r="BP29" i="32"/>
  <c r="BO306" i="32"/>
  <c r="BF126" i="33"/>
  <c r="BF127" i="33" s="1"/>
  <c r="BG127" i="32"/>
  <c r="BG131" i="33"/>
  <c r="BH84" i="33"/>
  <c r="BH264" i="33"/>
  <c r="BH266" i="33" s="1"/>
  <c r="BH269" i="33" s="1"/>
  <c r="BH270" i="33" s="1"/>
  <c r="BH271" i="33" s="1"/>
  <c r="BH124" i="33"/>
  <c r="BH125" i="33" s="1"/>
  <c r="BG131" i="32"/>
  <c r="BI54" i="32"/>
  <c r="BJ53" i="32"/>
  <c r="BG183" i="32"/>
  <c r="BG186" i="32" s="1"/>
  <c r="BG86" i="32"/>
  <c r="BG87" i="32" s="1"/>
  <c r="BG184" i="32"/>
  <c r="BG185" i="32" s="1"/>
  <c r="BH88" i="32"/>
  <c r="BH90" i="32" s="1"/>
  <c r="BH91" i="32" s="1"/>
  <c r="BH128" i="32"/>
  <c r="BH129" i="32" s="1"/>
  <c r="BH130" i="32" s="1"/>
  <c r="BH88" i="33"/>
  <c r="BH90" i="33" s="1"/>
  <c r="BH91" i="33" s="1"/>
  <c r="BH128" i="33"/>
  <c r="BH129" i="33" s="1"/>
  <c r="BH130" i="33" s="1"/>
  <c r="BG184" i="33"/>
  <c r="BG185" i="33" s="1"/>
  <c r="BG183" i="33"/>
  <c r="BG186" i="33" s="1"/>
  <c r="BG86" i="33"/>
  <c r="BG87" i="33" s="1"/>
  <c r="BI51" i="32"/>
  <c r="BJ50" i="32"/>
  <c r="BH264" i="32"/>
  <c r="BH266" i="32" s="1"/>
  <c r="BH269" i="32" s="1"/>
  <c r="BH270" i="32" s="1"/>
  <c r="BH271" i="32" s="1"/>
  <c r="BH124" i="32"/>
  <c r="BH125" i="32" s="1"/>
  <c r="BH126" i="32" s="1"/>
  <c r="BH84" i="32"/>
  <c r="BI54" i="33"/>
  <c r="BJ53" i="33"/>
  <c r="BI51" i="33"/>
  <c r="BJ50" i="33"/>
  <c r="BI50" i="26"/>
  <c r="BJ49" i="26"/>
  <c r="BG182" i="26"/>
  <c r="BG185" i="26" s="1"/>
  <c r="BG85" i="26"/>
  <c r="BG86" i="26" s="1"/>
  <c r="BG183" i="26"/>
  <c r="BG184" i="26" s="1"/>
  <c r="BH127" i="26"/>
  <c r="BH128" i="26" s="1"/>
  <c r="BH87" i="26"/>
  <c r="BH89" i="26" s="1"/>
  <c r="BH90" i="26" s="1"/>
  <c r="BJ52" i="26"/>
  <c r="BI53" i="26"/>
  <c r="BE130" i="26"/>
  <c r="BF129" i="26"/>
  <c r="BE126" i="26"/>
  <c r="BF125" i="26"/>
  <c r="BE266" i="26"/>
  <c r="BF269" i="26"/>
  <c r="BE270" i="26"/>
  <c r="BH83" i="26"/>
  <c r="BH123" i="26"/>
  <c r="BH124" i="26" s="1"/>
  <c r="BH263" i="26"/>
  <c r="BH265" i="26" s="1"/>
  <c r="BH268" i="26" s="1"/>
  <c r="BQ28" i="12"/>
  <c r="BN2" i="2"/>
  <c r="BM1" i="2"/>
  <c r="BL131" i="47" l="1"/>
  <c r="BL127" i="47"/>
  <c r="BN51" i="47"/>
  <c r="BO50" i="47"/>
  <c r="BN54" i="47"/>
  <c r="BO53" i="47"/>
  <c r="BM124" i="47"/>
  <c r="BM125" i="47" s="1"/>
  <c r="BM126" i="47" s="1"/>
  <c r="BM84" i="47"/>
  <c r="BM264" i="47"/>
  <c r="BM266" i="47" s="1"/>
  <c r="BM269" i="47" s="1"/>
  <c r="BM270" i="47" s="1"/>
  <c r="BM271" i="47" s="1"/>
  <c r="BM128" i="47"/>
  <c r="BM129" i="47" s="1"/>
  <c r="BM130" i="47" s="1"/>
  <c r="BM88" i="47"/>
  <c r="BM90" i="47" s="1"/>
  <c r="BM91" i="47" s="1"/>
  <c r="BN54" i="50"/>
  <c r="BO53" i="50"/>
  <c r="BL86" i="47"/>
  <c r="BL87" i="47" s="1"/>
  <c r="BL183" i="47"/>
  <c r="BL186" i="47" s="1"/>
  <c r="BL184" i="47"/>
  <c r="BL185" i="47" s="1"/>
  <c r="BM128" i="50"/>
  <c r="BM129" i="50" s="1"/>
  <c r="BM130" i="50" s="1"/>
  <c r="BM88" i="50"/>
  <c r="BM90" i="50" s="1"/>
  <c r="BM91" i="50" s="1"/>
  <c r="BN51" i="50"/>
  <c r="BO50" i="50"/>
  <c r="BL131" i="50"/>
  <c r="BM124" i="50"/>
  <c r="BM125" i="50" s="1"/>
  <c r="BM126" i="50" s="1"/>
  <c r="BM127" i="50" s="1"/>
  <c r="BM264" i="50"/>
  <c r="BM266" i="50" s="1"/>
  <c r="BM269" i="50" s="1"/>
  <c r="BM270" i="50" s="1"/>
  <c r="BM271" i="50" s="1"/>
  <c r="BM84" i="50"/>
  <c r="BL184" i="50"/>
  <c r="BL185" i="50" s="1"/>
  <c r="BL86" i="50"/>
  <c r="BL87" i="50" s="1"/>
  <c r="BL183" i="50"/>
  <c r="BL186" i="50" s="1"/>
  <c r="BG130" i="35"/>
  <c r="BG131" i="35" s="1"/>
  <c r="BH127" i="40"/>
  <c r="BI126" i="40"/>
  <c r="BK51" i="40"/>
  <c r="BL50" i="40"/>
  <c r="BK54" i="40"/>
  <c r="BL53" i="40"/>
  <c r="BJ264" i="40"/>
  <c r="BJ266" i="40" s="1"/>
  <c r="BJ269" i="40" s="1"/>
  <c r="BJ270" i="40" s="1"/>
  <c r="BJ271" i="40" s="1"/>
  <c r="BJ124" i="40"/>
  <c r="BJ125" i="40" s="1"/>
  <c r="BJ84" i="40"/>
  <c r="BJ88" i="40"/>
  <c r="BJ90" i="40" s="1"/>
  <c r="BJ91" i="40" s="1"/>
  <c r="BJ128" i="40"/>
  <c r="BJ129" i="40" s="1"/>
  <c r="BI130" i="40"/>
  <c r="BH131" i="40"/>
  <c r="BI183" i="40"/>
  <c r="BI186" i="40" s="1"/>
  <c r="BI86" i="40"/>
  <c r="BI87" i="40" s="1"/>
  <c r="BI184" i="40"/>
  <c r="BI185" i="40" s="1"/>
  <c r="BJ54" i="35"/>
  <c r="BK53" i="35"/>
  <c r="BI184" i="35"/>
  <c r="BI185" i="35" s="1"/>
  <c r="BI183" i="35"/>
  <c r="BI186" i="35" s="1"/>
  <c r="BI86" i="35"/>
  <c r="BI87" i="35" s="1"/>
  <c r="BI88" i="35"/>
  <c r="BI90" i="35" s="1"/>
  <c r="BI91" i="35" s="1"/>
  <c r="BI128" i="35"/>
  <c r="BI129" i="35" s="1"/>
  <c r="BK51" i="35"/>
  <c r="BL50" i="35"/>
  <c r="BJ124" i="35"/>
  <c r="BJ125" i="35" s="1"/>
  <c r="BJ126" i="35" s="1"/>
  <c r="BJ127" i="35" s="1"/>
  <c r="BJ264" i="35"/>
  <c r="BJ266" i="35" s="1"/>
  <c r="BJ269" i="35" s="1"/>
  <c r="BJ270" i="35" s="1"/>
  <c r="BJ271" i="35" s="1"/>
  <c r="BJ84" i="35"/>
  <c r="BQ29" i="35"/>
  <c r="BP306" i="35"/>
  <c r="BQ29" i="32"/>
  <c r="BP306" i="32"/>
  <c r="BQ29" i="33"/>
  <c r="BP306" i="33"/>
  <c r="BG126" i="33"/>
  <c r="BG127" i="33" s="1"/>
  <c r="BH127" i="32"/>
  <c r="BH131" i="32"/>
  <c r="BH131" i="33"/>
  <c r="BJ51" i="33"/>
  <c r="BK50" i="33"/>
  <c r="BI84" i="32"/>
  <c r="BI124" i="32"/>
  <c r="BI125" i="32" s="1"/>
  <c r="BI126" i="32" s="1"/>
  <c r="BI264" i="32"/>
  <c r="BI266" i="32" s="1"/>
  <c r="BI269" i="32" s="1"/>
  <c r="BI270" i="32" s="1"/>
  <c r="BI271" i="32" s="1"/>
  <c r="BH183" i="33"/>
  <c r="BH186" i="33" s="1"/>
  <c r="BH86" i="33"/>
  <c r="BH87" i="33" s="1"/>
  <c r="BH184" i="33"/>
  <c r="BH185" i="33" s="1"/>
  <c r="BI128" i="33"/>
  <c r="BI129" i="33" s="1"/>
  <c r="BI130" i="33" s="1"/>
  <c r="BI88" i="33"/>
  <c r="BI90" i="33" s="1"/>
  <c r="BI91" i="33" s="1"/>
  <c r="BJ54" i="32"/>
  <c r="BK53" i="32"/>
  <c r="BH183" i="32"/>
  <c r="BH186" i="32" s="1"/>
  <c r="BH184" i="32"/>
  <c r="BH185" i="32" s="1"/>
  <c r="BH86" i="32"/>
  <c r="BH87" i="32" s="1"/>
  <c r="BI128" i="32"/>
  <c r="BI129" i="32" s="1"/>
  <c r="BI130" i="32" s="1"/>
  <c r="BI88" i="32"/>
  <c r="BI90" i="32" s="1"/>
  <c r="BI91" i="32" s="1"/>
  <c r="BI124" i="33"/>
  <c r="BI125" i="33" s="1"/>
  <c r="BI84" i="33"/>
  <c r="BI264" i="33"/>
  <c r="BI266" i="33" s="1"/>
  <c r="BI269" i="33" s="1"/>
  <c r="BI270" i="33" s="1"/>
  <c r="BI271" i="33" s="1"/>
  <c r="BJ54" i="33"/>
  <c r="BK53" i="33"/>
  <c r="BJ51" i="32"/>
  <c r="BK50" i="32"/>
  <c r="BI127" i="26"/>
  <c r="BI128" i="26" s="1"/>
  <c r="BI87" i="26"/>
  <c r="BI89" i="26" s="1"/>
  <c r="BI90" i="26" s="1"/>
  <c r="BK52" i="26"/>
  <c r="BJ53" i="26"/>
  <c r="BF270" i="26"/>
  <c r="BG269" i="26"/>
  <c r="BF266" i="26"/>
  <c r="BF126" i="26"/>
  <c r="BG125" i="26"/>
  <c r="BH183" i="26"/>
  <c r="BH184" i="26" s="1"/>
  <c r="BH182" i="26"/>
  <c r="BH185" i="26" s="1"/>
  <c r="BH85" i="26"/>
  <c r="BH86" i="26" s="1"/>
  <c r="BF130" i="26"/>
  <c r="BG129" i="26"/>
  <c r="BK49" i="26"/>
  <c r="BJ50" i="26"/>
  <c r="BI83" i="26"/>
  <c r="BI123" i="26"/>
  <c r="BI124" i="26" s="1"/>
  <c r="BI263" i="26"/>
  <c r="BI265" i="26" s="1"/>
  <c r="BI268" i="26" s="1"/>
  <c r="BR28" i="12"/>
  <c r="BO2" i="2"/>
  <c r="BN1" i="2"/>
  <c r="BM131" i="47" l="1"/>
  <c r="BM131" i="50"/>
  <c r="BO54" i="50"/>
  <c r="BP53" i="50"/>
  <c r="BO54" i="47"/>
  <c r="BP53" i="47"/>
  <c r="BO51" i="50"/>
  <c r="BP50" i="50"/>
  <c r="BN128" i="50"/>
  <c r="BN129" i="50" s="1"/>
  <c r="BN130" i="50" s="1"/>
  <c r="BN88" i="50"/>
  <c r="BN90" i="50" s="1"/>
  <c r="BN91" i="50" s="1"/>
  <c r="BN88" i="47"/>
  <c r="BN90" i="47" s="1"/>
  <c r="BN91" i="47" s="1"/>
  <c r="BN128" i="47"/>
  <c r="BN129" i="47" s="1"/>
  <c r="BN130" i="47" s="1"/>
  <c r="BN264" i="50"/>
  <c r="BN266" i="50" s="1"/>
  <c r="BN269" i="50" s="1"/>
  <c r="BN84" i="50"/>
  <c r="BN124" i="50"/>
  <c r="BN125" i="50" s="1"/>
  <c r="BN126" i="50" s="1"/>
  <c r="BN127" i="50" s="1"/>
  <c r="BO51" i="47"/>
  <c r="BP50" i="47"/>
  <c r="BN264" i="47"/>
  <c r="BN266" i="47" s="1"/>
  <c r="BN269" i="47" s="1"/>
  <c r="BN270" i="47" s="1"/>
  <c r="BN271" i="47" s="1"/>
  <c r="BN124" i="47"/>
  <c r="BN125" i="47" s="1"/>
  <c r="BN126" i="47" s="1"/>
  <c r="BN84" i="47"/>
  <c r="BM183" i="50"/>
  <c r="BM186" i="50" s="1"/>
  <c r="BM184" i="50"/>
  <c r="BM185" i="50" s="1"/>
  <c r="BM86" i="50"/>
  <c r="BM87" i="50" s="1"/>
  <c r="BM184" i="47"/>
  <c r="BM185" i="47" s="1"/>
  <c r="BM183" i="47"/>
  <c r="BM186" i="47" s="1"/>
  <c r="BM86" i="47"/>
  <c r="BM87" i="47" s="1"/>
  <c r="BM127" i="47"/>
  <c r="BH130" i="35"/>
  <c r="BH131" i="35" s="1"/>
  <c r="BK88" i="40"/>
  <c r="BK90" i="40" s="1"/>
  <c r="BK91" i="40" s="1"/>
  <c r="BK128" i="40"/>
  <c r="BK129" i="40" s="1"/>
  <c r="BJ130" i="40"/>
  <c r="BI131" i="40"/>
  <c r="BL51" i="40"/>
  <c r="BM50" i="40"/>
  <c r="BK264" i="40"/>
  <c r="BK266" i="40" s="1"/>
  <c r="BK269" i="40" s="1"/>
  <c r="BK124" i="40"/>
  <c r="BK125" i="40" s="1"/>
  <c r="BK84" i="40"/>
  <c r="BI127" i="40"/>
  <c r="BJ126" i="40"/>
  <c r="BJ86" i="40"/>
  <c r="BJ87" i="40" s="1"/>
  <c r="BJ184" i="40"/>
  <c r="BJ185" i="40" s="1"/>
  <c r="BJ183" i="40"/>
  <c r="BJ186" i="40" s="1"/>
  <c r="BL54" i="40"/>
  <c r="BM53" i="40"/>
  <c r="BJ88" i="35"/>
  <c r="BJ90" i="35" s="1"/>
  <c r="BJ91" i="35" s="1"/>
  <c r="BJ128" i="35"/>
  <c r="BJ129" i="35" s="1"/>
  <c r="BL51" i="35"/>
  <c r="BM50" i="35"/>
  <c r="BK124" i="35"/>
  <c r="BK125" i="35" s="1"/>
  <c r="BK126" i="35" s="1"/>
  <c r="BK127" i="35" s="1"/>
  <c r="BK264" i="35"/>
  <c r="BK266" i="35" s="1"/>
  <c r="BK269" i="35" s="1"/>
  <c r="BK84" i="35"/>
  <c r="BJ184" i="35"/>
  <c r="BJ185" i="35" s="1"/>
  <c r="BJ183" i="35"/>
  <c r="BJ186" i="35" s="1"/>
  <c r="BJ86" i="35"/>
  <c r="BJ87" i="35" s="1"/>
  <c r="BK54" i="35"/>
  <c r="BL53" i="35"/>
  <c r="BR29" i="35"/>
  <c r="BQ306" i="35"/>
  <c r="BR29" i="33"/>
  <c r="BQ306" i="33"/>
  <c r="BR29" i="32"/>
  <c r="BQ306" i="32"/>
  <c r="BH126" i="33"/>
  <c r="BH127" i="33" s="1"/>
  <c r="BI127" i="32"/>
  <c r="BI131" i="33"/>
  <c r="BI131" i="32"/>
  <c r="BJ84" i="32"/>
  <c r="BJ124" i="32"/>
  <c r="BJ125" i="32" s="1"/>
  <c r="BJ126" i="32" s="1"/>
  <c r="BJ264" i="32"/>
  <c r="BJ266" i="32" s="1"/>
  <c r="BJ269" i="32" s="1"/>
  <c r="BJ270" i="32" s="1"/>
  <c r="BJ271" i="32" s="1"/>
  <c r="BK51" i="33"/>
  <c r="BL50" i="33"/>
  <c r="BJ264" i="33"/>
  <c r="BJ266" i="33" s="1"/>
  <c r="BJ269" i="33" s="1"/>
  <c r="BJ270" i="33" s="1"/>
  <c r="BJ271" i="33" s="1"/>
  <c r="BJ84" i="33"/>
  <c r="BJ124" i="33"/>
  <c r="BJ125" i="33" s="1"/>
  <c r="BK54" i="33"/>
  <c r="BL53" i="33"/>
  <c r="BI184" i="33"/>
  <c r="BI185" i="33" s="1"/>
  <c r="BI86" i="33"/>
  <c r="BI87" i="33" s="1"/>
  <c r="BI183" i="33"/>
  <c r="BI186" i="33" s="1"/>
  <c r="BK54" i="32"/>
  <c r="BL53" i="32"/>
  <c r="BJ128" i="33"/>
  <c r="BJ129" i="33" s="1"/>
  <c r="BJ130" i="33" s="1"/>
  <c r="BJ88" i="33"/>
  <c r="BJ90" i="33" s="1"/>
  <c r="BJ91" i="33" s="1"/>
  <c r="BK51" i="32"/>
  <c r="BL50" i="32"/>
  <c r="BJ128" i="32"/>
  <c r="BJ129" i="32" s="1"/>
  <c r="BJ130" i="32" s="1"/>
  <c r="BJ88" i="32"/>
  <c r="BJ90" i="32" s="1"/>
  <c r="BJ91" i="32" s="1"/>
  <c r="BI183" i="32"/>
  <c r="BI186" i="32" s="1"/>
  <c r="BI86" i="32"/>
  <c r="BI87" i="32" s="1"/>
  <c r="BI184" i="32"/>
  <c r="BI185" i="32" s="1"/>
  <c r="BK53" i="26"/>
  <c r="BL52" i="26"/>
  <c r="BJ263" i="26"/>
  <c r="BJ265" i="26" s="1"/>
  <c r="BJ268" i="26" s="1"/>
  <c r="BJ83" i="26"/>
  <c r="BJ123" i="26"/>
  <c r="BJ124" i="26" s="1"/>
  <c r="BH125" i="26"/>
  <c r="BG126" i="26"/>
  <c r="BL49" i="26"/>
  <c r="BK50" i="26"/>
  <c r="BJ127" i="26"/>
  <c r="BJ128" i="26" s="1"/>
  <c r="BJ87" i="26"/>
  <c r="BJ89" i="26" s="1"/>
  <c r="BJ90" i="26" s="1"/>
  <c r="BG130" i="26"/>
  <c r="BH129" i="26"/>
  <c r="BG266" i="26"/>
  <c r="BH269" i="26"/>
  <c r="BG270" i="26"/>
  <c r="BI182" i="26"/>
  <c r="BI185" i="26" s="1"/>
  <c r="BI183" i="26"/>
  <c r="BI184" i="26" s="1"/>
  <c r="BI85" i="26"/>
  <c r="BI86" i="26" s="1"/>
  <c r="BS28" i="12"/>
  <c r="BP2" i="2"/>
  <c r="BO1" i="2"/>
  <c r="BN131" i="47" l="1"/>
  <c r="BN131" i="50"/>
  <c r="BN183" i="50"/>
  <c r="BN186" i="50" s="1"/>
  <c r="BN184" i="50"/>
  <c r="BN185" i="50" s="1"/>
  <c r="BN86" i="50"/>
  <c r="BN87" i="50" s="1"/>
  <c r="BP54" i="47"/>
  <c r="BQ53" i="47"/>
  <c r="BO88" i="47"/>
  <c r="BO90" i="47" s="1"/>
  <c r="BO91" i="47" s="1"/>
  <c r="BO128" i="47"/>
  <c r="BO129" i="47" s="1"/>
  <c r="BO130" i="47" s="1"/>
  <c r="BN183" i="47"/>
  <c r="BN186" i="47" s="1"/>
  <c r="BN86" i="47"/>
  <c r="BN87" i="47" s="1"/>
  <c r="BN184" i="47"/>
  <c r="BN185" i="47" s="1"/>
  <c r="BP54" i="50"/>
  <c r="BQ53" i="50"/>
  <c r="BN127" i="47"/>
  <c r="BO88" i="50"/>
  <c r="BO90" i="50" s="1"/>
  <c r="BO91" i="50" s="1"/>
  <c r="BO128" i="50"/>
  <c r="BO129" i="50" s="1"/>
  <c r="BO130" i="50" s="1"/>
  <c r="BP51" i="47"/>
  <c r="BQ50" i="47"/>
  <c r="BO124" i="47"/>
  <c r="BO125" i="47" s="1"/>
  <c r="BO126" i="47" s="1"/>
  <c r="BO264" i="47"/>
  <c r="BO266" i="47" s="1"/>
  <c r="BO269" i="47" s="1"/>
  <c r="BO270" i="47" s="1"/>
  <c r="BO271" i="47" s="1"/>
  <c r="BO84" i="47"/>
  <c r="BP51" i="50"/>
  <c r="BQ50" i="50"/>
  <c r="BO264" i="50"/>
  <c r="BO266" i="50" s="1"/>
  <c r="BO269" i="50" s="1"/>
  <c r="BO270" i="50" s="1"/>
  <c r="BO271" i="50" s="1"/>
  <c r="BO124" i="50"/>
  <c r="BO125" i="50" s="1"/>
  <c r="BO126" i="50" s="1"/>
  <c r="BO127" i="50" s="1"/>
  <c r="BO84" i="50"/>
  <c r="BI130" i="35"/>
  <c r="BI131" i="35" s="1"/>
  <c r="BM54" i="40"/>
  <c r="BN53" i="40"/>
  <c r="BL128" i="40"/>
  <c r="BL129" i="40" s="1"/>
  <c r="BL88" i="40"/>
  <c r="BL90" i="40" s="1"/>
  <c r="BL91" i="40" s="1"/>
  <c r="BM51" i="40"/>
  <c r="BN50" i="40"/>
  <c r="BL264" i="40"/>
  <c r="BL266" i="40" s="1"/>
  <c r="BL269" i="40" s="1"/>
  <c r="BL270" i="40" s="1"/>
  <c r="BL124" i="40"/>
  <c r="BL125" i="40" s="1"/>
  <c r="BL84" i="40"/>
  <c r="BJ127" i="40"/>
  <c r="BK126" i="40"/>
  <c r="BK130" i="40"/>
  <c r="BJ131" i="40"/>
  <c r="BK86" i="40"/>
  <c r="BK87" i="40" s="1"/>
  <c r="BK183" i="40"/>
  <c r="BK186" i="40" s="1"/>
  <c r="BK184" i="40"/>
  <c r="BK185" i="40" s="1"/>
  <c r="BK184" i="35"/>
  <c r="BK185" i="35" s="1"/>
  <c r="BK86" i="35"/>
  <c r="BK87" i="35" s="1"/>
  <c r="BK183" i="35"/>
  <c r="BK186" i="35" s="1"/>
  <c r="BM51" i="35"/>
  <c r="BN50" i="35"/>
  <c r="BL54" i="35"/>
  <c r="BM53" i="35"/>
  <c r="BL84" i="35"/>
  <c r="BL124" i="35"/>
  <c r="BL125" i="35" s="1"/>
  <c r="BL126" i="35" s="1"/>
  <c r="BL127" i="35" s="1"/>
  <c r="BL264" i="35"/>
  <c r="BL266" i="35" s="1"/>
  <c r="BL269" i="35" s="1"/>
  <c r="BL270" i="35" s="1"/>
  <c r="BL271" i="35" s="1"/>
  <c r="BK88" i="35"/>
  <c r="BK90" i="35" s="1"/>
  <c r="BK91" i="35" s="1"/>
  <c r="BK128" i="35"/>
  <c r="BK129" i="35" s="1"/>
  <c r="BS29" i="35"/>
  <c r="BR306" i="35"/>
  <c r="BS29" i="32"/>
  <c r="BR306" i="32"/>
  <c r="BS29" i="33"/>
  <c r="BR306" i="33"/>
  <c r="BI126" i="33"/>
  <c r="BI127" i="33" s="1"/>
  <c r="BJ131" i="33"/>
  <c r="BJ127" i="32"/>
  <c r="BJ131" i="32"/>
  <c r="BK128" i="33"/>
  <c r="BK129" i="33" s="1"/>
  <c r="BK130" i="33" s="1"/>
  <c r="BK88" i="33"/>
  <c r="BK90" i="33" s="1"/>
  <c r="BK91" i="33" s="1"/>
  <c r="BJ184" i="32"/>
  <c r="BJ185" i="32" s="1"/>
  <c r="BJ183" i="32"/>
  <c r="BJ186" i="32" s="1"/>
  <c r="BJ86" i="32"/>
  <c r="BJ87" i="32" s="1"/>
  <c r="BL54" i="32"/>
  <c r="BM53" i="32"/>
  <c r="BJ184" i="33"/>
  <c r="BJ185" i="33" s="1"/>
  <c r="BJ183" i="33"/>
  <c r="BJ186" i="33" s="1"/>
  <c r="BJ86" i="33"/>
  <c r="BJ87" i="33" s="1"/>
  <c r="BK128" i="32"/>
  <c r="BK129" i="32" s="1"/>
  <c r="BK130" i="32" s="1"/>
  <c r="BK88" i="32"/>
  <c r="BK90" i="32" s="1"/>
  <c r="BK91" i="32" s="1"/>
  <c r="BL51" i="32"/>
  <c r="BM50" i="32"/>
  <c r="BL51" i="33"/>
  <c r="BM50" i="33"/>
  <c r="BK124" i="32"/>
  <c r="BK125" i="32" s="1"/>
  <c r="BK126" i="32" s="1"/>
  <c r="BK84" i="32"/>
  <c r="BK264" i="32"/>
  <c r="BK266" i="32" s="1"/>
  <c r="BK269" i="32" s="1"/>
  <c r="BK124" i="33"/>
  <c r="BK125" i="33" s="1"/>
  <c r="BK84" i="33"/>
  <c r="BK264" i="33"/>
  <c r="BK266" i="33" s="1"/>
  <c r="BK269" i="33" s="1"/>
  <c r="BL54" i="33"/>
  <c r="BM53" i="33"/>
  <c r="BI125" i="26"/>
  <c r="BH126" i="26"/>
  <c r="BL53" i="26"/>
  <c r="BM52" i="26"/>
  <c r="BK87" i="26"/>
  <c r="BK89" i="26" s="1"/>
  <c r="BK90" i="26" s="1"/>
  <c r="BK127" i="26"/>
  <c r="BK128" i="26" s="1"/>
  <c r="BJ85" i="26"/>
  <c r="BJ86" i="26" s="1"/>
  <c r="BJ182" i="26"/>
  <c r="BJ185" i="26" s="1"/>
  <c r="BJ183" i="26"/>
  <c r="BJ184" i="26" s="1"/>
  <c r="BH130" i="26"/>
  <c r="BI129" i="26"/>
  <c r="BK123" i="26"/>
  <c r="BK124" i="26" s="1"/>
  <c r="BK263" i="26"/>
  <c r="BK265" i="26" s="1"/>
  <c r="BK268" i="26" s="1"/>
  <c r="BK83" i="26"/>
  <c r="BM49" i="26"/>
  <c r="BL50" i="26"/>
  <c r="BH266" i="26"/>
  <c r="BH270" i="26"/>
  <c r="BI269" i="26"/>
  <c r="BT28" i="12"/>
  <c r="BQ2" i="2"/>
  <c r="BP1" i="2"/>
  <c r="BO127" i="47" l="1"/>
  <c r="BO131" i="50"/>
  <c r="BO131" i="47"/>
  <c r="BQ54" i="50"/>
  <c r="BR53" i="50"/>
  <c r="BP88" i="47"/>
  <c r="BP90" i="47" s="1"/>
  <c r="BP91" i="47" s="1"/>
  <c r="BP128" i="47"/>
  <c r="BP129" i="47" s="1"/>
  <c r="BP130" i="47" s="1"/>
  <c r="BP128" i="50"/>
  <c r="BP129" i="50" s="1"/>
  <c r="BP130" i="50" s="1"/>
  <c r="BP88" i="50"/>
  <c r="BP90" i="50" s="1"/>
  <c r="BP91" i="50" s="1"/>
  <c r="BO183" i="50"/>
  <c r="BO186" i="50" s="1"/>
  <c r="BO86" i="50"/>
  <c r="BO87" i="50" s="1"/>
  <c r="BO184" i="50"/>
  <c r="BO185" i="50" s="1"/>
  <c r="BQ51" i="47"/>
  <c r="BR50" i="47"/>
  <c r="BP124" i="47"/>
  <c r="BP125" i="47" s="1"/>
  <c r="BP126" i="47" s="1"/>
  <c r="BP84" i="47"/>
  <c r="BP264" i="47"/>
  <c r="BP266" i="47" s="1"/>
  <c r="BP269" i="47" s="1"/>
  <c r="BP270" i="47" s="1"/>
  <c r="BP271" i="47" s="1"/>
  <c r="BQ51" i="50"/>
  <c r="BR50" i="50"/>
  <c r="BP84" i="50"/>
  <c r="BP124" i="50"/>
  <c r="BP125" i="50" s="1"/>
  <c r="BP126" i="50" s="1"/>
  <c r="BP127" i="50" s="1"/>
  <c r="BP264" i="50"/>
  <c r="BP266" i="50" s="1"/>
  <c r="BP269" i="50" s="1"/>
  <c r="BO86" i="47"/>
  <c r="BO87" i="47" s="1"/>
  <c r="BO184" i="47"/>
  <c r="BO185" i="47" s="1"/>
  <c r="BO183" i="47"/>
  <c r="BO186" i="47" s="1"/>
  <c r="BQ54" i="47"/>
  <c r="BR53" i="47"/>
  <c r="BJ130" i="35"/>
  <c r="BJ131" i="35" s="1"/>
  <c r="BL271" i="40"/>
  <c r="BN51" i="40"/>
  <c r="BO50" i="40"/>
  <c r="BM264" i="40"/>
  <c r="BM266" i="40" s="1"/>
  <c r="BM269" i="40" s="1"/>
  <c r="BM270" i="40" s="1"/>
  <c r="BM271" i="40" s="1"/>
  <c r="BM124" i="40"/>
  <c r="BM125" i="40" s="1"/>
  <c r="BM84" i="40"/>
  <c r="BK131" i="40"/>
  <c r="BL130" i="40"/>
  <c r="BL126" i="40"/>
  <c r="BK127" i="40"/>
  <c r="BN54" i="40"/>
  <c r="BO53" i="40"/>
  <c r="BL86" i="40"/>
  <c r="BL87" i="40" s="1"/>
  <c r="BL184" i="40"/>
  <c r="BL185" i="40" s="1"/>
  <c r="BL183" i="40"/>
  <c r="BL186" i="40" s="1"/>
  <c r="BM128" i="40"/>
  <c r="BM129" i="40" s="1"/>
  <c r="BM88" i="40"/>
  <c r="BM90" i="40" s="1"/>
  <c r="BM91" i="40" s="1"/>
  <c r="BN51" i="35"/>
  <c r="BO50" i="35"/>
  <c r="BM124" i="35"/>
  <c r="BM125" i="35" s="1"/>
  <c r="BM126" i="35" s="1"/>
  <c r="BM127" i="35" s="1"/>
  <c r="BM264" i="35"/>
  <c r="BM266" i="35" s="1"/>
  <c r="BM269" i="35" s="1"/>
  <c r="BM270" i="35" s="1"/>
  <c r="BM271" i="35" s="1"/>
  <c r="BM84" i="35"/>
  <c r="BL86" i="35"/>
  <c r="BL87" i="35" s="1"/>
  <c r="BL184" i="35"/>
  <c r="BL185" i="35" s="1"/>
  <c r="BL183" i="35"/>
  <c r="BL186" i="35" s="1"/>
  <c r="BM54" i="35"/>
  <c r="BN53" i="35"/>
  <c r="BL128" i="35"/>
  <c r="BL129" i="35" s="1"/>
  <c r="BL88" i="35"/>
  <c r="BL90" i="35" s="1"/>
  <c r="BL91" i="35" s="1"/>
  <c r="BT29" i="35"/>
  <c r="BS306" i="35"/>
  <c r="BT29" i="33"/>
  <c r="BS306" i="33"/>
  <c r="BT29" i="32"/>
  <c r="BS306" i="32"/>
  <c r="BJ126" i="33"/>
  <c r="BJ127" i="33" s="1"/>
  <c r="BK131" i="32"/>
  <c r="BM51" i="33"/>
  <c r="BN50" i="33"/>
  <c r="BL128" i="32"/>
  <c r="BL129" i="32" s="1"/>
  <c r="BL130" i="32" s="1"/>
  <c r="BL88" i="32"/>
  <c r="BL90" i="32" s="1"/>
  <c r="BL91" i="32" s="1"/>
  <c r="BK127" i="32"/>
  <c r="BK183" i="33"/>
  <c r="BK186" i="33" s="1"/>
  <c r="BK86" i="33"/>
  <c r="BK87" i="33" s="1"/>
  <c r="BK184" i="33"/>
  <c r="BK185" i="33" s="1"/>
  <c r="BL128" i="33"/>
  <c r="BL129" i="33" s="1"/>
  <c r="BL130" i="33" s="1"/>
  <c r="BL88" i="33"/>
  <c r="BL90" i="33" s="1"/>
  <c r="BL91" i="33" s="1"/>
  <c r="BK86" i="32"/>
  <c r="BK87" i="32" s="1"/>
  <c r="BK184" i="32"/>
  <c r="BK185" i="32" s="1"/>
  <c r="BK183" i="32"/>
  <c r="BK186" i="32" s="1"/>
  <c r="BK131" i="33"/>
  <c r="BM54" i="33"/>
  <c r="BN53" i="33"/>
  <c r="BL84" i="33"/>
  <c r="BL264" i="33"/>
  <c r="BL266" i="33" s="1"/>
  <c r="BL269" i="33" s="1"/>
  <c r="BL270" i="33" s="1"/>
  <c r="BL124" i="33"/>
  <c r="BL125" i="33" s="1"/>
  <c r="BM54" i="32"/>
  <c r="BN53" i="32"/>
  <c r="BM51" i="32"/>
  <c r="BN50" i="32"/>
  <c r="BL264" i="32"/>
  <c r="BL266" i="32" s="1"/>
  <c r="BL269" i="32" s="1"/>
  <c r="BL270" i="32" s="1"/>
  <c r="BL271" i="32" s="1"/>
  <c r="BL84" i="32"/>
  <c r="BL124" i="32"/>
  <c r="BL125" i="32" s="1"/>
  <c r="BL126" i="32" s="1"/>
  <c r="BL263" i="26"/>
  <c r="BL265" i="26" s="1"/>
  <c r="BL268" i="26" s="1"/>
  <c r="BL83" i="26"/>
  <c r="BL123" i="26"/>
  <c r="BL124" i="26" s="1"/>
  <c r="BM53" i="26"/>
  <c r="BN52" i="26"/>
  <c r="BM50" i="26"/>
  <c r="BN49" i="26"/>
  <c r="BJ129" i="26"/>
  <c r="BI130" i="26"/>
  <c r="BL87" i="26"/>
  <c r="BL89" i="26" s="1"/>
  <c r="BL90" i="26" s="1"/>
  <c r="BL127" i="26"/>
  <c r="BL128" i="26" s="1"/>
  <c r="BI126" i="26"/>
  <c r="BJ125" i="26"/>
  <c r="BI266" i="26"/>
  <c r="BJ269" i="26"/>
  <c r="BI270" i="26"/>
  <c r="BK183" i="26"/>
  <c r="BK184" i="26" s="1"/>
  <c r="BK182" i="26"/>
  <c r="BK185" i="26" s="1"/>
  <c r="BK85" i="26"/>
  <c r="BK86" i="26" s="1"/>
  <c r="BU28" i="12"/>
  <c r="BR2" i="2"/>
  <c r="BQ1" i="2"/>
  <c r="BP131" i="50" l="1"/>
  <c r="BQ264" i="47"/>
  <c r="BQ266" i="47" s="1"/>
  <c r="BQ269" i="47" s="1"/>
  <c r="BQ270" i="47" s="1"/>
  <c r="BQ271" i="47" s="1"/>
  <c r="BQ84" i="47"/>
  <c r="BQ124" i="47"/>
  <c r="BQ125" i="47" s="1"/>
  <c r="BR54" i="50"/>
  <c r="BS53" i="50"/>
  <c r="BP184" i="50"/>
  <c r="BP185" i="50" s="1"/>
  <c r="BP86" i="50"/>
  <c r="BP87" i="50" s="1"/>
  <c r="BP183" i="50"/>
  <c r="BP186" i="50" s="1"/>
  <c r="BQ128" i="50"/>
  <c r="BQ129" i="50" s="1"/>
  <c r="BQ130" i="50" s="1"/>
  <c r="BQ88" i="50"/>
  <c r="BQ90" i="50" s="1"/>
  <c r="BQ91" i="50" s="1"/>
  <c r="BR54" i="47"/>
  <c r="BS53" i="47"/>
  <c r="BR51" i="50"/>
  <c r="BS50" i="50"/>
  <c r="BQ128" i="47"/>
  <c r="BQ129" i="47" s="1"/>
  <c r="BQ130" i="47" s="1"/>
  <c r="BQ88" i="47"/>
  <c r="BQ90" i="47" s="1"/>
  <c r="BQ91" i="47" s="1"/>
  <c r="BQ124" i="50"/>
  <c r="BQ125" i="50" s="1"/>
  <c r="BQ126" i="50" s="1"/>
  <c r="BQ127" i="50" s="1"/>
  <c r="BQ84" i="50"/>
  <c r="BQ264" i="50"/>
  <c r="BQ266" i="50" s="1"/>
  <c r="BQ269" i="50" s="1"/>
  <c r="BQ270" i="50" s="1"/>
  <c r="BQ271" i="50" s="1"/>
  <c r="BP131" i="47"/>
  <c r="BP184" i="47"/>
  <c r="BP185" i="47" s="1"/>
  <c r="BP183" i="47"/>
  <c r="BP186" i="47" s="1"/>
  <c r="BP86" i="47"/>
  <c r="BP87" i="47" s="1"/>
  <c r="BR51" i="47"/>
  <c r="BS50" i="47"/>
  <c r="BP127" i="47"/>
  <c r="BQ126" i="47"/>
  <c r="BK130" i="35"/>
  <c r="BK131" i="35" s="1"/>
  <c r="BM183" i="40"/>
  <c r="BM186" i="40" s="1"/>
  <c r="BM86" i="40"/>
  <c r="BM87" i="40" s="1"/>
  <c r="BM184" i="40"/>
  <c r="BM185" i="40" s="1"/>
  <c r="BO54" i="40"/>
  <c r="BP53" i="40"/>
  <c r="BN128" i="40"/>
  <c r="BN129" i="40" s="1"/>
  <c r="BN88" i="40"/>
  <c r="BN90" i="40" s="1"/>
  <c r="BN91" i="40" s="1"/>
  <c r="BO51" i="40"/>
  <c r="BP50" i="40"/>
  <c r="BN264" i="40"/>
  <c r="BN266" i="40" s="1"/>
  <c r="BN269" i="40" s="1"/>
  <c r="BN270" i="40" s="1"/>
  <c r="BN271" i="40" s="1"/>
  <c r="BN124" i="40"/>
  <c r="BN125" i="40" s="1"/>
  <c r="BN84" i="40"/>
  <c r="BM126" i="40"/>
  <c r="BL127" i="40"/>
  <c r="BL131" i="40"/>
  <c r="BM130" i="40"/>
  <c r="BN54" i="35"/>
  <c r="BO53" i="35"/>
  <c r="BM88" i="35"/>
  <c r="BM90" i="35" s="1"/>
  <c r="BM91" i="35" s="1"/>
  <c r="BM128" i="35"/>
  <c r="BM129" i="35" s="1"/>
  <c r="BM183" i="35"/>
  <c r="BM186" i="35" s="1"/>
  <c r="BM86" i="35"/>
  <c r="BM87" i="35" s="1"/>
  <c r="BM184" i="35"/>
  <c r="BM185" i="35" s="1"/>
  <c r="BO51" i="35"/>
  <c r="BP50" i="35"/>
  <c r="BN84" i="35"/>
  <c r="BN124" i="35"/>
  <c r="BN125" i="35" s="1"/>
  <c r="BN126" i="35" s="1"/>
  <c r="BN127" i="35" s="1"/>
  <c r="BN264" i="35"/>
  <c r="BN266" i="35" s="1"/>
  <c r="BN269" i="35" s="1"/>
  <c r="BN270" i="35" s="1"/>
  <c r="BN271" i="35" s="1"/>
  <c r="BU29" i="35"/>
  <c r="BT306" i="35"/>
  <c r="BU29" i="32"/>
  <c r="BT306" i="32"/>
  <c r="BU29" i="33"/>
  <c r="BT306" i="33"/>
  <c r="BK126" i="33"/>
  <c r="BK127" i="33" s="1"/>
  <c r="BL127" i="32"/>
  <c r="BL131" i="32"/>
  <c r="BL131" i="33"/>
  <c r="BL271" i="33"/>
  <c r="BN54" i="33"/>
  <c r="BO53" i="33"/>
  <c r="BN51" i="33"/>
  <c r="BO50" i="33"/>
  <c r="BN51" i="32"/>
  <c r="BO50" i="32"/>
  <c r="BM88" i="33"/>
  <c r="BM90" i="33" s="1"/>
  <c r="BM91" i="33" s="1"/>
  <c r="BM128" i="33"/>
  <c r="BM129" i="33" s="1"/>
  <c r="BM130" i="33" s="1"/>
  <c r="BM124" i="33"/>
  <c r="BM125" i="33" s="1"/>
  <c r="BM264" i="33"/>
  <c r="BM266" i="33" s="1"/>
  <c r="BM269" i="33" s="1"/>
  <c r="BM270" i="33" s="1"/>
  <c r="BM84" i="33"/>
  <c r="BM264" i="32"/>
  <c r="BM266" i="32" s="1"/>
  <c r="BM269" i="32" s="1"/>
  <c r="BM270" i="32" s="1"/>
  <c r="BM271" i="32" s="1"/>
  <c r="BM124" i="32"/>
  <c r="BM125" i="32" s="1"/>
  <c r="BM126" i="32" s="1"/>
  <c r="BM84" i="32"/>
  <c r="BL183" i="32"/>
  <c r="BL186" i="32" s="1"/>
  <c r="BL184" i="32"/>
  <c r="BL185" i="32" s="1"/>
  <c r="BL86" i="32"/>
  <c r="BL87" i="32" s="1"/>
  <c r="BL86" i="33"/>
  <c r="BL87" i="33" s="1"/>
  <c r="BL184" i="33"/>
  <c r="BL185" i="33" s="1"/>
  <c r="BL183" i="33"/>
  <c r="BL186" i="33" s="1"/>
  <c r="BN54" i="32"/>
  <c r="BO53" i="32"/>
  <c r="BM88" i="32"/>
  <c r="BM90" i="32" s="1"/>
  <c r="BM91" i="32" s="1"/>
  <c r="BM128" i="32"/>
  <c r="BM129" i="32" s="1"/>
  <c r="BM130" i="32" s="1"/>
  <c r="BM263" i="26"/>
  <c r="BM265" i="26" s="1"/>
  <c r="BM268" i="26" s="1"/>
  <c r="BM83" i="26"/>
  <c r="BM123" i="26"/>
  <c r="BM124" i="26" s="1"/>
  <c r="BN53" i="26"/>
  <c r="BO52" i="26"/>
  <c r="BK125" i="26"/>
  <c r="BJ126" i="26"/>
  <c r="BM127" i="26"/>
  <c r="BM128" i="26" s="1"/>
  <c r="BM87" i="26"/>
  <c r="BM89" i="26" s="1"/>
  <c r="BM90" i="26" s="1"/>
  <c r="BJ266" i="26"/>
  <c r="BJ270" i="26"/>
  <c r="BK269" i="26"/>
  <c r="BJ130" i="26"/>
  <c r="BK129" i="26"/>
  <c r="BL183" i="26"/>
  <c r="BL184" i="26" s="1"/>
  <c r="BL182" i="26"/>
  <c r="BL185" i="26" s="1"/>
  <c r="BL85" i="26"/>
  <c r="BL86" i="26" s="1"/>
  <c r="BO49" i="26"/>
  <c r="BN50" i="26"/>
  <c r="BV28" i="12"/>
  <c r="BS2" i="2"/>
  <c r="BR1" i="2"/>
  <c r="BQ131" i="50" l="1"/>
  <c r="BR264" i="50"/>
  <c r="BR266" i="50" s="1"/>
  <c r="BR269" i="50" s="1"/>
  <c r="BR124" i="50"/>
  <c r="BR125" i="50" s="1"/>
  <c r="BR126" i="50" s="1"/>
  <c r="BR127" i="50" s="1"/>
  <c r="BR84" i="50"/>
  <c r="BQ127" i="47"/>
  <c r="BQ131" i="47"/>
  <c r="BS54" i="47"/>
  <c r="BT53" i="47"/>
  <c r="BS54" i="50"/>
  <c r="BT53" i="50"/>
  <c r="BR128" i="47"/>
  <c r="BR129" i="47" s="1"/>
  <c r="BR130" i="47" s="1"/>
  <c r="BR88" i="47"/>
  <c r="BR90" i="47" s="1"/>
  <c r="BR91" i="47" s="1"/>
  <c r="BR128" i="50"/>
  <c r="BR129" i="50" s="1"/>
  <c r="BR130" i="50" s="1"/>
  <c r="BR88" i="50"/>
  <c r="BR90" i="50" s="1"/>
  <c r="BR91" i="50" s="1"/>
  <c r="BS51" i="47"/>
  <c r="BT50" i="47"/>
  <c r="BQ86" i="50"/>
  <c r="BQ87" i="50" s="1"/>
  <c r="BQ184" i="50"/>
  <c r="BQ185" i="50" s="1"/>
  <c r="BQ183" i="50"/>
  <c r="BQ186" i="50" s="1"/>
  <c r="BR264" i="47"/>
  <c r="BR266" i="47" s="1"/>
  <c r="BR269" i="47" s="1"/>
  <c r="BR84" i="47"/>
  <c r="BR124" i="47"/>
  <c r="BR125" i="47" s="1"/>
  <c r="BR126" i="47" s="1"/>
  <c r="BQ183" i="47"/>
  <c r="BQ186" i="47" s="1"/>
  <c r="BQ86" i="47"/>
  <c r="BQ87" i="47" s="1"/>
  <c r="BQ184" i="47"/>
  <c r="BQ185" i="47" s="1"/>
  <c r="BS51" i="50"/>
  <c r="BT50" i="50"/>
  <c r="BL130" i="35"/>
  <c r="BL131" i="35" s="1"/>
  <c r="BN126" i="40"/>
  <c r="BM127" i="40"/>
  <c r="BN86" i="40"/>
  <c r="BN87" i="40" s="1"/>
  <c r="BN183" i="40"/>
  <c r="BN186" i="40" s="1"/>
  <c r="BN184" i="40"/>
  <c r="BN185" i="40" s="1"/>
  <c r="BP54" i="40"/>
  <c r="BQ53" i="40"/>
  <c r="BO88" i="40"/>
  <c r="BO90" i="40" s="1"/>
  <c r="BO91" i="40" s="1"/>
  <c r="BO128" i="40"/>
  <c r="BO129" i="40" s="1"/>
  <c r="BP51" i="40"/>
  <c r="BQ50" i="40"/>
  <c r="BN130" i="40"/>
  <c r="BM131" i="40"/>
  <c r="BO84" i="40"/>
  <c r="BO264" i="40"/>
  <c r="BO266" i="40" s="1"/>
  <c r="BO269" i="40" s="1"/>
  <c r="BO270" i="40" s="1"/>
  <c r="BO271" i="40" s="1"/>
  <c r="BO124" i="40"/>
  <c r="BO125" i="40" s="1"/>
  <c r="BO54" i="35"/>
  <c r="BP53" i="35"/>
  <c r="BN88" i="35"/>
  <c r="BN90" i="35" s="1"/>
  <c r="BN91" i="35" s="1"/>
  <c r="BN128" i="35"/>
  <c r="BN129" i="35" s="1"/>
  <c r="BO264" i="35"/>
  <c r="BO266" i="35" s="1"/>
  <c r="BO269" i="35" s="1"/>
  <c r="BO270" i="35" s="1"/>
  <c r="BO271" i="35" s="1"/>
  <c r="BO124" i="35"/>
  <c r="BO125" i="35" s="1"/>
  <c r="BO126" i="35" s="1"/>
  <c r="BO127" i="35" s="1"/>
  <c r="BO84" i="35"/>
  <c r="BP51" i="35"/>
  <c r="BQ50" i="35"/>
  <c r="BN184" i="35"/>
  <c r="BN185" i="35" s="1"/>
  <c r="BN183" i="35"/>
  <c r="BN186" i="35" s="1"/>
  <c r="BN86" i="35"/>
  <c r="BN87" i="35" s="1"/>
  <c r="BV29" i="35"/>
  <c r="BU306" i="35"/>
  <c r="BV29" i="33"/>
  <c r="BU306" i="33"/>
  <c r="BV29" i="32"/>
  <c r="BU306" i="32"/>
  <c r="BL126" i="33"/>
  <c r="BL127" i="33" s="1"/>
  <c r="BM127" i="32"/>
  <c r="BM271" i="33"/>
  <c r="BN124" i="32"/>
  <c r="BN125" i="32" s="1"/>
  <c r="BN126" i="32" s="1"/>
  <c r="BN84" i="32"/>
  <c r="BN264" i="32"/>
  <c r="BN266" i="32" s="1"/>
  <c r="BN269" i="32" s="1"/>
  <c r="BN270" i="32" s="1"/>
  <c r="BN271" i="32" s="1"/>
  <c r="BO54" i="32"/>
  <c r="BP53" i="32"/>
  <c r="BM183" i="32"/>
  <c r="BM186" i="32" s="1"/>
  <c r="BM86" i="32"/>
  <c r="BM87" i="32" s="1"/>
  <c r="BM184" i="32"/>
  <c r="BM185" i="32" s="1"/>
  <c r="BO51" i="32"/>
  <c r="BP50" i="32"/>
  <c r="BM131" i="33"/>
  <c r="BN128" i="32"/>
  <c r="BN129" i="32" s="1"/>
  <c r="BN130" i="32" s="1"/>
  <c r="BN88" i="32"/>
  <c r="BN90" i="32" s="1"/>
  <c r="BN91" i="32" s="1"/>
  <c r="BN264" i="33"/>
  <c r="BN266" i="33" s="1"/>
  <c r="BN269" i="33" s="1"/>
  <c r="BN270" i="33" s="1"/>
  <c r="BN271" i="33" s="1"/>
  <c r="BN84" i="33"/>
  <c r="BN124" i="33"/>
  <c r="BN125" i="33" s="1"/>
  <c r="BM131" i="32"/>
  <c r="BO51" i="33"/>
  <c r="BP50" i="33"/>
  <c r="BO54" i="33"/>
  <c r="BP53" i="33"/>
  <c r="BN128" i="33"/>
  <c r="BN129" i="33" s="1"/>
  <c r="BN130" i="33" s="1"/>
  <c r="BN88" i="33"/>
  <c r="BN90" i="33" s="1"/>
  <c r="BN91" i="33" s="1"/>
  <c r="BM183" i="33"/>
  <c r="BM186" i="33" s="1"/>
  <c r="BM86" i="33"/>
  <c r="BM87" i="33" s="1"/>
  <c r="BM184" i="33"/>
  <c r="BM185" i="33" s="1"/>
  <c r="BK126" i="26"/>
  <c r="BL125" i="26"/>
  <c r="BK266" i="26"/>
  <c r="BK270" i="26"/>
  <c r="BL269" i="26"/>
  <c r="BN83" i="26"/>
  <c r="BN263" i="26"/>
  <c r="BN265" i="26" s="1"/>
  <c r="BN268" i="26" s="1"/>
  <c r="BN123" i="26"/>
  <c r="BN124" i="26" s="1"/>
  <c r="BL129" i="26"/>
  <c r="BK130" i="26"/>
  <c r="BO50" i="26"/>
  <c r="BP49" i="26"/>
  <c r="BM182" i="26"/>
  <c r="BM185" i="26" s="1"/>
  <c r="BM85" i="26"/>
  <c r="BM86" i="26" s="1"/>
  <c r="BM183" i="26"/>
  <c r="BM184" i="26" s="1"/>
  <c r="BN87" i="26"/>
  <c r="BN89" i="26" s="1"/>
  <c r="BN90" i="26" s="1"/>
  <c r="BN127" i="26"/>
  <c r="BN128" i="26" s="1"/>
  <c r="BO53" i="26"/>
  <c r="BP52" i="26"/>
  <c r="BW28" i="12"/>
  <c r="BS1" i="2"/>
  <c r="E9" i="5"/>
  <c r="BR131" i="50" l="1"/>
  <c r="BR183" i="47"/>
  <c r="BR186" i="47" s="1"/>
  <c r="BR184" i="47"/>
  <c r="BR185" i="47" s="1"/>
  <c r="BR86" i="47"/>
  <c r="BR87" i="47" s="1"/>
  <c r="BR131" i="47"/>
  <c r="BT51" i="50"/>
  <c r="BU50" i="50"/>
  <c r="BR127" i="47"/>
  <c r="BS264" i="50"/>
  <c r="BS266" i="50" s="1"/>
  <c r="BS269" i="50" s="1"/>
  <c r="BS270" i="50" s="1"/>
  <c r="BS271" i="50" s="1"/>
  <c r="BS84" i="50"/>
  <c r="BS124" i="50"/>
  <c r="BS125" i="50" s="1"/>
  <c r="BS126" i="50" s="1"/>
  <c r="BS127" i="50" s="1"/>
  <c r="BT54" i="50"/>
  <c r="BU53" i="50"/>
  <c r="BR183" i="50"/>
  <c r="BR186" i="50" s="1"/>
  <c r="BR86" i="50"/>
  <c r="BR87" i="50" s="1"/>
  <c r="BR184" i="50"/>
  <c r="BR185" i="50" s="1"/>
  <c r="BS88" i="50"/>
  <c r="BS90" i="50" s="1"/>
  <c r="BS91" i="50" s="1"/>
  <c r="BS128" i="50"/>
  <c r="BS129" i="50" s="1"/>
  <c r="BS130" i="50" s="1"/>
  <c r="BT51" i="47"/>
  <c r="BU50" i="47"/>
  <c r="BT54" i="47"/>
  <c r="BU53" i="47"/>
  <c r="BS264" i="47"/>
  <c r="BS266" i="47" s="1"/>
  <c r="BS269" i="47" s="1"/>
  <c r="BS270" i="47" s="1"/>
  <c r="BS271" i="47" s="1"/>
  <c r="BS84" i="47"/>
  <c r="BS124" i="47"/>
  <c r="BS125" i="47" s="1"/>
  <c r="BS126" i="47" s="1"/>
  <c r="BS128" i="47"/>
  <c r="BS129" i="47" s="1"/>
  <c r="BS130" i="47" s="1"/>
  <c r="BS88" i="47"/>
  <c r="BS90" i="47" s="1"/>
  <c r="BS91" i="47" s="1"/>
  <c r="BM130" i="35"/>
  <c r="BM131" i="35" s="1"/>
  <c r="BQ54" i="40"/>
  <c r="BR53" i="40"/>
  <c r="BO183" i="40"/>
  <c r="BO186" i="40" s="1"/>
  <c r="BO184" i="40"/>
  <c r="BO185" i="40" s="1"/>
  <c r="BO86" i="40"/>
  <c r="BO87" i="40" s="1"/>
  <c r="BP128" i="40"/>
  <c r="BP129" i="40" s="1"/>
  <c r="BP88" i="40"/>
  <c r="BP90" i="40" s="1"/>
  <c r="BP91" i="40" s="1"/>
  <c r="BO130" i="40"/>
  <c r="BN131" i="40"/>
  <c r="BQ51" i="40"/>
  <c r="BR50" i="40"/>
  <c r="BP124" i="40"/>
  <c r="BP125" i="40" s="1"/>
  <c r="BP84" i="40"/>
  <c r="BP264" i="40"/>
  <c r="BP266" i="40" s="1"/>
  <c r="BP269" i="40" s="1"/>
  <c r="BP270" i="40" s="1"/>
  <c r="BO126" i="40"/>
  <c r="BN127" i="40"/>
  <c r="BO183" i="35"/>
  <c r="BO186" i="35" s="1"/>
  <c r="BO184" i="35"/>
  <c r="BO185" i="35" s="1"/>
  <c r="BO86" i="35"/>
  <c r="BO87" i="35" s="1"/>
  <c r="BQ51" i="35"/>
  <c r="BR50" i="35"/>
  <c r="BP124" i="35"/>
  <c r="BP125" i="35" s="1"/>
  <c r="BP126" i="35" s="1"/>
  <c r="BP127" i="35" s="1"/>
  <c r="BP264" i="35"/>
  <c r="BP266" i="35" s="1"/>
  <c r="BP269" i="35" s="1"/>
  <c r="BP270" i="35" s="1"/>
  <c r="BP271" i="35" s="1"/>
  <c r="BP84" i="35"/>
  <c r="BP54" i="35"/>
  <c r="BQ53" i="35"/>
  <c r="BO128" i="35"/>
  <c r="BO129" i="35" s="1"/>
  <c r="BO88" i="35"/>
  <c r="BO90" i="35" s="1"/>
  <c r="BO91" i="35" s="1"/>
  <c r="BW29" i="35"/>
  <c r="BV306" i="35"/>
  <c r="BW29" i="32"/>
  <c r="BV306" i="32"/>
  <c r="BW29" i="33"/>
  <c r="BV306" i="33"/>
  <c r="BM126" i="33"/>
  <c r="BM127" i="33" s="1"/>
  <c r="BN131" i="32"/>
  <c r="BN127" i="32"/>
  <c r="BN131" i="33"/>
  <c r="BO264" i="32"/>
  <c r="BO266" i="32" s="1"/>
  <c r="BO269" i="32" s="1"/>
  <c r="BO270" i="32" s="1"/>
  <c r="BO124" i="32"/>
  <c r="BO125" i="32" s="1"/>
  <c r="BO126" i="32" s="1"/>
  <c r="BO84" i="32"/>
  <c r="BN184" i="33"/>
  <c r="BN185" i="33" s="1"/>
  <c r="BN86" i="33"/>
  <c r="BN87" i="33" s="1"/>
  <c r="BN183" i="33"/>
  <c r="BN186" i="33" s="1"/>
  <c r="BP54" i="33"/>
  <c r="BQ53" i="33"/>
  <c r="BO128" i="33"/>
  <c r="BO129" i="33" s="1"/>
  <c r="BO130" i="33" s="1"/>
  <c r="BO88" i="33"/>
  <c r="BO90" i="33" s="1"/>
  <c r="BO91" i="33" s="1"/>
  <c r="BP51" i="33"/>
  <c r="BQ50" i="33"/>
  <c r="BP54" i="32"/>
  <c r="BQ53" i="32"/>
  <c r="BO84" i="33"/>
  <c r="BO264" i="33"/>
  <c r="BO266" i="33" s="1"/>
  <c r="BO269" i="33" s="1"/>
  <c r="BO270" i="33" s="1"/>
  <c r="BO271" i="33" s="1"/>
  <c r="BO124" i="33"/>
  <c r="BO125" i="33" s="1"/>
  <c r="BO128" i="32"/>
  <c r="BO129" i="32" s="1"/>
  <c r="BO130" i="32" s="1"/>
  <c r="BO88" i="32"/>
  <c r="BO90" i="32" s="1"/>
  <c r="BO91" i="32" s="1"/>
  <c r="BP51" i="32"/>
  <c r="BQ50" i="32"/>
  <c r="BN183" i="32"/>
  <c r="BN186" i="32" s="1"/>
  <c r="BN86" i="32"/>
  <c r="BN87" i="32" s="1"/>
  <c r="BN184" i="32"/>
  <c r="BN185" i="32" s="1"/>
  <c r="BM129" i="26"/>
  <c r="BL130" i="26"/>
  <c r="BL270" i="26"/>
  <c r="BL266" i="26"/>
  <c r="BM269" i="26"/>
  <c r="BM125" i="26"/>
  <c r="BL126" i="26"/>
  <c r="BP53" i="26"/>
  <c r="BQ52" i="26"/>
  <c r="BO87" i="26"/>
  <c r="BO89" i="26" s="1"/>
  <c r="BO90" i="26" s="1"/>
  <c r="BO127" i="26"/>
  <c r="BO128" i="26" s="1"/>
  <c r="BQ49" i="26"/>
  <c r="BP50" i="26"/>
  <c r="BN183" i="26"/>
  <c r="BN184" i="26" s="1"/>
  <c r="BN182" i="26"/>
  <c r="BN185" i="26" s="1"/>
  <c r="BN85" i="26"/>
  <c r="BN86" i="26" s="1"/>
  <c r="BO83" i="26"/>
  <c r="BO263" i="26"/>
  <c r="BO265" i="26" s="1"/>
  <c r="BO268" i="26" s="1"/>
  <c r="BO123" i="26"/>
  <c r="BO124" i="26" s="1"/>
  <c r="BX28" i="12"/>
  <c r="E10" i="5"/>
  <c r="E12" i="5"/>
  <c r="BS131" i="50" l="1"/>
  <c r="BS131" i="47"/>
  <c r="BS127" i="47"/>
  <c r="BT128" i="47"/>
  <c r="BT129" i="47" s="1"/>
  <c r="BT130" i="47" s="1"/>
  <c r="BT88" i="47"/>
  <c r="BT90" i="47" s="1"/>
  <c r="BT91" i="47" s="1"/>
  <c r="BU54" i="50"/>
  <c r="BV53" i="50"/>
  <c r="BT264" i="50"/>
  <c r="BT266" i="50" s="1"/>
  <c r="BT269" i="50" s="1"/>
  <c r="BT124" i="50"/>
  <c r="BT125" i="50" s="1"/>
  <c r="BT126" i="50" s="1"/>
  <c r="BT127" i="50" s="1"/>
  <c r="BT84" i="50"/>
  <c r="BU51" i="47"/>
  <c r="BV50" i="47"/>
  <c r="BT128" i="50"/>
  <c r="BT129" i="50" s="1"/>
  <c r="BT130" i="50" s="1"/>
  <c r="BT88" i="50"/>
  <c r="BT90" i="50" s="1"/>
  <c r="BT91" i="50" s="1"/>
  <c r="BT264" i="47"/>
  <c r="BT266" i="47" s="1"/>
  <c r="BT269" i="47" s="1"/>
  <c r="BT270" i="47" s="1"/>
  <c r="BT271" i="47" s="1"/>
  <c r="BT124" i="47"/>
  <c r="BT125" i="47" s="1"/>
  <c r="BT126" i="47" s="1"/>
  <c r="BT84" i="47"/>
  <c r="BS183" i="50"/>
  <c r="BS186" i="50" s="1"/>
  <c r="BS86" i="50"/>
  <c r="BS87" i="50" s="1"/>
  <c r="BS184" i="50"/>
  <c r="BS185" i="50" s="1"/>
  <c r="BS183" i="47"/>
  <c r="BS186" i="47" s="1"/>
  <c r="BS86" i="47"/>
  <c r="BS87" i="47" s="1"/>
  <c r="BS184" i="47"/>
  <c r="BS185" i="47" s="1"/>
  <c r="BU54" i="47"/>
  <c r="BV53" i="47"/>
  <c r="BU51" i="50"/>
  <c r="BV50" i="50"/>
  <c r="BN130" i="35"/>
  <c r="BN131" i="35" s="1"/>
  <c r="BP130" i="40"/>
  <c r="BO131" i="40"/>
  <c r="BO127" i="40"/>
  <c r="BP126" i="40"/>
  <c r="BP271" i="40"/>
  <c r="BP184" i="40"/>
  <c r="BP185" i="40" s="1"/>
  <c r="BP86" i="40"/>
  <c r="BP87" i="40" s="1"/>
  <c r="BP183" i="40"/>
  <c r="BP186" i="40" s="1"/>
  <c r="BR51" i="40"/>
  <c r="BS50" i="40"/>
  <c r="BQ264" i="40"/>
  <c r="BQ266" i="40" s="1"/>
  <c r="BQ269" i="40" s="1"/>
  <c r="BQ270" i="40" s="1"/>
  <c r="BQ271" i="40" s="1"/>
  <c r="BQ84" i="40"/>
  <c r="BQ124" i="40"/>
  <c r="BQ125" i="40" s="1"/>
  <c r="BR54" i="40"/>
  <c r="BS53" i="40"/>
  <c r="BQ128" i="40"/>
  <c r="BQ129" i="40" s="1"/>
  <c r="BQ88" i="40"/>
  <c r="BQ90" i="40" s="1"/>
  <c r="BQ91" i="40" s="1"/>
  <c r="BR51" i="35"/>
  <c r="BS50" i="35"/>
  <c r="BQ54" i="35"/>
  <c r="BR53" i="35"/>
  <c r="BQ84" i="35"/>
  <c r="BQ264" i="35"/>
  <c r="BQ266" i="35" s="1"/>
  <c r="BQ269" i="35" s="1"/>
  <c r="BQ270" i="35" s="1"/>
  <c r="BQ271" i="35" s="1"/>
  <c r="BQ124" i="35"/>
  <c r="BQ125" i="35" s="1"/>
  <c r="BQ126" i="35" s="1"/>
  <c r="BQ127" i="35" s="1"/>
  <c r="BP88" i="35"/>
  <c r="BP90" i="35" s="1"/>
  <c r="BP91" i="35" s="1"/>
  <c r="BP128" i="35"/>
  <c r="BP129" i="35" s="1"/>
  <c r="BP183" i="35"/>
  <c r="BP186" i="35" s="1"/>
  <c r="BP86" i="35"/>
  <c r="BP87" i="35" s="1"/>
  <c r="BP184" i="35"/>
  <c r="BP185" i="35" s="1"/>
  <c r="BX29" i="35"/>
  <c r="BW306" i="35"/>
  <c r="BX29" i="33"/>
  <c r="BW306" i="33"/>
  <c r="BX29" i="32"/>
  <c r="BW306" i="32"/>
  <c r="BN126" i="33"/>
  <c r="BN127" i="33" s="1"/>
  <c r="BO131" i="32"/>
  <c r="BQ54" i="33"/>
  <c r="BR53" i="33"/>
  <c r="BO131" i="33"/>
  <c r="BO86" i="33"/>
  <c r="BO87" i="33" s="1"/>
  <c r="BO183" i="33"/>
  <c r="BO186" i="33" s="1"/>
  <c r="BO184" i="33"/>
  <c r="BO185" i="33" s="1"/>
  <c r="BP88" i="33"/>
  <c r="BP90" i="33" s="1"/>
  <c r="BP91" i="33" s="1"/>
  <c r="BP128" i="33"/>
  <c r="BP129" i="33" s="1"/>
  <c r="BP130" i="33" s="1"/>
  <c r="BQ51" i="32"/>
  <c r="BR50" i="32"/>
  <c r="BO127" i="32"/>
  <c r="BP84" i="32"/>
  <c r="BP264" i="32"/>
  <c r="BP266" i="32" s="1"/>
  <c r="BP269" i="32" s="1"/>
  <c r="BP270" i="32" s="1"/>
  <c r="BP271" i="32" s="1"/>
  <c r="BP124" i="32"/>
  <c r="BP125" i="32" s="1"/>
  <c r="BP126" i="32" s="1"/>
  <c r="BQ54" i="32"/>
  <c r="BR53" i="32"/>
  <c r="BP124" i="33"/>
  <c r="BP125" i="33" s="1"/>
  <c r="BP84" i="33"/>
  <c r="BP264" i="33"/>
  <c r="BP266" i="33" s="1"/>
  <c r="BP269" i="33" s="1"/>
  <c r="BP270" i="33" s="1"/>
  <c r="BO184" i="32"/>
  <c r="BO185" i="32" s="1"/>
  <c r="BO183" i="32"/>
  <c r="BO186" i="32" s="1"/>
  <c r="BO86" i="32"/>
  <c r="BO87" i="32" s="1"/>
  <c r="BP128" i="32"/>
  <c r="BP129" i="32" s="1"/>
  <c r="BP130" i="32" s="1"/>
  <c r="BP88" i="32"/>
  <c r="BP90" i="32" s="1"/>
  <c r="BP91" i="32" s="1"/>
  <c r="BQ51" i="33"/>
  <c r="BR50" i="33"/>
  <c r="BO271" i="32"/>
  <c r="BR49" i="26"/>
  <c r="BQ50" i="26"/>
  <c r="BM270" i="26"/>
  <c r="BM266" i="26"/>
  <c r="BN269" i="26"/>
  <c r="BP263" i="26"/>
  <c r="BP265" i="26" s="1"/>
  <c r="BP268" i="26" s="1"/>
  <c r="BP123" i="26"/>
  <c r="BP124" i="26" s="1"/>
  <c r="BP83" i="26"/>
  <c r="BO85" i="26"/>
  <c r="BO86" i="26" s="1"/>
  <c r="BO183" i="26"/>
  <c r="BO184" i="26" s="1"/>
  <c r="BO182" i="26"/>
  <c r="BO185" i="26" s="1"/>
  <c r="BM130" i="26"/>
  <c r="BN129" i="26"/>
  <c r="BN125" i="26"/>
  <c r="BM126" i="26"/>
  <c r="BP127" i="26"/>
  <c r="BP128" i="26" s="1"/>
  <c r="BP87" i="26"/>
  <c r="BP89" i="26" s="1"/>
  <c r="BP90" i="26" s="1"/>
  <c r="BQ53" i="26"/>
  <c r="BR52" i="26"/>
  <c r="BY28" i="12"/>
  <c r="BT127" i="47" l="1"/>
  <c r="BT131" i="50"/>
  <c r="BT131" i="47"/>
  <c r="BV51" i="47"/>
  <c r="BW50" i="47"/>
  <c r="BV51" i="50"/>
  <c r="BW50" i="50"/>
  <c r="BU124" i="47"/>
  <c r="BU125" i="47" s="1"/>
  <c r="BU126" i="47" s="1"/>
  <c r="BU84" i="47"/>
  <c r="BU264" i="47"/>
  <c r="BU266" i="47" s="1"/>
  <c r="BU269" i="47" s="1"/>
  <c r="BU270" i="47" s="1"/>
  <c r="BU271" i="47" s="1"/>
  <c r="BU264" i="50"/>
  <c r="BU266" i="50" s="1"/>
  <c r="BU269" i="50" s="1"/>
  <c r="BU270" i="50" s="1"/>
  <c r="BU271" i="50" s="1"/>
  <c r="BU84" i="50"/>
  <c r="BU124" i="50"/>
  <c r="BU125" i="50" s="1"/>
  <c r="BU126" i="50" s="1"/>
  <c r="BU127" i="50" s="1"/>
  <c r="BT184" i="50"/>
  <c r="BT185" i="50" s="1"/>
  <c r="BT183" i="50"/>
  <c r="BT186" i="50" s="1"/>
  <c r="BT86" i="50"/>
  <c r="BT87" i="50" s="1"/>
  <c r="BV54" i="47"/>
  <c r="BW53" i="47"/>
  <c r="BT184" i="47"/>
  <c r="BT185" i="47" s="1"/>
  <c r="BT86" i="47"/>
  <c r="BT87" i="47" s="1"/>
  <c r="BT183" i="47"/>
  <c r="BT186" i="47" s="1"/>
  <c r="BU88" i="47"/>
  <c r="BU90" i="47" s="1"/>
  <c r="BU91" i="47" s="1"/>
  <c r="BU128" i="47"/>
  <c r="BU129" i="47" s="1"/>
  <c r="BU130" i="47" s="1"/>
  <c r="BV54" i="50"/>
  <c r="BW53" i="50"/>
  <c r="BU128" i="50"/>
  <c r="BU129" i="50" s="1"/>
  <c r="BU130" i="50" s="1"/>
  <c r="BU88" i="50"/>
  <c r="BU90" i="50" s="1"/>
  <c r="BU91" i="50" s="1"/>
  <c r="BO130" i="35"/>
  <c r="BO131" i="35" s="1"/>
  <c r="BR88" i="40"/>
  <c r="BR90" i="40" s="1"/>
  <c r="BR91" i="40" s="1"/>
  <c r="BR128" i="40"/>
  <c r="BR129" i="40" s="1"/>
  <c r="BQ183" i="40"/>
  <c r="BQ186" i="40" s="1"/>
  <c r="BQ86" i="40"/>
  <c r="BQ87" i="40" s="1"/>
  <c r="BQ184" i="40"/>
  <c r="BQ185" i="40" s="1"/>
  <c r="BP127" i="40"/>
  <c r="BQ126" i="40"/>
  <c r="BS51" i="40"/>
  <c r="BT50" i="40"/>
  <c r="BS54" i="40"/>
  <c r="BT53" i="40"/>
  <c r="BR264" i="40"/>
  <c r="BR266" i="40" s="1"/>
  <c r="BR269" i="40" s="1"/>
  <c r="BR124" i="40"/>
  <c r="BR125" i="40" s="1"/>
  <c r="BR84" i="40"/>
  <c r="BP131" i="40"/>
  <c r="BQ130" i="40"/>
  <c r="BQ86" i="35"/>
  <c r="BQ87" i="35" s="1"/>
  <c r="BQ184" i="35"/>
  <c r="BQ185" i="35" s="1"/>
  <c r="BQ183" i="35"/>
  <c r="BQ186" i="35" s="1"/>
  <c r="BR54" i="35"/>
  <c r="BS53" i="35"/>
  <c r="BQ88" i="35"/>
  <c r="BQ90" i="35" s="1"/>
  <c r="BQ91" i="35" s="1"/>
  <c r="BQ128" i="35"/>
  <c r="BQ129" i="35" s="1"/>
  <c r="BS51" i="35"/>
  <c r="BT50" i="35"/>
  <c r="BR124" i="35"/>
  <c r="BR125" i="35" s="1"/>
  <c r="BR126" i="35" s="1"/>
  <c r="BR127" i="35" s="1"/>
  <c r="BR84" i="35"/>
  <c r="BR264" i="35"/>
  <c r="BR266" i="35" s="1"/>
  <c r="BR269" i="35" s="1"/>
  <c r="BY29" i="35"/>
  <c r="BX306" i="35"/>
  <c r="BY29" i="32"/>
  <c r="BX306" i="32"/>
  <c r="BY29" i="33"/>
  <c r="BX306" i="33"/>
  <c r="BO126" i="33"/>
  <c r="BO127" i="33" s="1"/>
  <c r="BP131" i="32"/>
  <c r="BP183" i="33"/>
  <c r="BP186" i="33" s="1"/>
  <c r="BP86" i="33"/>
  <c r="BP87" i="33" s="1"/>
  <c r="BP184" i="33"/>
  <c r="BP185" i="33" s="1"/>
  <c r="BP183" i="32"/>
  <c r="BP186" i="32" s="1"/>
  <c r="BP184" i="32"/>
  <c r="BP185" i="32" s="1"/>
  <c r="BP86" i="32"/>
  <c r="BP87" i="32" s="1"/>
  <c r="BP127" i="32"/>
  <c r="BP131" i="33"/>
  <c r="BQ88" i="32"/>
  <c r="BQ90" i="32" s="1"/>
  <c r="BQ91" i="32" s="1"/>
  <c r="BQ128" i="32"/>
  <c r="BQ129" i="32" s="1"/>
  <c r="BQ130" i="32" s="1"/>
  <c r="BR51" i="32"/>
  <c r="BS50" i="32"/>
  <c r="BR54" i="32"/>
  <c r="BS53" i="32"/>
  <c r="BQ264" i="32"/>
  <c r="BQ266" i="32" s="1"/>
  <c r="BQ269" i="32" s="1"/>
  <c r="BQ270" i="32" s="1"/>
  <c r="BQ271" i="32" s="1"/>
  <c r="BQ124" i="32"/>
  <c r="BQ125" i="32" s="1"/>
  <c r="BQ126" i="32" s="1"/>
  <c r="BQ84" i="32"/>
  <c r="BR54" i="33"/>
  <c r="BS53" i="33"/>
  <c r="BQ124" i="33"/>
  <c r="BQ125" i="33" s="1"/>
  <c r="BQ84" i="33"/>
  <c r="BQ264" i="33"/>
  <c r="BQ266" i="33" s="1"/>
  <c r="BQ269" i="33" s="1"/>
  <c r="BQ270" i="33" s="1"/>
  <c r="BQ271" i="33" s="1"/>
  <c r="BQ88" i="33"/>
  <c r="BQ90" i="33" s="1"/>
  <c r="BQ91" i="33" s="1"/>
  <c r="BQ128" i="33"/>
  <c r="BQ129" i="33" s="1"/>
  <c r="BQ130" i="33" s="1"/>
  <c r="BR51" i="33"/>
  <c r="BS50" i="33"/>
  <c r="BP271" i="33"/>
  <c r="BO269" i="26"/>
  <c r="BN266" i="26"/>
  <c r="BN270" i="26"/>
  <c r="BN130" i="26"/>
  <c r="BO129" i="26"/>
  <c r="BP85" i="26"/>
  <c r="BP86" i="26" s="1"/>
  <c r="BP183" i="26"/>
  <c r="BP184" i="26" s="1"/>
  <c r="BP182" i="26"/>
  <c r="BP185" i="26" s="1"/>
  <c r="BQ127" i="26"/>
  <c r="BQ128" i="26" s="1"/>
  <c r="BQ87" i="26"/>
  <c r="BQ89" i="26" s="1"/>
  <c r="BQ90" i="26" s="1"/>
  <c r="BN126" i="26"/>
  <c r="BO125" i="26"/>
  <c r="BQ123" i="26"/>
  <c r="BQ124" i="26" s="1"/>
  <c r="BQ263" i="26"/>
  <c r="BQ265" i="26" s="1"/>
  <c r="BQ268" i="26" s="1"/>
  <c r="BQ83" i="26"/>
  <c r="BR53" i="26"/>
  <c r="BS52" i="26"/>
  <c r="BR50" i="26"/>
  <c r="BS49" i="26"/>
  <c r="BZ28" i="12"/>
  <c r="BU131" i="50" l="1"/>
  <c r="BU127" i="47"/>
  <c r="BW51" i="47"/>
  <c r="BX50" i="47"/>
  <c r="BU184" i="50"/>
  <c r="BU185" i="50" s="1"/>
  <c r="BU183" i="50"/>
  <c r="BU186" i="50" s="1"/>
  <c r="BU86" i="50"/>
  <c r="BU87" i="50" s="1"/>
  <c r="BV84" i="47"/>
  <c r="BV264" i="47"/>
  <c r="BV266" i="47" s="1"/>
  <c r="BV269" i="47" s="1"/>
  <c r="BV270" i="47" s="1"/>
  <c r="BV271" i="47" s="1"/>
  <c r="BV124" i="47"/>
  <c r="BV125" i="47" s="1"/>
  <c r="BV126" i="47" s="1"/>
  <c r="BU131" i="47"/>
  <c r="BW54" i="47"/>
  <c r="BX53" i="47"/>
  <c r="BW54" i="50"/>
  <c r="BX53" i="50"/>
  <c r="BV128" i="47"/>
  <c r="BV129" i="47" s="1"/>
  <c r="BV130" i="47" s="1"/>
  <c r="BV88" i="47"/>
  <c r="BV90" i="47" s="1"/>
  <c r="BV91" i="47" s="1"/>
  <c r="BU183" i="47"/>
  <c r="BU186" i="47" s="1"/>
  <c r="BU184" i="47"/>
  <c r="BU185" i="47" s="1"/>
  <c r="BU86" i="47"/>
  <c r="BU87" i="47" s="1"/>
  <c r="BV128" i="50"/>
  <c r="BV129" i="50" s="1"/>
  <c r="BV130" i="50" s="1"/>
  <c r="BV88" i="50"/>
  <c r="BV90" i="50" s="1"/>
  <c r="BV91" i="50" s="1"/>
  <c r="BW51" i="50"/>
  <c r="BX50" i="50"/>
  <c r="BV264" i="50"/>
  <c r="BV266" i="50" s="1"/>
  <c r="BV269" i="50" s="1"/>
  <c r="BV84" i="50"/>
  <c r="BV124" i="50"/>
  <c r="BV125" i="50" s="1"/>
  <c r="BV126" i="50" s="1"/>
  <c r="BV127" i="50" s="1"/>
  <c r="BP130" i="35"/>
  <c r="BP131" i="35" s="1"/>
  <c r="BR183" i="40"/>
  <c r="BR186" i="40" s="1"/>
  <c r="BR86" i="40"/>
  <c r="BR87" i="40" s="1"/>
  <c r="BR184" i="40"/>
  <c r="BR185" i="40" s="1"/>
  <c r="BT54" i="40"/>
  <c r="BU53" i="40"/>
  <c r="BS128" i="40"/>
  <c r="BS129" i="40" s="1"/>
  <c r="BS88" i="40"/>
  <c r="BS90" i="40" s="1"/>
  <c r="BS91" i="40" s="1"/>
  <c r="BQ131" i="40"/>
  <c r="BR130" i="40"/>
  <c r="BT51" i="40"/>
  <c r="BU50" i="40"/>
  <c r="BR126" i="40"/>
  <c r="BQ127" i="40"/>
  <c r="BS264" i="40"/>
  <c r="BS266" i="40" s="1"/>
  <c r="BS269" i="40" s="1"/>
  <c r="BS270" i="40" s="1"/>
  <c r="BS124" i="40"/>
  <c r="BS125" i="40" s="1"/>
  <c r="BS84" i="40"/>
  <c r="BR88" i="35"/>
  <c r="BR90" i="35" s="1"/>
  <c r="BR91" i="35" s="1"/>
  <c r="BR128" i="35"/>
  <c r="BR129" i="35" s="1"/>
  <c r="BT51" i="35"/>
  <c r="BU50" i="35"/>
  <c r="BS84" i="35"/>
  <c r="BS124" i="35"/>
  <c r="BS125" i="35" s="1"/>
  <c r="BS126" i="35" s="1"/>
  <c r="BS127" i="35" s="1"/>
  <c r="BS264" i="35"/>
  <c r="BS266" i="35" s="1"/>
  <c r="BS269" i="35" s="1"/>
  <c r="BS270" i="35" s="1"/>
  <c r="BS271" i="35" s="1"/>
  <c r="BR184" i="35"/>
  <c r="BR185" i="35" s="1"/>
  <c r="BR183" i="35"/>
  <c r="BR186" i="35" s="1"/>
  <c r="BR86" i="35"/>
  <c r="BR87" i="35" s="1"/>
  <c r="BS54" i="35"/>
  <c r="BT53" i="35"/>
  <c r="BZ29" i="35"/>
  <c r="BY306" i="35"/>
  <c r="BZ29" i="33"/>
  <c r="BY306" i="33"/>
  <c r="BZ29" i="32"/>
  <c r="BY306" i="32"/>
  <c r="BP126" i="33"/>
  <c r="BP127" i="33" s="1"/>
  <c r="BQ131" i="33"/>
  <c r="BQ131" i="32"/>
  <c r="BQ127" i="32"/>
  <c r="BS51" i="33"/>
  <c r="BT50" i="33"/>
  <c r="BR128" i="33"/>
  <c r="BR129" i="33" s="1"/>
  <c r="BR130" i="33" s="1"/>
  <c r="BR88" i="33"/>
  <c r="BR90" i="33" s="1"/>
  <c r="BR91" i="33" s="1"/>
  <c r="BR264" i="33"/>
  <c r="BR266" i="33" s="1"/>
  <c r="BR269" i="33" s="1"/>
  <c r="BR84" i="33"/>
  <c r="BR124" i="33"/>
  <c r="BR125" i="33" s="1"/>
  <c r="BQ86" i="33"/>
  <c r="BQ87" i="33" s="1"/>
  <c r="BQ184" i="33"/>
  <c r="BQ185" i="33" s="1"/>
  <c r="BQ183" i="33"/>
  <c r="BQ186" i="33" s="1"/>
  <c r="BR88" i="32"/>
  <c r="BR90" i="32" s="1"/>
  <c r="BR91" i="32" s="1"/>
  <c r="BR128" i="32"/>
  <c r="BR129" i="32" s="1"/>
  <c r="BR130" i="32" s="1"/>
  <c r="BQ86" i="32"/>
  <c r="BQ87" i="32" s="1"/>
  <c r="BQ184" i="32"/>
  <c r="BQ185" i="32" s="1"/>
  <c r="BQ183" i="32"/>
  <c r="BQ186" i="32" s="1"/>
  <c r="BS54" i="32"/>
  <c r="BT53" i="32"/>
  <c r="BS51" i="32"/>
  <c r="BT50" i="32"/>
  <c r="BS54" i="33"/>
  <c r="BT53" i="33"/>
  <c r="BR124" i="32"/>
  <c r="BR125" i="32" s="1"/>
  <c r="BR126" i="32" s="1"/>
  <c r="BR84" i="32"/>
  <c r="BR264" i="32"/>
  <c r="BR266" i="32" s="1"/>
  <c r="BR269" i="32" s="1"/>
  <c r="BQ182" i="26"/>
  <c r="BQ185" i="26" s="1"/>
  <c r="BQ85" i="26"/>
  <c r="BQ86" i="26" s="1"/>
  <c r="BQ183" i="26"/>
  <c r="BQ184" i="26" s="1"/>
  <c r="BP129" i="26"/>
  <c r="BO130" i="26"/>
  <c r="BR87" i="26"/>
  <c r="BR89" i="26" s="1"/>
  <c r="BR90" i="26" s="1"/>
  <c r="BR127" i="26"/>
  <c r="BR128" i="26" s="1"/>
  <c r="BT49" i="26"/>
  <c r="BS50" i="26"/>
  <c r="BO270" i="26"/>
  <c r="BO266" i="26"/>
  <c r="BP269" i="26"/>
  <c r="BR83" i="26"/>
  <c r="BR263" i="26"/>
  <c r="BR265" i="26" s="1"/>
  <c r="BR268" i="26" s="1"/>
  <c r="BR123" i="26"/>
  <c r="BR124" i="26" s="1"/>
  <c r="BP125" i="26"/>
  <c r="BO126" i="26"/>
  <c r="BT52" i="26"/>
  <c r="BS53" i="26"/>
  <c r="CA28" i="12"/>
  <c r="BV131" i="50" l="1"/>
  <c r="BV127" i="47"/>
  <c r="BX54" i="47"/>
  <c r="BY53" i="47"/>
  <c r="BW88" i="47"/>
  <c r="BW90" i="47" s="1"/>
  <c r="BW91" i="47" s="1"/>
  <c r="BW128" i="47"/>
  <c r="BW129" i="47" s="1"/>
  <c r="BW130" i="47" s="1"/>
  <c r="BV131" i="47"/>
  <c r="BX51" i="47"/>
  <c r="BY50" i="47"/>
  <c r="BV86" i="50"/>
  <c r="BV87" i="50" s="1"/>
  <c r="BV184" i="50"/>
  <c r="BV185" i="50" s="1"/>
  <c r="BV183" i="50"/>
  <c r="BV186" i="50" s="1"/>
  <c r="BW84" i="47"/>
  <c r="BW124" i="47"/>
  <c r="BW125" i="47" s="1"/>
  <c r="BW126" i="47" s="1"/>
  <c r="BW264" i="47"/>
  <c r="BW266" i="47" s="1"/>
  <c r="BW269" i="47" s="1"/>
  <c r="BW270" i="47" s="1"/>
  <c r="BW271" i="47" s="1"/>
  <c r="BX51" i="50"/>
  <c r="BY50" i="50"/>
  <c r="BW84" i="50"/>
  <c r="BW264" i="50"/>
  <c r="BW266" i="50" s="1"/>
  <c r="BW269" i="50" s="1"/>
  <c r="BW270" i="50" s="1"/>
  <c r="BW271" i="50" s="1"/>
  <c r="BW124" i="50"/>
  <c r="BW125" i="50" s="1"/>
  <c r="BW126" i="50" s="1"/>
  <c r="BW127" i="50" s="1"/>
  <c r="BX54" i="50"/>
  <c r="BY53" i="50"/>
  <c r="BV86" i="47"/>
  <c r="BV87" i="47" s="1"/>
  <c r="BV184" i="47"/>
  <c r="BV185" i="47" s="1"/>
  <c r="BV183" i="47"/>
  <c r="BV186" i="47" s="1"/>
  <c r="BW88" i="50"/>
  <c r="BW90" i="50" s="1"/>
  <c r="BW91" i="50" s="1"/>
  <c r="BW128" i="50"/>
  <c r="BW129" i="50" s="1"/>
  <c r="BW130" i="50" s="1"/>
  <c r="BQ130" i="35"/>
  <c r="BQ131" i="35" s="1"/>
  <c r="BS271" i="40"/>
  <c r="BU54" i="40"/>
  <c r="BV53" i="40"/>
  <c r="BR127" i="40"/>
  <c r="BS126" i="40"/>
  <c r="BT128" i="40"/>
  <c r="BT129" i="40" s="1"/>
  <c r="BT88" i="40"/>
  <c r="BT90" i="40" s="1"/>
  <c r="BT91" i="40" s="1"/>
  <c r="BU51" i="40"/>
  <c r="BV50" i="40"/>
  <c r="BT264" i="40"/>
  <c r="BT266" i="40" s="1"/>
  <c r="BT269" i="40" s="1"/>
  <c r="BT270" i="40" s="1"/>
  <c r="BT271" i="40" s="1"/>
  <c r="BT84" i="40"/>
  <c r="BT124" i="40"/>
  <c r="BT125" i="40" s="1"/>
  <c r="BS130" i="40"/>
  <c r="BR131" i="40"/>
  <c r="BS183" i="40"/>
  <c r="BS186" i="40" s="1"/>
  <c r="BS86" i="40"/>
  <c r="BS87" i="40" s="1"/>
  <c r="BS184" i="40"/>
  <c r="BS185" i="40" s="1"/>
  <c r="BT54" i="35"/>
  <c r="BU53" i="35"/>
  <c r="BS184" i="35"/>
  <c r="BS185" i="35" s="1"/>
  <c r="BS183" i="35"/>
  <c r="BS186" i="35" s="1"/>
  <c r="BS86" i="35"/>
  <c r="BS87" i="35" s="1"/>
  <c r="BS88" i="35"/>
  <c r="BS90" i="35" s="1"/>
  <c r="BS91" i="35" s="1"/>
  <c r="BS128" i="35"/>
  <c r="BS129" i="35" s="1"/>
  <c r="BU51" i="35"/>
  <c r="BV50" i="35"/>
  <c r="BT84" i="35"/>
  <c r="BT264" i="35"/>
  <c r="BT266" i="35" s="1"/>
  <c r="BT269" i="35" s="1"/>
  <c r="BT270" i="35" s="1"/>
  <c r="BT271" i="35" s="1"/>
  <c r="BT124" i="35"/>
  <c r="BT125" i="35" s="1"/>
  <c r="BT126" i="35" s="1"/>
  <c r="BT127" i="35" s="1"/>
  <c r="CA29" i="35"/>
  <c r="BZ306" i="35"/>
  <c r="CA29" i="32"/>
  <c r="BZ306" i="32"/>
  <c r="CA29" i="33"/>
  <c r="BZ306" i="33"/>
  <c r="BQ126" i="33"/>
  <c r="BQ127" i="33" s="1"/>
  <c r="BR127" i="32"/>
  <c r="BR131" i="32"/>
  <c r="BR183" i="33"/>
  <c r="BR186" i="33" s="1"/>
  <c r="BR86" i="33"/>
  <c r="BR87" i="33" s="1"/>
  <c r="BR184" i="33"/>
  <c r="BR185" i="33" s="1"/>
  <c r="BR131" i="33"/>
  <c r="BT51" i="32"/>
  <c r="BU50" i="32"/>
  <c r="BR183" i="32"/>
  <c r="BR186" i="32" s="1"/>
  <c r="BR86" i="32"/>
  <c r="BR87" i="32" s="1"/>
  <c r="BR184" i="32"/>
  <c r="BR185" i="32" s="1"/>
  <c r="BT54" i="33"/>
  <c r="BU53" i="33"/>
  <c r="BS264" i="32"/>
  <c r="BS266" i="32" s="1"/>
  <c r="BS269" i="32" s="1"/>
  <c r="BS270" i="32" s="1"/>
  <c r="BS271" i="32" s="1"/>
  <c r="BS84" i="32"/>
  <c r="BS124" i="32"/>
  <c r="BS125" i="32" s="1"/>
  <c r="BS126" i="32" s="1"/>
  <c r="BT54" i="32"/>
  <c r="BU53" i="32"/>
  <c r="BT51" i="33"/>
  <c r="BU50" i="33"/>
  <c r="BS128" i="33"/>
  <c r="BS129" i="33" s="1"/>
  <c r="BS130" i="33" s="1"/>
  <c r="BS88" i="33"/>
  <c r="BS90" i="33" s="1"/>
  <c r="BS91" i="33" s="1"/>
  <c r="BS88" i="32"/>
  <c r="BS90" i="32" s="1"/>
  <c r="BS91" i="32" s="1"/>
  <c r="BS128" i="32"/>
  <c r="BS129" i="32" s="1"/>
  <c r="BS130" i="32" s="1"/>
  <c r="BS124" i="33"/>
  <c r="BS125" i="33" s="1"/>
  <c r="BS264" i="33"/>
  <c r="BS266" i="33" s="1"/>
  <c r="BS269" i="33" s="1"/>
  <c r="BS270" i="33" s="1"/>
  <c r="BS84" i="33"/>
  <c r="BQ129" i="26"/>
  <c r="BP130" i="26"/>
  <c r="BP266" i="26"/>
  <c r="BP270" i="26"/>
  <c r="BQ269" i="26"/>
  <c r="BP126" i="26"/>
  <c r="BQ125" i="26"/>
  <c r="BT53" i="26"/>
  <c r="BU52" i="26"/>
  <c r="BS123" i="26"/>
  <c r="BS124" i="26" s="1"/>
  <c r="BS263" i="26"/>
  <c r="BS265" i="26" s="1"/>
  <c r="BS268" i="26" s="1"/>
  <c r="BS83" i="26"/>
  <c r="BU49" i="26"/>
  <c r="BT50" i="26"/>
  <c r="BS127" i="26"/>
  <c r="BS128" i="26" s="1"/>
  <c r="BS87" i="26"/>
  <c r="BS89" i="26" s="1"/>
  <c r="BS90" i="26" s="1"/>
  <c r="BR183" i="26"/>
  <c r="BR184" i="26" s="1"/>
  <c r="BR182" i="26"/>
  <c r="BR185" i="26" s="1"/>
  <c r="BR85" i="26"/>
  <c r="BR86" i="26" s="1"/>
  <c r="CB28" i="12"/>
  <c r="BW131" i="50" l="1"/>
  <c r="BW131" i="47"/>
  <c r="BX88" i="50"/>
  <c r="BX90" i="50" s="1"/>
  <c r="BX91" i="50" s="1"/>
  <c r="BX128" i="50"/>
  <c r="BX129" i="50" s="1"/>
  <c r="BX130" i="50" s="1"/>
  <c r="BW184" i="47"/>
  <c r="BW185" i="47" s="1"/>
  <c r="BW86" i="47"/>
  <c r="BW87" i="47" s="1"/>
  <c r="BW183" i="47"/>
  <c r="BW186" i="47" s="1"/>
  <c r="BY54" i="47"/>
  <c r="BZ53" i="47"/>
  <c r="BW183" i="50"/>
  <c r="BW186" i="50" s="1"/>
  <c r="BW86" i="50"/>
  <c r="BW87" i="50" s="1"/>
  <c r="BW184" i="50"/>
  <c r="BW185" i="50" s="1"/>
  <c r="BX88" i="47"/>
  <c r="BX90" i="47" s="1"/>
  <c r="BX91" i="47" s="1"/>
  <c r="BX128" i="47"/>
  <c r="BX129" i="47" s="1"/>
  <c r="BX130" i="47" s="1"/>
  <c r="BY51" i="50"/>
  <c r="BZ50" i="50"/>
  <c r="BY51" i="47"/>
  <c r="BZ50" i="47"/>
  <c r="BW127" i="47"/>
  <c r="BX126" i="47"/>
  <c r="BX264" i="50"/>
  <c r="BX266" i="50" s="1"/>
  <c r="BX269" i="50" s="1"/>
  <c r="BX84" i="50"/>
  <c r="BX124" i="50"/>
  <c r="BX125" i="50" s="1"/>
  <c r="BX126" i="50" s="1"/>
  <c r="BX127" i="50" s="1"/>
  <c r="BX264" i="47"/>
  <c r="BX266" i="47" s="1"/>
  <c r="BX269" i="47" s="1"/>
  <c r="BX270" i="47" s="1"/>
  <c r="BX271" i="47" s="1"/>
  <c r="BX124" i="47"/>
  <c r="BX125" i="47" s="1"/>
  <c r="BX84" i="47"/>
  <c r="BY54" i="50"/>
  <c r="BZ53" i="50"/>
  <c r="BR130" i="35"/>
  <c r="BR131" i="35" s="1"/>
  <c r="BT130" i="40"/>
  <c r="BS131" i="40"/>
  <c r="BS127" i="40"/>
  <c r="BT126" i="40"/>
  <c r="BT86" i="40"/>
  <c r="BT87" i="40" s="1"/>
  <c r="BT184" i="40"/>
  <c r="BT185" i="40" s="1"/>
  <c r="BT183" i="40"/>
  <c r="BT186" i="40" s="1"/>
  <c r="BV54" i="40"/>
  <c r="BW53" i="40"/>
  <c r="BU88" i="40"/>
  <c r="BU90" i="40" s="1"/>
  <c r="BU91" i="40" s="1"/>
  <c r="BU128" i="40"/>
  <c r="BU129" i="40" s="1"/>
  <c r="BV51" i="40"/>
  <c r="BW50" i="40"/>
  <c r="BU84" i="40"/>
  <c r="BU264" i="40"/>
  <c r="BU266" i="40" s="1"/>
  <c r="BU269" i="40" s="1"/>
  <c r="BU270" i="40" s="1"/>
  <c r="BU271" i="40" s="1"/>
  <c r="BU124" i="40"/>
  <c r="BU125" i="40" s="1"/>
  <c r="BU124" i="35"/>
  <c r="BU125" i="35" s="1"/>
  <c r="BU126" i="35" s="1"/>
  <c r="BU127" i="35" s="1"/>
  <c r="BU264" i="35"/>
  <c r="BU266" i="35" s="1"/>
  <c r="BU269" i="35" s="1"/>
  <c r="BU270" i="35" s="1"/>
  <c r="BU271" i="35" s="1"/>
  <c r="BU84" i="35"/>
  <c r="BT86" i="35"/>
  <c r="BT87" i="35" s="1"/>
  <c r="BT184" i="35"/>
  <c r="BT185" i="35" s="1"/>
  <c r="BT183" i="35"/>
  <c r="BT186" i="35" s="1"/>
  <c r="BU54" i="35"/>
  <c r="BV53" i="35"/>
  <c r="BV51" i="35"/>
  <c r="BW50" i="35"/>
  <c r="BT128" i="35"/>
  <c r="BT129" i="35" s="1"/>
  <c r="BT88" i="35"/>
  <c r="BT90" i="35" s="1"/>
  <c r="BT91" i="35" s="1"/>
  <c r="CB29" i="35"/>
  <c r="CA306" i="35"/>
  <c r="CB29" i="33"/>
  <c r="CA306" i="33"/>
  <c r="CB29" i="32"/>
  <c r="CA306" i="32"/>
  <c r="BR126" i="33"/>
  <c r="BR127" i="33" s="1"/>
  <c r="BS131" i="32"/>
  <c r="BS127" i="32"/>
  <c r="BT128" i="32"/>
  <c r="BT129" i="32" s="1"/>
  <c r="BT130" i="32" s="1"/>
  <c r="BT88" i="32"/>
  <c r="BT90" i="32" s="1"/>
  <c r="BT91" i="32" s="1"/>
  <c r="BS86" i="32"/>
  <c r="BS87" i="32" s="1"/>
  <c r="BS183" i="32"/>
  <c r="BS186" i="32" s="1"/>
  <c r="BS184" i="32"/>
  <c r="BS185" i="32" s="1"/>
  <c r="BT264" i="32"/>
  <c r="BT266" i="32" s="1"/>
  <c r="BT269" i="32" s="1"/>
  <c r="BT270" i="32" s="1"/>
  <c r="BT271" i="32" s="1"/>
  <c r="BT84" i="32"/>
  <c r="BT124" i="32"/>
  <c r="BT125" i="32" s="1"/>
  <c r="BT126" i="32" s="1"/>
  <c r="BU54" i="32"/>
  <c r="BV53" i="32"/>
  <c r="BS131" i="33"/>
  <c r="BS271" i="33"/>
  <c r="BU54" i="33"/>
  <c r="BV53" i="33"/>
  <c r="BU51" i="33"/>
  <c r="BV50" i="33"/>
  <c r="BT128" i="33"/>
  <c r="BT129" i="33" s="1"/>
  <c r="BT130" i="33" s="1"/>
  <c r="BT88" i="33"/>
  <c r="BT90" i="33" s="1"/>
  <c r="BT91" i="33" s="1"/>
  <c r="BU51" i="32"/>
  <c r="BV50" i="32"/>
  <c r="BS86" i="33"/>
  <c r="BS87" i="33" s="1"/>
  <c r="BS184" i="33"/>
  <c r="BS185" i="33" s="1"/>
  <c r="BS183" i="33"/>
  <c r="BS186" i="33" s="1"/>
  <c r="BT264" i="33"/>
  <c r="BT266" i="33" s="1"/>
  <c r="BT269" i="33" s="1"/>
  <c r="BT270" i="33" s="1"/>
  <c r="BT271" i="33" s="1"/>
  <c r="BT124" i="33"/>
  <c r="BT125" i="33" s="1"/>
  <c r="BT84" i="33"/>
  <c r="BU50" i="26"/>
  <c r="BV49" i="26"/>
  <c r="BT87" i="26"/>
  <c r="BT89" i="26" s="1"/>
  <c r="BT90" i="26" s="1"/>
  <c r="BT127" i="26"/>
  <c r="BT128" i="26" s="1"/>
  <c r="BS182" i="26"/>
  <c r="BS185" i="26" s="1"/>
  <c r="BS85" i="26"/>
  <c r="BS86" i="26" s="1"/>
  <c r="BS183" i="26"/>
  <c r="BS184" i="26" s="1"/>
  <c r="BR269" i="26"/>
  <c r="BQ270" i="26"/>
  <c r="BQ266" i="26"/>
  <c r="BQ126" i="26"/>
  <c r="BR125" i="26"/>
  <c r="BU53" i="26"/>
  <c r="BV52" i="26"/>
  <c r="BT263" i="26"/>
  <c r="BT265" i="26" s="1"/>
  <c r="BT268" i="26" s="1"/>
  <c r="BT123" i="26"/>
  <c r="BT124" i="26" s="1"/>
  <c r="BT83" i="26"/>
  <c r="BQ130" i="26"/>
  <c r="BR129" i="26"/>
  <c r="CC28" i="12"/>
  <c r="BX131" i="50" l="1"/>
  <c r="BX131" i="47"/>
  <c r="BX184" i="50"/>
  <c r="BX185" i="50" s="1"/>
  <c r="BX183" i="50"/>
  <c r="BX186" i="50" s="1"/>
  <c r="BX86" i="50"/>
  <c r="BX87" i="50" s="1"/>
  <c r="BZ54" i="50"/>
  <c r="CA53" i="50"/>
  <c r="BX127" i="47"/>
  <c r="BY88" i="50"/>
  <c r="BY90" i="50" s="1"/>
  <c r="BY91" i="50" s="1"/>
  <c r="BY128" i="50"/>
  <c r="BY129" i="50" s="1"/>
  <c r="BY130" i="50" s="1"/>
  <c r="BX86" i="47"/>
  <c r="BX87" i="47" s="1"/>
  <c r="BX184" i="47"/>
  <c r="BX185" i="47" s="1"/>
  <c r="BX183" i="47"/>
  <c r="BX186" i="47" s="1"/>
  <c r="BZ51" i="47"/>
  <c r="CA50" i="47"/>
  <c r="BY264" i="47"/>
  <c r="BY266" i="47" s="1"/>
  <c r="BY269" i="47" s="1"/>
  <c r="BY84" i="47"/>
  <c r="BY124" i="47"/>
  <c r="BY125" i="47" s="1"/>
  <c r="BY126" i="47" s="1"/>
  <c r="BZ54" i="47"/>
  <c r="CA53" i="47"/>
  <c r="BZ51" i="50"/>
  <c r="CA50" i="50"/>
  <c r="BY128" i="47"/>
  <c r="BY129" i="47" s="1"/>
  <c r="BY130" i="47" s="1"/>
  <c r="BY88" i="47"/>
  <c r="BY90" i="47" s="1"/>
  <c r="BY91" i="47" s="1"/>
  <c r="BY124" i="50"/>
  <c r="BY125" i="50" s="1"/>
  <c r="BY126" i="50" s="1"/>
  <c r="BY127" i="50" s="1"/>
  <c r="BY264" i="50"/>
  <c r="BY266" i="50" s="1"/>
  <c r="BY269" i="50" s="1"/>
  <c r="BY270" i="50" s="1"/>
  <c r="BY271" i="50" s="1"/>
  <c r="BY84" i="50"/>
  <c r="BS130" i="35"/>
  <c r="BS131" i="35" s="1"/>
  <c r="BW51" i="40"/>
  <c r="BX50" i="40"/>
  <c r="BU183" i="40"/>
  <c r="BU186" i="40" s="1"/>
  <c r="BU86" i="40"/>
  <c r="BU87" i="40" s="1"/>
  <c r="BU184" i="40"/>
  <c r="BU185" i="40" s="1"/>
  <c r="BV84" i="40"/>
  <c r="BV264" i="40"/>
  <c r="BV266" i="40" s="1"/>
  <c r="BV269" i="40" s="1"/>
  <c r="BV270" i="40" s="1"/>
  <c r="BV271" i="40" s="1"/>
  <c r="BV124" i="40"/>
  <c r="BV125" i="40" s="1"/>
  <c r="BU126" i="40"/>
  <c r="BT127" i="40"/>
  <c r="BW54" i="40"/>
  <c r="BX53" i="40"/>
  <c r="BU130" i="40"/>
  <c r="BT131" i="40"/>
  <c r="BV88" i="40"/>
  <c r="BV90" i="40" s="1"/>
  <c r="BV91" i="40" s="1"/>
  <c r="BV128" i="40"/>
  <c r="BV129" i="40" s="1"/>
  <c r="BW51" i="35"/>
  <c r="BX50" i="35"/>
  <c r="BV124" i="35"/>
  <c r="BV125" i="35" s="1"/>
  <c r="BV126" i="35" s="1"/>
  <c r="BV127" i="35" s="1"/>
  <c r="BV84" i="35"/>
  <c r="BV264" i="35"/>
  <c r="BV266" i="35" s="1"/>
  <c r="BV269" i="35" s="1"/>
  <c r="BV270" i="35" s="1"/>
  <c r="BV271" i="35" s="1"/>
  <c r="BV54" i="35"/>
  <c r="BW53" i="35"/>
  <c r="BU183" i="35"/>
  <c r="BU186" i="35" s="1"/>
  <c r="BU86" i="35"/>
  <c r="BU87" i="35" s="1"/>
  <c r="BU184" i="35"/>
  <c r="BU185" i="35" s="1"/>
  <c r="BU128" i="35"/>
  <c r="BU129" i="35" s="1"/>
  <c r="BU88" i="35"/>
  <c r="BU90" i="35" s="1"/>
  <c r="BU91" i="35" s="1"/>
  <c r="CC29" i="35"/>
  <c r="CB306" i="35"/>
  <c r="CC29" i="32"/>
  <c r="CB306" i="32"/>
  <c r="CC29" i="33"/>
  <c r="CB306" i="33"/>
  <c r="BS126" i="33"/>
  <c r="BS127" i="33" s="1"/>
  <c r="BT131" i="32"/>
  <c r="BT127" i="32"/>
  <c r="BU124" i="33"/>
  <c r="BU125" i="33" s="1"/>
  <c r="BU84" i="33"/>
  <c r="BU264" i="33"/>
  <c r="BU266" i="33" s="1"/>
  <c r="BU269" i="33" s="1"/>
  <c r="BU270" i="33" s="1"/>
  <c r="BU271" i="33" s="1"/>
  <c r="BU128" i="32"/>
  <c r="BU129" i="32" s="1"/>
  <c r="BU130" i="32" s="1"/>
  <c r="BU88" i="32"/>
  <c r="BU90" i="32" s="1"/>
  <c r="BU91" i="32" s="1"/>
  <c r="BV54" i="33"/>
  <c r="BW53" i="33"/>
  <c r="BU88" i="33"/>
  <c r="BU90" i="33" s="1"/>
  <c r="BU91" i="33" s="1"/>
  <c r="BU128" i="33"/>
  <c r="BU129" i="33" s="1"/>
  <c r="BU130" i="33" s="1"/>
  <c r="BT86" i="32"/>
  <c r="BT87" i="32" s="1"/>
  <c r="BT183" i="32"/>
  <c r="BT186" i="32" s="1"/>
  <c r="BT184" i="32"/>
  <c r="BT185" i="32" s="1"/>
  <c r="BT131" i="33"/>
  <c r="BV51" i="32"/>
  <c r="BW50" i="32"/>
  <c r="BT183" i="33"/>
  <c r="BT186" i="33" s="1"/>
  <c r="BT86" i="33"/>
  <c r="BT87" i="33" s="1"/>
  <c r="BT184" i="33"/>
  <c r="BT185" i="33" s="1"/>
  <c r="BU264" i="32"/>
  <c r="BU266" i="32" s="1"/>
  <c r="BU269" i="32" s="1"/>
  <c r="BU270" i="32" s="1"/>
  <c r="BU271" i="32" s="1"/>
  <c r="BU84" i="32"/>
  <c r="BU124" i="32"/>
  <c r="BU125" i="32" s="1"/>
  <c r="BU126" i="32" s="1"/>
  <c r="BV51" i="33"/>
  <c r="BW50" i="33"/>
  <c r="BV54" i="32"/>
  <c r="BW53" i="32"/>
  <c r="BR126" i="26"/>
  <c r="BS125" i="26"/>
  <c r="BT183" i="26"/>
  <c r="BT184" i="26" s="1"/>
  <c r="BT85" i="26"/>
  <c r="BT86" i="26" s="1"/>
  <c r="BT182" i="26"/>
  <c r="BT185" i="26" s="1"/>
  <c r="BW52" i="26"/>
  <c r="BV53" i="26"/>
  <c r="BR270" i="26"/>
  <c r="BR266" i="26"/>
  <c r="BS269" i="26"/>
  <c r="BS129" i="26"/>
  <c r="BR130" i="26"/>
  <c r="BW49" i="26"/>
  <c r="BV50" i="26"/>
  <c r="BU87" i="26"/>
  <c r="BU89" i="26" s="1"/>
  <c r="BU90" i="26" s="1"/>
  <c r="BU127" i="26"/>
  <c r="BU128" i="26" s="1"/>
  <c r="BU123" i="26"/>
  <c r="BU124" i="26" s="1"/>
  <c r="BU83" i="26"/>
  <c r="BU263" i="26"/>
  <c r="BU265" i="26" s="1"/>
  <c r="BU268" i="26" s="1"/>
  <c r="CD28" i="12"/>
  <c r="BY131" i="50" l="1"/>
  <c r="BY127" i="47"/>
  <c r="BZ84" i="50"/>
  <c r="BZ264" i="50"/>
  <c r="BZ266" i="50" s="1"/>
  <c r="BZ269" i="50" s="1"/>
  <c r="BZ124" i="50"/>
  <c r="BZ125" i="50" s="1"/>
  <c r="BZ126" i="50" s="1"/>
  <c r="BZ127" i="50" s="1"/>
  <c r="BZ88" i="50"/>
  <c r="BZ90" i="50" s="1"/>
  <c r="BZ91" i="50" s="1"/>
  <c r="BZ128" i="50"/>
  <c r="BZ129" i="50" s="1"/>
  <c r="BZ130" i="50" s="1"/>
  <c r="CA54" i="47"/>
  <c r="CB53" i="47"/>
  <c r="BY183" i="50"/>
  <c r="BY186" i="50" s="1"/>
  <c r="BY86" i="50"/>
  <c r="BY87" i="50" s="1"/>
  <c r="BY184" i="50"/>
  <c r="BY185" i="50" s="1"/>
  <c r="BZ88" i="47"/>
  <c r="BZ90" i="47" s="1"/>
  <c r="BZ91" i="47" s="1"/>
  <c r="BZ128" i="47"/>
  <c r="BZ129" i="47" s="1"/>
  <c r="BZ130" i="47" s="1"/>
  <c r="BY184" i="47"/>
  <c r="BY185" i="47" s="1"/>
  <c r="BY86" i="47"/>
  <c r="BY87" i="47" s="1"/>
  <c r="BY183" i="47"/>
  <c r="BY186" i="47" s="1"/>
  <c r="BY131" i="47"/>
  <c r="CA51" i="47"/>
  <c r="CB50" i="47"/>
  <c r="CA51" i="50"/>
  <c r="CB50" i="50"/>
  <c r="BZ264" i="47"/>
  <c r="BZ266" i="47" s="1"/>
  <c r="BZ269" i="47" s="1"/>
  <c r="BZ270" i="47" s="1"/>
  <c r="BZ271" i="47" s="1"/>
  <c r="BZ84" i="47"/>
  <c r="BZ124" i="47"/>
  <c r="BZ125" i="47" s="1"/>
  <c r="BZ126" i="47" s="1"/>
  <c r="CA54" i="50"/>
  <c r="CB53" i="50"/>
  <c r="BT130" i="35"/>
  <c r="BT131" i="35" s="1"/>
  <c r="BV183" i="40"/>
  <c r="BV186" i="40" s="1"/>
  <c r="BV86" i="40"/>
  <c r="BV87" i="40" s="1"/>
  <c r="BV184" i="40"/>
  <c r="BV185" i="40" s="1"/>
  <c r="BU131" i="40"/>
  <c r="BV130" i="40"/>
  <c r="BX54" i="40"/>
  <c r="BY53" i="40"/>
  <c r="BW128" i="40"/>
  <c r="BW129" i="40" s="1"/>
  <c r="BW88" i="40"/>
  <c r="BW90" i="40" s="1"/>
  <c r="BW91" i="40" s="1"/>
  <c r="BX51" i="40"/>
  <c r="BY50" i="40"/>
  <c r="BU127" i="40"/>
  <c r="BV126" i="40"/>
  <c r="BW264" i="40"/>
  <c r="BW266" i="40" s="1"/>
  <c r="BW269" i="40" s="1"/>
  <c r="BW270" i="40" s="1"/>
  <c r="BW124" i="40"/>
  <c r="BW125" i="40" s="1"/>
  <c r="BW84" i="40"/>
  <c r="BV183" i="35"/>
  <c r="BV186" i="35" s="1"/>
  <c r="BV184" i="35"/>
  <c r="BV185" i="35" s="1"/>
  <c r="BV86" i="35"/>
  <c r="BV87" i="35" s="1"/>
  <c r="BW54" i="35"/>
  <c r="BX53" i="35"/>
  <c r="BV128" i="35"/>
  <c r="BV129" i="35" s="1"/>
  <c r="BV88" i="35"/>
  <c r="BV90" i="35" s="1"/>
  <c r="BV91" i="35" s="1"/>
  <c r="BX51" i="35"/>
  <c r="BY50" i="35"/>
  <c r="BW264" i="35"/>
  <c r="BW266" i="35" s="1"/>
  <c r="BW269" i="35" s="1"/>
  <c r="BW270" i="35" s="1"/>
  <c r="BW271" i="35" s="1"/>
  <c r="BW124" i="35"/>
  <c r="BW125" i="35" s="1"/>
  <c r="BW126" i="35" s="1"/>
  <c r="BW127" i="35" s="1"/>
  <c r="BW84" i="35"/>
  <c r="CD29" i="35"/>
  <c r="CC306" i="35"/>
  <c r="CD29" i="33"/>
  <c r="CC306" i="33"/>
  <c r="CD29" i="32"/>
  <c r="CC306" i="32"/>
  <c r="BT126" i="33"/>
  <c r="BT127" i="33" s="1"/>
  <c r="BU131" i="32"/>
  <c r="BU131" i="33"/>
  <c r="BU127" i="32"/>
  <c r="BW54" i="32"/>
  <c r="BX53" i="32"/>
  <c r="BU183" i="33"/>
  <c r="BU186" i="33" s="1"/>
  <c r="BU86" i="33"/>
  <c r="BU87" i="33" s="1"/>
  <c r="BU184" i="33"/>
  <c r="BU185" i="33" s="1"/>
  <c r="BV124" i="33"/>
  <c r="BV125" i="33" s="1"/>
  <c r="BV264" i="33"/>
  <c r="BV266" i="33" s="1"/>
  <c r="BV269" i="33" s="1"/>
  <c r="BV270" i="33" s="1"/>
  <c r="BV271" i="33" s="1"/>
  <c r="BV84" i="33"/>
  <c r="BV84" i="32"/>
  <c r="BV124" i="32"/>
  <c r="BV125" i="32" s="1"/>
  <c r="BV126" i="32" s="1"/>
  <c r="BV264" i="32"/>
  <c r="BV266" i="32" s="1"/>
  <c r="BV269" i="32" s="1"/>
  <c r="BV270" i="32" s="1"/>
  <c r="BV271" i="32" s="1"/>
  <c r="BV128" i="32"/>
  <c r="BV129" i="32" s="1"/>
  <c r="BV130" i="32" s="1"/>
  <c r="BV88" i="32"/>
  <c r="BV90" i="32" s="1"/>
  <c r="BV91" i="32" s="1"/>
  <c r="BW54" i="33"/>
  <c r="BX53" i="33"/>
  <c r="BW51" i="33"/>
  <c r="BX50" i="33"/>
  <c r="BU183" i="32"/>
  <c r="BU186" i="32" s="1"/>
  <c r="BU86" i="32"/>
  <c r="BU87" i="32" s="1"/>
  <c r="BU184" i="32"/>
  <c r="BU185" i="32" s="1"/>
  <c r="BV128" i="33"/>
  <c r="BV129" i="33" s="1"/>
  <c r="BV130" i="33" s="1"/>
  <c r="BV88" i="33"/>
  <c r="BV90" i="33" s="1"/>
  <c r="BV91" i="33" s="1"/>
  <c r="BW51" i="32"/>
  <c r="BX50" i="32"/>
  <c r="BW50" i="26"/>
  <c r="BX49" i="26"/>
  <c r="BT269" i="26"/>
  <c r="BS270" i="26"/>
  <c r="BS266" i="26"/>
  <c r="BV263" i="26"/>
  <c r="BV265" i="26" s="1"/>
  <c r="BV268" i="26" s="1"/>
  <c r="BV123" i="26"/>
  <c r="BV124" i="26" s="1"/>
  <c r="BV83" i="26"/>
  <c r="BV127" i="26"/>
  <c r="BV128" i="26" s="1"/>
  <c r="BV87" i="26"/>
  <c r="BV89" i="26" s="1"/>
  <c r="BV90" i="26" s="1"/>
  <c r="BW53" i="26"/>
  <c r="BX52" i="26"/>
  <c r="BU182" i="26"/>
  <c r="BU185" i="26" s="1"/>
  <c r="BU183" i="26"/>
  <c r="BU184" i="26" s="1"/>
  <c r="BU85" i="26"/>
  <c r="BU86" i="26" s="1"/>
  <c r="BT129" i="26"/>
  <c r="BS130" i="26"/>
  <c r="BT125" i="26"/>
  <c r="BS126" i="26"/>
  <c r="CE28" i="12"/>
  <c r="BZ131" i="50" l="1"/>
  <c r="BZ131" i="47"/>
  <c r="BZ127" i="47"/>
  <c r="CA84" i="50"/>
  <c r="CA264" i="50"/>
  <c r="CA266" i="50" s="1"/>
  <c r="CA269" i="50" s="1"/>
  <c r="CA270" i="50" s="1"/>
  <c r="CA271" i="50" s="1"/>
  <c r="CA124" i="50"/>
  <c r="CA125" i="50" s="1"/>
  <c r="CA126" i="50" s="1"/>
  <c r="CA127" i="50" s="1"/>
  <c r="CB51" i="47"/>
  <c r="CC50" i="47"/>
  <c r="CB54" i="50"/>
  <c r="CC53" i="50"/>
  <c r="CA84" i="47"/>
  <c r="CA124" i="47"/>
  <c r="CA125" i="47" s="1"/>
  <c r="CA126" i="47" s="1"/>
  <c r="CA264" i="47"/>
  <c r="CA266" i="47" s="1"/>
  <c r="CA269" i="47" s="1"/>
  <c r="CA270" i="47" s="1"/>
  <c r="CA271" i="47" s="1"/>
  <c r="CA88" i="50"/>
  <c r="CA90" i="50" s="1"/>
  <c r="CA91" i="50" s="1"/>
  <c r="CA128" i="50"/>
  <c r="CA129" i="50" s="1"/>
  <c r="CA130" i="50" s="1"/>
  <c r="BZ183" i="50"/>
  <c r="BZ186" i="50" s="1"/>
  <c r="BZ184" i="50"/>
  <c r="BZ185" i="50" s="1"/>
  <c r="BZ86" i="50"/>
  <c r="BZ87" i="50" s="1"/>
  <c r="BZ183" i="47"/>
  <c r="BZ186" i="47" s="1"/>
  <c r="BZ86" i="47"/>
  <c r="BZ87" i="47" s="1"/>
  <c r="BZ184" i="47"/>
  <c r="BZ185" i="47" s="1"/>
  <c r="CB54" i="47"/>
  <c r="CC53" i="47"/>
  <c r="CA88" i="47"/>
  <c r="CA90" i="47" s="1"/>
  <c r="CA91" i="47" s="1"/>
  <c r="CA128" i="47"/>
  <c r="CA129" i="47" s="1"/>
  <c r="CA130" i="47" s="1"/>
  <c r="CB51" i="50"/>
  <c r="CC50" i="50"/>
  <c r="BU130" i="35"/>
  <c r="BU131" i="35" s="1"/>
  <c r="BW183" i="40"/>
  <c r="BW186" i="40" s="1"/>
  <c r="BW86" i="40"/>
  <c r="BW87" i="40" s="1"/>
  <c r="BW184" i="40"/>
  <c r="BW185" i="40" s="1"/>
  <c r="BY54" i="40"/>
  <c r="BZ53" i="40"/>
  <c r="BW271" i="40"/>
  <c r="BX128" i="40"/>
  <c r="BX129" i="40" s="1"/>
  <c r="BX88" i="40"/>
  <c r="BX90" i="40" s="1"/>
  <c r="BX91" i="40" s="1"/>
  <c r="BV127" i="40"/>
  <c r="BW126" i="40"/>
  <c r="BV131" i="40"/>
  <c r="BW130" i="40"/>
  <c r="BY51" i="40"/>
  <c r="BZ50" i="40"/>
  <c r="BX264" i="40"/>
  <c r="BX266" i="40" s="1"/>
  <c r="BX269" i="40" s="1"/>
  <c r="BX270" i="40" s="1"/>
  <c r="BX271" i="40" s="1"/>
  <c r="BX124" i="40"/>
  <c r="BX125" i="40" s="1"/>
  <c r="BX84" i="40"/>
  <c r="BY51" i="35"/>
  <c r="BZ50" i="35"/>
  <c r="BX264" i="35"/>
  <c r="BX266" i="35" s="1"/>
  <c r="BX269" i="35" s="1"/>
  <c r="BX270" i="35" s="1"/>
  <c r="BX271" i="35" s="1"/>
  <c r="BX124" i="35"/>
  <c r="BX125" i="35" s="1"/>
  <c r="BX126" i="35" s="1"/>
  <c r="BX84" i="35"/>
  <c r="BX54" i="35"/>
  <c r="BY53" i="35"/>
  <c r="BW86" i="35"/>
  <c r="BW87" i="35" s="1"/>
  <c r="BW184" i="35"/>
  <c r="BW185" i="35" s="1"/>
  <c r="BW183" i="35"/>
  <c r="BW186" i="35" s="1"/>
  <c r="BW128" i="35"/>
  <c r="BW129" i="35" s="1"/>
  <c r="BW88" i="35"/>
  <c r="BW90" i="35" s="1"/>
  <c r="BW91" i="35" s="1"/>
  <c r="CE29" i="35"/>
  <c r="CD306" i="35"/>
  <c r="CE29" i="32"/>
  <c r="CD306" i="32"/>
  <c r="CE29" i="33"/>
  <c r="CD306" i="33"/>
  <c r="BU126" i="33"/>
  <c r="BU127" i="33" s="1"/>
  <c r="BV131" i="33"/>
  <c r="BV131" i="32"/>
  <c r="BX51" i="32"/>
  <c r="BY50" i="32"/>
  <c r="BW124" i="33"/>
  <c r="BW125" i="33" s="1"/>
  <c r="BW84" i="33"/>
  <c r="BW264" i="33"/>
  <c r="BW266" i="33" s="1"/>
  <c r="BW269" i="33" s="1"/>
  <c r="BW270" i="33" s="1"/>
  <c r="BV86" i="33"/>
  <c r="BV87" i="33" s="1"/>
  <c r="BV184" i="33"/>
  <c r="BV185" i="33" s="1"/>
  <c r="BV183" i="33"/>
  <c r="BV186" i="33" s="1"/>
  <c r="BV127" i="32"/>
  <c r="BW88" i="33"/>
  <c r="BW90" i="33" s="1"/>
  <c r="BW91" i="33" s="1"/>
  <c r="BW128" i="33"/>
  <c r="BW129" i="33" s="1"/>
  <c r="BW130" i="33" s="1"/>
  <c r="BX54" i="33"/>
  <c r="BY53" i="33"/>
  <c r="BX54" i="32"/>
  <c r="BY53" i="32"/>
  <c r="BW84" i="32"/>
  <c r="BW264" i="32"/>
  <c r="BW266" i="32" s="1"/>
  <c r="BW269" i="32" s="1"/>
  <c r="BW270" i="32" s="1"/>
  <c r="BW271" i="32" s="1"/>
  <c r="BW124" i="32"/>
  <c r="BW125" i="32" s="1"/>
  <c r="BW126" i="32" s="1"/>
  <c r="BX51" i="33"/>
  <c r="BY50" i="33"/>
  <c r="BV86" i="32"/>
  <c r="BV87" i="32" s="1"/>
  <c r="BV184" i="32"/>
  <c r="BV185" i="32" s="1"/>
  <c r="BV183" i="32"/>
  <c r="BV186" i="32" s="1"/>
  <c r="BW88" i="32"/>
  <c r="BW90" i="32" s="1"/>
  <c r="BW91" i="32" s="1"/>
  <c r="BW128" i="32"/>
  <c r="BW129" i="32" s="1"/>
  <c r="BW130" i="32" s="1"/>
  <c r="BT270" i="26"/>
  <c r="BU269" i="26"/>
  <c r="BT266" i="26"/>
  <c r="BY49" i="26"/>
  <c r="BX50" i="26"/>
  <c r="BU129" i="26"/>
  <c r="BT130" i="26"/>
  <c r="BW123" i="26"/>
  <c r="BW124" i="26" s="1"/>
  <c r="BW83" i="26"/>
  <c r="BW263" i="26"/>
  <c r="BW265" i="26" s="1"/>
  <c r="BW268" i="26" s="1"/>
  <c r="BV182" i="26"/>
  <c r="BV185" i="26" s="1"/>
  <c r="BV183" i="26"/>
  <c r="BV184" i="26" s="1"/>
  <c r="BV85" i="26"/>
  <c r="BV86" i="26" s="1"/>
  <c r="BU125" i="26"/>
  <c r="BT126" i="26"/>
  <c r="BX53" i="26"/>
  <c r="BY52" i="26"/>
  <c r="BW87" i="26"/>
  <c r="BW89" i="26" s="1"/>
  <c r="BW90" i="26" s="1"/>
  <c r="BW127" i="26"/>
  <c r="BW128" i="26" s="1"/>
  <c r="CF28" i="12"/>
  <c r="CA127" i="47" l="1"/>
  <c r="CA131" i="50"/>
  <c r="CA131" i="47"/>
  <c r="CA183" i="50"/>
  <c r="CA186" i="50" s="1"/>
  <c r="CA184" i="50"/>
  <c r="CA185" i="50" s="1"/>
  <c r="CA86" i="50"/>
  <c r="CA87" i="50" s="1"/>
  <c r="CC51" i="50"/>
  <c r="CD50" i="50"/>
  <c r="CA184" i="47"/>
  <c r="CA185" i="47" s="1"/>
  <c r="CA183" i="47"/>
  <c r="CA186" i="47" s="1"/>
  <c r="CA86" i="47"/>
  <c r="CA87" i="47" s="1"/>
  <c r="CB124" i="50"/>
  <c r="CB125" i="50" s="1"/>
  <c r="CB126" i="50" s="1"/>
  <c r="CB127" i="50" s="1"/>
  <c r="CB84" i="50"/>
  <c r="CB264" i="50"/>
  <c r="CB266" i="50" s="1"/>
  <c r="CB269" i="50" s="1"/>
  <c r="CC54" i="50"/>
  <c r="CD53" i="50"/>
  <c r="CB88" i="50"/>
  <c r="CB90" i="50" s="1"/>
  <c r="CB91" i="50" s="1"/>
  <c r="CB128" i="50"/>
  <c r="CB129" i="50" s="1"/>
  <c r="CB130" i="50" s="1"/>
  <c r="CC51" i="47"/>
  <c r="CD50" i="47"/>
  <c r="CC54" i="47"/>
  <c r="CD53" i="47"/>
  <c r="CB84" i="47"/>
  <c r="CB264" i="47"/>
  <c r="CB266" i="47" s="1"/>
  <c r="CB269" i="47" s="1"/>
  <c r="CB270" i="47" s="1"/>
  <c r="CB271" i="47" s="1"/>
  <c r="CB124" i="47"/>
  <c r="CB125" i="47" s="1"/>
  <c r="CB126" i="47" s="1"/>
  <c r="CB88" i="47"/>
  <c r="CB90" i="47" s="1"/>
  <c r="CB91" i="47" s="1"/>
  <c r="CB128" i="47"/>
  <c r="CB129" i="47" s="1"/>
  <c r="CB130" i="47" s="1"/>
  <c r="BV130" i="35"/>
  <c r="BV131" i="35" s="1"/>
  <c r="BZ51" i="40"/>
  <c r="CA50" i="40"/>
  <c r="BY84" i="40"/>
  <c r="BY264" i="40"/>
  <c r="BY266" i="40" s="1"/>
  <c r="BY269" i="40" s="1"/>
  <c r="BY124" i="40"/>
  <c r="BY125" i="40" s="1"/>
  <c r="BW131" i="40"/>
  <c r="BX130" i="40"/>
  <c r="BZ54" i="40"/>
  <c r="CA53" i="40"/>
  <c r="BY88" i="40"/>
  <c r="BY90" i="40" s="1"/>
  <c r="BY91" i="40" s="1"/>
  <c r="BY128" i="40"/>
  <c r="BY129" i="40" s="1"/>
  <c r="BW127" i="40"/>
  <c r="BX126" i="40"/>
  <c r="BX183" i="40"/>
  <c r="BX186" i="40" s="1"/>
  <c r="BX184" i="40"/>
  <c r="BX185" i="40" s="1"/>
  <c r="BX86" i="40"/>
  <c r="BX87" i="40" s="1"/>
  <c r="BY54" i="35"/>
  <c r="BZ53" i="35"/>
  <c r="BX128" i="35"/>
  <c r="BX129" i="35" s="1"/>
  <c r="BX88" i="35"/>
  <c r="BX90" i="35" s="1"/>
  <c r="BX91" i="35" s="1"/>
  <c r="BX183" i="35"/>
  <c r="BX186" i="35" s="1"/>
  <c r="BX86" i="35"/>
  <c r="BX87" i="35" s="1"/>
  <c r="BX184" i="35"/>
  <c r="BX185" i="35" s="1"/>
  <c r="BX127" i="35"/>
  <c r="BZ51" i="35"/>
  <c r="CA50" i="35"/>
  <c r="BY84" i="35"/>
  <c r="BY264" i="35"/>
  <c r="BY266" i="35" s="1"/>
  <c r="BY269" i="35" s="1"/>
  <c r="BY124" i="35"/>
  <c r="BY125" i="35" s="1"/>
  <c r="BY126" i="35" s="1"/>
  <c r="BY127" i="35" s="1"/>
  <c r="CF29" i="35"/>
  <c r="CE306" i="35"/>
  <c r="CF29" i="33"/>
  <c r="CE306" i="33"/>
  <c r="CF29" i="32"/>
  <c r="CE306" i="32"/>
  <c r="BV126" i="33"/>
  <c r="BV127" i="33" s="1"/>
  <c r="BW131" i="33"/>
  <c r="BW131" i="32"/>
  <c r="BW127" i="32"/>
  <c r="BW183" i="33"/>
  <c r="BW186" i="33" s="1"/>
  <c r="BW184" i="33"/>
  <c r="BW185" i="33" s="1"/>
  <c r="BW86" i="33"/>
  <c r="BW87" i="33" s="1"/>
  <c r="BY54" i="32"/>
  <c r="BZ53" i="32"/>
  <c r="BY51" i="32"/>
  <c r="BZ50" i="32"/>
  <c r="BX128" i="32"/>
  <c r="BX129" i="32" s="1"/>
  <c r="BX130" i="32" s="1"/>
  <c r="BX88" i="32"/>
  <c r="BX90" i="32" s="1"/>
  <c r="BX91" i="32" s="1"/>
  <c r="BX124" i="32"/>
  <c r="BX125" i="32" s="1"/>
  <c r="BX126" i="32" s="1"/>
  <c r="BX84" i="32"/>
  <c r="BX264" i="32"/>
  <c r="BX266" i="32" s="1"/>
  <c r="BX269" i="32" s="1"/>
  <c r="BX270" i="32" s="1"/>
  <c r="BX271" i="32" s="1"/>
  <c r="BY54" i="33"/>
  <c r="BZ53" i="33"/>
  <c r="BX88" i="33"/>
  <c r="BX90" i="33" s="1"/>
  <c r="BX91" i="33" s="1"/>
  <c r="BX128" i="33"/>
  <c r="BX129" i="33" s="1"/>
  <c r="BX130" i="33" s="1"/>
  <c r="BY51" i="33"/>
  <c r="BZ50" i="33"/>
  <c r="BX84" i="33"/>
  <c r="BX264" i="33"/>
  <c r="BX266" i="33" s="1"/>
  <c r="BX269" i="33" s="1"/>
  <c r="BX270" i="33" s="1"/>
  <c r="BX271" i="33" s="1"/>
  <c r="BX124" i="33"/>
  <c r="BX125" i="33" s="1"/>
  <c r="BW183" i="32"/>
  <c r="BW186" i="32" s="1"/>
  <c r="BW86" i="32"/>
  <c r="BW87" i="32" s="1"/>
  <c r="BW184" i="32"/>
  <c r="BW185" i="32" s="1"/>
  <c r="BW271" i="33"/>
  <c r="BV125" i="26"/>
  <c r="BU126" i="26"/>
  <c r="BU130" i="26"/>
  <c r="BV129" i="26"/>
  <c r="BX123" i="26"/>
  <c r="BX124" i="26" s="1"/>
  <c r="BX263" i="26"/>
  <c r="BX265" i="26" s="1"/>
  <c r="BX268" i="26" s="1"/>
  <c r="BX83" i="26"/>
  <c r="BY50" i="26"/>
  <c r="BZ49" i="26"/>
  <c r="BX127" i="26"/>
  <c r="BX128" i="26" s="1"/>
  <c r="BX87" i="26"/>
  <c r="BX89" i="26" s="1"/>
  <c r="BX90" i="26" s="1"/>
  <c r="BU270" i="26"/>
  <c r="BV269" i="26"/>
  <c r="BU266" i="26"/>
  <c r="BZ52" i="26"/>
  <c r="BY53" i="26"/>
  <c r="BW182" i="26"/>
  <c r="BW185" i="26" s="1"/>
  <c r="BW183" i="26"/>
  <c r="BW184" i="26" s="1"/>
  <c r="BW85" i="26"/>
  <c r="BW86" i="26" s="1"/>
  <c r="CG28" i="12"/>
  <c r="CB131" i="47" l="1"/>
  <c r="CB131" i="50"/>
  <c r="CB127" i="47"/>
  <c r="CD51" i="47"/>
  <c r="CE50" i="47"/>
  <c r="CB183" i="50"/>
  <c r="CB186" i="50" s="1"/>
  <c r="CB184" i="50"/>
  <c r="CB185" i="50" s="1"/>
  <c r="CB86" i="50"/>
  <c r="CB87" i="50" s="1"/>
  <c r="CC124" i="47"/>
  <c r="CC125" i="47" s="1"/>
  <c r="CC126" i="47" s="1"/>
  <c r="CC84" i="47"/>
  <c r="CC264" i="47"/>
  <c r="CC266" i="47" s="1"/>
  <c r="CC269" i="47" s="1"/>
  <c r="CC270" i="47" s="1"/>
  <c r="CC271" i="47" s="1"/>
  <c r="CB183" i="47"/>
  <c r="CB186" i="47" s="1"/>
  <c r="CB86" i="47"/>
  <c r="CB87" i="47" s="1"/>
  <c r="CB184" i="47"/>
  <c r="CB185" i="47" s="1"/>
  <c r="CD54" i="50"/>
  <c r="CE53" i="50"/>
  <c r="CD51" i="50"/>
  <c r="CE50" i="50"/>
  <c r="CD54" i="47"/>
  <c r="CE53" i="47"/>
  <c r="CC88" i="50"/>
  <c r="CC90" i="50" s="1"/>
  <c r="CC91" i="50" s="1"/>
  <c r="CC128" i="50"/>
  <c r="CC129" i="50" s="1"/>
  <c r="CC130" i="50" s="1"/>
  <c r="CC124" i="50"/>
  <c r="CC125" i="50" s="1"/>
  <c r="CC126" i="50" s="1"/>
  <c r="CC127" i="50" s="1"/>
  <c r="CC264" i="50"/>
  <c r="CC266" i="50" s="1"/>
  <c r="CC269" i="50" s="1"/>
  <c r="CC270" i="50" s="1"/>
  <c r="CC271" i="50" s="1"/>
  <c r="CC84" i="50"/>
  <c r="CC88" i="47"/>
  <c r="CC90" i="47" s="1"/>
  <c r="CC91" i="47" s="1"/>
  <c r="CC128" i="47"/>
  <c r="CC129" i="47" s="1"/>
  <c r="CC130" i="47" s="1"/>
  <c r="BW130" i="35"/>
  <c r="BW131" i="35" s="1"/>
  <c r="BY130" i="40"/>
  <c r="BX131" i="40"/>
  <c r="BZ88" i="40"/>
  <c r="BZ90" i="40" s="1"/>
  <c r="BZ91" i="40" s="1"/>
  <c r="BZ128" i="40"/>
  <c r="BZ129" i="40" s="1"/>
  <c r="BX127" i="40"/>
  <c r="BY126" i="40"/>
  <c r="BY183" i="40"/>
  <c r="BY186" i="40" s="1"/>
  <c r="BY184" i="40"/>
  <c r="BY185" i="40" s="1"/>
  <c r="BY86" i="40"/>
  <c r="BY87" i="40" s="1"/>
  <c r="CA51" i="40"/>
  <c r="CB50" i="40"/>
  <c r="CA54" i="40"/>
  <c r="CB53" i="40"/>
  <c r="BZ264" i="40"/>
  <c r="BZ266" i="40" s="1"/>
  <c r="BZ269" i="40" s="1"/>
  <c r="BZ270" i="40" s="1"/>
  <c r="BZ124" i="40"/>
  <c r="BZ125" i="40" s="1"/>
  <c r="BZ84" i="40"/>
  <c r="CA51" i="35"/>
  <c r="CB50" i="35"/>
  <c r="BZ124" i="35"/>
  <c r="BZ125" i="35" s="1"/>
  <c r="BZ126" i="35" s="1"/>
  <c r="BZ127" i="35" s="1"/>
  <c r="BZ264" i="35"/>
  <c r="BZ266" i="35" s="1"/>
  <c r="BZ269" i="35" s="1"/>
  <c r="BZ270" i="35" s="1"/>
  <c r="BZ271" i="35" s="1"/>
  <c r="BZ84" i="35"/>
  <c r="BY183" i="35"/>
  <c r="BY186" i="35" s="1"/>
  <c r="BY184" i="35"/>
  <c r="BY185" i="35" s="1"/>
  <c r="BY86" i="35"/>
  <c r="BY87" i="35" s="1"/>
  <c r="BZ54" i="35"/>
  <c r="CA53" i="35"/>
  <c r="BY88" i="35"/>
  <c r="BY90" i="35" s="1"/>
  <c r="BY91" i="35" s="1"/>
  <c r="BY128" i="35"/>
  <c r="BY129" i="35" s="1"/>
  <c r="CG29" i="35"/>
  <c r="CF306" i="35"/>
  <c r="CG29" i="32"/>
  <c r="CF306" i="32"/>
  <c r="CG29" i="33"/>
  <c r="CF306" i="33"/>
  <c r="BW126" i="33"/>
  <c r="BW127" i="33" s="1"/>
  <c r="BX131" i="32"/>
  <c r="BX131" i="33"/>
  <c r="BZ51" i="32"/>
  <c r="CA50" i="32"/>
  <c r="BX127" i="32"/>
  <c r="BY124" i="32"/>
  <c r="BY125" i="32" s="1"/>
  <c r="BY126" i="32" s="1"/>
  <c r="BY84" i="32"/>
  <c r="BY264" i="32"/>
  <c r="BY266" i="32" s="1"/>
  <c r="BY269" i="32" s="1"/>
  <c r="BY128" i="33"/>
  <c r="BY129" i="33" s="1"/>
  <c r="BY130" i="33" s="1"/>
  <c r="BY88" i="33"/>
  <c r="BY90" i="33" s="1"/>
  <c r="BY91" i="33" s="1"/>
  <c r="BZ54" i="32"/>
  <c r="CA53" i="32"/>
  <c r="BY128" i="32"/>
  <c r="BY129" i="32" s="1"/>
  <c r="BY130" i="32" s="1"/>
  <c r="BY88" i="32"/>
  <c r="BY90" i="32" s="1"/>
  <c r="BY91" i="32" s="1"/>
  <c r="BX86" i="32"/>
  <c r="BX87" i="32" s="1"/>
  <c r="BX184" i="32"/>
  <c r="BX185" i="32" s="1"/>
  <c r="BX183" i="32"/>
  <c r="BX186" i="32" s="1"/>
  <c r="BZ54" i="33"/>
  <c r="CA53" i="33"/>
  <c r="BZ51" i="33"/>
  <c r="CA50" i="33"/>
  <c r="BY124" i="33"/>
  <c r="BY125" i="33" s="1"/>
  <c r="BY84" i="33"/>
  <c r="BY264" i="33"/>
  <c r="BY266" i="33" s="1"/>
  <c r="BY269" i="33" s="1"/>
  <c r="BX183" i="33"/>
  <c r="BX186" i="33" s="1"/>
  <c r="BX184" i="33"/>
  <c r="BX185" i="33" s="1"/>
  <c r="BX86" i="33"/>
  <c r="BX87" i="33" s="1"/>
  <c r="BW129" i="26"/>
  <c r="BV130" i="26"/>
  <c r="BZ50" i="26"/>
  <c r="CA49" i="26"/>
  <c r="BY123" i="26"/>
  <c r="BY124" i="26" s="1"/>
  <c r="BY263" i="26"/>
  <c r="BY265" i="26" s="1"/>
  <c r="BY268" i="26" s="1"/>
  <c r="BY83" i="26"/>
  <c r="BV270" i="26"/>
  <c r="BV266" i="26"/>
  <c r="BW269" i="26"/>
  <c r="CA52" i="26"/>
  <c r="BZ53" i="26"/>
  <c r="BX85" i="26"/>
  <c r="BX86" i="26" s="1"/>
  <c r="BX182" i="26"/>
  <c r="BX185" i="26" s="1"/>
  <c r="BX183" i="26"/>
  <c r="BX184" i="26" s="1"/>
  <c r="BY127" i="26"/>
  <c r="BY128" i="26" s="1"/>
  <c r="BY87" i="26"/>
  <c r="BY89" i="26" s="1"/>
  <c r="BY90" i="26" s="1"/>
  <c r="BV126" i="26"/>
  <c r="BW125" i="26"/>
  <c r="CH28" i="12"/>
  <c r="CC131" i="50" l="1"/>
  <c r="CC131" i="47"/>
  <c r="CC127" i="47"/>
  <c r="CE51" i="47"/>
  <c r="CF50" i="47"/>
  <c r="CE54" i="47"/>
  <c r="CF53" i="47"/>
  <c r="CD264" i="47"/>
  <c r="CD266" i="47" s="1"/>
  <c r="CD269" i="47" s="1"/>
  <c r="CD270" i="47" s="1"/>
  <c r="CD271" i="47" s="1"/>
  <c r="CD84" i="47"/>
  <c r="CD124" i="47"/>
  <c r="CD125" i="47" s="1"/>
  <c r="CD126" i="47" s="1"/>
  <c r="CD128" i="47"/>
  <c r="CD129" i="47" s="1"/>
  <c r="CD130" i="47" s="1"/>
  <c r="CD88" i="47"/>
  <c r="CD90" i="47" s="1"/>
  <c r="CD91" i="47" s="1"/>
  <c r="CE51" i="50"/>
  <c r="CF50" i="50"/>
  <c r="CC183" i="47"/>
  <c r="CC186" i="47" s="1"/>
  <c r="CC184" i="47"/>
  <c r="CC185" i="47" s="1"/>
  <c r="CC86" i="47"/>
  <c r="CC87" i="47" s="1"/>
  <c r="CC183" i="50"/>
  <c r="CC186" i="50" s="1"/>
  <c r="CC86" i="50"/>
  <c r="CC87" i="50" s="1"/>
  <c r="CC184" i="50"/>
  <c r="CC185" i="50" s="1"/>
  <c r="CD84" i="50"/>
  <c r="CD124" i="50"/>
  <c r="CD125" i="50" s="1"/>
  <c r="CD126" i="50" s="1"/>
  <c r="CD127" i="50" s="1"/>
  <c r="CD264" i="50"/>
  <c r="CD266" i="50" s="1"/>
  <c r="CD269" i="50" s="1"/>
  <c r="CE54" i="50"/>
  <c r="CF53" i="50"/>
  <c r="CD128" i="50"/>
  <c r="CD129" i="50" s="1"/>
  <c r="CD130" i="50" s="1"/>
  <c r="CD88" i="50"/>
  <c r="CD90" i="50" s="1"/>
  <c r="CD91" i="50" s="1"/>
  <c r="BX130" i="35"/>
  <c r="BX131" i="35" s="1"/>
  <c r="BZ271" i="40"/>
  <c r="BZ126" i="40"/>
  <c r="BY127" i="40"/>
  <c r="CB54" i="40"/>
  <c r="CC53" i="40"/>
  <c r="CA88" i="40"/>
  <c r="CA90" i="40" s="1"/>
  <c r="CA91" i="40" s="1"/>
  <c r="CA128" i="40"/>
  <c r="CA129" i="40" s="1"/>
  <c r="CB51" i="40"/>
  <c r="CC50" i="40"/>
  <c r="BZ183" i="40"/>
  <c r="BZ186" i="40" s="1"/>
  <c r="BZ86" i="40"/>
  <c r="BZ87" i="40" s="1"/>
  <c r="BZ184" i="40"/>
  <c r="BZ185" i="40" s="1"/>
  <c r="CA264" i="40"/>
  <c r="CA266" i="40" s="1"/>
  <c r="CA269" i="40" s="1"/>
  <c r="CA270" i="40" s="1"/>
  <c r="CA84" i="40"/>
  <c r="CA124" i="40"/>
  <c r="CA125" i="40" s="1"/>
  <c r="BZ130" i="40"/>
  <c r="BY131" i="40"/>
  <c r="BZ184" i="35"/>
  <c r="BZ185" i="35" s="1"/>
  <c r="BZ86" i="35"/>
  <c r="BZ87" i="35" s="1"/>
  <c r="BZ183" i="35"/>
  <c r="BZ186" i="35" s="1"/>
  <c r="CB51" i="35"/>
  <c r="CC50" i="35"/>
  <c r="CA54" i="35"/>
  <c r="CB53" i="35"/>
  <c r="CA124" i="35"/>
  <c r="CA125" i="35" s="1"/>
  <c r="CA126" i="35" s="1"/>
  <c r="CA127" i="35" s="1"/>
  <c r="CA84" i="35"/>
  <c r="CA264" i="35"/>
  <c r="CA266" i="35" s="1"/>
  <c r="CA269" i="35" s="1"/>
  <c r="CA270" i="35" s="1"/>
  <c r="CA271" i="35" s="1"/>
  <c r="BZ88" i="35"/>
  <c r="BZ90" i="35" s="1"/>
  <c r="BZ91" i="35" s="1"/>
  <c r="BZ128" i="35"/>
  <c r="BZ129" i="35" s="1"/>
  <c r="CH29" i="35"/>
  <c r="CG306" i="35"/>
  <c r="CH29" i="33"/>
  <c r="CG306" i="33"/>
  <c r="CH29" i="32"/>
  <c r="CG306" i="32"/>
  <c r="BX126" i="33"/>
  <c r="BX127" i="33" s="1"/>
  <c r="BY127" i="32"/>
  <c r="BY131" i="32"/>
  <c r="BY131" i="33"/>
  <c r="BZ128" i="33"/>
  <c r="BZ129" i="33" s="1"/>
  <c r="BZ130" i="33" s="1"/>
  <c r="BZ88" i="33"/>
  <c r="BZ90" i="33" s="1"/>
  <c r="BZ91" i="33" s="1"/>
  <c r="BZ128" i="32"/>
  <c r="BZ129" i="32" s="1"/>
  <c r="BZ130" i="32" s="1"/>
  <c r="BZ88" i="32"/>
  <c r="BZ90" i="32" s="1"/>
  <c r="BZ91" i="32" s="1"/>
  <c r="CA51" i="32"/>
  <c r="CB50" i="32"/>
  <c r="BZ264" i="32"/>
  <c r="BZ266" i="32" s="1"/>
  <c r="BZ269" i="32" s="1"/>
  <c r="BZ270" i="32" s="1"/>
  <c r="BZ124" i="32"/>
  <c r="BZ125" i="32" s="1"/>
  <c r="BZ126" i="32" s="1"/>
  <c r="BZ84" i="32"/>
  <c r="BY184" i="33"/>
  <c r="BY185" i="33" s="1"/>
  <c r="BY183" i="33"/>
  <c r="BY186" i="33" s="1"/>
  <c r="BY86" i="33"/>
  <c r="BY87" i="33" s="1"/>
  <c r="BY86" i="32"/>
  <c r="BY87" i="32" s="1"/>
  <c r="BY184" i="32"/>
  <c r="BY185" i="32" s="1"/>
  <c r="BY183" i="32"/>
  <c r="BY186" i="32" s="1"/>
  <c r="BZ124" i="33"/>
  <c r="BZ125" i="33" s="1"/>
  <c r="BZ264" i="33"/>
  <c r="BZ266" i="33" s="1"/>
  <c r="BZ269" i="33" s="1"/>
  <c r="BZ270" i="33" s="1"/>
  <c r="BZ84" i="33"/>
  <c r="CA51" i="33"/>
  <c r="CB50" i="33"/>
  <c r="CA54" i="33"/>
  <c r="CB53" i="33"/>
  <c r="CA54" i="32"/>
  <c r="CB53" i="32"/>
  <c r="BZ83" i="26"/>
  <c r="BZ263" i="26"/>
  <c r="BZ265" i="26" s="1"/>
  <c r="BZ268" i="26" s="1"/>
  <c r="BZ123" i="26"/>
  <c r="BZ124" i="26" s="1"/>
  <c r="BZ127" i="26"/>
  <c r="BZ128" i="26" s="1"/>
  <c r="BZ87" i="26"/>
  <c r="BZ89" i="26" s="1"/>
  <c r="BZ90" i="26" s="1"/>
  <c r="BY182" i="26"/>
  <c r="BY185" i="26" s="1"/>
  <c r="BY85" i="26"/>
  <c r="BY86" i="26" s="1"/>
  <c r="BY183" i="26"/>
  <c r="BY184" i="26" s="1"/>
  <c r="CA50" i="26"/>
  <c r="CB49" i="26"/>
  <c r="CA53" i="26"/>
  <c r="CB52" i="26"/>
  <c r="BW126" i="26"/>
  <c r="BX125" i="26"/>
  <c r="BW270" i="26"/>
  <c r="BX269" i="26"/>
  <c r="BW266" i="26"/>
  <c r="BW130" i="26"/>
  <c r="BX129" i="26"/>
  <c r="CI28" i="12"/>
  <c r="CD131" i="47" l="1"/>
  <c r="CD127" i="47"/>
  <c r="CD131" i="50"/>
  <c r="CD86" i="50"/>
  <c r="CD87" i="50" s="1"/>
  <c r="CD183" i="50"/>
  <c r="CD186" i="50" s="1"/>
  <c r="CD184" i="50"/>
  <c r="CD185" i="50" s="1"/>
  <c r="CE124" i="50"/>
  <c r="CE125" i="50" s="1"/>
  <c r="CE126" i="50" s="1"/>
  <c r="CE127" i="50" s="1"/>
  <c r="CE84" i="50"/>
  <c r="CE264" i="50"/>
  <c r="CE266" i="50" s="1"/>
  <c r="CE269" i="50" s="1"/>
  <c r="CE270" i="50" s="1"/>
  <c r="CE271" i="50" s="1"/>
  <c r="CF51" i="47"/>
  <c r="CG50" i="47"/>
  <c r="CE124" i="47"/>
  <c r="CE125" i="47" s="1"/>
  <c r="CE126" i="47" s="1"/>
  <c r="CE84" i="47"/>
  <c r="CE264" i="47"/>
  <c r="CE266" i="47" s="1"/>
  <c r="CE269" i="47" s="1"/>
  <c r="CE270" i="47" s="1"/>
  <c r="CE271" i="47" s="1"/>
  <c r="CF54" i="50"/>
  <c r="CG53" i="50"/>
  <c r="CD183" i="47"/>
  <c r="CD186" i="47" s="1"/>
  <c r="CD86" i="47"/>
  <c r="CD87" i="47" s="1"/>
  <c r="CD184" i="47"/>
  <c r="CD185" i="47" s="1"/>
  <c r="CE88" i="50"/>
  <c r="CE90" i="50" s="1"/>
  <c r="CE91" i="50" s="1"/>
  <c r="CE128" i="50"/>
  <c r="CE129" i="50" s="1"/>
  <c r="CE130" i="50" s="1"/>
  <c r="CF54" i="47"/>
  <c r="CG53" i="47"/>
  <c r="CF51" i="50"/>
  <c r="CG50" i="50"/>
  <c r="CE88" i="47"/>
  <c r="CE90" i="47" s="1"/>
  <c r="CE91" i="47" s="1"/>
  <c r="CE128" i="47"/>
  <c r="CE129" i="47" s="1"/>
  <c r="CE130" i="47" s="1"/>
  <c r="BY130" i="35"/>
  <c r="BY131" i="35" s="1"/>
  <c r="CA271" i="40"/>
  <c r="CA86" i="40"/>
  <c r="CA87" i="40" s="1"/>
  <c r="CA183" i="40"/>
  <c r="CA186" i="40" s="1"/>
  <c r="CA184" i="40"/>
  <c r="CA185" i="40" s="1"/>
  <c r="CC54" i="40"/>
  <c r="CD53" i="40"/>
  <c r="CB128" i="40"/>
  <c r="CB129" i="40" s="1"/>
  <c r="CB88" i="40"/>
  <c r="CB90" i="40" s="1"/>
  <c r="CB91" i="40" s="1"/>
  <c r="CA126" i="40"/>
  <c r="BZ127" i="40"/>
  <c r="CC51" i="40"/>
  <c r="CD50" i="40"/>
  <c r="CA130" i="40"/>
  <c r="BZ131" i="40"/>
  <c r="CB124" i="40"/>
  <c r="CB125" i="40" s="1"/>
  <c r="CB84" i="40"/>
  <c r="CB264" i="40"/>
  <c r="CB266" i="40" s="1"/>
  <c r="CB269" i="40" s="1"/>
  <c r="CB270" i="40" s="1"/>
  <c r="CB54" i="35"/>
  <c r="CC53" i="35"/>
  <c r="CA88" i="35"/>
  <c r="CA90" i="35" s="1"/>
  <c r="CA91" i="35" s="1"/>
  <c r="CA128" i="35"/>
  <c r="CA129" i="35" s="1"/>
  <c r="CC51" i="35"/>
  <c r="CD50" i="35"/>
  <c r="CB264" i="35"/>
  <c r="CB266" i="35" s="1"/>
  <c r="CB269" i="35" s="1"/>
  <c r="CB270" i="35" s="1"/>
  <c r="CB271" i="35" s="1"/>
  <c r="CB84" i="35"/>
  <c r="CB124" i="35"/>
  <c r="CB125" i="35" s="1"/>
  <c r="CB126" i="35" s="1"/>
  <c r="CB127" i="35" s="1"/>
  <c r="CA86" i="35"/>
  <c r="CA87" i="35" s="1"/>
  <c r="CA183" i="35"/>
  <c r="CA186" i="35" s="1"/>
  <c r="CA184" i="35"/>
  <c r="CA185" i="35" s="1"/>
  <c r="CI29" i="35"/>
  <c r="CH306" i="35"/>
  <c r="CI29" i="32"/>
  <c r="CH306" i="32"/>
  <c r="CI29" i="33"/>
  <c r="CH306" i="33"/>
  <c r="BY126" i="33"/>
  <c r="BY127" i="33" s="1"/>
  <c r="BZ131" i="33"/>
  <c r="BZ127" i="32"/>
  <c r="CB54" i="32"/>
  <c r="CC53" i="32"/>
  <c r="CA88" i="32"/>
  <c r="CA90" i="32" s="1"/>
  <c r="CA91" i="32" s="1"/>
  <c r="CA128" i="32"/>
  <c r="CA129" i="32" s="1"/>
  <c r="CA130" i="32" s="1"/>
  <c r="BZ86" i="32"/>
  <c r="BZ87" i="32" s="1"/>
  <c r="BZ184" i="32"/>
  <c r="BZ185" i="32" s="1"/>
  <c r="BZ183" i="32"/>
  <c r="BZ186" i="32" s="1"/>
  <c r="BZ271" i="32"/>
  <c r="CB51" i="32"/>
  <c r="CC50" i="32"/>
  <c r="BZ131" i="32"/>
  <c r="CA128" i="33"/>
  <c r="CA129" i="33" s="1"/>
  <c r="CA130" i="33" s="1"/>
  <c r="CA88" i="33"/>
  <c r="CA90" i="33" s="1"/>
  <c r="CA91" i="33" s="1"/>
  <c r="CA124" i="32"/>
  <c r="CA125" i="32" s="1"/>
  <c r="CA126" i="32" s="1"/>
  <c r="CA264" i="32"/>
  <c r="CA266" i="32" s="1"/>
  <c r="CA269" i="32" s="1"/>
  <c r="CA270" i="32" s="1"/>
  <c r="CA84" i="32"/>
  <c r="BZ86" i="33"/>
  <c r="BZ87" i="33" s="1"/>
  <c r="BZ184" i="33"/>
  <c r="BZ185" i="33" s="1"/>
  <c r="BZ183" i="33"/>
  <c r="BZ186" i="33" s="1"/>
  <c r="CB54" i="33"/>
  <c r="CC53" i="33"/>
  <c r="CB51" i="33"/>
  <c r="CC50" i="33"/>
  <c r="CA124" i="33"/>
  <c r="CA125" i="33" s="1"/>
  <c r="CA264" i="33"/>
  <c r="CA266" i="33" s="1"/>
  <c r="CA269" i="33" s="1"/>
  <c r="CA270" i="33" s="1"/>
  <c r="CA84" i="33"/>
  <c r="BZ271" i="33"/>
  <c r="BY129" i="26"/>
  <c r="BX130" i="26"/>
  <c r="CB50" i="26"/>
  <c r="CC49" i="26"/>
  <c r="CB53" i="26"/>
  <c r="CC52" i="26"/>
  <c r="CA263" i="26"/>
  <c r="CA265" i="26" s="1"/>
  <c r="CA268" i="26" s="1"/>
  <c r="CA83" i="26"/>
  <c r="CA123" i="26"/>
  <c r="CA124" i="26" s="1"/>
  <c r="BX270" i="26"/>
  <c r="BY269" i="26"/>
  <c r="BX266" i="26"/>
  <c r="CA87" i="26"/>
  <c r="CA89" i="26" s="1"/>
  <c r="CA90" i="26" s="1"/>
  <c r="CA127" i="26"/>
  <c r="CA128" i="26" s="1"/>
  <c r="BY125" i="26"/>
  <c r="BX126" i="26"/>
  <c r="BZ183" i="26"/>
  <c r="BZ184" i="26" s="1"/>
  <c r="BZ182" i="26"/>
  <c r="BZ185" i="26" s="1"/>
  <c r="BZ85" i="26"/>
  <c r="BZ86" i="26" s="1"/>
  <c r="CJ28" i="12"/>
  <c r="CE131" i="50" l="1"/>
  <c r="CE127" i="47"/>
  <c r="CE131" i="47"/>
  <c r="CE183" i="47"/>
  <c r="CE186" i="47" s="1"/>
  <c r="CE86" i="47"/>
  <c r="CE87" i="47" s="1"/>
  <c r="CE184" i="47"/>
  <c r="CE185" i="47" s="1"/>
  <c r="CG51" i="47"/>
  <c r="CH50" i="47"/>
  <c r="CF124" i="47"/>
  <c r="CF125" i="47" s="1"/>
  <c r="CF126" i="47" s="1"/>
  <c r="CF264" i="47"/>
  <c r="CF266" i="47" s="1"/>
  <c r="CF269" i="47" s="1"/>
  <c r="CF84" i="47"/>
  <c r="CG51" i="50"/>
  <c r="CH50" i="50"/>
  <c r="CF84" i="50"/>
  <c r="CF124" i="50"/>
  <c r="CF125" i="50" s="1"/>
  <c r="CF126" i="50" s="1"/>
  <c r="CF127" i="50" s="1"/>
  <c r="CF264" i="50"/>
  <c r="CF266" i="50" s="1"/>
  <c r="CF269" i="50" s="1"/>
  <c r="CG54" i="50"/>
  <c r="CH53" i="50"/>
  <c r="CE183" i="50"/>
  <c r="CE186" i="50" s="1"/>
  <c r="CE86" i="50"/>
  <c r="CE87" i="50" s="1"/>
  <c r="CE184" i="50"/>
  <c r="CE185" i="50" s="1"/>
  <c r="CG54" i="47"/>
  <c r="CH53" i="47"/>
  <c r="CF88" i="50"/>
  <c r="CF90" i="50" s="1"/>
  <c r="CF91" i="50" s="1"/>
  <c r="CF128" i="50"/>
  <c r="CF129" i="50" s="1"/>
  <c r="CF130" i="50" s="1"/>
  <c r="CF128" i="47"/>
  <c r="CF129" i="47" s="1"/>
  <c r="CF130" i="47" s="1"/>
  <c r="CF88" i="47"/>
  <c r="CF90" i="47" s="1"/>
  <c r="CF91" i="47" s="1"/>
  <c r="BZ130" i="35"/>
  <c r="BZ131" i="35" s="1"/>
  <c r="CB271" i="40"/>
  <c r="CD51" i="40"/>
  <c r="CE50" i="40"/>
  <c r="CD54" i="40"/>
  <c r="CE53" i="40"/>
  <c r="CC124" i="40"/>
  <c r="CC125" i="40" s="1"/>
  <c r="CC84" i="40"/>
  <c r="CC264" i="40"/>
  <c r="CC266" i="40" s="1"/>
  <c r="CC269" i="40" s="1"/>
  <c r="CC270" i="40" s="1"/>
  <c r="CC128" i="40"/>
  <c r="CC129" i="40" s="1"/>
  <c r="CC88" i="40"/>
  <c r="CC90" i="40" s="1"/>
  <c r="CC91" i="40" s="1"/>
  <c r="CA131" i="40"/>
  <c r="CB130" i="40"/>
  <c r="CA127" i="40"/>
  <c r="CB126" i="40"/>
  <c r="CB183" i="40"/>
  <c r="CB186" i="40" s="1"/>
  <c r="CB86" i="40"/>
  <c r="CB87" i="40" s="1"/>
  <c r="CB184" i="40"/>
  <c r="CB185" i="40" s="1"/>
  <c r="CD51" i="35"/>
  <c r="CE50" i="35"/>
  <c r="CC264" i="35"/>
  <c r="CC266" i="35" s="1"/>
  <c r="CC269" i="35" s="1"/>
  <c r="CC270" i="35" s="1"/>
  <c r="CC271" i="35" s="1"/>
  <c r="CC124" i="35"/>
  <c r="CC125" i="35" s="1"/>
  <c r="CC126" i="35" s="1"/>
  <c r="CC127" i="35" s="1"/>
  <c r="CC84" i="35"/>
  <c r="CB183" i="35"/>
  <c r="CB186" i="35" s="1"/>
  <c r="CB86" i="35"/>
  <c r="CB87" i="35" s="1"/>
  <c r="CB184" i="35"/>
  <c r="CB185" i="35" s="1"/>
  <c r="CC54" i="35"/>
  <c r="CD53" i="35"/>
  <c r="CB88" i="35"/>
  <c r="CB90" i="35" s="1"/>
  <c r="CB91" i="35" s="1"/>
  <c r="CB128" i="35"/>
  <c r="CB129" i="35" s="1"/>
  <c r="CJ29" i="35"/>
  <c r="CI306" i="35"/>
  <c r="CJ29" i="33"/>
  <c r="CI306" i="33"/>
  <c r="CJ29" i="32"/>
  <c r="CI306" i="32"/>
  <c r="BZ126" i="33"/>
  <c r="BZ127" i="33" s="1"/>
  <c r="CA131" i="33"/>
  <c r="CC51" i="33"/>
  <c r="CD50" i="33"/>
  <c r="CB84" i="32"/>
  <c r="CB264" i="32"/>
  <c r="CB266" i="32" s="1"/>
  <c r="CB269" i="32" s="1"/>
  <c r="CB270" i="32" s="1"/>
  <c r="CB271" i="32" s="1"/>
  <c r="CB124" i="32"/>
  <c r="CB125" i="32" s="1"/>
  <c r="CB126" i="32" s="1"/>
  <c r="CC54" i="32"/>
  <c r="CD53" i="32"/>
  <c r="CA271" i="32"/>
  <c r="CB128" i="32"/>
  <c r="CB129" i="32" s="1"/>
  <c r="CB130" i="32" s="1"/>
  <c r="CB88" i="32"/>
  <c r="CB90" i="32" s="1"/>
  <c r="CB91" i="32" s="1"/>
  <c r="CA127" i="32"/>
  <c r="CB124" i="33"/>
  <c r="CB125" i="33" s="1"/>
  <c r="CB84" i="33"/>
  <c r="CB264" i="33"/>
  <c r="CB266" i="33" s="1"/>
  <c r="CB269" i="33" s="1"/>
  <c r="CB270" i="33" s="1"/>
  <c r="CB271" i="33" s="1"/>
  <c r="CC54" i="33"/>
  <c r="CD53" i="33"/>
  <c r="CA271" i="33"/>
  <c r="CA131" i="32"/>
  <c r="CB128" i="33"/>
  <c r="CB129" i="33" s="1"/>
  <c r="CB130" i="33" s="1"/>
  <c r="CB88" i="33"/>
  <c r="CB90" i="33" s="1"/>
  <c r="CB91" i="33" s="1"/>
  <c r="CA183" i="33"/>
  <c r="CA186" i="33" s="1"/>
  <c r="CA86" i="33"/>
  <c r="CA87" i="33" s="1"/>
  <c r="CA184" i="33"/>
  <c r="CA185" i="33" s="1"/>
  <c r="CA86" i="32"/>
  <c r="CA87" i="32" s="1"/>
  <c r="CA183" i="32"/>
  <c r="CA186" i="32" s="1"/>
  <c r="CA184" i="32"/>
  <c r="CA185" i="32" s="1"/>
  <c r="CC51" i="32"/>
  <c r="CD50" i="32"/>
  <c r="CC50" i="26"/>
  <c r="CD49" i="26"/>
  <c r="BZ125" i="26"/>
  <c r="BY126" i="26"/>
  <c r="CB263" i="26"/>
  <c r="CB265" i="26" s="1"/>
  <c r="CB268" i="26" s="1"/>
  <c r="CB83" i="26"/>
  <c r="CB123" i="26"/>
  <c r="CB124" i="26" s="1"/>
  <c r="CA182" i="26"/>
  <c r="CA185" i="26" s="1"/>
  <c r="CA85" i="26"/>
  <c r="CA86" i="26" s="1"/>
  <c r="CA183" i="26"/>
  <c r="CA184" i="26" s="1"/>
  <c r="BY130" i="26"/>
  <c r="BZ129" i="26"/>
  <c r="CC53" i="26"/>
  <c r="CD52" i="26"/>
  <c r="BY270" i="26"/>
  <c r="BZ269" i="26"/>
  <c r="BY266" i="26"/>
  <c r="CB127" i="26"/>
  <c r="CB128" i="26" s="1"/>
  <c r="CB87" i="26"/>
  <c r="CB89" i="26" s="1"/>
  <c r="CB90" i="26" s="1"/>
  <c r="CK28" i="12"/>
  <c r="CF131" i="47" l="1"/>
  <c r="CF131" i="50"/>
  <c r="CF127" i="47"/>
  <c r="CH51" i="50"/>
  <c r="CI50" i="50"/>
  <c r="CG264" i="50"/>
  <c r="CG266" i="50" s="1"/>
  <c r="CG269" i="50" s="1"/>
  <c r="CG270" i="50" s="1"/>
  <c r="CG271" i="50" s="1"/>
  <c r="CG84" i="50"/>
  <c r="CG124" i="50"/>
  <c r="CG125" i="50" s="1"/>
  <c r="CG126" i="50" s="1"/>
  <c r="CG127" i="50" s="1"/>
  <c r="CF183" i="47"/>
  <c r="CF186" i="47" s="1"/>
  <c r="CF86" i="47"/>
  <c r="CF87" i="47" s="1"/>
  <c r="CF184" i="47"/>
  <c r="CF185" i="47" s="1"/>
  <c r="CH54" i="50"/>
  <c r="CI53" i="50"/>
  <c r="CG128" i="50"/>
  <c r="CG129" i="50" s="1"/>
  <c r="CG130" i="50" s="1"/>
  <c r="CG88" i="50"/>
  <c r="CG90" i="50" s="1"/>
  <c r="CG91" i="50" s="1"/>
  <c r="CH51" i="47"/>
  <c r="CI50" i="47"/>
  <c r="CH54" i="47"/>
  <c r="CI53" i="47"/>
  <c r="CG124" i="47"/>
  <c r="CG125" i="47" s="1"/>
  <c r="CG126" i="47" s="1"/>
  <c r="CG84" i="47"/>
  <c r="CG264" i="47"/>
  <c r="CG266" i="47" s="1"/>
  <c r="CG269" i="47" s="1"/>
  <c r="CG270" i="47" s="1"/>
  <c r="CG271" i="47" s="1"/>
  <c r="CG128" i="47"/>
  <c r="CG129" i="47" s="1"/>
  <c r="CG130" i="47" s="1"/>
  <c r="CG88" i="47"/>
  <c r="CG90" i="47" s="1"/>
  <c r="CG91" i="47" s="1"/>
  <c r="CF184" i="50"/>
  <c r="CF185" i="50" s="1"/>
  <c r="CF183" i="50"/>
  <c r="CF186" i="50" s="1"/>
  <c r="CF86" i="50"/>
  <c r="CF87" i="50" s="1"/>
  <c r="CA130" i="35"/>
  <c r="CA131" i="35" s="1"/>
  <c r="CC271" i="40"/>
  <c r="CC126" i="40"/>
  <c r="CB127" i="40"/>
  <c r="CE54" i="40"/>
  <c r="CF53" i="40"/>
  <c r="CC183" i="40"/>
  <c r="CC186" i="40" s="1"/>
  <c r="CC86" i="40"/>
  <c r="CC87" i="40" s="1"/>
  <c r="CC184" i="40"/>
  <c r="CC185" i="40" s="1"/>
  <c r="CC130" i="40"/>
  <c r="CB131" i="40"/>
  <c r="CD128" i="40"/>
  <c r="CD129" i="40" s="1"/>
  <c r="CD88" i="40"/>
  <c r="CD90" i="40" s="1"/>
  <c r="CD91" i="40" s="1"/>
  <c r="CE51" i="40"/>
  <c r="CF50" i="40"/>
  <c r="CD264" i="40"/>
  <c r="CD266" i="40" s="1"/>
  <c r="CD269" i="40" s="1"/>
  <c r="CD270" i="40" s="1"/>
  <c r="CD84" i="40"/>
  <c r="CD124" i="40"/>
  <c r="CD125" i="40" s="1"/>
  <c r="CC86" i="35"/>
  <c r="CC87" i="35" s="1"/>
  <c r="CC184" i="35"/>
  <c r="CC185" i="35" s="1"/>
  <c r="CC183" i="35"/>
  <c r="CC186" i="35" s="1"/>
  <c r="CE51" i="35"/>
  <c r="CF50" i="35"/>
  <c r="CD54" i="35"/>
  <c r="CE53" i="35"/>
  <c r="CD264" i="35"/>
  <c r="CD266" i="35" s="1"/>
  <c r="CD269" i="35" s="1"/>
  <c r="CD270" i="35" s="1"/>
  <c r="CD271" i="35" s="1"/>
  <c r="CD84" i="35"/>
  <c r="CD124" i="35"/>
  <c r="CD125" i="35" s="1"/>
  <c r="CD126" i="35" s="1"/>
  <c r="CD127" i="35" s="1"/>
  <c r="CC88" i="35"/>
  <c r="CC90" i="35" s="1"/>
  <c r="CC91" i="35" s="1"/>
  <c r="CC128" i="35"/>
  <c r="CC129" i="35" s="1"/>
  <c r="CK29" i="35"/>
  <c r="CJ306" i="35"/>
  <c r="CK29" i="32"/>
  <c r="CJ306" i="32"/>
  <c r="CK29" i="33"/>
  <c r="CJ306" i="33"/>
  <c r="CA126" i="33"/>
  <c r="CA127" i="33" s="1"/>
  <c r="CB131" i="33"/>
  <c r="CB127" i="32"/>
  <c r="CC88" i="32"/>
  <c r="CC90" i="32" s="1"/>
  <c r="CC91" i="32" s="1"/>
  <c r="CC128" i="32"/>
  <c r="CC129" i="32" s="1"/>
  <c r="CC130" i="32" s="1"/>
  <c r="CD51" i="32"/>
  <c r="CE50" i="32"/>
  <c r="CB184" i="32"/>
  <c r="CB185" i="32" s="1"/>
  <c r="CB86" i="32"/>
  <c r="CB87" i="32" s="1"/>
  <c r="CB183" i="32"/>
  <c r="CB186" i="32" s="1"/>
  <c r="CC264" i="32"/>
  <c r="CC266" i="32" s="1"/>
  <c r="CC269" i="32" s="1"/>
  <c r="CC270" i="32" s="1"/>
  <c r="CC271" i="32" s="1"/>
  <c r="CC124" i="32"/>
  <c r="CC125" i="32" s="1"/>
  <c r="CC126" i="32" s="1"/>
  <c r="CC84" i="32"/>
  <c r="CD54" i="33"/>
  <c r="CE53" i="33"/>
  <c r="CD51" i="33"/>
  <c r="CE50" i="33"/>
  <c r="CC128" i="33"/>
  <c r="CC129" i="33" s="1"/>
  <c r="CC130" i="33" s="1"/>
  <c r="CC88" i="33"/>
  <c r="CC90" i="33" s="1"/>
  <c r="CC91" i="33" s="1"/>
  <c r="CC264" i="33"/>
  <c r="CC266" i="33" s="1"/>
  <c r="CC269" i="33" s="1"/>
  <c r="CC270" i="33" s="1"/>
  <c r="CC271" i="33" s="1"/>
  <c r="CC84" i="33"/>
  <c r="CC124" i="33"/>
  <c r="CC125" i="33" s="1"/>
  <c r="CB131" i="32"/>
  <c r="CB183" i="33"/>
  <c r="CB186" i="33" s="1"/>
  <c r="CB184" i="33"/>
  <c r="CB185" i="33" s="1"/>
  <c r="CB86" i="33"/>
  <c r="CB87" i="33" s="1"/>
  <c r="CD54" i="32"/>
  <c r="CE53" i="32"/>
  <c r="CB85" i="26"/>
  <c r="CB86" i="26" s="1"/>
  <c r="CB182" i="26"/>
  <c r="CB185" i="26" s="1"/>
  <c r="CB183" i="26"/>
  <c r="CB184" i="26" s="1"/>
  <c r="CD53" i="26"/>
  <c r="CE52" i="26"/>
  <c r="CA129" i="26"/>
  <c r="BZ130" i="26"/>
  <c r="CA125" i="26"/>
  <c r="BZ126" i="26"/>
  <c r="CD50" i="26"/>
  <c r="CE49" i="26"/>
  <c r="CC123" i="26"/>
  <c r="CC124" i="26" s="1"/>
  <c r="CC83" i="26"/>
  <c r="CC263" i="26"/>
  <c r="CC265" i="26" s="1"/>
  <c r="CC268" i="26" s="1"/>
  <c r="BZ270" i="26"/>
  <c r="BZ266" i="26"/>
  <c r="CA269" i="26"/>
  <c r="CC127" i="26"/>
  <c r="CC128" i="26" s="1"/>
  <c r="CC87" i="26"/>
  <c r="CC89" i="26" s="1"/>
  <c r="CC90" i="26" s="1"/>
  <c r="CL28" i="12"/>
  <c r="CG131" i="50" l="1"/>
  <c r="CG131" i="47"/>
  <c r="CG127" i="47"/>
  <c r="CG183" i="47"/>
  <c r="CG186" i="47" s="1"/>
  <c r="CG184" i="47"/>
  <c r="CG185" i="47" s="1"/>
  <c r="CG86" i="47"/>
  <c r="CG87" i="47" s="1"/>
  <c r="CI54" i="50"/>
  <c r="CJ53" i="50"/>
  <c r="CI51" i="50"/>
  <c r="CJ50" i="50"/>
  <c r="CH88" i="50"/>
  <c r="CH90" i="50" s="1"/>
  <c r="CH91" i="50" s="1"/>
  <c r="CH128" i="50"/>
  <c r="CH129" i="50" s="1"/>
  <c r="CH130" i="50" s="1"/>
  <c r="CH264" i="50"/>
  <c r="CH266" i="50" s="1"/>
  <c r="CH269" i="50" s="1"/>
  <c r="CH84" i="50"/>
  <c r="CH124" i="50"/>
  <c r="CH125" i="50" s="1"/>
  <c r="CH126" i="50" s="1"/>
  <c r="CH127" i="50" s="1"/>
  <c r="CI54" i="47"/>
  <c r="CJ53" i="47"/>
  <c r="CH128" i="47"/>
  <c r="CH129" i="47" s="1"/>
  <c r="CH130" i="47" s="1"/>
  <c r="CH88" i="47"/>
  <c r="CH90" i="47" s="1"/>
  <c r="CH91" i="47" s="1"/>
  <c r="CI51" i="47"/>
  <c r="CJ50" i="47"/>
  <c r="CH84" i="47"/>
  <c r="CH264" i="47"/>
  <c r="CH266" i="47" s="1"/>
  <c r="CH269" i="47" s="1"/>
  <c r="CH270" i="47" s="1"/>
  <c r="CH271" i="47" s="1"/>
  <c r="CH124" i="47"/>
  <c r="CH125" i="47" s="1"/>
  <c r="CH126" i="47" s="1"/>
  <c r="CG183" i="50"/>
  <c r="CG186" i="50" s="1"/>
  <c r="CG184" i="50"/>
  <c r="CG185" i="50" s="1"/>
  <c r="CG86" i="50"/>
  <c r="CG87" i="50" s="1"/>
  <c r="CB130" i="35"/>
  <c r="CB131" i="35" s="1"/>
  <c r="CD271" i="40"/>
  <c r="CF51" i="40"/>
  <c r="CG50" i="40"/>
  <c r="CE124" i="40"/>
  <c r="CE125" i="40" s="1"/>
  <c r="CE264" i="40"/>
  <c r="CE266" i="40" s="1"/>
  <c r="CE269" i="40" s="1"/>
  <c r="CE270" i="40" s="1"/>
  <c r="CE271" i="40" s="1"/>
  <c r="CE84" i="40"/>
  <c r="CF54" i="40"/>
  <c r="CG53" i="40"/>
  <c r="CE128" i="40"/>
  <c r="CE129" i="40" s="1"/>
  <c r="CE88" i="40"/>
  <c r="CE90" i="40" s="1"/>
  <c r="CE91" i="40" s="1"/>
  <c r="CC127" i="40"/>
  <c r="CD126" i="40"/>
  <c r="CC131" i="40"/>
  <c r="CD130" i="40"/>
  <c r="CD86" i="40"/>
  <c r="CD87" i="40" s="1"/>
  <c r="CD184" i="40"/>
  <c r="CD185" i="40" s="1"/>
  <c r="CD183" i="40"/>
  <c r="CD186" i="40" s="1"/>
  <c r="CE54" i="35"/>
  <c r="CF53" i="35"/>
  <c r="CD88" i="35"/>
  <c r="CD90" i="35" s="1"/>
  <c r="CD91" i="35" s="1"/>
  <c r="CD128" i="35"/>
  <c r="CD129" i="35" s="1"/>
  <c r="CF51" i="35"/>
  <c r="CG50" i="35"/>
  <c r="CE264" i="35"/>
  <c r="CE266" i="35" s="1"/>
  <c r="CE269" i="35" s="1"/>
  <c r="CE270" i="35" s="1"/>
  <c r="CE271" i="35" s="1"/>
  <c r="CE84" i="35"/>
  <c r="CE124" i="35"/>
  <c r="CE125" i="35" s="1"/>
  <c r="CE126" i="35" s="1"/>
  <c r="CE127" i="35" s="1"/>
  <c r="CD183" i="35"/>
  <c r="CD186" i="35" s="1"/>
  <c r="CD184" i="35"/>
  <c r="CD185" i="35" s="1"/>
  <c r="CD86" i="35"/>
  <c r="CD87" i="35" s="1"/>
  <c r="CL29" i="35"/>
  <c r="CK306" i="35"/>
  <c r="CL29" i="33"/>
  <c r="CK306" i="33"/>
  <c r="CL29" i="32"/>
  <c r="CK306" i="32"/>
  <c r="CB126" i="33"/>
  <c r="CB127" i="33" s="1"/>
  <c r="CC131" i="33"/>
  <c r="CC127" i="32"/>
  <c r="CE51" i="33"/>
  <c r="CF50" i="33"/>
  <c r="CD264" i="33"/>
  <c r="CD266" i="33" s="1"/>
  <c r="CD269" i="33" s="1"/>
  <c r="CD270" i="33" s="1"/>
  <c r="CD271" i="33" s="1"/>
  <c r="CD124" i="33"/>
  <c r="CD125" i="33" s="1"/>
  <c r="CD84" i="33"/>
  <c r="CE54" i="33"/>
  <c r="CF53" i="33"/>
  <c r="CE51" i="32"/>
  <c r="CF50" i="32"/>
  <c r="CC131" i="32"/>
  <c r="CE54" i="32"/>
  <c r="CF53" i="32"/>
  <c r="CD88" i="33"/>
  <c r="CD90" i="33" s="1"/>
  <c r="CD91" i="33" s="1"/>
  <c r="CD128" i="33"/>
  <c r="CD129" i="33" s="1"/>
  <c r="CD130" i="33" s="1"/>
  <c r="CD84" i="32"/>
  <c r="CD264" i="32"/>
  <c r="CD266" i="32" s="1"/>
  <c r="CD269" i="32" s="1"/>
  <c r="CD270" i="32" s="1"/>
  <c r="CD271" i="32" s="1"/>
  <c r="CD124" i="32"/>
  <c r="CD125" i="32" s="1"/>
  <c r="CD126" i="32" s="1"/>
  <c r="CD128" i="32"/>
  <c r="CD129" i="32" s="1"/>
  <c r="CD130" i="32" s="1"/>
  <c r="CD88" i="32"/>
  <c r="CD90" i="32" s="1"/>
  <c r="CD91" i="32" s="1"/>
  <c r="CC183" i="33"/>
  <c r="CC186" i="33" s="1"/>
  <c r="CC86" i="33"/>
  <c r="CC87" i="33" s="1"/>
  <c r="CC184" i="33"/>
  <c r="CC185" i="33" s="1"/>
  <c r="CC183" i="32"/>
  <c r="CC186" i="32" s="1"/>
  <c r="CC184" i="32"/>
  <c r="CC185" i="32" s="1"/>
  <c r="CC86" i="32"/>
  <c r="CC87" i="32" s="1"/>
  <c r="CE50" i="26"/>
  <c r="CF49" i="26"/>
  <c r="CD123" i="26"/>
  <c r="CD124" i="26" s="1"/>
  <c r="CD83" i="26"/>
  <c r="CD263" i="26"/>
  <c r="CD265" i="26" s="1"/>
  <c r="CD268" i="26" s="1"/>
  <c r="CC85" i="26"/>
  <c r="CC86" i="26" s="1"/>
  <c r="CC183" i="26"/>
  <c r="CC184" i="26" s="1"/>
  <c r="CC182" i="26"/>
  <c r="CC185" i="26" s="1"/>
  <c r="CD127" i="26"/>
  <c r="CD128" i="26" s="1"/>
  <c r="CD87" i="26"/>
  <c r="CD89" i="26" s="1"/>
  <c r="CD90" i="26" s="1"/>
  <c r="CE53" i="26"/>
  <c r="CF52" i="26"/>
  <c r="CA126" i="26"/>
  <c r="CB125" i="26"/>
  <c r="CA266" i="26"/>
  <c r="CB269" i="26"/>
  <c r="CA270" i="26"/>
  <c r="CA130" i="26"/>
  <c r="CB129" i="26"/>
  <c r="CM28" i="12"/>
  <c r="CH127" i="47" l="1"/>
  <c r="CH131" i="50"/>
  <c r="CH131" i="47"/>
  <c r="CJ51" i="47"/>
  <c r="CK50" i="47"/>
  <c r="CI124" i="47"/>
  <c r="CI125" i="47" s="1"/>
  <c r="CI126" i="47" s="1"/>
  <c r="CI84" i="47"/>
  <c r="CI264" i="47"/>
  <c r="CI266" i="47" s="1"/>
  <c r="CI269" i="47" s="1"/>
  <c r="CI270" i="47" s="1"/>
  <c r="CI271" i="47" s="1"/>
  <c r="CJ51" i="50"/>
  <c r="CK50" i="50"/>
  <c r="CJ54" i="47"/>
  <c r="CK53" i="47"/>
  <c r="CI264" i="50"/>
  <c r="CI266" i="50" s="1"/>
  <c r="CI269" i="50" s="1"/>
  <c r="CI270" i="50" s="1"/>
  <c r="CI271" i="50" s="1"/>
  <c r="CI84" i="50"/>
  <c r="CI124" i="50"/>
  <c r="CI125" i="50" s="1"/>
  <c r="CI126" i="50" s="1"/>
  <c r="CI127" i="50" s="1"/>
  <c r="CI88" i="47"/>
  <c r="CI90" i="47" s="1"/>
  <c r="CI91" i="47" s="1"/>
  <c r="CI128" i="47"/>
  <c r="CI129" i="47" s="1"/>
  <c r="CI130" i="47" s="1"/>
  <c r="CJ54" i="50"/>
  <c r="CK53" i="50"/>
  <c r="CI88" i="50"/>
  <c r="CI90" i="50" s="1"/>
  <c r="CI91" i="50" s="1"/>
  <c r="CI128" i="50"/>
  <c r="CI129" i="50" s="1"/>
  <c r="CI130" i="50" s="1"/>
  <c r="CH86" i="47"/>
  <c r="CH87" i="47" s="1"/>
  <c r="CH184" i="47"/>
  <c r="CH185" i="47" s="1"/>
  <c r="CH183" i="47"/>
  <c r="CH186" i="47" s="1"/>
  <c r="CH183" i="50"/>
  <c r="CH186" i="50" s="1"/>
  <c r="CH184" i="50"/>
  <c r="CH185" i="50" s="1"/>
  <c r="CH86" i="50"/>
  <c r="CH87" i="50" s="1"/>
  <c r="CC130" i="35"/>
  <c r="CC131" i="35" s="1"/>
  <c r="CE130" i="40"/>
  <c r="CD131" i="40"/>
  <c r="CE184" i="40"/>
  <c r="CE185" i="40" s="1"/>
  <c r="CE183" i="40"/>
  <c r="CE186" i="40" s="1"/>
  <c r="CE86" i="40"/>
  <c r="CE87" i="40" s="1"/>
  <c r="CE126" i="40"/>
  <c r="CD127" i="40"/>
  <c r="CF128" i="40"/>
  <c r="CF129" i="40" s="1"/>
  <c r="CF88" i="40"/>
  <c r="CF90" i="40" s="1"/>
  <c r="CF91" i="40" s="1"/>
  <c r="CG51" i="40"/>
  <c r="CH50" i="40"/>
  <c r="CF264" i="40"/>
  <c r="CF266" i="40" s="1"/>
  <c r="CF269" i="40" s="1"/>
  <c r="CF124" i="40"/>
  <c r="CF125" i="40" s="1"/>
  <c r="CF84" i="40"/>
  <c r="CG54" i="40"/>
  <c r="CH53" i="40"/>
  <c r="CG51" i="35"/>
  <c r="CH50" i="35"/>
  <c r="CF264" i="35"/>
  <c r="CF266" i="35" s="1"/>
  <c r="CF269" i="35" s="1"/>
  <c r="CF84" i="35"/>
  <c r="CF124" i="35"/>
  <c r="CF125" i="35" s="1"/>
  <c r="CF126" i="35" s="1"/>
  <c r="CF127" i="35" s="1"/>
  <c r="CE86" i="35"/>
  <c r="CE87" i="35" s="1"/>
  <c r="CE184" i="35"/>
  <c r="CE185" i="35" s="1"/>
  <c r="CE183" i="35"/>
  <c r="CE186" i="35" s="1"/>
  <c r="CF54" i="35"/>
  <c r="CG53" i="35"/>
  <c r="CE128" i="35"/>
  <c r="CE129" i="35" s="1"/>
  <c r="CE88" i="35"/>
  <c r="CE90" i="35" s="1"/>
  <c r="CE91" i="35" s="1"/>
  <c r="CM29" i="35"/>
  <c r="CL306" i="35"/>
  <c r="CM29" i="32"/>
  <c r="CL306" i="32"/>
  <c r="CM29" i="33"/>
  <c r="CL306" i="33"/>
  <c r="CC126" i="33"/>
  <c r="CC127" i="33" s="1"/>
  <c r="CD131" i="32"/>
  <c r="CD131" i="33"/>
  <c r="CF51" i="32"/>
  <c r="CG50" i="32"/>
  <c r="CE84" i="33"/>
  <c r="CE264" i="33"/>
  <c r="CE266" i="33" s="1"/>
  <c r="CE269" i="33" s="1"/>
  <c r="CE270" i="33" s="1"/>
  <c r="CE271" i="33" s="1"/>
  <c r="CE124" i="33"/>
  <c r="CE125" i="33" s="1"/>
  <c r="CD127" i="32"/>
  <c r="CE88" i="33"/>
  <c r="CE90" i="33" s="1"/>
  <c r="CE91" i="33" s="1"/>
  <c r="CE128" i="33"/>
  <c r="CE129" i="33" s="1"/>
  <c r="CE130" i="33" s="1"/>
  <c r="CF54" i="32"/>
  <c r="CG53" i="32"/>
  <c r="CD184" i="33"/>
  <c r="CD185" i="33" s="1"/>
  <c r="CD183" i="33"/>
  <c r="CD186" i="33" s="1"/>
  <c r="CD86" i="33"/>
  <c r="CD87" i="33" s="1"/>
  <c r="CE128" i="32"/>
  <c r="CE129" i="32" s="1"/>
  <c r="CE130" i="32" s="1"/>
  <c r="CE88" i="32"/>
  <c r="CE90" i="32" s="1"/>
  <c r="CE91" i="32" s="1"/>
  <c r="CD183" i="32"/>
  <c r="CD186" i="32" s="1"/>
  <c r="CD86" i="32"/>
  <c r="CD87" i="32" s="1"/>
  <c r="CD184" i="32"/>
  <c r="CD185" i="32" s="1"/>
  <c r="CF54" i="33"/>
  <c r="CG53" i="33"/>
  <c r="CE264" i="32"/>
  <c r="CE266" i="32" s="1"/>
  <c r="CE269" i="32" s="1"/>
  <c r="CE270" i="32" s="1"/>
  <c r="CE271" i="32" s="1"/>
  <c r="CE124" i="32"/>
  <c r="CE125" i="32" s="1"/>
  <c r="CE126" i="32" s="1"/>
  <c r="CE84" i="32"/>
  <c r="CF51" i="33"/>
  <c r="CG50" i="33"/>
  <c r="CF53" i="26"/>
  <c r="CG52" i="26"/>
  <c r="CE87" i="26"/>
  <c r="CE89" i="26" s="1"/>
  <c r="CE90" i="26" s="1"/>
  <c r="CE127" i="26"/>
  <c r="CE128" i="26" s="1"/>
  <c r="CD85" i="26"/>
  <c r="CD86" i="26" s="1"/>
  <c r="CD183" i="26"/>
  <c r="CD184" i="26" s="1"/>
  <c r="CD182" i="26"/>
  <c r="CD185" i="26" s="1"/>
  <c r="CG49" i="26"/>
  <c r="CF50" i="26"/>
  <c r="CE263" i="26"/>
  <c r="CE265" i="26" s="1"/>
  <c r="CE268" i="26" s="1"/>
  <c r="CE123" i="26"/>
  <c r="CE124" i="26" s="1"/>
  <c r="CE83" i="26"/>
  <c r="CB130" i="26"/>
  <c r="CC129" i="26"/>
  <c r="CC269" i="26"/>
  <c r="CB266" i="26"/>
  <c r="CB270" i="26"/>
  <c r="CC125" i="26"/>
  <c r="CB126" i="26"/>
  <c r="CN28" i="12"/>
  <c r="CI131" i="50" l="1"/>
  <c r="CI127" i="47"/>
  <c r="CI131" i="47"/>
  <c r="CK51" i="47"/>
  <c r="CL50" i="47"/>
  <c r="CK54" i="47"/>
  <c r="CL53" i="47"/>
  <c r="CJ84" i="47"/>
  <c r="CJ264" i="47"/>
  <c r="CJ266" i="47" s="1"/>
  <c r="CJ269" i="47" s="1"/>
  <c r="CJ270" i="47" s="1"/>
  <c r="CJ271" i="47" s="1"/>
  <c r="CJ124" i="47"/>
  <c r="CJ125" i="47" s="1"/>
  <c r="CJ126" i="47" s="1"/>
  <c r="CK54" i="50"/>
  <c r="CL53" i="50"/>
  <c r="CJ128" i="47"/>
  <c r="CJ129" i="47" s="1"/>
  <c r="CJ130" i="47" s="1"/>
  <c r="CJ88" i="47"/>
  <c r="CJ90" i="47" s="1"/>
  <c r="CJ91" i="47" s="1"/>
  <c r="CJ88" i="50"/>
  <c r="CJ90" i="50" s="1"/>
  <c r="CJ91" i="50" s="1"/>
  <c r="CJ128" i="50"/>
  <c r="CJ129" i="50" s="1"/>
  <c r="CJ130" i="50" s="1"/>
  <c r="CK51" i="50"/>
  <c r="CL50" i="50"/>
  <c r="CJ124" i="50"/>
  <c r="CJ125" i="50" s="1"/>
  <c r="CJ126" i="50" s="1"/>
  <c r="CJ127" i="50" s="1"/>
  <c r="CJ84" i="50"/>
  <c r="CJ264" i="50"/>
  <c r="CJ266" i="50" s="1"/>
  <c r="CJ269" i="50" s="1"/>
  <c r="CI86" i="47"/>
  <c r="CI87" i="47" s="1"/>
  <c r="CI184" i="47"/>
  <c r="CI185" i="47" s="1"/>
  <c r="CI183" i="47"/>
  <c r="CI186" i="47" s="1"/>
  <c r="CI86" i="50"/>
  <c r="CI87" i="50" s="1"/>
  <c r="CI184" i="50"/>
  <c r="CI185" i="50" s="1"/>
  <c r="CI183" i="50"/>
  <c r="CI186" i="50" s="1"/>
  <c r="CD130" i="35"/>
  <c r="CD131" i="35" s="1"/>
  <c r="CG128" i="40"/>
  <c r="CG129" i="40" s="1"/>
  <c r="CG88" i="40"/>
  <c r="CG90" i="40" s="1"/>
  <c r="CG91" i="40" s="1"/>
  <c r="CF183" i="40"/>
  <c r="CF186" i="40" s="1"/>
  <c r="CF86" i="40"/>
  <c r="CF87" i="40" s="1"/>
  <c r="CF184" i="40"/>
  <c r="CF185" i="40" s="1"/>
  <c r="CE127" i="40"/>
  <c r="CF126" i="40"/>
  <c r="CH51" i="40"/>
  <c r="CI50" i="40"/>
  <c r="CH54" i="40"/>
  <c r="CI53" i="40"/>
  <c r="CG264" i="40"/>
  <c r="CG266" i="40" s="1"/>
  <c r="CG269" i="40" s="1"/>
  <c r="CG270" i="40" s="1"/>
  <c r="CG271" i="40" s="1"/>
  <c r="CG124" i="40"/>
  <c r="CG125" i="40" s="1"/>
  <c r="CG84" i="40"/>
  <c r="CF130" i="40"/>
  <c r="CE131" i="40"/>
  <c r="CH51" i="35"/>
  <c r="CI50" i="35"/>
  <c r="CG124" i="35"/>
  <c r="CG125" i="35" s="1"/>
  <c r="CG126" i="35" s="1"/>
  <c r="CG127" i="35" s="1"/>
  <c r="CG84" i="35"/>
  <c r="CG264" i="35"/>
  <c r="CG266" i="35" s="1"/>
  <c r="CG269" i="35" s="1"/>
  <c r="CG270" i="35" s="1"/>
  <c r="CG271" i="35" s="1"/>
  <c r="CG54" i="35"/>
  <c r="CH53" i="35"/>
  <c r="CF88" i="35"/>
  <c r="CF90" i="35" s="1"/>
  <c r="CF91" i="35" s="1"/>
  <c r="CF128" i="35"/>
  <c r="CF129" i="35" s="1"/>
  <c r="CF183" i="35"/>
  <c r="CF186" i="35" s="1"/>
  <c r="CF184" i="35"/>
  <c r="CF185" i="35" s="1"/>
  <c r="CF86" i="35"/>
  <c r="CF87" i="35" s="1"/>
  <c r="CN29" i="35"/>
  <c r="CM306" i="35"/>
  <c r="CN29" i="33"/>
  <c r="CM306" i="33"/>
  <c r="CN29" i="32"/>
  <c r="CM306" i="32"/>
  <c r="CD126" i="33"/>
  <c r="CD127" i="33" s="1"/>
  <c r="CE131" i="33"/>
  <c r="CE127" i="32"/>
  <c r="CE131" i="32"/>
  <c r="CF264" i="33"/>
  <c r="CF266" i="33" s="1"/>
  <c r="CF269" i="33" s="1"/>
  <c r="CF124" i="33"/>
  <c r="CF125" i="33" s="1"/>
  <c r="CF84" i="33"/>
  <c r="CF264" i="32"/>
  <c r="CF266" i="32" s="1"/>
  <c r="CF269" i="32" s="1"/>
  <c r="CF84" i="32"/>
  <c r="CF124" i="32"/>
  <c r="CF125" i="32" s="1"/>
  <c r="CF126" i="32" s="1"/>
  <c r="CE183" i="32"/>
  <c r="CE186" i="32" s="1"/>
  <c r="CE184" i="32"/>
  <c r="CE185" i="32" s="1"/>
  <c r="CE86" i="32"/>
  <c r="CE87" i="32" s="1"/>
  <c r="CG54" i="33"/>
  <c r="CH53" i="33"/>
  <c r="CG54" i="32"/>
  <c r="CH53" i="32"/>
  <c r="CE184" i="33"/>
  <c r="CE185" i="33" s="1"/>
  <c r="CE86" i="33"/>
  <c r="CE87" i="33" s="1"/>
  <c r="CE183" i="33"/>
  <c r="CE186" i="33" s="1"/>
  <c r="CF128" i="33"/>
  <c r="CF129" i="33" s="1"/>
  <c r="CF130" i="33" s="1"/>
  <c r="CF88" i="33"/>
  <c r="CF90" i="33" s="1"/>
  <c r="CF91" i="33" s="1"/>
  <c r="CG51" i="33"/>
  <c r="CH50" i="33"/>
  <c r="CF128" i="32"/>
  <c r="CF129" i="32" s="1"/>
  <c r="CF130" i="32" s="1"/>
  <c r="CF88" i="32"/>
  <c r="CF90" i="32" s="1"/>
  <c r="CF91" i="32" s="1"/>
  <c r="CG51" i="32"/>
  <c r="CH50" i="32"/>
  <c r="CD125" i="26"/>
  <c r="CC126" i="26"/>
  <c r="CG50" i="26"/>
  <c r="CH49" i="26"/>
  <c r="CE182" i="26"/>
  <c r="CE185" i="26" s="1"/>
  <c r="CE85" i="26"/>
  <c r="CE86" i="26" s="1"/>
  <c r="CE183" i="26"/>
  <c r="CE184" i="26" s="1"/>
  <c r="CG53" i="26"/>
  <c r="CH52" i="26"/>
  <c r="CF87" i="26"/>
  <c r="CF89" i="26" s="1"/>
  <c r="CF90" i="26" s="1"/>
  <c r="CF127" i="26"/>
  <c r="CF128" i="26" s="1"/>
  <c r="CD269" i="26"/>
  <c r="CC270" i="26"/>
  <c r="CC266" i="26"/>
  <c r="CC130" i="26"/>
  <c r="CD129" i="26"/>
  <c r="CF263" i="26"/>
  <c r="CF265" i="26" s="1"/>
  <c r="CF268" i="26" s="1"/>
  <c r="CF123" i="26"/>
  <c r="CF124" i="26" s="1"/>
  <c r="CF83" i="26"/>
  <c r="CO28" i="12"/>
  <c r="CJ131" i="50" l="1"/>
  <c r="CJ131" i="47"/>
  <c r="CJ127" i="47"/>
  <c r="CL51" i="47"/>
  <c r="CM50" i="47"/>
  <c r="CJ184" i="50"/>
  <c r="CJ185" i="50" s="1"/>
  <c r="CJ86" i="50"/>
  <c r="CJ87" i="50" s="1"/>
  <c r="CJ183" i="50"/>
  <c r="CJ186" i="50" s="1"/>
  <c r="CL54" i="50"/>
  <c r="CM53" i="50"/>
  <c r="CK124" i="47"/>
  <c r="CK125" i="47" s="1"/>
  <c r="CK126" i="47" s="1"/>
  <c r="CK84" i="47"/>
  <c r="CK264" i="47"/>
  <c r="CK266" i="47" s="1"/>
  <c r="CK269" i="47" s="1"/>
  <c r="CK270" i="47" s="1"/>
  <c r="CK271" i="47" s="1"/>
  <c r="CK88" i="50"/>
  <c r="CK90" i="50" s="1"/>
  <c r="CK91" i="50" s="1"/>
  <c r="CK128" i="50"/>
  <c r="CK129" i="50" s="1"/>
  <c r="CK130" i="50" s="1"/>
  <c r="CL51" i="50"/>
  <c r="CM50" i="50"/>
  <c r="CK124" i="50"/>
  <c r="CK125" i="50" s="1"/>
  <c r="CK126" i="50" s="1"/>
  <c r="CK127" i="50" s="1"/>
  <c r="CK264" i="50"/>
  <c r="CK266" i="50" s="1"/>
  <c r="CK269" i="50" s="1"/>
  <c r="CK270" i="50" s="1"/>
  <c r="CK271" i="50" s="1"/>
  <c r="CK84" i="50"/>
  <c r="CJ86" i="47"/>
  <c r="CJ87" i="47" s="1"/>
  <c r="CJ184" i="47"/>
  <c r="CJ185" i="47" s="1"/>
  <c r="CJ183" i="47"/>
  <c r="CJ186" i="47" s="1"/>
  <c r="CL54" i="47"/>
  <c r="CM53" i="47"/>
  <c r="CK88" i="47"/>
  <c r="CK90" i="47" s="1"/>
  <c r="CK91" i="47" s="1"/>
  <c r="CK128" i="47"/>
  <c r="CK129" i="47" s="1"/>
  <c r="CK130" i="47" s="1"/>
  <c r="CE130" i="35"/>
  <c r="CE131" i="35" s="1"/>
  <c r="CF131" i="40"/>
  <c r="CG130" i="40"/>
  <c r="CF127" i="40"/>
  <c r="CG126" i="40"/>
  <c r="CH264" i="40"/>
  <c r="CH266" i="40" s="1"/>
  <c r="CH269" i="40" s="1"/>
  <c r="CH270" i="40" s="1"/>
  <c r="CH124" i="40"/>
  <c r="CH125" i="40" s="1"/>
  <c r="CH84" i="40"/>
  <c r="CG183" i="40"/>
  <c r="CG186" i="40" s="1"/>
  <c r="CG86" i="40"/>
  <c r="CG87" i="40" s="1"/>
  <c r="CG184" i="40"/>
  <c r="CG185" i="40" s="1"/>
  <c r="CI54" i="40"/>
  <c r="CJ53" i="40"/>
  <c r="CH128" i="40"/>
  <c r="CH129" i="40" s="1"/>
  <c r="CH88" i="40"/>
  <c r="CH90" i="40" s="1"/>
  <c r="CH91" i="40" s="1"/>
  <c r="CI51" i="40"/>
  <c r="CJ50" i="40"/>
  <c r="CG128" i="35"/>
  <c r="CG129" i="35" s="1"/>
  <c r="CG88" i="35"/>
  <c r="CG90" i="35" s="1"/>
  <c r="CG91" i="35" s="1"/>
  <c r="CG183" i="35"/>
  <c r="CG186" i="35" s="1"/>
  <c r="CG86" i="35"/>
  <c r="CG87" i="35" s="1"/>
  <c r="CG184" i="35"/>
  <c r="CG185" i="35" s="1"/>
  <c r="CI51" i="35"/>
  <c r="CJ50" i="35"/>
  <c r="CH84" i="35"/>
  <c r="CH264" i="35"/>
  <c r="CH266" i="35" s="1"/>
  <c r="CH269" i="35" s="1"/>
  <c r="CH270" i="35" s="1"/>
  <c r="CH271" i="35" s="1"/>
  <c r="CH124" i="35"/>
  <c r="CH125" i="35" s="1"/>
  <c r="CH126" i="35" s="1"/>
  <c r="CH127" i="35" s="1"/>
  <c r="CH54" i="35"/>
  <c r="CI53" i="35"/>
  <c r="CO29" i="35"/>
  <c r="CN306" i="35"/>
  <c r="CO29" i="32"/>
  <c r="CN306" i="32"/>
  <c r="CO29" i="33"/>
  <c r="CN306" i="33"/>
  <c r="CE126" i="33"/>
  <c r="CE127" i="33" s="1"/>
  <c r="CF131" i="33"/>
  <c r="CH51" i="32"/>
  <c r="CI50" i="32"/>
  <c r="CF131" i="32"/>
  <c r="CH54" i="32"/>
  <c r="CI53" i="32"/>
  <c r="CF183" i="32"/>
  <c r="CF186" i="32" s="1"/>
  <c r="CF86" i="32"/>
  <c r="CF87" i="32" s="1"/>
  <c r="CF184" i="32"/>
  <c r="CF185" i="32" s="1"/>
  <c r="CG124" i="32"/>
  <c r="CG125" i="32" s="1"/>
  <c r="CG126" i="32" s="1"/>
  <c r="CG264" i="32"/>
  <c r="CG266" i="32" s="1"/>
  <c r="CG269" i="32" s="1"/>
  <c r="CG270" i="32" s="1"/>
  <c r="CG84" i="32"/>
  <c r="CH51" i="33"/>
  <c r="CI50" i="33"/>
  <c r="CG128" i="32"/>
  <c r="CG129" i="32" s="1"/>
  <c r="CG130" i="32" s="1"/>
  <c r="CG88" i="32"/>
  <c r="CG90" i="32" s="1"/>
  <c r="CG91" i="32" s="1"/>
  <c r="CG264" i="33"/>
  <c r="CG266" i="33" s="1"/>
  <c r="CG269" i="33" s="1"/>
  <c r="CG270" i="33" s="1"/>
  <c r="CG124" i="33"/>
  <c r="CG125" i="33" s="1"/>
  <c r="CG84" i="33"/>
  <c r="CH54" i="33"/>
  <c r="CI53" i="33"/>
  <c r="CF183" i="33"/>
  <c r="CF186" i="33" s="1"/>
  <c r="CF86" i="33"/>
  <c r="CF87" i="33" s="1"/>
  <c r="CF184" i="33"/>
  <c r="CF185" i="33" s="1"/>
  <c r="CF127" i="32"/>
  <c r="CG128" i="33"/>
  <c r="CG129" i="33" s="1"/>
  <c r="CG130" i="33" s="1"/>
  <c r="CG88" i="33"/>
  <c r="CG90" i="33" s="1"/>
  <c r="CG91" i="33" s="1"/>
  <c r="CE129" i="26"/>
  <c r="CD130" i="26"/>
  <c r="CG87" i="26"/>
  <c r="CG89" i="26" s="1"/>
  <c r="CG90" i="26" s="1"/>
  <c r="CG127" i="26"/>
  <c r="CG128" i="26" s="1"/>
  <c r="CH50" i="26"/>
  <c r="CI49" i="26"/>
  <c r="CI52" i="26"/>
  <c r="CH53" i="26"/>
  <c r="CF85" i="26"/>
  <c r="CF86" i="26" s="1"/>
  <c r="CF183" i="26"/>
  <c r="CF184" i="26" s="1"/>
  <c r="CF182" i="26"/>
  <c r="CF185" i="26" s="1"/>
  <c r="CG123" i="26"/>
  <c r="CG124" i="26" s="1"/>
  <c r="CG83" i="26"/>
  <c r="CG263" i="26"/>
  <c r="CG265" i="26" s="1"/>
  <c r="CG268" i="26" s="1"/>
  <c r="CD270" i="26"/>
  <c r="CD266" i="26"/>
  <c r="CE269" i="26"/>
  <c r="CD126" i="26"/>
  <c r="CE125" i="26"/>
  <c r="CP28" i="12"/>
  <c r="CK131" i="50" l="1"/>
  <c r="CK127" i="47"/>
  <c r="CK131" i="47"/>
  <c r="CM51" i="47"/>
  <c r="CN50" i="47"/>
  <c r="CK183" i="50"/>
  <c r="CK186" i="50" s="1"/>
  <c r="CK86" i="50"/>
  <c r="CK87" i="50" s="1"/>
  <c r="CK184" i="50"/>
  <c r="CK185" i="50" s="1"/>
  <c r="CK184" i="47"/>
  <c r="CK185" i="47" s="1"/>
  <c r="CK183" i="47"/>
  <c r="CK186" i="47" s="1"/>
  <c r="CK86" i="47"/>
  <c r="CK87" i="47" s="1"/>
  <c r="CL84" i="47"/>
  <c r="CL124" i="47"/>
  <c r="CL125" i="47" s="1"/>
  <c r="CL126" i="47" s="1"/>
  <c r="CL264" i="47"/>
  <c r="CL266" i="47" s="1"/>
  <c r="CL269" i="47" s="1"/>
  <c r="CL270" i="47" s="1"/>
  <c r="CL271" i="47" s="1"/>
  <c r="CM54" i="50"/>
  <c r="CN53" i="50"/>
  <c r="CM54" i="47"/>
  <c r="CN53" i="47"/>
  <c r="CM51" i="50"/>
  <c r="CN50" i="50"/>
  <c r="CL88" i="50"/>
  <c r="CL90" i="50" s="1"/>
  <c r="CL91" i="50" s="1"/>
  <c r="CL128" i="50"/>
  <c r="CL129" i="50" s="1"/>
  <c r="CL130" i="50" s="1"/>
  <c r="CL128" i="47"/>
  <c r="CL129" i="47" s="1"/>
  <c r="CL130" i="47" s="1"/>
  <c r="CL88" i="47"/>
  <c r="CL90" i="47" s="1"/>
  <c r="CL91" i="47" s="1"/>
  <c r="CL84" i="50"/>
  <c r="CL264" i="50"/>
  <c r="CL266" i="50" s="1"/>
  <c r="CL269" i="50" s="1"/>
  <c r="CL124" i="50"/>
  <c r="CL125" i="50" s="1"/>
  <c r="CL126" i="50" s="1"/>
  <c r="CL127" i="50" s="1"/>
  <c r="CF130" i="35"/>
  <c r="CF131" i="35" s="1"/>
  <c r="CI264" i="40"/>
  <c r="CI266" i="40" s="1"/>
  <c r="CI269" i="40" s="1"/>
  <c r="CI270" i="40" s="1"/>
  <c r="CI271" i="40" s="1"/>
  <c r="CI124" i="40"/>
  <c r="CI125" i="40" s="1"/>
  <c r="CI84" i="40"/>
  <c r="CH86" i="40"/>
  <c r="CH87" i="40" s="1"/>
  <c r="CH184" i="40"/>
  <c r="CH185" i="40" s="1"/>
  <c r="CH183" i="40"/>
  <c r="CH186" i="40" s="1"/>
  <c r="CH271" i="40"/>
  <c r="CJ51" i="40"/>
  <c r="CK50" i="40"/>
  <c r="CJ54" i="40"/>
  <c r="CK53" i="40"/>
  <c r="CH126" i="40"/>
  <c r="CG127" i="40"/>
  <c r="CI128" i="40"/>
  <c r="CI129" i="40" s="1"/>
  <c r="CI88" i="40"/>
  <c r="CI90" i="40" s="1"/>
  <c r="CI91" i="40" s="1"/>
  <c r="CH130" i="40"/>
  <c r="CG131" i="40"/>
  <c r="CH128" i="35"/>
  <c r="CH129" i="35" s="1"/>
  <c r="CH88" i="35"/>
  <c r="CH90" i="35" s="1"/>
  <c r="CH91" i="35" s="1"/>
  <c r="CH184" i="35"/>
  <c r="CH185" i="35" s="1"/>
  <c r="CH86" i="35"/>
  <c r="CH87" i="35" s="1"/>
  <c r="CH183" i="35"/>
  <c r="CH186" i="35" s="1"/>
  <c r="CI54" i="35"/>
  <c r="CJ53" i="35"/>
  <c r="CJ51" i="35"/>
  <c r="CK50" i="35"/>
  <c r="CI124" i="35"/>
  <c r="CI125" i="35" s="1"/>
  <c r="CI126" i="35" s="1"/>
  <c r="CI127" i="35" s="1"/>
  <c r="CI84" i="35"/>
  <c r="CI264" i="35"/>
  <c r="CI266" i="35" s="1"/>
  <c r="CI269" i="35" s="1"/>
  <c r="CI270" i="35" s="1"/>
  <c r="CI271" i="35" s="1"/>
  <c r="CP29" i="35"/>
  <c r="CO306" i="35"/>
  <c r="CP29" i="33"/>
  <c r="CO306" i="33"/>
  <c r="CP29" i="32"/>
  <c r="CO306" i="32"/>
  <c r="CF126" i="33"/>
  <c r="CF127" i="33" s="1"/>
  <c r="CG131" i="33"/>
  <c r="CG131" i="32"/>
  <c r="CI51" i="32"/>
  <c r="CJ50" i="32"/>
  <c r="CG86" i="33"/>
  <c r="CG87" i="33" s="1"/>
  <c r="CG183" i="33"/>
  <c r="CG186" i="33" s="1"/>
  <c r="CG184" i="33"/>
  <c r="CG185" i="33" s="1"/>
  <c r="CG127" i="32"/>
  <c r="CG271" i="33"/>
  <c r="CH264" i="32"/>
  <c r="CH266" i="32" s="1"/>
  <c r="CH269" i="32" s="1"/>
  <c r="CH270" i="32" s="1"/>
  <c r="CH124" i="32"/>
  <c r="CH125" i="32" s="1"/>
  <c r="CH126" i="32" s="1"/>
  <c r="CH84" i="32"/>
  <c r="CG271" i="32"/>
  <c r="CH128" i="33"/>
  <c r="CH129" i="33" s="1"/>
  <c r="CH130" i="33" s="1"/>
  <c r="CH88" i="33"/>
  <c r="CH90" i="33" s="1"/>
  <c r="CH91" i="33" s="1"/>
  <c r="CG184" i="32"/>
  <c r="CG185" i="32" s="1"/>
  <c r="CG183" i="32"/>
  <c r="CG186" i="32" s="1"/>
  <c r="CG86" i="32"/>
  <c r="CG87" i="32" s="1"/>
  <c r="CI51" i="33"/>
  <c r="CJ50" i="33"/>
  <c r="CI54" i="32"/>
  <c r="CJ53" i="32"/>
  <c r="CI54" i="33"/>
  <c r="CJ53" i="33"/>
  <c r="CH264" i="33"/>
  <c r="CH266" i="33" s="1"/>
  <c r="CH269" i="33" s="1"/>
  <c r="CH270" i="33" s="1"/>
  <c r="CH124" i="33"/>
  <c r="CH125" i="33" s="1"/>
  <c r="CH84" i="33"/>
  <c r="CH128" i="32"/>
  <c r="CH129" i="32" s="1"/>
  <c r="CH130" i="32" s="1"/>
  <c r="CH88" i="32"/>
  <c r="CH90" i="32" s="1"/>
  <c r="CH91" i="32" s="1"/>
  <c r="CJ52" i="26"/>
  <c r="CI53" i="26"/>
  <c r="CF269" i="26"/>
  <c r="CE266" i="26"/>
  <c r="CE270" i="26"/>
  <c r="CI50" i="26"/>
  <c r="CJ49" i="26"/>
  <c r="CH83" i="26"/>
  <c r="CH123" i="26"/>
  <c r="CH124" i="26" s="1"/>
  <c r="CH263" i="26"/>
  <c r="CH265" i="26" s="1"/>
  <c r="CH268" i="26" s="1"/>
  <c r="CF129" i="26"/>
  <c r="CE130" i="26"/>
  <c r="CH127" i="26"/>
  <c r="CH128" i="26" s="1"/>
  <c r="CH87" i="26"/>
  <c r="CH89" i="26" s="1"/>
  <c r="CH90" i="26" s="1"/>
  <c r="CF125" i="26"/>
  <c r="CE126" i="26"/>
  <c r="CG85" i="26"/>
  <c r="CG86" i="26" s="1"/>
  <c r="CG183" i="26"/>
  <c r="CG184" i="26" s="1"/>
  <c r="CG182" i="26"/>
  <c r="CG185" i="26" s="1"/>
  <c r="CQ28" i="12"/>
  <c r="CL131" i="50" l="1"/>
  <c r="CL127" i="47"/>
  <c r="CN51" i="47"/>
  <c r="CO50" i="47"/>
  <c r="CN51" i="50"/>
  <c r="CO50" i="50"/>
  <c r="CL183" i="47"/>
  <c r="CL186" i="47" s="1"/>
  <c r="CL86" i="47"/>
  <c r="CL87" i="47" s="1"/>
  <c r="CL184" i="47"/>
  <c r="CL185" i="47" s="1"/>
  <c r="CM124" i="47"/>
  <c r="CM125" i="47" s="1"/>
  <c r="CM126" i="47" s="1"/>
  <c r="CM84" i="47"/>
  <c r="CM264" i="47"/>
  <c r="CM266" i="47" s="1"/>
  <c r="CM269" i="47" s="1"/>
  <c r="CM124" i="50"/>
  <c r="CM125" i="50" s="1"/>
  <c r="CM126" i="50" s="1"/>
  <c r="CM127" i="50" s="1"/>
  <c r="CM264" i="50"/>
  <c r="CM266" i="50" s="1"/>
  <c r="CM269" i="50" s="1"/>
  <c r="CM270" i="50" s="1"/>
  <c r="CM271" i="50" s="1"/>
  <c r="CM84" i="50"/>
  <c r="CN54" i="47"/>
  <c r="CO53" i="47"/>
  <c r="CL131" i="47"/>
  <c r="CL183" i="50"/>
  <c r="CL186" i="50" s="1"/>
  <c r="CL86" i="50"/>
  <c r="CL87" i="50" s="1"/>
  <c r="CL184" i="50"/>
  <c r="CL185" i="50" s="1"/>
  <c r="CM128" i="47"/>
  <c r="CM129" i="47" s="1"/>
  <c r="CM130" i="47" s="1"/>
  <c r="CM88" i="47"/>
  <c r="CM90" i="47" s="1"/>
  <c r="CM91" i="47" s="1"/>
  <c r="CN54" i="50"/>
  <c r="CO53" i="50"/>
  <c r="CM128" i="50"/>
  <c r="CM129" i="50" s="1"/>
  <c r="CM130" i="50" s="1"/>
  <c r="CM88" i="50"/>
  <c r="CM90" i="50" s="1"/>
  <c r="CM91" i="50" s="1"/>
  <c r="CG130" i="35"/>
  <c r="CG131" i="35" s="1"/>
  <c r="CH127" i="40"/>
  <c r="CI126" i="40"/>
  <c r="CK54" i="40"/>
  <c r="CL53" i="40"/>
  <c r="CJ128" i="40"/>
  <c r="CJ129" i="40" s="1"/>
  <c r="CJ88" i="40"/>
  <c r="CJ90" i="40" s="1"/>
  <c r="CJ91" i="40" s="1"/>
  <c r="CI184" i="40"/>
  <c r="CI185" i="40" s="1"/>
  <c r="CI86" i="40"/>
  <c r="CI87" i="40" s="1"/>
  <c r="CI183" i="40"/>
  <c r="CI186" i="40" s="1"/>
  <c r="CK51" i="40"/>
  <c r="CL50" i="40"/>
  <c r="CH131" i="40"/>
  <c r="CI130" i="40"/>
  <c r="CJ124" i="40"/>
  <c r="CJ125" i="40" s="1"/>
  <c r="CJ264" i="40"/>
  <c r="CJ266" i="40" s="1"/>
  <c r="CJ269" i="40" s="1"/>
  <c r="CJ270" i="40" s="1"/>
  <c r="CJ271" i="40" s="1"/>
  <c r="CJ84" i="40"/>
  <c r="CI88" i="35"/>
  <c r="CI90" i="35" s="1"/>
  <c r="CI91" i="35" s="1"/>
  <c r="CI128" i="35"/>
  <c r="CI129" i="35" s="1"/>
  <c r="CK51" i="35"/>
  <c r="CL50" i="35"/>
  <c r="CJ124" i="35"/>
  <c r="CJ125" i="35" s="1"/>
  <c r="CJ126" i="35" s="1"/>
  <c r="CJ127" i="35" s="1"/>
  <c r="CJ84" i="35"/>
  <c r="CJ264" i="35"/>
  <c r="CJ266" i="35" s="1"/>
  <c r="CJ269" i="35" s="1"/>
  <c r="CJ270" i="35" s="1"/>
  <c r="CJ271" i="35" s="1"/>
  <c r="CI86" i="35"/>
  <c r="CI87" i="35" s="1"/>
  <c r="CI183" i="35"/>
  <c r="CI186" i="35" s="1"/>
  <c r="CI184" i="35"/>
  <c r="CI185" i="35" s="1"/>
  <c r="CJ54" i="35"/>
  <c r="CK53" i="35"/>
  <c r="CQ29" i="35"/>
  <c r="CP306" i="35"/>
  <c r="CQ29" i="32"/>
  <c r="CP306" i="32"/>
  <c r="CQ29" i="33"/>
  <c r="CP306" i="33"/>
  <c r="CG126" i="33"/>
  <c r="CG127" i="33" s="1"/>
  <c r="CH131" i="32"/>
  <c r="CH271" i="32"/>
  <c r="CH131" i="33"/>
  <c r="CH271" i="33"/>
  <c r="CI264" i="32"/>
  <c r="CI266" i="32" s="1"/>
  <c r="CI269" i="32" s="1"/>
  <c r="CI270" i="32" s="1"/>
  <c r="CI271" i="32" s="1"/>
  <c r="CI124" i="32"/>
  <c r="CI125" i="32" s="1"/>
  <c r="CI126" i="32" s="1"/>
  <c r="CI84" i="32"/>
  <c r="CI128" i="33"/>
  <c r="CI129" i="33" s="1"/>
  <c r="CI130" i="33" s="1"/>
  <c r="CI88" i="33"/>
  <c r="CI90" i="33" s="1"/>
  <c r="CI91" i="33" s="1"/>
  <c r="CJ54" i="32"/>
  <c r="CK53" i="32"/>
  <c r="CJ51" i="32"/>
  <c r="CK50" i="32"/>
  <c r="CJ54" i="33"/>
  <c r="CK53" i="33"/>
  <c r="CI88" i="32"/>
  <c r="CI90" i="32" s="1"/>
  <c r="CI91" i="32" s="1"/>
  <c r="CI128" i="32"/>
  <c r="CI129" i="32" s="1"/>
  <c r="CI130" i="32" s="1"/>
  <c r="CH127" i="32"/>
  <c r="CJ51" i="33"/>
  <c r="CK50" i="33"/>
  <c r="CH183" i="33"/>
  <c r="CH186" i="33" s="1"/>
  <c r="CH86" i="33"/>
  <c r="CH87" i="33" s="1"/>
  <c r="CH184" i="33"/>
  <c r="CH185" i="33" s="1"/>
  <c r="CI124" i="33"/>
  <c r="CI125" i="33" s="1"/>
  <c r="CI264" i="33"/>
  <c r="CI266" i="33" s="1"/>
  <c r="CI269" i="33" s="1"/>
  <c r="CI270" i="33" s="1"/>
  <c r="CI84" i="33"/>
  <c r="CH183" i="32"/>
  <c r="CH186" i="32" s="1"/>
  <c r="CH86" i="32"/>
  <c r="CH87" i="32" s="1"/>
  <c r="CH184" i="32"/>
  <c r="CH185" i="32" s="1"/>
  <c r="CH183" i="26"/>
  <c r="CH184" i="26" s="1"/>
  <c r="CH85" i="26"/>
  <c r="CH86" i="26" s="1"/>
  <c r="CH182" i="26"/>
  <c r="CH185" i="26" s="1"/>
  <c r="CI263" i="26"/>
  <c r="CI265" i="26" s="1"/>
  <c r="CI268" i="26" s="1"/>
  <c r="CI83" i="26"/>
  <c r="CI123" i="26"/>
  <c r="CI124" i="26" s="1"/>
  <c r="CK52" i="26"/>
  <c r="CJ53" i="26"/>
  <c r="CJ50" i="26"/>
  <c r="CK49" i="26"/>
  <c r="CI87" i="26"/>
  <c r="CI89" i="26" s="1"/>
  <c r="CI90" i="26" s="1"/>
  <c r="CI127" i="26"/>
  <c r="CI128" i="26" s="1"/>
  <c r="CG125" i="26"/>
  <c r="CF126" i="26"/>
  <c r="CF130" i="26"/>
  <c r="CG129" i="26"/>
  <c r="CG269" i="26"/>
  <c r="CF270" i="26"/>
  <c r="CF266" i="26"/>
  <c r="CR28" i="12"/>
  <c r="CM127" i="47" l="1"/>
  <c r="CM131" i="50"/>
  <c r="CO51" i="50"/>
  <c r="CP50" i="50"/>
  <c r="CN264" i="50"/>
  <c r="CN266" i="50" s="1"/>
  <c r="CN269" i="50" s="1"/>
  <c r="CN84" i="50"/>
  <c r="CN124" i="50"/>
  <c r="CN125" i="50" s="1"/>
  <c r="CN126" i="50" s="1"/>
  <c r="CN127" i="50" s="1"/>
  <c r="CO51" i="47"/>
  <c r="CP50" i="47"/>
  <c r="CM86" i="47"/>
  <c r="CM87" i="47" s="1"/>
  <c r="CM183" i="47"/>
  <c r="CM186" i="47" s="1"/>
  <c r="CM184" i="47"/>
  <c r="CM185" i="47" s="1"/>
  <c r="CN264" i="47"/>
  <c r="CN266" i="47" s="1"/>
  <c r="CN269" i="47" s="1"/>
  <c r="CN270" i="47" s="1"/>
  <c r="CN271" i="47" s="1"/>
  <c r="CN124" i="47"/>
  <c r="CN125" i="47" s="1"/>
  <c r="CN126" i="47" s="1"/>
  <c r="CN84" i="47"/>
  <c r="CO54" i="50"/>
  <c r="CP53" i="50"/>
  <c r="CM131" i="47"/>
  <c r="CN88" i="50"/>
  <c r="CN90" i="50" s="1"/>
  <c r="CN91" i="50" s="1"/>
  <c r="CN128" i="50"/>
  <c r="CN129" i="50" s="1"/>
  <c r="CN130" i="50" s="1"/>
  <c r="CO54" i="47"/>
  <c r="CP53" i="47"/>
  <c r="CN88" i="47"/>
  <c r="CN90" i="47" s="1"/>
  <c r="CN91" i="47" s="1"/>
  <c r="CN128" i="47"/>
  <c r="CN129" i="47" s="1"/>
  <c r="CN130" i="47" s="1"/>
  <c r="CM184" i="50"/>
  <c r="CM185" i="50" s="1"/>
  <c r="CM183" i="50"/>
  <c r="CM186" i="50" s="1"/>
  <c r="CM86" i="50"/>
  <c r="CM87" i="50" s="1"/>
  <c r="CH130" i="35"/>
  <c r="CH131" i="35" s="1"/>
  <c r="CJ130" i="40"/>
  <c r="CI131" i="40"/>
  <c r="CL54" i="40"/>
  <c r="CM53" i="40"/>
  <c r="CJ183" i="40"/>
  <c r="CJ186" i="40" s="1"/>
  <c r="CJ86" i="40"/>
  <c r="CJ87" i="40" s="1"/>
  <c r="CJ184" i="40"/>
  <c r="CJ185" i="40" s="1"/>
  <c r="CL51" i="40"/>
  <c r="CM50" i="40"/>
  <c r="CK88" i="40"/>
  <c r="CK90" i="40" s="1"/>
  <c r="CK91" i="40" s="1"/>
  <c r="CK128" i="40"/>
  <c r="CK129" i="40" s="1"/>
  <c r="CK124" i="40"/>
  <c r="CK125" i="40" s="1"/>
  <c r="CK84" i="40"/>
  <c r="CK264" i="40"/>
  <c r="CK266" i="40" s="1"/>
  <c r="CK269" i="40" s="1"/>
  <c r="CK270" i="40" s="1"/>
  <c r="CK271" i="40" s="1"/>
  <c r="CJ126" i="40"/>
  <c r="CI127" i="40"/>
  <c r="CL51" i="35"/>
  <c r="CM50" i="35"/>
  <c r="CK84" i="35"/>
  <c r="CK264" i="35"/>
  <c r="CK266" i="35" s="1"/>
  <c r="CK269" i="35" s="1"/>
  <c r="CK270" i="35" s="1"/>
  <c r="CK271" i="35" s="1"/>
  <c r="CK124" i="35"/>
  <c r="CK125" i="35" s="1"/>
  <c r="CK126" i="35" s="1"/>
  <c r="CK127" i="35" s="1"/>
  <c r="CK54" i="35"/>
  <c r="CL53" i="35"/>
  <c r="CJ128" i="35"/>
  <c r="CJ129" i="35" s="1"/>
  <c r="CJ88" i="35"/>
  <c r="CJ90" i="35" s="1"/>
  <c r="CJ91" i="35" s="1"/>
  <c r="CJ86" i="35"/>
  <c r="CJ87" i="35" s="1"/>
  <c r="CJ183" i="35"/>
  <c r="CJ186" i="35" s="1"/>
  <c r="CJ184" i="35"/>
  <c r="CJ185" i="35" s="1"/>
  <c r="CR29" i="35"/>
  <c r="CQ306" i="35"/>
  <c r="CR29" i="33"/>
  <c r="CQ306" i="33"/>
  <c r="CR29" i="32"/>
  <c r="CQ306" i="32"/>
  <c r="CH126" i="33"/>
  <c r="CH127" i="33" s="1"/>
  <c r="CI271" i="33"/>
  <c r="CI131" i="32"/>
  <c r="CJ128" i="32"/>
  <c r="CJ129" i="32" s="1"/>
  <c r="CJ130" i="32" s="1"/>
  <c r="CJ88" i="32"/>
  <c r="CJ90" i="32" s="1"/>
  <c r="CJ91" i="32" s="1"/>
  <c r="CK54" i="33"/>
  <c r="CL53" i="33"/>
  <c r="CI184" i="32"/>
  <c r="CI185" i="32" s="1"/>
  <c r="CI86" i="32"/>
  <c r="CI87" i="32" s="1"/>
  <c r="CI183" i="32"/>
  <c r="CI186" i="32" s="1"/>
  <c r="CI131" i="33"/>
  <c r="CJ88" i="33"/>
  <c r="CJ90" i="33" s="1"/>
  <c r="CJ91" i="33" s="1"/>
  <c r="CJ128" i="33"/>
  <c r="CJ129" i="33" s="1"/>
  <c r="CJ130" i="33" s="1"/>
  <c r="CI127" i="32"/>
  <c r="CK51" i="33"/>
  <c r="CL50" i="33"/>
  <c r="CK51" i="32"/>
  <c r="CL50" i="32"/>
  <c r="CJ84" i="33"/>
  <c r="CJ264" i="33"/>
  <c r="CJ266" i="33" s="1"/>
  <c r="CJ269" i="33" s="1"/>
  <c r="CJ270" i="33" s="1"/>
  <c r="CJ271" i="33" s="1"/>
  <c r="CJ124" i="33"/>
  <c r="CJ125" i="33" s="1"/>
  <c r="CJ264" i="32"/>
  <c r="CJ266" i="32" s="1"/>
  <c r="CJ269" i="32" s="1"/>
  <c r="CJ270" i="32" s="1"/>
  <c r="CJ271" i="32" s="1"/>
  <c r="CJ124" i="32"/>
  <c r="CJ125" i="32" s="1"/>
  <c r="CJ126" i="32" s="1"/>
  <c r="CJ84" i="32"/>
  <c r="CI183" i="33"/>
  <c r="CI186" i="33" s="1"/>
  <c r="CI86" i="33"/>
  <c r="CI87" i="33" s="1"/>
  <c r="CI184" i="33"/>
  <c r="CI185" i="33" s="1"/>
  <c r="CK54" i="32"/>
  <c r="CL53" i="32"/>
  <c r="CH269" i="26"/>
  <c r="CG270" i="26"/>
  <c r="CG266" i="26"/>
  <c r="CJ127" i="26"/>
  <c r="CJ128" i="26" s="1"/>
  <c r="CJ87" i="26"/>
  <c r="CJ89" i="26" s="1"/>
  <c r="CJ90" i="26" s="1"/>
  <c r="CH129" i="26"/>
  <c r="CG130" i="26"/>
  <c r="CK53" i="26"/>
  <c r="CL52" i="26"/>
  <c r="CI85" i="26"/>
  <c r="CI86" i="26" s="1"/>
  <c r="CI183" i="26"/>
  <c r="CI184" i="26" s="1"/>
  <c r="CI182" i="26"/>
  <c r="CI185" i="26" s="1"/>
  <c r="CJ263" i="26"/>
  <c r="CJ265" i="26" s="1"/>
  <c r="CJ268" i="26" s="1"/>
  <c r="CJ123" i="26"/>
  <c r="CJ124" i="26" s="1"/>
  <c r="CJ83" i="26"/>
  <c r="CG126" i="26"/>
  <c r="CH125" i="26"/>
  <c r="CK50" i="26"/>
  <c r="CL49" i="26"/>
  <c r="CS28" i="12"/>
  <c r="CN131" i="50" l="1"/>
  <c r="CN127" i="47"/>
  <c r="CO88" i="47"/>
  <c r="CO90" i="47" s="1"/>
  <c r="CO91" i="47" s="1"/>
  <c r="CO128" i="47"/>
  <c r="CO129" i="47" s="1"/>
  <c r="CN184" i="50"/>
  <c r="CN185" i="50" s="1"/>
  <c r="CN86" i="50"/>
  <c r="CN87" i="50" s="1"/>
  <c r="CN183" i="50"/>
  <c r="CN186" i="50" s="1"/>
  <c r="CP51" i="50"/>
  <c r="CQ50" i="50"/>
  <c r="CO264" i="50"/>
  <c r="CO266" i="50" s="1"/>
  <c r="CO269" i="50" s="1"/>
  <c r="CO270" i="50" s="1"/>
  <c r="CO271" i="50" s="1"/>
  <c r="CO84" i="50"/>
  <c r="CO124" i="50"/>
  <c r="CO125" i="50" s="1"/>
  <c r="CO126" i="50" s="1"/>
  <c r="CO127" i="50" s="1"/>
  <c r="CO130" i="47"/>
  <c r="CN131" i="47"/>
  <c r="CP54" i="50"/>
  <c r="CQ53" i="50"/>
  <c r="CP51" i="47"/>
  <c r="CQ50" i="47"/>
  <c r="CO128" i="50"/>
  <c r="CO129" i="50" s="1"/>
  <c r="CO130" i="50" s="1"/>
  <c r="CO88" i="50"/>
  <c r="CO90" i="50" s="1"/>
  <c r="CO91" i="50" s="1"/>
  <c r="CO124" i="47"/>
  <c r="CO125" i="47" s="1"/>
  <c r="CO126" i="47" s="1"/>
  <c r="CO84" i="47"/>
  <c r="CO264" i="47"/>
  <c r="CO266" i="47" s="1"/>
  <c r="CO269" i="47" s="1"/>
  <c r="CO270" i="47" s="1"/>
  <c r="CP54" i="47"/>
  <c r="CQ53" i="47"/>
  <c r="CN183" i="47"/>
  <c r="CN186" i="47" s="1"/>
  <c r="CN86" i="47"/>
  <c r="CN87" i="47" s="1"/>
  <c r="CN184" i="47"/>
  <c r="CN185" i="47" s="1"/>
  <c r="CI130" i="35"/>
  <c r="CI131" i="35" s="1"/>
  <c r="CK183" i="40"/>
  <c r="CK186" i="40" s="1"/>
  <c r="CK86" i="40"/>
  <c r="CK87" i="40" s="1"/>
  <c r="CK184" i="40"/>
  <c r="CK185" i="40" s="1"/>
  <c r="CM54" i="40"/>
  <c r="CN53" i="40"/>
  <c r="CL128" i="40"/>
  <c r="CL129" i="40" s="1"/>
  <c r="CL88" i="40"/>
  <c r="CL90" i="40" s="1"/>
  <c r="CL91" i="40" s="1"/>
  <c r="CM51" i="40"/>
  <c r="CN50" i="40"/>
  <c r="CJ131" i="40"/>
  <c r="CK130" i="40"/>
  <c r="CJ127" i="40"/>
  <c r="CK126" i="40"/>
  <c r="CL84" i="40"/>
  <c r="CL264" i="40"/>
  <c r="CL266" i="40" s="1"/>
  <c r="CL269" i="40" s="1"/>
  <c r="CL270" i="40" s="1"/>
  <c r="CL271" i="40" s="1"/>
  <c r="CL124" i="40"/>
  <c r="CL125" i="40" s="1"/>
  <c r="CL54" i="35"/>
  <c r="CM53" i="35"/>
  <c r="CK88" i="35"/>
  <c r="CK90" i="35" s="1"/>
  <c r="CK91" i="35" s="1"/>
  <c r="CK128" i="35"/>
  <c r="CK129" i="35" s="1"/>
  <c r="CK183" i="35"/>
  <c r="CK186" i="35" s="1"/>
  <c r="CK86" i="35"/>
  <c r="CK87" i="35" s="1"/>
  <c r="CK184" i="35"/>
  <c r="CK185" i="35" s="1"/>
  <c r="CM51" i="35"/>
  <c r="CN50" i="35"/>
  <c r="CL84" i="35"/>
  <c r="CL124" i="35"/>
  <c r="CL125" i="35" s="1"/>
  <c r="CL126" i="35" s="1"/>
  <c r="CL127" i="35" s="1"/>
  <c r="CL264" i="35"/>
  <c r="CL266" i="35" s="1"/>
  <c r="CL269" i="35" s="1"/>
  <c r="CL270" i="35" s="1"/>
  <c r="CL271" i="35" s="1"/>
  <c r="CS29" i="35"/>
  <c r="CR306" i="35"/>
  <c r="CS29" i="32"/>
  <c r="CR306" i="32"/>
  <c r="CS29" i="33"/>
  <c r="CR306" i="33"/>
  <c r="CI126" i="33"/>
  <c r="CI127" i="33" s="1"/>
  <c r="CJ131" i="32"/>
  <c r="CJ127" i="32"/>
  <c r="CL51" i="32"/>
  <c r="CM50" i="32"/>
  <c r="CK124" i="32"/>
  <c r="CK125" i="32" s="1"/>
  <c r="CK126" i="32" s="1"/>
  <c r="CK84" i="32"/>
  <c r="CK264" i="32"/>
  <c r="CK266" i="32" s="1"/>
  <c r="CK269" i="32" s="1"/>
  <c r="CK270" i="32" s="1"/>
  <c r="CK271" i="32" s="1"/>
  <c r="CJ131" i="33"/>
  <c r="CL51" i="33"/>
  <c r="CM50" i="33"/>
  <c r="CK264" i="33"/>
  <c r="CK266" i="33" s="1"/>
  <c r="CK269" i="33" s="1"/>
  <c r="CK270" i="33" s="1"/>
  <c r="CK271" i="33" s="1"/>
  <c r="CK124" i="33"/>
  <c r="CK125" i="33" s="1"/>
  <c r="CK84" i="33"/>
  <c r="CL54" i="32"/>
  <c r="CM53" i="32"/>
  <c r="CK88" i="32"/>
  <c r="CK90" i="32" s="1"/>
  <c r="CK91" i="32" s="1"/>
  <c r="CK128" i="32"/>
  <c r="CK129" i="32" s="1"/>
  <c r="CK130" i="32" s="1"/>
  <c r="CL54" i="33"/>
  <c r="CM53" i="33"/>
  <c r="CJ86" i="32"/>
  <c r="CJ87" i="32" s="1"/>
  <c r="CJ184" i="32"/>
  <c r="CJ185" i="32" s="1"/>
  <c r="CJ183" i="32"/>
  <c r="CJ186" i="32" s="1"/>
  <c r="CJ183" i="33"/>
  <c r="CJ186" i="33" s="1"/>
  <c r="CJ184" i="33"/>
  <c r="CJ185" i="33" s="1"/>
  <c r="CJ86" i="33"/>
  <c r="CJ87" i="33" s="1"/>
  <c r="CK88" i="33"/>
  <c r="CK90" i="33" s="1"/>
  <c r="CK91" i="33" s="1"/>
  <c r="CK128" i="33"/>
  <c r="CK129" i="33" s="1"/>
  <c r="CK130" i="33" s="1"/>
  <c r="CH130" i="26"/>
  <c r="CI129" i="26"/>
  <c r="CI269" i="26"/>
  <c r="CH270" i="26"/>
  <c r="CH266" i="26"/>
  <c r="CJ183" i="26"/>
  <c r="CJ184" i="26" s="1"/>
  <c r="CJ182" i="26"/>
  <c r="CJ185" i="26" s="1"/>
  <c r="CJ85" i="26"/>
  <c r="CJ86" i="26" s="1"/>
  <c r="CL50" i="26"/>
  <c r="CM49" i="26"/>
  <c r="CL53" i="26"/>
  <c r="CM52" i="26"/>
  <c r="CK83" i="26"/>
  <c r="CK263" i="26"/>
  <c r="CK265" i="26" s="1"/>
  <c r="CK268" i="26" s="1"/>
  <c r="CK123" i="26"/>
  <c r="CK124" i="26" s="1"/>
  <c r="CK87" i="26"/>
  <c r="CK89" i="26" s="1"/>
  <c r="CK90" i="26" s="1"/>
  <c r="CK127" i="26"/>
  <c r="CK128" i="26" s="1"/>
  <c r="CI125" i="26"/>
  <c r="CH126" i="26"/>
  <c r="CT28" i="12"/>
  <c r="CO127" i="47" l="1"/>
  <c r="CO131" i="50"/>
  <c r="CO183" i="47"/>
  <c r="CO186" i="47" s="1"/>
  <c r="CO86" i="47"/>
  <c r="CO87" i="47" s="1"/>
  <c r="CO184" i="47"/>
  <c r="CO185" i="47" s="1"/>
  <c r="CO131" i="47"/>
  <c r="CO86" i="50"/>
  <c r="CO87" i="50" s="1"/>
  <c r="CO183" i="50"/>
  <c r="CO186" i="50" s="1"/>
  <c r="CO184" i="50"/>
  <c r="CO185" i="50" s="1"/>
  <c r="CQ51" i="47"/>
  <c r="CR50" i="47"/>
  <c r="CQ54" i="47"/>
  <c r="CR53" i="47"/>
  <c r="CP264" i="47"/>
  <c r="CP266" i="47" s="1"/>
  <c r="CP269" i="47" s="1"/>
  <c r="CP270" i="47" s="1"/>
  <c r="CP271" i="47" s="1"/>
  <c r="CP124" i="47"/>
  <c r="CP125" i="47" s="1"/>
  <c r="CP126" i="47" s="1"/>
  <c r="CP84" i="47"/>
  <c r="CQ51" i="50"/>
  <c r="CR50" i="50"/>
  <c r="CP88" i="47"/>
  <c r="CP90" i="47" s="1"/>
  <c r="CP91" i="47" s="1"/>
  <c r="CP128" i="47"/>
  <c r="CP129" i="47" s="1"/>
  <c r="CP130" i="47" s="1"/>
  <c r="CQ54" i="50"/>
  <c r="CR53" i="50"/>
  <c r="CP84" i="50"/>
  <c r="CP264" i="50"/>
  <c r="CP266" i="50" s="1"/>
  <c r="CP269" i="50" s="1"/>
  <c r="CP124" i="50"/>
  <c r="CP125" i="50" s="1"/>
  <c r="CP126" i="50" s="1"/>
  <c r="CP127" i="50" s="1"/>
  <c r="CO271" i="47"/>
  <c r="CP88" i="50"/>
  <c r="CP90" i="50" s="1"/>
  <c r="CP91" i="50" s="1"/>
  <c r="CP128" i="50"/>
  <c r="CP129" i="50" s="1"/>
  <c r="CP130" i="50" s="1"/>
  <c r="CJ130" i="35"/>
  <c r="CJ131" i="35" s="1"/>
  <c r="CL183" i="40"/>
  <c r="CL186" i="40" s="1"/>
  <c r="CL86" i="40"/>
  <c r="CL87" i="40" s="1"/>
  <c r="CL184" i="40"/>
  <c r="CL185" i="40" s="1"/>
  <c r="CK127" i="40"/>
  <c r="CL126" i="40"/>
  <c r="CN54" i="40"/>
  <c r="CO53" i="40"/>
  <c r="CM128" i="40"/>
  <c r="CM129" i="40" s="1"/>
  <c r="CM88" i="40"/>
  <c r="CM90" i="40" s="1"/>
  <c r="CM91" i="40" s="1"/>
  <c r="CK131" i="40"/>
  <c r="CL130" i="40"/>
  <c r="CM84" i="40"/>
  <c r="CM264" i="40"/>
  <c r="CM266" i="40" s="1"/>
  <c r="CM269" i="40" s="1"/>
  <c r="CM124" i="40"/>
  <c r="CM125" i="40" s="1"/>
  <c r="CN51" i="40"/>
  <c r="CO50" i="40"/>
  <c r="CM264" i="35"/>
  <c r="CM266" i="35" s="1"/>
  <c r="CM269" i="35" s="1"/>
  <c r="CM124" i="35"/>
  <c r="CM125" i="35" s="1"/>
  <c r="CM126" i="35" s="1"/>
  <c r="CM127" i="35" s="1"/>
  <c r="CM84" i="35"/>
  <c r="CM54" i="35"/>
  <c r="CN53" i="35"/>
  <c r="CL184" i="35"/>
  <c r="CL185" i="35" s="1"/>
  <c r="CL183" i="35"/>
  <c r="CL186" i="35" s="1"/>
  <c r="CL86" i="35"/>
  <c r="CL87" i="35" s="1"/>
  <c r="CL128" i="35"/>
  <c r="CL129" i="35" s="1"/>
  <c r="CL88" i="35"/>
  <c r="CL90" i="35" s="1"/>
  <c r="CL91" i="35" s="1"/>
  <c r="CN51" i="35"/>
  <c r="CO50" i="35"/>
  <c r="CT29" i="35"/>
  <c r="CS306" i="35"/>
  <c r="CT29" i="33"/>
  <c r="CS306" i="33"/>
  <c r="CT29" i="32"/>
  <c r="CS306" i="32"/>
  <c r="CJ126" i="33"/>
  <c r="CJ127" i="33" s="1"/>
  <c r="CK127" i="32"/>
  <c r="CK131" i="32"/>
  <c r="CL84" i="33"/>
  <c r="CL264" i="33"/>
  <c r="CL266" i="33" s="1"/>
  <c r="CL269" i="33" s="1"/>
  <c r="CL270" i="33" s="1"/>
  <c r="CL271" i="33" s="1"/>
  <c r="CL124" i="33"/>
  <c r="CL125" i="33" s="1"/>
  <c r="CM51" i="32"/>
  <c r="CN50" i="32"/>
  <c r="CL128" i="33"/>
  <c r="CL129" i="33" s="1"/>
  <c r="CL130" i="33" s="1"/>
  <c r="CL88" i="33"/>
  <c r="CL90" i="33" s="1"/>
  <c r="CL91" i="33" s="1"/>
  <c r="CL128" i="32"/>
  <c r="CL129" i="32" s="1"/>
  <c r="CL130" i="32" s="1"/>
  <c r="CL88" i="32"/>
  <c r="CL90" i="32" s="1"/>
  <c r="CL91" i="32" s="1"/>
  <c r="CK131" i="33"/>
  <c r="CK183" i="33"/>
  <c r="CK186" i="33" s="1"/>
  <c r="CK86" i="33"/>
  <c r="CK87" i="33" s="1"/>
  <c r="CK184" i="33"/>
  <c r="CK185" i="33" s="1"/>
  <c r="CM51" i="33"/>
  <c r="CN50" i="33"/>
  <c r="CL264" i="32"/>
  <c r="CL266" i="32" s="1"/>
  <c r="CL269" i="32" s="1"/>
  <c r="CL270" i="32" s="1"/>
  <c r="CL271" i="32" s="1"/>
  <c r="CL124" i="32"/>
  <c r="CL125" i="32" s="1"/>
  <c r="CL126" i="32" s="1"/>
  <c r="CL84" i="32"/>
  <c r="CM54" i="32"/>
  <c r="CN53" i="32"/>
  <c r="CM54" i="33"/>
  <c r="CN53" i="33"/>
  <c r="CK86" i="32"/>
  <c r="CK87" i="32" s="1"/>
  <c r="CK184" i="32"/>
  <c r="CK185" i="32" s="1"/>
  <c r="CK183" i="32"/>
  <c r="CK186" i="32" s="1"/>
  <c r="CN52" i="26"/>
  <c r="CM53" i="26"/>
  <c r="CL87" i="26"/>
  <c r="CL89" i="26" s="1"/>
  <c r="CL90" i="26" s="1"/>
  <c r="CL127" i="26"/>
  <c r="CL128" i="26" s="1"/>
  <c r="CN49" i="26"/>
  <c r="CM50" i="26"/>
  <c r="CI266" i="26"/>
  <c r="CJ269" i="26"/>
  <c r="CI270" i="26"/>
  <c r="CK182" i="26"/>
  <c r="CK185" i="26" s="1"/>
  <c r="CK183" i="26"/>
  <c r="CK184" i="26" s="1"/>
  <c r="CK85" i="26"/>
  <c r="CK86" i="26" s="1"/>
  <c r="CI126" i="26"/>
  <c r="CJ125" i="26"/>
  <c r="CI130" i="26"/>
  <c r="CJ129" i="26"/>
  <c r="CL83" i="26"/>
  <c r="CL263" i="26"/>
  <c r="CL265" i="26" s="1"/>
  <c r="CL268" i="26" s="1"/>
  <c r="CL123" i="26"/>
  <c r="CL124" i="26" s="1"/>
  <c r="CU28" i="12"/>
  <c r="CP131" i="50" l="1"/>
  <c r="CP131" i="47"/>
  <c r="CP127" i="47"/>
  <c r="CQ128" i="50"/>
  <c r="CQ129" i="50" s="1"/>
  <c r="CQ130" i="50" s="1"/>
  <c r="CQ88" i="50"/>
  <c r="CQ90" i="50" s="1"/>
  <c r="CQ91" i="50" s="1"/>
  <c r="CR54" i="47"/>
  <c r="CS53" i="47"/>
  <c r="CQ128" i="47"/>
  <c r="CQ129" i="47" s="1"/>
  <c r="CQ130" i="47" s="1"/>
  <c r="CQ88" i="47"/>
  <c r="CQ90" i="47" s="1"/>
  <c r="CQ91" i="47" s="1"/>
  <c r="CR51" i="47"/>
  <c r="CS50" i="47"/>
  <c r="CR51" i="50"/>
  <c r="CS50" i="50"/>
  <c r="CQ124" i="47"/>
  <c r="CQ125" i="47" s="1"/>
  <c r="CQ126" i="47" s="1"/>
  <c r="CQ84" i="47"/>
  <c r="CQ264" i="47"/>
  <c r="CQ266" i="47" s="1"/>
  <c r="CQ269" i="47" s="1"/>
  <c r="CQ270" i="47" s="1"/>
  <c r="CQ271" i="47" s="1"/>
  <c r="CQ264" i="50"/>
  <c r="CQ266" i="50" s="1"/>
  <c r="CQ269" i="50" s="1"/>
  <c r="CQ270" i="50" s="1"/>
  <c r="CQ271" i="50" s="1"/>
  <c r="CQ124" i="50"/>
  <c r="CQ125" i="50" s="1"/>
  <c r="CQ126" i="50" s="1"/>
  <c r="CQ127" i="50" s="1"/>
  <c r="CQ84" i="50"/>
  <c r="CP183" i="47"/>
  <c r="CP186" i="47" s="1"/>
  <c r="CP86" i="47"/>
  <c r="CP87" i="47" s="1"/>
  <c r="CP184" i="47"/>
  <c r="CP185" i="47" s="1"/>
  <c r="CP184" i="50"/>
  <c r="CP185" i="50" s="1"/>
  <c r="CP183" i="50"/>
  <c r="CP186" i="50" s="1"/>
  <c r="CP86" i="50"/>
  <c r="CP87" i="50" s="1"/>
  <c r="CR54" i="50"/>
  <c r="CS53" i="50"/>
  <c r="CK130" i="35"/>
  <c r="CK131" i="35" s="1"/>
  <c r="CN264" i="40"/>
  <c r="CN266" i="40" s="1"/>
  <c r="CN269" i="40" s="1"/>
  <c r="CN270" i="40" s="1"/>
  <c r="CN271" i="40" s="1"/>
  <c r="CN84" i="40"/>
  <c r="CN124" i="40"/>
  <c r="CN125" i="40" s="1"/>
  <c r="CO54" i="40"/>
  <c r="CP53" i="40"/>
  <c r="CN128" i="40"/>
  <c r="CN129" i="40" s="1"/>
  <c r="CN88" i="40"/>
  <c r="CN90" i="40" s="1"/>
  <c r="CN91" i="40" s="1"/>
  <c r="CO51" i="40"/>
  <c r="CP50" i="40"/>
  <c r="CM126" i="40"/>
  <c r="CL127" i="40"/>
  <c r="CM184" i="40"/>
  <c r="CM185" i="40" s="1"/>
  <c r="CM183" i="40"/>
  <c r="CM186" i="40" s="1"/>
  <c r="CM86" i="40"/>
  <c r="CM87" i="40" s="1"/>
  <c r="CL131" i="40"/>
  <c r="CM130" i="40"/>
  <c r="CO51" i="35"/>
  <c r="CP50" i="35"/>
  <c r="CN264" i="35"/>
  <c r="CN266" i="35" s="1"/>
  <c r="CN269" i="35" s="1"/>
  <c r="CN270" i="35" s="1"/>
  <c r="CN124" i="35"/>
  <c r="CN125" i="35" s="1"/>
  <c r="CN126" i="35" s="1"/>
  <c r="CN127" i="35" s="1"/>
  <c r="CN84" i="35"/>
  <c r="CN54" i="35"/>
  <c r="CO53" i="35"/>
  <c r="CM128" i="35"/>
  <c r="CM129" i="35" s="1"/>
  <c r="CM88" i="35"/>
  <c r="CM90" i="35" s="1"/>
  <c r="CM91" i="35" s="1"/>
  <c r="CM86" i="35"/>
  <c r="CM87" i="35" s="1"/>
  <c r="CM183" i="35"/>
  <c r="CM186" i="35" s="1"/>
  <c r="CM184" i="35"/>
  <c r="CM185" i="35" s="1"/>
  <c r="CU29" i="35"/>
  <c r="CT306" i="35"/>
  <c r="CU29" i="32"/>
  <c r="CT306" i="32"/>
  <c r="CU29" i="33"/>
  <c r="CT306" i="33"/>
  <c r="CK126" i="33"/>
  <c r="CK127" i="33" s="1"/>
  <c r="CL131" i="32"/>
  <c r="CL131" i="33"/>
  <c r="CN54" i="32"/>
  <c r="CO53" i="32"/>
  <c r="CN51" i="33"/>
  <c r="CO50" i="33"/>
  <c r="CM124" i="33"/>
  <c r="CM125" i="33" s="1"/>
  <c r="CM84" i="33"/>
  <c r="CM264" i="33"/>
  <c r="CM266" i="33" s="1"/>
  <c r="CM269" i="33" s="1"/>
  <c r="CL86" i="33"/>
  <c r="CL87" i="33" s="1"/>
  <c r="CL183" i="33"/>
  <c r="CL186" i="33" s="1"/>
  <c r="CL184" i="33"/>
  <c r="CL185" i="33" s="1"/>
  <c r="CM88" i="33"/>
  <c r="CM90" i="33" s="1"/>
  <c r="CM91" i="33" s="1"/>
  <c r="CM128" i="33"/>
  <c r="CM129" i="33" s="1"/>
  <c r="CM130" i="33" s="1"/>
  <c r="CM128" i="32"/>
  <c r="CM129" i="32" s="1"/>
  <c r="CM130" i="32" s="1"/>
  <c r="CM88" i="32"/>
  <c r="CM90" i="32" s="1"/>
  <c r="CM91" i="32" s="1"/>
  <c r="CN51" i="32"/>
  <c r="CO50" i="32"/>
  <c r="CL127" i="32"/>
  <c r="CN54" i="33"/>
  <c r="CO53" i="33"/>
  <c r="CL183" i="32"/>
  <c r="CL186" i="32" s="1"/>
  <c r="CL86" i="32"/>
  <c r="CL87" i="32" s="1"/>
  <c r="CL184" i="32"/>
  <c r="CL185" i="32" s="1"/>
  <c r="CM264" i="32"/>
  <c r="CM266" i="32" s="1"/>
  <c r="CM269" i="32" s="1"/>
  <c r="CM124" i="32"/>
  <c r="CM125" i="32" s="1"/>
  <c r="CM126" i="32" s="1"/>
  <c r="CM84" i="32"/>
  <c r="CJ126" i="26"/>
  <c r="CK125" i="26"/>
  <c r="CM83" i="26"/>
  <c r="CM123" i="26"/>
  <c r="CM124" i="26" s="1"/>
  <c r="CM263" i="26"/>
  <c r="CM265" i="26" s="1"/>
  <c r="CM268" i="26" s="1"/>
  <c r="CN50" i="26"/>
  <c r="CO49" i="26"/>
  <c r="CJ270" i="26"/>
  <c r="CK269" i="26"/>
  <c r="CJ266" i="26"/>
  <c r="CL182" i="26"/>
  <c r="CL185" i="26" s="1"/>
  <c r="CL85" i="26"/>
  <c r="CL86" i="26" s="1"/>
  <c r="CL183" i="26"/>
  <c r="CL184" i="26" s="1"/>
  <c r="CJ130" i="26"/>
  <c r="CK129" i="26"/>
  <c r="CM127" i="26"/>
  <c r="CM128" i="26" s="1"/>
  <c r="CM87" i="26"/>
  <c r="CM89" i="26" s="1"/>
  <c r="CM90" i="26" s="1"/>
  <c r="CN53" i="26"/>
  <c r="CO52" i="26"/>
  <c r="CV28" i="12"/>
  <c r="CQ131" i="50" l="1"/>
  <c r="CQ131" i="47"/>
  <c r="CS51" i="50"/>
  <c r="CT50" i="50"/>
  <c r="CR124" i="50"/>
  <c r="CR125" i="50" s="1"/>
  <c r="CR126" i="50" s="1"/>
  <c r="CR127" i="50" s="1"/>
  <c r="CR264" i="50"/>
  <c r="CR266" i="50" s="1"/>
  <c r="CR269" i="50" s="1"/>
  <c r="CR84" i="50"/>
  <c r="CS54" i="50"/>
  <c r="CT53" i="50"/>
  <c r="CQ86" i="50"/>
  <c r="CQ87" i="50" s="1"/>
  <c r="CQ184" i="50"/>
  <c r="CQ185" i="50" s="1"/>
  <c r="CQ183" i="50"/>
  <c r="CQ186" i="50" s="1"/>
  <c r="CS51" i="47"/>
  <c r="CT50" i="47"/>
  <c r="CR88" i="50"/>
  <c r="CR90" i="50" s="1"/>
  <c r="CR91" i="50" s="1"/>
  <c r="CR128" i="50"/>
  <c r="CR129" i="50" s="1"/>
  <c r="CR130" i="50" s="1"/>
  <c r="CR264" i="47"/>
  <c r="CR266" i="47" s="1"/>
  <c r="CR269" i="47" s="1"/>
  <c r="CR270" i="47" s="1"/>
  <c r="CR271" i="47" s="1"/>
  <c r="CR124" i="47"/>
  <c r="CR125" i="47" s="1"/>
  <c r="CR84" i="47"/>
  <c r="CQ127" i="47"/>
  <c r="CR126" i="47"/>
  <c r="CQ183" i="47"/>
  <c r="CQ186" i="47" s="1"/>
  <c r="CQ184" i="47"/>
  <c r="CQ185" i="47" s="1"/>
  <c r="CQ86" i="47"/>
  <c r="CQ87" i="47" s="1"/>
  <c r="CS54" i="47"/>
  <c r="CT53" i="47"/>
  <c r="CR88" i="47"/>
  <c r="CR90" i="47" s="1"/>
  <c r="CR91" i="47" s="1"/>
  <c r="CR128" i="47"/>
  <c r="CR129" i="47" s="1"/>
  <c r="CR130" i="47" s="1"/>
  <c r="CL130" i="35"/>
  <c r="CL131" i="35" s="1"/>
  <c r="CN130" i="40"/>
  <c r="CM131" i="40"/>
  <c r="CP54" i="40"/>
  <c r="CQ53" i="40"/>
  <c r="CO264" i="40"/>
  <c r="CO266" i="40" s="1"/>
  <c r="CO269" i="40" s="1"/>
  <c r="CO270" i="40" s="1"/>
  <c r="CO124" i="40"/>
  <c r="CO125" i="40" s="1"/>
  <c r="CO84" i="40"/>
  <c r="CO128" i="40"/>
  <c r="CO129" i="40" s="1"/>
  <c r="CO88" i="40"/>
  <c r="CO90" i="40" s="1"/>
  <c r="CO91" i="40" s="1"/>
  <c r="CM127" i="40"/>
  <c r="CN126" i="40"/>
  <c r="CN184" i="40"/>
  <c r="CN185" i="40" s="1"/>
  <c r="CN183" i="40"/>
  <c r="CN186" i="40" s="1"/>
  <c r="CN86" i="40"/>
  <c r="CN87" i="40" s="1"/>
  <c r="CP51" i="40"/>
  <c r="CQ50" i="40"/>
  <c r="CN88" i="35"/>
  <c r="CN90" i="35" s="1"/>
  <c r="CN91" i="35" s="1"/>
  <c r="CN128" i="35"/>
  <c r="CN129" i="35" s="1"/>
  <c r="CN184" i="35"/>
  <c r="CN185" i="35" s="1"/>
  <c r="CN183" i="35"/>
  <c r="CN186" i="35" s="1"/>
  <c r="CN86" i="35"/>
  <c r="CN87" i="35" s="1"/>
  <c r="CN271" i="35"/>
  <c r="CP51" i="35"/>
  <c r="CQ50" i="35"/>
  <c r="CO124" i="35"/>
  <c r="CO125" i="35" s="1"/>
  <c r="CO126" i="35" s="1"/>
  <c r="CO127" i="35" s="1"/>
  <c r="CO264" i="35"/>
  <c r="CO266" i="35" s="1"/>
  <c r="CO269" i="35" s="1"/>
  <c r="CO270" i="35" s="1"/>
  <c r="CO271" i="35" s="1"/>
  <c r="CO84" i="35"/>
  <c r="CO54" i="35"/>
  <c r="CP53" i="35"/>
  <c r="CV29" i="35"/>
  <c r="CU306" i="35"/>
  <c r="CV29" i="33"/>
  <c r="CU306" i="33"/>
  <c r="CV29" i="32"/>
  <c r="CU306" i="32"/>
  <c r="CL126" i="33"/>
  <c r="CL127" i="33" s="1"/>
  <c r="CM127" i="32"/>
  <c r="CM131" i="32"/>
  <c r="CN84" i="32"/>
  <c r="CN124" i="32"/>
  <c r="CN125" i="32" s="1"/>
  <c r="CN126" i="32" s="1"/>
  <c r="CN264" i="32"/>
  <c r="CN266" i="32" s="1"/>
  <c r="CN269" i="32" s="1"/>
  <c r="CN270" i="32" s="1"/>
  <c r="CN271" i="32" s="1"/>
  <c r="CM131" i="33"/>
  <c r="CM184" i="33"/>
  <c r="CM185" i="33" s="1"/>
  <c r="CM183" i="33"/>
  <c r="CM186" i="33" s="1"/>
  <c r="CM86" i="33"/>
  <c r="CM87" i="33" s="1"/>
  <c r="CO54" i="33"/>
  <c r="CP53" i="33"/>
  <c r="CO51" i="33"/>
  <c r="CP50" i="33"/>
  <c r="CN128" i="32"/>
  <c r="CN129" i="32" s="1"/>
  <c r="CN130" i="32" s="1"/>
  <c r="CN88" i="32"/>
  <c r="CN90" i="32" s="1"/>
  <c r="CN91" i="32" s="1"/>
  <c r="CN264" i="33"/>
  <c r="CN266" i="33" s="1"/>
  <c r="CN269" i="33" s="1"/>
  <c r="CN270" i="33" s="1"/>
  <c r="CN84" i="33"/>
  <c r="CN124" i="33"/>
  <c r="CN125" i="33" s="1"/>
  <c r="CO51" i="32"/>
  <c r="CP50" i="32"/>
  <c r="CN88" i="33"/>
  <c r="CN90" i="33" s="1"/>
  <c r="CN91" i="33" s="1"/>
  <c r="CN128" i="33"/>
  <c r="CN129" i="33" s="1"/>
  <c r="CN130" i="33" s="1"/>
  <c r="CM183" i="32"/>
  <c r="CM186" i="32" s="1"/>
  <c r="CM86" i="32"/>
  <c r="CM87" i="32" s="1"/>
  <c r="CM184" i="32"/>
  <c r="CM185" i="32" s="1"/>
  <c r="CO54" i="32"/>
  <c r="CP53" i="32"/>
  <c r="CO50" i="26"/>
  <c r="CP49" i="26"/>
  <c r="CN263" i="26"/>
  <c r="CN265" i="26" s="1"/>
  <c r="CN268" i="26" s="1"/>
  <c r="CN83" i="26"/>
  <c r="CN123" i="26"/>
  <c r="CN124" i="26" s="1"/>
  <c r="CO53" i="26"/>
  <c r="CP52" i="26"/>
  <c r="CM182" i="26"/>
  <c r="CM185" i="26" s="1"/>
  <c r="CM85" i="26"/>
  <c r="CM86" i="26" s="1"/>
  <c r="CM183" i="26"/>
  <c r="CM184" i="26" s="1"/>
  <c r="CK130" i="26"/>
  <c r="CL129" i="26"/>
  <c r="CK126" i="26"/>
  <c r="CL125" i="26"/>
  <c r="CN127" i="26"/>
  <c r="CN128" i="26" s="1"/>
  <c r="CN87" i="26"/>
  <c r="CN89" i="26" s="1"/>
  <c r="CN90" i="26" s="1"/>
  <c r="CK266" i="26"/>
  <c r="CK270" i="26"/>
  <c r="CL269" i="26"/>
  <c r="CW28" i="12"/>
  <c r="CR131" i="50" l="1"/>
  <c r="CR131" i="47"/>
  <c r="CT51" i="47"/>
  <c r="CU50" i="47"/>
  <c r="CR127" i="47"/>
  <c r="CS264" i="47"/>
  <c r="CS266" i="47" s="1"/>
  <c r="CS269" i="47" s="1"/>
  <c r="CS270" i="47" s="1"/>
  <c r="CS271" i="47" s="1"/>
  <c r="CS124" i="47"/>
  <c r="CS125" i="47" s="1"/>
  <c r="CS126" i="47" s="1"/>
  <c r="CS84" i="47"/>
  <c r="CT51" i="50"/>
  <c r="CU50" i="50"/>
  <c r="CR183" i="47"/>
  <c r="CR186" i="47" s="1"/>
  <c r="CR86" i="47"/>
  <c r="CR87" i="47" s="1"/>
  <c r="CR184" i="47"/>
  <c r="CR185" i="47" s="1"/>
  <c r="CS264" i="50"/>
  <c r="CS266" i="50" s="1"/>
  <c r="CS269" i="50" s="1"/>
  <c r="CS270" i="50" s="1"/>
  <c r="CS271" i="50" s="1"/>
  <c r="CS84" i="50"/>
  <c r="CS124" i="50"/>
  <c r="CS125" i="50" s="1"/>
  <c r="CS126" i="50" s="1"/>
  <c r="CS127" i="50" s="1"/>
  <c r="CT54" i="47"/>
  <c r="CU53" i="47"/>
  <c r="CS128" i="47"/>
  <c r="CS129" i="47" s="1"/>
  <c r="CS130" i="47" s="1"/>
  <c r="CS88" i="47"/>
  <c r="CS90" i="47" s="1"/>
  <c r="CS91" i="47" s="1"/>
  <c r="CT54" i="50"/>
  <c r="CU53" i="50"/>
  <c r="CS128" i="50"/>
  <c r="CS129" i="50" s="1"/>
  <c r="CS130" i="50" s="1"/>
  <c r="CS88" i="50"/>
  <c r="CS90" i="50" s="1"/>
  <c r="CS91" i="50" s="1"/>
  <c r="CR86" i="50"/>
  <c r="CR87" i="50" s="1"/>
  <c r="CR183" i="50"/>
  <c r="CR186" i="50" s="1"/>
  <c r="CR184" i="50"/>
  <c r="CR185" i="50" s="1"/>
  <c r="CM130" i="35"/>
  <c r="CM131" i="35" s="1"/>
  <c r="CQ51" i="40"/>
  <c r="CR50" i="40"/>
  <c r="CP264" i="40"/>
  <c r="CP266" i="40" s="1"/>
  <c r="CP269" i="40" s="1"/>
  <c r="CP270" i="40" s="1"/>
  <c r="CP124" i="40"/>
  <c r="CP125" i="40" s="1"/>
  <c r="CP84" i="40"/>
  <c r="CO184" i="40"/>
  <c r="CO185" i="40" s="1"/>
  <c r="CO183" i="40"/>
  <c r="CO186" i="40" s="1"/>
  <c r="CO86" i="40"/>
  <c r="CO87" i="40" s="1"/>
  <c r="CO271" i="40"/>
  <c r="CQ54" i="40"/>
  <c r="CR53" i="40"/>
  <c r="CN127" i="40"/>
  <c r="CO126" i="40"/>
  <c r="CP88" i="40"/>
  <c r="CP90" i="40" s="1"/>
  <c r="CP91" i="40" s="1"/>
  <c r="CP128" i="40"/>
  <c r="CP129" i="40" s="1"/>
  <c r="CO130" i="40"/>
  <c r="CN131" i="40"/>
  <c r="CQ51" i="35"/>
  <c r="CR50" i="35"/>
  <c r="CP84" i="35"/>
  <c r="CP264" i="35"/>
  <c r="CP266" i="35" s="1"/>
  <c r="CP269" i="35" s="1"/>
  <c r="CP270" i="35" s="1"/>
  <c r="CP271" i="35" s="1"/>
  <c r="CP124" i="35"/>
  <c r="CP125" i="35" s="1"/>
  <c r="CP126" i="35" s="1"/>
  <c r="CP127" i="35" s="1"/>
  <c r="CO183" i="35"/>
  <c r="CO186" i="35" s="1"/>
  <c r="CO86" i="35"/>
  <c r="CO87" i="35" s="1"/>
  <c r="CO184" i="35"/>
  <c r="CO185" i="35" s="1"/>
  <c r="CP54" i="35"/>
  <c r="CQ53" i="35"/>
  <c r="CO128" i="35"/>
  <c r="CO129" i="35" s="1"/>
  <c r="CO88" i="35"/>
  <c r="CO90" i="35" s="1"/>
  <c r="CO91" i="35" s="1"/>
  <c r="CW29" i="35"/>
  <c r="CV306" i="35"/>
  <c r="CW29" i="32"/>
  <c r="CV306" i="32"/>
  <c r="CW29" i="33"/>
  <c r="CV306" i="33"/>
  <c r="CM126" i="33"/>
  <c r="CN127" i="32"/>
  <c r="CN131" i="32"/>
  <c r="CP54" i="33"/>
  <c r="CQ53" i="33"/>
  <c r="CO84" i="33"/>
  <c r="CO124" i="33"/>
  <c r="CO125" i="33" s="1"/>
  <c r="CO264" i="33"/>
  <c r="CO266" i="33" s="1"/>
  <c r="CO269" i="33" s="1"/>
  <c r="CO270" i="33" s="1"/>
  <c r="CO128" i="33"/>
  <c r="CO129" i="33" s="1"/>
  <c r="CO130" i="33" s="1"/>
  <c r="CO88" i="33"/>
  <c r="CO90" i="33" s="1"/>
  <c r="CO91" i="33" s="1"/>
  <c r="CN183" i="32"/>
  <c r="CN186" i="32" s="1"/>
  <c r="CN86" i="32"/>
  <c r="CN87" i="32" s="1"/>
  <c r="CN184" i="32"/>
  <c r="CN185" i="32" s="1"/>
  <c r="CO84" i="32"/>
  <c r="CO264" i="32"/>
  <c r="CO266" i="32" s="1"/>
  <c r="CO269" i="32" s="1"/>
  <c r="CO270" i="32" s="1"/>
  <c r="CO271" i="32" s="1"/>
  <c r="CO124" i="32"/>
  <c r="CO125" i="32" s="1"/>
  <c r="CO126" i="32" s="1"/>
  <c r="CN131" i="33"/>
  <c r="CO128" i="32"/>
  <c r="CO129" i="32" s="1"/>
  <c r="CO130" i="32" s="1"/>
  <c r="CO88" i="32"/>
  <c r="CO90" i="32" s="1"/>
  <c r="CO91" i="32" s="1"/>
  <c r="CN271" i="33"/>
  <c r="CP54" i="32"/>
  <c r="CQ53" i="32"/>
  <c r="CP51" i="33"/>
  <c r="CQ50" i="33"/>
  <c r="CN183" i="33"/>
  <c r="CN186" i="33" s="1"/>
  <c r="CN86" i="33"/>
  <c r="CN87" i="33" s="1"/>
  <c r="CN184" i="33"/>
  <c r="CN185" i="33" s="1"/>
  <c r="CP51" i="32"/>
  <c r="CQ50" i="32"/>
  <c r="CQ52" i="26"/>
  <c r="CP53" i="26"/>
  <c r="CL126" i="26"/>
  <c r="CM125" i="26"/>
  <c r="CO127" i="26"/>
  <c r="CO128" i="26" s="1"/>
  <c r="CO87" i="26"/>
  <c r="CO89" i="26" s="1"/>
  <c r="CO90" i="26" s="1"/>
  <c r="CM129" i="26"/>
  <c r="CL130" i="26"/>
  <c r="CP50" i="26"/>
  <c r="CQ49" i="26"/>
  <c r="CN183" i="26"/>
  <c r="CN184" i="26" s="1"/>
  <c r="CN182" i="26"/>
  <c r="CN185" i="26" s="1"/>
  <c r="CN85" i="26"/>
  <c r="CN86" i="26" s="1"/>
  <c r="CL266" i="26"/>
  <c r="CM269" i="26"/>
  <c r="CL270" i="26"/>
  <c r="CO83" i="26"/>
  <c r="CO123" i="26"/>
  <c r="CO124" i="26" s="1"/>
  <c r="CO263" i="26"/>
  <c r="CO265" i="26" s="1"/>
  <c r="CO268" i="26" s="1"/>
  <c r="CX28" i="12"/>
  <c r="CS131" i="47" l="1"/>
  <c r="CS131" i="50"/>
  <c r="CT88" i="50"/>
  <c r="CT90" i="50" s="1"/>
  <c r="CT91" i="50" s="1"/>
  <c r="CT128" i="50"/>
  <c r="CT129" i="50" s="1"/>
  <c r="CT130" i="50" s="1"/>
  <c r="CS127" i="47"/>
  <c r="CU51" i="47"/>
  <c r="CV50" i="47"/>
  <c r="CU54" i="47"/>
  <c r="CV53" i="47"/>
  <c r="CU51" i="50"/>
  <c r="CV50" i="50"/>
  <c r="CT264" i="47"/>
  <c r="CT266" i="47" s="1"/>
  <c r="CT269" i="47" s="1"/>
  <c r="CT124" i="47"/>
  <c r="CT125" i="47" s="1"/>
  <c r="CT126" i="47" s="1"/>
  <c r="CT84" i="47"/>
  <c r="CT88" i="47"/>
  <c r="CT90" i="47" s="1"/>
  <c r="CT91" i="47" s="1"/>
  <c r="CT128" i="47"/>
  <c r="CT129" i="47" s="1"/>
  <c r="CT130" i="47" s="1"/>
  <c r="CT264" i="50"/>
  <c r="CT266" i="50" s="1"/>
  <c r="CT269" i="50" s="1"/>
  <c r="CT124" i="50"/>
  <c r="CT125" i="50" s="1"/>
  <c r="CT126" i="50" s="1"/>
  <c r="CT127" i="50" s="1"/>
  <c r="CT84" i="50"/>
  <c r="CS183" i="47"/>
  <c r="CS186" i="47" s="1"/>
  <c r="CS184" i="47"/>
  <c r="CS185" i="47" s="1"/>
  <c r="CS86" i="47"/>
  <c r="CS87" i="47" s="1"/>
  <c r="CS183" i="50"/>
  <c r="CS186" i="50" s="1"/>
  <c r="CS86" i="50"/>
  <c r="CS87" i="50" s="1"/>
  <c r="CS184" i="50"/>
  <c r="CS185" i="50" s="1"/>
  <c r="CU54" i="50"/>
  <c r="CV53" i="50"/>
  <c r="CN130" i="35"/>
  <c r="CN131" i="35" s="1"/>
  <c r="CP271" i="40"/>
  <c r="CP126" i="40"/>
  <c r="CO127" i="40"/>
  <c r="CP184" i="40"/>
  <c r="CP185" i="40" s="1"/>
  <c r="CP183" i="40"/>
  <c r="CP186" i="40" s="1"/>
  <c r="CP86" i="40"/>
  <c r="CP87" i="40" s="1"/>
  <c r="CR54" i="40"/>
  <c r="CS53" i="40"/>
  <c r="CQ128" i="40"/>
  <c r="CQ129" i="40" s="1"/>
  <c r="CQ88" i="40"/>
  <c r="CQ90" i="40" s="1"/>
  <c r="CQ91" i="40" s="1"/>
  <c r="CR51" i="40"/>
  <c r="CS50" i="40"/>
  <c r="CO131" i="40"/>
  <c r="CP130" i="40"/>
  <c r="CQ264" i="40"/>
  <c r="CQ266" i="40" s="1"/>
  <c r="CQ269" i="40" s="1"/>
  <c r="CQ270" i="40" s="1"/>
  <c r="CQ124" i="40"/>
  <c r="CQ125" i="40" s="1"/>
  <c r="CQ84" i="40"/>
  <c r="CQ54" i="35"/>
  <c r="CR53" i="35"/>
  <c r="CP128" i="35"/>
  <c r="CP129" i="35" s="1"/>
  <c r="CP88" i="35"/>
  <c r="CP90" i="35" s="1"/>
  <c r="CP91" i="35" s="1"/>
  <c r="CP183" i="35"/>
  <c r="CP186" i="35" s="1"/>
  <c r="CP184" i="35"/>
  <c r="CP185" i="35" s="1"/>
  <c r="CP86" i="35"/>
  <c r="CP87" i="35" s="1"/>
  <c r="CR51" i="35"/>
  <c r="CS50" i="35"/>
  <c r="CQ124" i="35"/>
  <c r="CQ125" i="35" s="1"/>
  <c r="CQ126" i="35" s="1"/>
  <c r="CQ127" i="35" s="1"/>
  <c r="CQ84" i="35"/>
  <c r="CQ264" i="35"/>
  <c r="CQ266" i="35" s="1"/>
  <c r="CQ269" i="35" s="1"/>
  <c r="CQ270" i="35" s="1"/>
  <c r="CQ271" i="35" s="1"/>
  <c r="CX29" i="35"/>
  <c r="CW306" i="35"/>
  <c r="CX29" i="33"/>
  <c r="CW306" i="33"/>
  <c r="CX29" i="32"/>
  <c r="CW306" i="32"/>
  <c r="CM127" i="33"/>
  <c r="CN126" i="33"/>
  <c r="CN127" i="33" s="1"/>
  <c r="CO131" i="33"/>
  <c r="CO131" i="32"/>
  <c r="CO127" i="32"/>
  <c r="CO271" i="33"/>
  <c r="CP128" i="33"/>
  <c r="CP129" i="33" s="1"/>
  <c r="CP130" i="33" s="1"/>
  <c r="CP88" i="33"/>
  <c r="CP90" i="33" s="1"/>
  <c r="CP91" i="33" s="1"/>
  <c r="CQ51" i="33"/>
  <c r="CR50" i="33"/>
  <c r="CQ54" i="33"/>
  <c r="CR53" i="33"/>
  <c r="CP84" i="33"/>
  <c r="CP264" i="33"/>
  <c r="CP266" i="33" s="1"/>
  <c r="CP269" i="33" s="1"/>
  <c r="CP270" i="33" s="1"/>
  <c r="CP271" i="33" s="1"/>
  <c r="CP124" i="33"/>
  <c r="CP125" i="33" s="1"/>
  <c r="CQ54" i="32"/>
  <c r="CR53" i="32"/>
  <c r="CQ51" i="32"/>
  <c r="CR50" i="32"/>
  <c r="CP128" i="32"/>
  <c r="CP129" i="32" s="1"/>
  <c r="CP130" i="32" s="1"/>
  <c r="CP88" i="32"/>
  <c r="CP90" i="32" s="1"/>
  <c r="CP91" i="32" s="1"/>
  <c r="CP264" i="32"/>
  <c r="CP266" i="32" s="1"/>
  <c r="CP269" i="32" s="1"/>
  <c r="CP270" i="32" s="1"/>
  <c r="CP271" i="32" s="1"/>
  <c r="CP124" i="32"/>
  <c r="CP125" i="32" s="1"/>
  <c r="CP126" i="32" s="1"/>
  <c r="CP84" i="32"/>
  <c r="CO183" i="32"/>
  <c r="CO186" i="32" s="1"/>
  <c r="CO184" i="32"/>
  <c r="CO185" i="32" s="1"/>
  <c r="CO86" i="32"/>
  <c r="CO87" i="32" s="1"/>
  <c r="CO183" i="33"/>
  <c r="CO186" i="33" s="1"/>
  <c r="CO86" i="33"/>
  <c r="CO87" i="33" s="1"/>
  <c r="CO184" i="33"/>
  <c r="CO185" i="33" s="1"/>
  <c r="CQ50" i="26"/>
  <c r="CR49" i="26"/>
  <c r="CP263" i="26"/>
  <c r="CP265" i="26" s="1"/>
  <c r="CP268" i="26" s="1"/>
  <c r="CP83" i="26"/>
  <c r="CP123" i="26"/>
  <c r="CP124" i="26" s="1"/>
  <c r="CO182" i="26"/>
  <c r="CO185" i="26" s="1"/>
  <c r="CO85" i="26"/>
  <c r="CO86" i="26" s="1"/>
  <c r="CO183" i="26"/>
  <c r="CO184" i="26" s="1"/>
  <c r="CN269" i="26"/>
  <c r="CM266" i="26"/>
  <c r="CM270" i="26"/>
  <c r="CM126" i="26"/>
  <c r="CN125" i="26"/>
  <c r="CM130" i="26"/>
  <c r="CN129" i="26"/>
  <c r="CP127" i="26"/>
  <c r="CP128" i="26" s="1"/>
  <c r="CP87" i="26"/>
  <c r="CP89" i="26" s="1"/>
  <c r="CP90" i="26" s="1"/>
  <c r="CQ53" i="26"/>
  <c r="CR52" i="26"/>
  <c r="CY28" i="12"/>
  <c r="CT131" i="50" l="1"/>
  <c r="CT131" i="47"/>
  <c r="CT127" i="47"/>
  <c r="CV54" i="50"/>
  <c r="CW53" i="50"/>
  <c r="CT86" i="50"/>
  <c r="CT87" i="50" s="1"/>
  <c r="CT183" i="50"/>
  <c r="CT186" i="50" s="1"/>
  <c r="CT184" i="50"/>
  <c r="CT185" i="50" s="1"/>
  <c r="CV51" i="50"/>
  <c r="CW50" i="50"/>
  <c r="CU128" i="50"/>
  <c r="CU129" i="50" s="1"/>
  <c r="CU130" i="50" s="1"/>
  <c r="CU88" i="50"/>
  <c r="CU90" i="50" s="1"/>
  <c r="CU91" i="50" s="1"/>
  <c r="CU264" i="50"/>
  <c r="CU266" i="50" s="1"/>
  <c r="CU269" i="50" s="1"/>
  <c r="CU270" i="50" s="1"/>
  <c r="CU271" i="50" s="1"/>
  <c r="CU124" i="50"/>
  <c r="CU125" i="50" s="1"/>
  <c r="CU126" i="50" s="1"/>
  <c r="CU127" i="50" s="1"/>
  <c r="CU84" i="50"/>
  <c r="CV54" i="47"/>
  <c r="CW53" i="47"/>
  <c r="CU88" i="47"/>
  <c r="CU90" i="47" s="1"/>
  <c r="CU91" i="47" s="1"/>
  <c r="CU128" i="47"/>
  <c r="CU129" i="47" s="1"/>
  <c r="CU130" i="47" s="1"/>
  <c r="CV51" i="47"/>
  <c r="CW50" i="47"/>
  <c r="CT86" i="47"/>
  <c r="CT87" i="47" s="1"/>
  <c r="CT183" i="47"/>
  <c r="CT186" i="47" s="1"/>
  <c r="CT184" i="47"/>
  <c r="CT185" i="47" s="1"/>
  <c r="CU124" i="47"/>
  <c r="CU125" i="47" s="1"/>
  <c r="CU126" i="47" s="1"/>
  <c r="CU84" i="47"/>
  <c r="CU264" i="47"/>
  <c r="CU266" i="47" s="1"/>
  <c r="CU269" i="47" s="1"/>
  <c r="CU270" i="47" s="1"/>
  <c r="CU271" i="47" s="1"/>
  <c r="CO130" i="35"/>
  <c r="CO131" i="35" s="1"/>
  <c r="CQ271" i="40"/>
  <c r="CS51" i="40"/>
  <c r="CT50" i="40"/>
  <c r="CR124" i="40"/>
  <c r="CR125" i="40" s="1"/>
  <c r="CR264" i="40"/>
  <c r="CR266" i="40" s="1"/>
  <c r="CR269" i="40" s="1"/>
  <c r="CR270" i="40" s="1"/>
  <c r="CR84" i="40"/>
  <c r="CQ183" i="40"/>
  <c r="CQ186" i="40" s="1"/>
  <c r="CQ86" i="40"/>
  <c r="CQ87" i="40" s="1"/>
  <c r="CQ184" i="40"/>
  <c r="CQ185" i="40" s="1"/>
  <c r="CQ126" i="40"/>
  <c r="CP127" i="40"/>
  <c r="CS54" i="40"/>
  <c r="CT53" i="40"/>
  <c r="CR128" i="40"/>
  <c r="CR129" i="40" s="1"/>
  <c r="CR88" i="40"/>
  <c r="CR90" i="40" s="1"/>
  <c r="CR91" i="40" s="1"/>
  <c r="CP131" i="40"/>
  <c r="CQ130" i="40"/>
  <c r="CS51" i="35"/>
  <c r="CT50" i="35"/>
  <c r="CR264" i="35"/>
  <c r="CR266" i="35" s="1"/>
  <c r="CR269" i="35" s="1"/>
  <c r="CR270" i="35" s="1"/>
  <c r="CR271" i="35" s="1"/>
  <c r="CR124" i="35"/>
  <c r="CR125" i="35" s="1"/>
  <c r="CR126" i="35" s="1"/>
  <c r="CR127" i="35" s="1"/>
  <c r="CR84" i="35"/>
  <c r="CR54" i="35"/>
  <c r="CS53" i="35"/>
  <c r="CQ88" i="35"/>
  <c r="CQ90" i="35" s="1"/>
  <c r="CQ91" i="35" s="1"/>
  <c r="CQ128" i="35"/>
  <c r="CQ129" i="35" s="1"/>
  <c r="CQ86" i="35"/>
  <c r="CQ87" i="35" s="1"/>
  <c r="CQ184" i="35"/>
  <c r="CQ185" i="35" s="1"/>
  <c r="CQ183" i="35"/>
  <c r="CQ186" i="35" s="1"/>
  <c r="CY29" i="35"/>
  <c r="CX306" i="35"/>
  <c r="CY29" i="32"/>
  <c r="CX306" i="32"/>
  <c r="CY29" i="33"/>
  <c r="CX306" i="33"/>
  <c r="CO126" i="33"/>
  <c r="CO127" i="33" s="1"/>
  <c r="CP131" i="32"/>
  <c r="CP127" i="32"/>
  <c r="CQ84" i="32"/>
  <c r="CQ264" i="32"/>
  <c r="CQ266" i="32" s="1"/>
  <c r="CQ269" i="32" s="1"/>
  <c r="CQ270" i="32" s="1"/>
  <c r="CQ271" i="32" s="1"/>
  <c r="CQ124" i="32"/>
  <c r="CQ125" i="32" s="1"/>
  <c r="CQ126" i="32" s="1"/>
  <c r="CR51" i="33"/>
  <c r="CS50" i="33"/>
  <c r="CR54" i="32"/>
  <c r="CS53" i="32"/>
  <c r="CQ124" i="33"/>
  <c r="CQ125" i="33" s="1"/>
  <c r="CQ84" i="33"/>
  <c r="CQ264" i="33"/>
  <c r="CQ266" i="33" s="1"/>
  <c r="CQ269" i="33" s="1"/>
  <c r="CQ270" i="33" s="1"/>
  <c r="CQ271" i="33" s="1"/>
  <c r="CP183" i="32"/>
  <c r="CP186" i="32" s="1"/>
  <c r="CP86" i="32"/>
  <c r="CP87" i="32" s="1"/>
  <c r="CP184" i="32"/>
  <c r="CP185" i="32" s="1"/>
  <c r="CR54" i="33"/>
  <c r="CS53" i="33"/>
  <c r="CR51" i="32"/>
  <c r="CS50" i="32"/>
  <c r="CQ128" i="32"/>
  <c r="CQ129" i="32" s="1"/>
  <c r="CQ130" i="32" s="1"/>
  <c r="CQ88" i="32"/>
  <c r="CQ90" i="32" s="1"/>
  <c r="CQ91" i="32" s="1"/>
  <c r="CP131" i="33"/>
  <c r="CQ128" i="33"/>
  <c r="CQ129" i="33" s="1"/>
  <c r="CQ130" i="33" s="1"/>
  <c r="CQ88" i="33"/>
  <c r="CQ90" i="33" s="1"/>
  <c r="CQ91" i="33" s="1"/>
  <c r="CP183" i="33"/>
  <c r="CP186" i="33" s="1"/>
  <c r="CP86" i="33"/>
  <c r="CP87" i="33" s="1"/>
  <c r="CP184" i="33"/>
  <c r="CP185" i="33" s="1"/>
  <c r="CO125" i="26"/>
  <c r="CN126" i="26"/>
  <c r="CP85" i="26"/>
  <c r="CP86" i="26" s="1"/>
  <c r="CP182" i="26"/>
  <c r="CP185" i="26" s="1"/>
  <c r="CP183" i="26"/>
  <c r="CP184" i="26" s="1"/>
  <c r="CS49" i="26"/>
  <c r="CR50" i="26"/>
  <c r="CR53" i="26"/>
  <c r="CS52" i="26"/>
  <c r="CN130" i="26"/>
  <c r="CO129" i="26"/>
  <c r="CN270" i="26"/>
  <c r="CO269" i="26"/>
  <c r="CN266" i="26"/>
  <c r="CQ123" i="26"/>
  <c r="CQ124" i="26" s="1"/>
  <c r="CQ83" i="26"/>
  <c r="CQ263" i="26"/>
  <c r="CQ265" i="26" s="1"/>
  <c r="CQ268" i="26" s="1"/>
  <c r="CQ127" i="26"/>
  <c r="CQ128" i="26" s="1"/>
  <c r="CQ87" i="26"/>
  <c r="CQ89" i="26" s="1"/>
  <c r="CQ90" i="26" s="1"/>
  <c r="CZ28" i="12"/>
  <c r="CU131" i="50" l="1"/>
  <c r="CU131" i="47"/>
  <c r="CW51" i="47"/>
  <c r="CX50" i="47"/>
  <c r="CW54" i="50"/>
  <c r="CX53" i="50"/>
  <c r="CV84" i="47"/>
  <c r="CV124" i="47"/>
  <c r="CV125" i="47" s="1"/>
  <c r="CV126" i="47" s="1"/>
  <c r="CV264" i="47"/>
  <c r="CV266" i="47" s="1"/>
  <c r="CV269" i="47" s="1"/>
  <c r="CV270" i="47" s="1"/>
  <c r="CV271" i="47" s="1"/>
  <c r="CV88" i="50"/>
  <c r="CV90" i="50" s="1"/>
  <c r="CV91" i="50" s="1"/>
  <c r="CV128" i="50"/>
  <c r="CV129" i="50" s="1"/>
  <c r="CV130" i="50" s="1"/>
  <c r="CU127" i="47"/>
  <c r="CU183" i="47"/>
  <c r="CU186" i="47" s="1"/>
  <c r="CU86" i="47"/>
  <c r="CU87" i="47" s="1"/>
  <c r="CU184" i="47"/>
  <c r="CU185" i="47" s="1"/>
  <c r="CW51" i="50"/>
  <c r="CX50" i="50"/>
  <c r="CW54" i="47"/>
  <c r="CX53" i="47"/>
  <c r="CV124" i="50"/>
  <c r="CV125" i="50" s="1"/>
  <c r="CV126" i="50" s="1"/>
  <c r="CV127" i="50" s="1"/>
  <c r="CV84" i="50"/>
  <c r="CV264" i="50"/>
  <c r="CV266" i="50" s="1"/>
  <c r="CV269" i="50" s="1"/>
  <c r="CV88" i="47"/>
  <c r="CV90" i="47" s="1"/>
  <c r="CV91" i="47" s="1"/>
  <c r="CV128" i="47"/>
  <c r="CV129" i="47" s="1"/>
  <c r="CV130" i="47" s="1"/>
  <c r="CU183" i="50"/>
  <c r="CU186" i="50" s="1"/>
  <c r="CU86" i="50"/>
  <c r="CU87" i="50" s="1"/>
  <c r="CU184" i="50"/>
  <c r="CU185" i="50" s="1"/>
  <c r="CP130" i="35"/>
  <c r="CP131" i="35" s="1"/>
  <c r="CR271" i="40"/>
  <c r="CR183" i="40"/>
  <c r="CR186" i="40" s="1"/>
  <c r="CR184" i="40"/>
  <c r="CR185" i="40" s="1"/>
  <c r="CR86" i="40"/>
  <c r="CR87" i="40" s="1"/>
  <c r="CT54" i="40"/>
  <c r="CU53" i="40"/>
  <c r="CS128" i="40"/>
  <c r="CS129" i="40" s="1"/>
  <c r="CS88" i="40"/>
  <c r="CS90" i="40" s="1"/>
  <c r="CS91" i="40" s="1"/>
  <c r="CT51" i="40"/>
  <c r="CU50" i="40"/>
  <c r="CR126" i="40"/>
  <c r="CQ127" i="40"/>
  <c r="CS264" i="40"/>
  <c r="CS266" i="40" s="1"/>
  <c r="CS269" i="40" s="1"/>
  <c r="CS270" i="40" s="1"/>
  <c r="CS271" i="40" s="1"/>
  <c r="CS124" i="40"/>
  <c r="CS125" i="40" s="1"/>
  <c r="CS84" i="40"/>
  <c r="CQ131" i="40"/>
  <c r="CR130" i="40"/>
  <c r="CR183" i="35"/>
  <c r="CR186" i="35" s="1"/>
  <c r="CR86" i="35"/>
  <c r="CR87" i="35" s="1"/>
  <c r="CR184" i="35"/>
  <c r="CR185" i="35" s="1"/>
  <c r="CT51" i="35"/>
  <c r="CU50" i="35"/>
  <c r="CS54" i="35"/>
  <c r="CT53" i="35"/>
  <c r="CS84" i="35"/>
  <c r="CS124" i="35"/>
  <c r="CS125" i="35" s="1"/>
  <c r="CS126" i="35" s="1"/>
  <c r="CS127" i="35" s="1"/>
  <c r="CS264" i="35"/>
  <c r="CS266" i="35" s="1"/>
  <c r="CS269" i="35" s="1"/>
  <c r="CS270" i="35" s="1"/>
  <c r="CS271" i="35" s="1"/>
  <c r="CR88" i="35"/>
  <c r="CR90" i="35" s="1"/>
  <c r="CR91" i="35" s="1"/>
  <c r="CR128" i="35"/>
  <c r="CR129" i="35" s="1"/>
  <c r="CZ29" i="35"/>
  <c r="CZ306" i="35" s="1"/>
  <c r="CY306" i="35"/>
  <c r="CZ29" i="33"/>
  <c r="CZ306" i="33" s="1"/>
  <c r="CY306" i="33"/>
  <c r="CZ29" i="32"/>
  <c r="CZ306" i="32" s="1"/>
  <c r="CY306" i="32"/>
  <c r="CP126" i="33"/>
  <c r="CP127" i="33" s="1"/>
  <c r="CQ127" i="32"/>
  <c r="CQ131" i="32"/>
  <c r="CR124" i="33"/>
  <c r="CR125" i="33" s="1"/>
  <c r="CR264" i="33"/>
  <c r="CR266" i="33" s="1"/>
  <c r="CR269" i="33" s="1"/>
  <c r="CR270" i="33" s="1"/>
  <c r="CR271" i="33" s="1"/>
  <c r="CR84" i="33"/>
  <c r="CS51" i="32"/>
  <c r="CT50" i="32"/>
  <c r="CQ184" i="33"/>
  <c r="CQ185" i="33" s="1"/>
  <c r="CQ86" i="33"/>
  <c r="CQ87" i="33" s="1"/>
  <c r="CQ183" i="33"/>
  <c r="CQ186" i="33" s="1"/>
  <c r="CQ183" i="32"/>
  <c r="CQ186" i="32" s="1"/>
  <c r="CQ86" i="32"/>
  <c r="CQ87" i="32" s="1"/>
  <c r="CQ184" i="32"/>
  <c r="CQ185" i="32" s="1"/>
  <c r="CQ131" i="33"/>
  <c r="CR264" i="32"/>
  <c r="CR266" i="32" s="1"/>
  <c r="CR269" i="32" s="1"/>
  <c r="CR270" i="32" s="1"/>
  <c r="CR271" i="32" s="1"/>
  <c r="CR124" i="32"/>
  <c r="CR125" i="32" s="1"/>
  <c r="CR126" i="32" s="1"/>
  <c r="CR84" i="32"/>
  <c r="CS54" i="33"/>
  <c r="CT53" i="33"/>
  <c r="CS54" i="32"/>
  <c r="CT53" i="32"/>
  <c r="CR128" i="33"/>
  <c r="CR129" i="33" s="1"/>
  <c r="CR130" i="33" s="1"/>
  <c r="CR88" i="33"/>
  <c r="CR90" i="33" s="1"/>
  <c r="CR91" i="33" s="1"/>
  <c r="CR128" i="32"/>
  <c r="CR129" i="32" s="1"/>
  <c r="CR130" i="32" s="1"/>
  <c r="CR88" i="32"/>
  <c r="CR90" i="32" s="1"/>
  <c r="CR91" i="32" s="1"/>
  <c r="CS51" i="33"/>
  <c r="CT50" i="33"/>
  <c r="CP269" i="26"/>
  <c r="CO270" i="26"/>
  <c r="CO266" i="26"/>
  <c r="CS50" i="26"/>
  <c r="CT49" i="26"/>
  <c r="CO130" i="26"/>
  <c r="CP129" i="26"/>
  <c r="CS53" i="26"/>
  <c r="CT52" i="26"/>
  <c r="CR123" i="26"/>
  <c r="CR124" i="26" s="1"/>
  <c r="CR263" i="26"/>
  <c r="CR265" i="26" s="1"/>
  <c r="CR268" i="26" s="1"/>
  <c r="CR83" i="26"/>
  <c r="CQ183" i="26"/>
  <c r="CQ184" i="26" s="1"/>
  <c r="CQ85" i="26"/>
  <c r="CQ86" i="26" s="1"/>
  <c r="CQ182" i="26"/>
  <c r="CQ185" i="26" s="1"/>
  <c r="CR87" i="26"/>
  <c r="CR89" i="26" s="1"/>
  <c r="CR90" i="26" s="1"/>
  <c r="CR127" i="26"/>
  <c r="CR128" i="26" s="1"/>
  <c r="CP125" i="26"/>
  <c r="CO126" i="26"/>
  <c r="L44" i="12"/>
  <c r="L45" i="12" s="1"/>
  <c r="L213" i="12" s="1"/>
  <c r="L216" i="12" s="1"/>
  <c r="L217" i="12" s="1"/>
  <c r="CV131" i="50" l="1"/>
  <c r="CV131" i="47"/>
  <c r="CX54" i="50"/>
  <c r="CY53" i="50"/>
  <c r="CW88" i="50"/>
  <c r="CW90" i="50" s="1"/>
  <c r="CW91" i="50" s="1"/>
  <c r="CW128" i="50"/>
  <c r="CW129" i="50" s="1"/>
  <c r="CW130" i="50" s="1"/>
  <c r="CX54" i="47"/>
  <c r="CY53" i="47"/>
  <c r="CV127" i="47"/>
  <c r="CX51" i="47"/>
  <c r="CY50" i="47"/>
  <c r="CW264" i="47"/>
  <c r="CW266" i="47" s="1"/>
  <c r="CW269" i="47" s="1"/>
  <c r="CW270" i="47" s="1"/>
  <c r="CW271" i="47" s="1"/>
  <c r="CW124" i="47"/>
  <c r="CW125" i="47" s="1"/>
  <c r="CW126" i="47" s="1"/>
  <c r="CW84" i="47"/>
  <c r="CW88" i="47"/>
  <c r="CW90" i="47" s="1"/>
  <c r="CW91" i="47" s="1"/>
  <c r="CW128" i="47"/>
  <c r="CW129" i="47" s="1"/>
  <c r="CW130" i="47" s="1"/>
  <c r="CX51" i="50"/>
  <c r="CY50" i="50"/>
  <c r="CW264" i="50"/>
  <c r="CW266" i="50" s="1"/>
  <c r="CW269" i="50" s="1"/>
  <c r="CW270" i="50" s="1"/>
  <c r="CW271" i="50" s="1"/>
  <c r="CW84" i="50"/>
  <c r="CW124" i="50"/>
  <c r="CW125" i="50" s="1"/>
  <c r="CW126" i="50" s="1"/>
  <c r="CW127" i="50" s="1"/>
  <c r="CV86" i="50"/>
  <c r="CV87" i="50" s="1"/>
  <c r="CV184" i="50"/>
  <c r="CV185" i="50" s="1"/>
  <c r="CV183" i="50"/>
  <c r="CV186" i="50" s="1"/>
  <c r="CV183" i="47"/>
  <c r="CV186" i="47" s="1"/>
  <c r="CV184" i="47"/>
  <c r="CV185" i="47" s="1"/>
  <c r="CV86" i="47"/>
  <c r="CV87" i="47" s="1"/>
  <c r="CQ130" i="35"/>
  <c r="CQ131" i="35" s="1"/>
  <c r="CU54" i="40"/>
  <c r="CV53" i="40"/>
  <c r="CT88" i="40"/>
  <c r="CT90" i="40" s="1"/>
  <c r="CT91" i="40" s="1"/>
  <c r="CT128" i="40"/>
  <c r="CT129" i="40" s="1"/>
  <c r="CS126" i="40"/>
  <c r="CR127" i="40"/>
  <c r="CU51" i="40"/>
  <c r="CV50" i="40"/>
  <c r="CS86" i="40"/>
  <c r="CS87" i="40" s="1"/>
  <c r="CS184" i="40"/>
  <c r="CS185" i="40" s="1"/>
  <c r="CS183" i="40"/>
  <c r="CS186" i="40" s="1"/>
  <c r="CS130" i="40"/>
  <c r="CR131" i="40"/>
  <c r="CT264" i="40"/>
  <c r="CT266" i="40" s="1"/>
  <c r="CT269" i="40" s="1"/>
  <c r="CT84" i="40"/>
  <c r="CT124" i="40"/>
  <c r="CT125" i="40" s="1"/>
  <c r="CS86" i="35"/>
  <c r="CS87" i="35" s="1"/>
  <c r="CS183" i="35"/>
  <c r="CS186" i="35" s="1"/>
  <c r="CS184" i="35"/>
  <c r="CS185" i="35" s="1"/>
  <c r="CT54" i="35"/>
  <c r="CU53" i="35"/>
  <c r="CS128" i="35"/>
  <c r="CS129" i="35" s="1"/>
  <c r="CS88" i="35"/>
  <c r="CS90" i="35" s="1"/>
  <c r="CS91" i="35" s="1"/>
  <c r="CU51" i="35"/>
  <c r="CV50" i="35"/>
  <c r="CT124" i="35"/>
  <c r="CT125" i="35" s="1"/>
  <c r="CT126" i="35" s="1"/>
  <c r="CT127" i="35" s="1"/>
  <c r="CT84" i="35"/>
  <c r="CT264" i="35"/>
  <c r="CT266" i="35" s="1"/>
  <c r="CT269" i="35" s="1"/>
  <c r="CQ126" i="33"/>
  <c r="CQ127" i="33" s="1"/>
  <c r="CR131" i="33"/>
  <c r="CR131" i="32"/>
  <c r="CR127" i="32"/>
  <c r="CS264" i="32"/>
  <c r="CS266" i="32" s="1"/>
  <c r="CS269" i="32" s="1"/>
  <c r="CS270" i="32" s="1"/>
  <c r="CS271" i="32" s="1"/>
  <c r="CS84" i="32"/>
  <c r="CS124" i="32"/>
  <c r="CS125" i="32" s="1"/>
  <c r="CS126" i="32" s="1"/>
  <c r="CR184" i="32"/>
  <c r="CR185" i="32" s="1"/>
  <c r="CR183" i="32"/>
  <c r="CR186" i="32" s="1"/>
  <c r="CR86" i="32"/>
  <c r="CR87" i="32" s="1"/>
  <c r="CT54" i="33"/>
  <c r="CU53" i="33"/>
  <c r="CS264" i="33"/>
  <c r="CS266" i="33" s="1"/>
  <c r="CS269" i="33" s="1"/>
  <c r="CS270" i="33" s="1"/>
  <c r="CS271" i="33" s="1"/>
  <c r="CS124" i="33"/>
  <c r="CS125" i="33" s="1"/>
  <c r="CS84" i="33"/>
  <c r="CR183" i="33"/>
  <c r="CR186" i="33" s="1"/>
  <c r="CR86" i="33"/>
  <c r="CR87" i="33" s="1"/>
  <c r="CR184" i="33"/>
  <c r="CR185" i="33" s="1"/>
  <c r="CT51" i="33"/>
  <c r="CU50" i="33"/>
  <c r="CS128" i="33"/>
  <c r="CS129" i="33" s="1"/>
  <c r="CS130" i="33" s="1"/>
  <c r="CS88" i="33"/>
  <c r="CS90" i="33" s="1"/>
  <c r="CS91" i="33" s="1"/>
  <c r="CT54" i="32"/>
  <c r="CU53" i="32"/>
  <c r="CS128" i="32"/>
  <c r="CS129" i="32" s="1"/>
  <c r="CS130" i="32" s="1"/>
  <c r="CS88" i="32"/>
  <c r="CS90" i="32" s="1"/>
  <c r="CS91" i="32" s="1"/>
  <c r="CT51" i="32"/>
  <c r="CU50" i="32"/>
  <c r="CU52" i="26"/>
  <c r="CT53" i="26"/>
  <c r="CS127" i="26"/>
  <c r="CS128" i="26" s="1"/>
  <c r="CS87" i="26"/>
  <c r="CS89" i="26" s="1"/>
  <c r="CS90" i="26" s="1"/>
  <c r="CU49" i="26"/>
  <c r="CT50" i="26"/>
  <c r="CP266" i="26"/>
  <c r="CQ269" i="26"/>
  <c r="CP270" i="26"/>
  <c r="CS263" i="26"/>
  <c r="CS265" i="26" s="1"/>
  <c r="CS268" i="26" s="1"/>
  <c r="CS123" i="26"/>
  <c r="CS124" i="26" s="1"/>
  <c r="CS83" i="26"/>
  <c r="CP126" i="26"/>
  <c r="CQ125" i="26"/>
  <c r="CP130" i="26"/>
  <c r="CQ129" i="26"/>
  <c r="CR182" i="26"/>
  <c r="CR185" i="26" s="1"/>
  <c r="CR183" i="26"/>
  <c r="CR184" i="26" s="1"/>
  <c r="CR85" i="26"/>
  <c r="CR86" i="26" s="1"/>
  <c r="L218" i="12"/>
  <c r="M44" i="12"/>
  <c r="N44" i="12" s="1"/>
  <c r="CW131" i="50" l="1"/>
  <c r="CW131" i="47"/>
  <c r="CW86" i="50"/>
  <c r="CW87" i="50" s="1"/>
  <c r="CW184" i="50"/>
  <c r="CW185" i="50" s="1"/>
  <c r="CW183" i="50"/>
  <c r="CW186" i="50" s="1"/>
  <c r="CY51" i="47"/>
  <c r="CZ50" i="47"/>
  <c r="CZ51" i="47" s="1"/>
  <c r="CY54" i="50"/>
  <c r="CZ53" i="50"/>
  <c r="CZ54" i="50" s="1"/>
  <c r="CY51" i="50"/>
  <c r="CZ50" i="50"/>
  <c r="CZ51" i="50" s="1"/>
  <c r="CX124" i="47"/>
  <c r="CX125" i="47" s="1"/>
  <c r="CX126" i="47" s="1"/>
  <c r="CX84" i="47"/>
  <c r="CX264" i="47"/>
  <c r="CX266" i="47" s="1"/>
  <c r="CX269" i="47" s="1"/>
  <c r="CX270" i="47" s="1"/>
  <c r="CX271" i="47" s="1"/>
  <c r="CX128" i="50"/>
  <c r="CX129" i="50" s="1"/>
  <c r="CX130" i="50" s="1"/>
  <c r="CX88" i="50"/>
  <c r="CX90" i="50" s="1"/>
  <c r="CX91" i="50" s="1"/>
  <c r="CX264" i="50"/>
  <c r="CX266" i="50" s="1"/>
  <c r="CX269" i="50" s="1"/>
  <c r="CX124" i="50"/>
  <c r="CX125" i="50" s="1"/>
  <c r="CX126" i="50" s="1"/>
  <c r="CX127" i="50" s="1"/>
  <c r="CX84" i="50"/>
  <c r="CW127" i="47"/>
  <c r="CY54" i="47"/>
  <c r="CZ53" i="47"/>
  <c r="CZ54" i="47" s="1"/>
  <c r="CW183" i="47"/>
  <c r="CW186" i="47" s="1"/>
  <c r="CW86" i="47"/>
  <c r="CW87" i="47" s="1"/>
  <c r="CW184" i="47"/>
  <c r="CW185" i="47" s="1"/>
  <c r="CX128" i="47"/>
  <c r="CX129" i="47" s="1"/>
  <c r="CX130" i="47" s="1"/>
  <c r="CX88" i="47"/>
  <c r="CX90" i="47" s="1"/>
  <c r="CX91" i="47" s="1"/>
  <c r="CR130" i="35"/>
  <c r="CR131" i="35" s="1"/>
  <c r="CS131" i="40"/>
  <c r="CT130" i="40"/>
  <c r="CU124" i="40"/>
  <c r="CU125" i="40" s="1"/>
  <c r="CU264" i="40"/>
  <c r="CU266" i="40" s="1"/>
  <c r="CU269" i="40" s="1"/>
  <c r="CU270" i="40" s="1"/>
  <c r="CU84" i="40"/>
  <c r="CS127" i="40"/>
  <c r="CT126" i="40"/>
  <c r="CV54" i="40"/>
  <c r="CW53" i="40"/>
  <c r="CT183" i="40"/>
  <c r="CT186" i="40" s="1"/>
  <c r="CT86" i="40"/>
  <c r="CT87" i="40" s="1"/>
  <c r="CT184" i="40"/>
  <c r="CT185" i="40" s="1"/>
  <c r="CV51" i="40"/>
  <c r="CW50" i="40"/>
  <c r="CU88" i="40"/>
  <c r="CU90" i="40" s="1"/>
  <c r="CU91" i="40" s="1"/>
  <c r="CU128" i="40"/>
  <c r="CU129" i="40" s="1"/>
  <c r="CV51" i="35"/>
  <c r="CW50" i="35"/>
  <c r="CU54" i="35"/>
  <c r="CV53" i="35"/>
  <c r="CU124" i="35"/>
  <c r="CU125" i="35" s="1"/>
  <c r="CU126" i="35" s="1"/>
  <c r="CU127" i="35" s="1"/>
  <c r="CU264" i="35"/>
  <c r="CU266" i="35" s="1"/>
  <c r="CU269" i="35" s="1"/>
  <c r="CU270" i="35" s="1"/>
  <c r="CU271" i="35" s="1"/>
  <c r="CU84" i="35"/>
  <c r="CT128" i="35"/>
  <c r="CT129" i="35" s="1"/>
  <c r="CT88" i="35"/>
  <c r="CT90" i="35" s="1"/>
  <c r="CT91" i="35" s="1"/>
  <c r="CT183" i="35"/>
  <c r="CT186" i="35" s="1"/>
  <c r="CT86" i="35"/>
  <c r="CT87" i="35" s="1"/>
  <c r="CT184" i="35"/>
  <c r="CT185" i="35" s="1"/>
  <c r="CR126" i="33"/>
  <c r="CR127" i="33" s="1"/>
  <c r="CS131" i="33"/>
  <c r="CS131" i="32"/>
  <c r="CT88" i="33"/>
  <c r="CT90" i="33" s="1"/>
  <c r="CT91" i="33" s="1"/>
  <c r="CT128" i="33"/>
  <c r="CT129" i="33" s="1"/>
  <c r="CT130" i="33" s="1"/>
  <c r="CU54" i="33"/>
  <c r="CV53" i="33"/>
  <c r="CS127" i="32"/>
  <c r="CT84" i="32"/>
  <c r="CT264" i="32"/>
  <c r="CT266" i="32" s="1"/>
  <c r="CT269" i="32" s="1"/>
  <c r="CT124" i="32"/>
  <c r="CT125" i="32" s="1"/>
  <c r="CT126" i="32" s="1"/>
  <c r="CU54" i="32"/>
  <c r="CV53" i="32"/>
  <c r="CT128" i="32"/>
  <c r="CT129" i="32" s="1"/>
  <c r="CT130" i="32" s="1"/>
  <c r="CT88" i="32"/>
  <c r="CT90" i="32" s="1"/>
  <c r="CT91" i="32" s="1"/>
  <c r="CS184" i="33"/>
  <c r="CS185" i="33" s="1"/>
  <c r="CS86" i="33"/>
  <c r="CS87" i="33" s="1"/>
  <c r="CS183" i="33"/>
  <c r="CS186" i="33" s="1"/>
  <c r="CU51" i="32"/>
  <c r="CV50" i="32"/>
  <c r="CS184" i="32"/>
  <c r="CS185" i="32" s="1"/>
  <c r="CS183" i="32"/>
  <c r="CS186" i="32" s="1"/>
  <c r="CS86" i="32"/>
  <c r="CS87" i="32" s="1"/>
  <c r="CU51" i="33"/>
  <c r="CV50" i="33"/>
  <c r="CT264" i="33"/>
  <c r="CT266" i="33" s="1"/>
  <c r="CT269" i="33" s="1"/>
  <c r="CT124" i="33"/>
  <c r="CT125" i="33" s="1"/>
  <c r="CT84" i="33"/>
  <c r="CS183" i="26"/>
  <c r="CS184" i="26" s="1"/>
  <c r="CS85" i="26"/>
  <c r="CS86" i="26" s="1"/>
  <c r="CS182" i="26"/>
  <c r="CS185" i="26" s="1"/>
  <c r="CT123" i="26"/>
  <c r="CT124" i="26" s="1"/>
  <c r="CT263" i="26"/>
  <c r="CT265" i="26" s="1"/>
  <c r="CT268" i="26" s="1"/>
  <c r="CT83" i="26"/>
  <c r="CR129" i="26"/>
  <c r="CQ130" i="26"/>
  <c r="CU50" i="26"/>
  <c r="CV49" i="26"/>
  <c r="CT87" i="26"/>
  <c r="CT89" i="26" s="1"/>
  <c r="CT90" i="26" s="1"/>
  <c r="CT127" i="26"/>
  <c r="CT128" i="26" s="1"/>
  <c r="CU53" i="26"/>
  <c r="CV52" i="26"/>
  <c r="CQ126" i="26"/>
  <c r="CR125" i="26"/>
  <c r="CQ270" i="26"/>
  <c r="CQ266" i="26"/>
  <c r="CR269" i="26"/>
  <c r="M45" i="12"/>
  <c r="L115" i="12"/>
  <c r="L116" i="12" s="1"/>
  <c r="L117" i="12" s="1"/>
  <c r="L118" i="12" s="1"/>
  <c r="L75" i="12"/>
  <c r="O44" i="12"/>
  <c r="P44" i="12" s="1"/>
  <c r="N45" i="12"/>
  <c r="CX131" i="47" l="1"/>
  <c r="CY84" i="47"/>
  <c r="CY264" i="47"/>
  <c r="CY266" i="47" s="1"/>
  <c r="CY269" i="47" s="1"/>
  <c r="CY270" i="47" s="1"/>
  <c r="CY271" i="47" s="1"/>
  <c r="CY124" i="47"/>
  <c r="CY125" i="47" s="1"/>
  <c r="CX127" i="47"/>
  <c r="CY126" i="47"/>
  <c r="CY127" i="47" s="1"/>
  <c r="CX184" i="47"/>
  <c r="CX185" i="47" s="1"/>
  <c r="CX183" i="47"/>
  <c r="CX186" i="47" s="1"/>
  <c r="CX86" i="47"/>
  <c r="CX87" i="47" s="1"/>
  <c r="CX184" i="50"/>
  <c r="CX185" i="50" s="1"/>
  <c r="CX183" i="50"/>
  <c r="CX186" i="50" s="1"/>
  <c r="CX86" i="50"/>
  <c r="CX87" i="50" s="1"/>
  <c r="CZ264" i="50"/>
  <c r="CZ124" i="50"/>
  <c r="CZ125" i="50" s="1"/>
  <c r="CZ126" i="50" s="1"/>
  <c r="CZ127" i="50" s="1"/>
  <c r="CZ84" i="50"/>
  <c r="CY84" i="50"/>
  <c r="CY264" i="50"/>
  <c r="CY266" i="50" s="1"/>
  <c r="CY269" i="50" s="1"/>
  <c r="CY270" i="50" s="1"/>
  <c r="CY271" i="50" s="1"/>
  <c r="CY124" i="50"/>
  <c r="CY125" i="50" s="1"/>
  <c r="CY126" i="50" s="1"/>
  <c r="CY127" i="50" s="1"/>
  <c r="CZ88" i="50"/>
  <c r="CZ90" i="50" s="1"/>
  <c r="CZ128" i="50"/>
  <c r="CZ129" i="50" s="1"/>
  <c r="CZ128" i="47"/>
  <c r="CZ129" i="47" s="1"/>
  <c r="CZ88" i="47"/>
  <c r="CZ90" i="47" s="1"/>
  <c r="CY88" i="50"/>
  <c r="CY90" i="50" s="1"/>
  <c r="CY91" i="50" s="1"/>
  <c r="CY128" i="50"/>
  <c r="CY129" i="50" s="1"/>
  <c r="CY130" i="50" s="1"/>
  <c r="CY131" i="50" s="1"/>
  <c r="CX131" i="50"/>
  <c r="CY128" i="47"/>
  <c r="CY129" i="47" s="1"/>
  <c r="CY130" i="47" s="1"/>
  <c r="CY131" i="47" s="1"/>
  <c r="CY88" i="47"/>
  <c r="CY90" i="47" s="1"/>
  <c r="CY91" i="47" s="1"/>
  <c r="CZ124" i="47"/>
  <c r="CZ125" i="47" s="1"/>
  <c r="CZ84" i="47"/>
  <c r="CZ264" i="47"/>
  <c r="CS130" i="35"/>
  <c r="CS131" i="35" s="1"/>
  <c r="CW51" i="40"/>
  <c r="CX50" i="40"/>
  <c r="CV84" i="40"/>
  <c r="CV264" i="40"/>
  <c r="CV266" i="40" s="1"/>
  <c r="CV269" i="40" s="1"/>
  <c r="CV270" i="40" s="1"/>
  <c r="CV271" i="40" s="1"/>
  <c r="CV124" i="40"/>
  <c r="CV125" i="40" s="1"/>
  <c r="CU86" i="40"/>
  <c r="CU87" i="40" s="1"/>
  <c r="CU184" i="40"/>
  <c r="CU185" i="40" s="1"/>
  <c r="CU183" i="40"/>
  <c r="CU186" i="40" s="1"/>
  <c r="CU126" i="40"/>
  <c r="CT127" i="40"/>
  <c r="CU271" i="40"/>
  <c r="CU130" i="40"/>
  <c r="CT131" i="40"/>
  <c r="CW54" i="40"/>
  <c r="CX53" i="40"/>
  <c r="CV128" i="40"/>
  <c r="CV129" i="40" s="1"/>
  <c r="CV88" i="40"/>
  <c r="CV90" i="40" s="1"/>
  <c r="CV91" i="40" s="1"/>
  <c r="CU88" i="35"/>
  <c r="CU90" i="35" s="1"/>
  <c r="CU91" i="35" s="1"/>
  <c r="CU128" i="35"/>
  <c r="CU129" i="35" s="1"/>
  <c r="CW51" i="35"/>
  <c r="CX50" i="35"/>
  <c r="CV264" i="35"/>
  <c r="CV266" i="35" s="1"/>
  <c r="CV269" i="35" s="1"/>
  <c r="CV270" i="35" s="1"/>
  <c r="CV271" i="35" s="1"/>
  <c r="CV124" i="35"/>
  <c r="CV125" i="35" s="1"/>
  <c r="CV126" i="35" s="1"/>
  <c r="CV127" i="35" s="1"/>
  <c r="CV84" i="35"/>
  <c r="CU183" i="35"/>
  <c r="CU186" i="35" s="1"/>
  <c r="CU184" i="35"/>
  <c r="CU185" i="35" s="1"/>
  <c r="CU86" i="35"/>
  <c r="CU87" i="35" s="1"/>
  <c r="CV54" i="35"/>
  <c r="CW53" i="35"/>
  <c r="CS126" i="33"/>
  <c r="CS127" i="33" s="1"/>
  <c r="CT131" i="33"/>
  <c r="CT131" i="32"/>
  <c r="CT127" i="32"/>
  <c r="CT184" i="33"/>
  <c r="CT185" i="33" s="1"/>
  <c r="CT86" i="33"/>
  <c r="CT87" i="33" s="1"/>
  <c r="CT183" i="33"/>
  <c r="CT186" i="33" s="1"/>
  <c r="CU128" i="32"/>
  <c r="CU129" i="32" s="1"/>
  <c r="CU130" i="32" s="1"/>
  <c r="CU88" i="32"/>
  <c r="CU90" i="32" s="1"/>
  <c r="CU91" i="32" s="1"/>
  <c r="CV51" i="32"/>
  <c r="CW50" i="32"/>
  <c r="CU264" i="32"/>
  <c r="CU266" i="32" s="1"/>
  <c r="CU269" i="32" s="1"/>
  <c r="CU270" i="32" s="1"/>
  <c r="CU271" i="32" s="1"/>
  <c r="CU124" i="32"/>
  <c r="CU125" i="32" s="1"/>
  <c r="CU126" i="32" s="1"/>
  <c r="CU84" i="32"/>
  <c r="CV51" i="33"/>
  <c r="CW50" i="33"/>
  <c r="CU124" i="33"/>
  <c r="CU125" i="33" s="1"/>
  <c r="CU84" i="33"/>
  <c r="CU264" i="33"/>
  <c r="CU266" i="33" s="1"/>
  <c r="CU269" i="33" s="1"/>
  <c r="CU270" i="33" s="1"/>
  <c r="CU271" i="33" s="1"/>
  <c r="CT86" i="32"/>
  <c r="CT87" i="32" s="1"/>
  <c r="CT184" i="32"/>
  <c r="CT185" i="32" s="1"/>
  <c r="CT183" i="32"/>
  <c r="CT186" i="32" s="1"/>
  <c r="CV54" i="33"/>
  <c r="CW53" i="33"/>
  <c r="CV54" i="32"/>
  <c r="CW53" i="32"/>
  <c r="CU128" i="33"/>
  <c r="CU129" i="33" s="1"/>
  <c r="CU130" i="33" s="1"/>
  <c r="CU88" i="33"/>
  <c r="CU90" i="33" s="1"/>
  <c r="CU91" i="33" s="1"/>
  <c r="CV50" i="26"/>
  <c r="CW49" i="26"/>
  <c r="CU83" i="26"/>
  <c r="CU263" i="26"/>
  <c r="CU265" i="26" s="1"/>
  <c r="CU268" i="26" s="1"/>
  <c r="CU123" i="26"/>
  <c r="CU124" i="26" s="1"/>
  <c r="CS125" i="26"/>
  <c r="CR126" i="26"/>
  <c r="CS129" i="26"/>
  <c r="CR130" i="26"/>
  <c r="CT85" i="26"/>
  <c r="CT86" i="26" s="1"/>
  <c r="CT182" i="26"/>
  <c r="CT185" i="26" s="1"/>
  <c r="CT183" i="26"/>
  <c r="CT184" i="26" s="1"/>
  <c r="CV53" i="26"/>
  <c r="CW52" i="26"/>
  <c r="CU87" i="26"/>
  <c r="CU89" i="26" s="1"/>
  <c r="CU90" i="26" s="1"/>
  <c r="CU127" i="26"/>
  <c r="CU128" i="26" s="1"/>
  <c r="CR266" i="26"/>
  <c r="CR270" i="26"/>
  <c r="CS269" i="26"/>
  <c r="M115" i="12"/>
  <c r="M116" i="12" s="1"/>
  <c r="M117" i="12" s="1"/>
  <c r="M118" i="12" s="1"/>
  <c r="M213" i="12"/>
  <c r="M216" i="12" s="1"/>
  <c r="M217" i="12" s="1"/>
  <c r="M75" i="12"/>
  <c r="N241" i="12"/>
  <c r="L241" i="12"/>
  <c r="L242" i="12" s="1"/>
  <c r="M242" i="12" s="1"/>
  <c r="N213" i="12"/>
  <c r="N216" i="12" s="1"/>
  <c r="L178" i="12"/>
  <c r="L181" i="12" s="1"/>
  <c r="L77" i="12"/>
  <c r="L78" i="12" s="1"/>
  <c r="N75" i="12"/>
  <c r="N115" i="12"/>
  <c r="N116" i="12" s="1"/>
  <c r="P45" i="12"/>
  <c r="Q44" i="12"/>
  <c r="CZ91" i="47" l="1"/>
  <c r="CZ126" i="47"/>
  <c r="CZ127" i="47" s="1"/>
  <c r="CZ91" i="50"/>
  <c r="DA264" i="47"/>
  <c r="CZ266" i="47"/>
  <c r="CZ269" i="47" s="1"/>
  <c r="CZ270" i="47" s="1"/>
  <c r="CZ271" i="47" s="1"/>
  <c r="CZ86" i="50"/>
  <c r="CZ183" i="50"/>
  <c r="CZ184" i="50"/>
  <c r="CZ183" i="47"/>
  <c r="CZ86" i="47"/>
  <c r="CZ184" i="47"/>
  <c r="DA264" i="50"/>
  <c r="CZ266" i="50"/>
  <c r="CZ269" i="50" s="1"/>
  <c r="CZ270" i="50" s="1"/>
  <c r="CZ271" i="50" s="1"/>
  <c r="CZ130" i="50"/>
  <c r="CZ131" i="50" s="1"/>
  <c r="CY183" i="47"/>
  <c r="CY186" i="47" s="1"/>
  <c r="CY86" i="47"/>
  <c r="CY87" i="47" s="1"/>
  <c r="CY184" i="47"/>
  <c r="CY185" i="47" s="1"/>
  <c r="CZ130" i="47"/>
  <c r="CZ131" i="47" s="1"/>
  <c r="CY183" i="50"/>
  <c r="CY186" i="50" s="1"/>
  <c r="CY86" i="50"/>
  <c r="CY87" i="50" s="1"/>
  <c r="CY184" i="50"/>
  <c r="CY185" i="50" s="1"/>
  <c r="N242" i="12"/>
  <c r="O242" i="12" s="1"/>
  <c r="CT130" i="35"/>
  <c r="CT131" i="35" s="1"/>
  <c r="CW128" i="40"/>
  <c r="CW129" i="40" s="1"/>
  <c r="CW88" i="40"/>
  <c r="CW90" i="40" s="1"/>
  <c r="CW91" i="40" s="1"/>
  <c r="CV130" i="40"/>
  <c r="CU131" i="40"/>
  <c r="CX54" i="40"/>
  <c r="CY53" i="40"/>
  <c r="CV184" i="40"/>
  <c r="CV185" i="40" s="1"/>
  <c r="CV183" i="40"/>
  <c r="CV186" i="40" s="1"/>
  <c r="CV86" i="40"/>
  <c r="CV87" i="40" s="1"/>
  <c r="CX51" i="40"/>
  <c r="CY50" i="40"/>
  <c r="CV126" i="40"/>
  <c r="CU127" i="40"/>
  <c r="CW264" i="40"/>
  <c r="CW266" i="40" s="1"/>
  <c r="CW269" i="40" s="1"/>
  <c r="CW270" i="40" s="1"/>
  <c r="CW271" i="40" s="1"/>
  <c r="CW124" i="40"/>
  <c r="CW125" i="40" s="1"/>
  <c r="CW84" i="40"/>
  <c r="CW264" i="35"/>
  <c r="CW266" i="35" s="1"/>
  <c r="CW269" i="35" s="1"/>
  <c r="CW270" i="35" s="1"/>
  <c r="CW271" i="35" s="1"/>
  <c r="CW84" i="35"/>
  <c r="CW124" i="35"/>
  <c r="CW125" i="35" s="1"/>
  <c r="CW126" i="35" s="1"/>
  <c r="CW54" i="35"/>
  <c r="CX53" i="35"/>
  <c r="CV183" i="35"/>
  <c r="CV186" i="35" s="1"/>
  <c r="CV184" i="35"/>
  <c r="CV185" i="35" s="1"/>
  <c r="CV86" i="35"/>
  <c r="CV87" i="35" s="1"/>
  <c r="CV88" i="35"/>
  <c r="CV90" i="35" s="1"/>
  <c r="CV91" i="35" s="1"/>
  <c r="CV128" i="35"/>
  <c r="CV129" i="35" s="1"/>
  <c r="CX51" i="35"/>
  <c r="CY50" i="35"/>
  <c r="CT126" i="33"/>
  <c r="CT127" i="33" s="1"/>
  <c r="CU131" i="32"/>
  <c r="CU127" i="32"/>
  <c r="CU131" i="33"/>
  <c r="CU86" i="32"/>
  <c r="CU87" i="32" s="1"/>
  <c r="CU184" i="32"/>
  <c r="CU185" i="32" s="1"/>
  <c r="CU183" i="32"/>
  <c r="CU186" i="32" s="1"/>
  <c r="CW51" i="32"/>
  <c r="CX50" i="32"/>
  <c r="CU184" i="33"/>
  <c r="CU185" i="33" s="1"/>
  <c r="CU86" i="33"/>
  <c r="CU87" i="33" s="1"/>
  <c r="CU183" i="33"/>
  <c r="CU186" i="33" s="1"/>
  <c r="CV124" i="32"/>
  <c r="CV125" i="32" s="1"/>
  <c r="CV126" i="32" s="1"/>
  <c r="CV84" i="32"/>
  <c r="CV264" i="32"/>
  <c r="CV266" i="32" s="1"/>
  <c r="CV269" i="32" s="1"/>
  <c r="CV270" i="32" s="1"/>
  <c r="CV271" i="32" s="1"/>
  <c r="CW54" i="32"/>
  <c r="CX53" i="32"/>
  <c r="CV128" i="32"/>
  <c r="CV129" i="32" s="1"/>
  <c r="CV130" i="32" s="1"/>
  <c r="CV88" i="32"/>
  <c r="CV90" i="32" s="1"/>
  <c r="CV91" i="32" s="1"/>
  <c r="CW54" i="33"/>
  <c r="CX53" i="33"/>
  <c r="CW51" i="33"/>
  <c r="CX50" i="33"/>
  <c r="CV88" i="33"/>
  <c r="CV90" i="33" s="1"/>
  <c r="CV91" i="33" s="1"/>
  <c r="CV128" i="33"/>
  <c r="CV129" i="33" s="1"/>
  <c r="CV130" i="33" s="1"/>
  <c r="CV124" i="33"/>
  <c r="CV125" i="33" s="1"/>
  <c r="CV84" i="33"/>
  <c r="CV264" i="33"/>
  <c r="CV266" i="33" s="1"/>
  <c r="CV269" i="33" s="1"/>
  <c r="CV270" i="33" s="1"/>
  <c r="N217" i="12"/>
  <c r="O217" i="12" s="1"/>
  <c r="CX52" i="26"/>
  <c r="CW53" i="26"/>
  <c r="CS130" i="26"/>
  <c r="CT129" i="26"/>
  <c r="CV87" i="26"/>
  <c r="CV89" i="26" s="1"/>
  <c r="CV90" i="26" s="1"/>
  <c r="CV127" i="26"/>
  <c r="CV128" i="26" s="1"/>
  <c r="CW50" i="26"/>
  <c r="CX49" i="26"/>
  <c r="CU182" i="26"/>
  <c r="CU185" i="26" s="1"/>
  <c r="CU85" i="26"/>
  <c r="CU86" i="26" s="1"/>
  <c r="CU183" i="26"/>
  <c r="CU184" i="26" s="1"/>
  <c r="CV123" i="26"/>
  <c r="CV124" i="26" s="1"/>
  <c r="CV83" i="26"/>
  <c r="CV263" i="26"/>
  <c r="CV265" i="26" s="1"/>
  <c r="CV268" i="26" s="1"/>
  <c r="CT125" i="26"/>
  <c r="CS126" i="26"/>
  <c r="CS270" i="26"/>
  <c r="CT269" i="26"/>
  <c r="CS266" i="26"/>
  <c r="M178" i="12"/>
  <c r="M181" i="12" s="1"/>
  <c r="M77" i="12"/>
  <c r="M78" i="12" s="1"/>
  <c r="P241" i="12"/>
  <c r="P242" i="12" s="1"/>
  <c r="P213" i="12"/>
  <c r="P216" i="12" s="1"/>
  <c r="N178" i="12"/>
  <c r="N117" i="12"/>
  <c r="N118" i="12" s="1"/>
  <c r="P115" i="12"/>
  <c r="P116" i="12" s="1"/>
  <c r="P75" i="12"/>
  <c r="N77" i="12"/>
  <c r="R44" i="12"/>
  <c r="S44" i="12" s="1"/>
  <c r="Q45" i="12"/>
  <c r="CZ87" i="50" l="1"/>
  <c r="CZ186" i="47"/>
  <c r="CZ87" i="47"/>
  <c r="CZ185" i="50"/>
  <c r="CZ185" i="47"/>
  <c r="CZ186" i="50"/>
  <c r="DA266" i="50"/>
  <c r="DA269" i="50" s="1"/>
  <c r="DA270" i="50" s="1"/>
  <c r="DA271" i="50" s="1"/>
  <c r="DB264" i="50"/>
  <c r="DA266" i="47"/>
  <c r="DA269" i="47" s="1"/>
  <c r="DB264" i="47"/>
  <c r="CU130" i="35"/>
  <c r="CU131" i="35" s="1"/>
  <c r="CY54" i="40"/>
  <c r="CZ53" i="40"/>
  <c r="CZ54" i="40" s="1"/>
  <c r="CV127" i="40"/>
  <c r="CW126" i="40"/>
  <c r="CX128" i="40"/>
  <c r="CX129" i="40" s="1"/>
  <c r="CX88" i="40"/>
  <c r="CX90" i="40" s="1"/>
  <c r="CX91" i="40" s="1"/>
  <c r="CY51" i="40"/>
  <c r="CZ50" i="40"/>
  <c r="CZ51" i="40" s="1"/>
  <c r="CX84" i="40"/>
  <c r="CX264" i="40"/>
  <c r="CX266" i="40" s="1"/>
  <c r="CX269" i="40" s="1"/>
  <c r="CX270" i="40" s="1"/>
  <c r="CX271" i="40" s="1"/>
  <c r="CX124" i="40"/>
  <c r="CX125" i="40" s="1"/>
  <c r="CV131" i="40"/>
  <c r="CW130" i="40"/>
  <c r="CW183" i="40"/>
  <c r="CW186" i="40" s="1"/>
  <c r="CW86" i="40"/>
  <c r="CW87" i="40" s="1"/>
  <c r="CW184" i="40"/>
  <c r="CW185" i="40" s="1"/>
  <c r="CY51" i="35"/>
  <c r="CZ50" i="35"/>
  <c r="CZ51" i="35" s="1"/>
  <c r="CX264" i="35"/>
  <c r="CX266" i="35" s="1"/>
  <c r="CX269" i="35" s="1"/>
  <c r="CX270" i="35" s="1"/>
  <c r="CX271" i="35" s="1"/>
  <c r="CX124" i="35"/>
  <c r="CX125" i="35" s="1"/>
  <c r="CX126" i="35" s="1"/>
  <c r="CX84" i="35"/>
  <c r="CW127" i="35"/>
  <c r="CX54" i="35"/>
  <c r="CY53" i="35"/>
  <c r="CW86" i="35"/>
  <c r="CW87" i="35" s="1"/>
  <c r="CW183" i="35"/>
  <c r="CW186" i="35" s="1"/>
  <c r="CW184" i="35"/>
  <c r="CW185" i="35" s="1"/>
  <c r="CW128" i="35"/>
  <c r="CW129" i="35" s="1"/>
  <c r="CW88" i="35"/>
  <c r="CW90" i="35" s="1"/>
  <c r="CW91" i="35" s="1"/>
  <c r="CU126" i="33"/>
  <c r="CU127" i="33" s="1"/>
  <c r="CV127" i="32"/>
  <c r="CV131" i="32"/>
  <c r="CV131" i="33"/>
  <c r="CV183" i="33"/>
  <c r="CV186" i="33" s="1"/>
  <c r="CV184" i="33"/>
  <c r="CV185" i="33" s="1"/>
  <c r="CV86" i="33"/>
  <c r="CV87" i="33" s="1"/>
  <c r="CW124" i="32"/>
  <c r="CW125" i="32" s="1"/>
  <c r="CW126" i="32" s="1"/>
  <c r="CW264" i="32"/>
  <c r="CW266" i="32" s="1"/>
  <c r="CW269" i="32" s="1"/>
  <c r="CW270" i="32" s="1"/>
  <c r="CW271" i="32" s="1"/>
  <c r="CW84" i="32"/>
  <c r="CX51" i="32"/>
  <c r="CY50" i="32"/>
  <c r="CX51" i="33"/>
  <c r="CY50" i="33"/>
  <c r="CW264" i="33"/>
  <c r="CW266" i="33" s="1"/>
  <c r="CW269" i="33" s="1"/>
  <c r="CW270" i="33" s="1"/>
  <c r="CW271" i="33" s="1"/>
  <c r="CW124" i="33"/>
  <c r="CW125" i="33" s="1"/>
  <c r="CW84" i="33"/>
  <c r="CV183" i="32"/>
  <c r="CV186" i="32" s="1"/>
  <c r="CV86" i="32"/>
  <c r="CV87" i="32" s="1"/>
  <c r="CV184" i="32"/>
  <c r="CV185" i="32" s="1"/>
  <c r="CX54" i="32"/>
  <c r="CY53" i="32"/>
  <c r="CW88" i="32"/>
  <c r="CW90" i="32" s="1"/>
  <c r="CW91" i="32" s="1"/>
  <c r="CW128" i="32"/>
  <c r="CW129" i="32" s="1"/>
  <c r="CW130" i="32" s="1"/>
  <c r="CX54" i="33"/>
  <c r="CY53" i="33"/>
  <c r="CV271" i="33"/>
  <c r="CW128" i="33"/>
  <c r="CW129" i="33" s="1"/>
  <c r="CW130" i="33" s="1"/>
  <c r="CW88" i="33"/>
  <c r="CW90" i="33" s="1"/>
  <c r="CW91" i="33" s="1"/>
  <c r="P217" i="12"/>
  <c r="CW263" i="26"/>
  <c r="CW265" i="26" s="1"/>
  <c r="CW268" i="26" s="1"/>
  <c r="CW123" i="26"/>
  <c r="CW124" i="26" s="1"/>
  <c r="CW83" i="26"/>
  <c r="CU125" i="26"/>
  <c r="CT126" i="26"/>
  <c r="CV85" i="26"/>
  <c r="CV86" i="26" s="1"/>
  <c r="CV182" i="26"/>
  <c r="CV185" i="26" s="1"/>
  <c r="CV183" i="26"/>
  <c r="CV184" i="26" s="1"/>
  <c r="CT130" i="26"/>
  <c r="CU129" i="26"/>
  <c r="CU269" i="26"/>
  <c r="CT266" i="26"/>
  <c r="CT270" i="26"/>
  <c r="CW127" i="26"/>
  <c r="CW128" i="26" s="1"/>
  <c r="CW87" i="26"/>
  <c r="CW89" i="26" s="1"/>
  <c r="CW90" i="26" s="1"/>
  <c r="CY49" i="26"/>
  <c r="CX50" i="26"/>
  <c r="CY52" i="26"/>
  <c r="CX53" i="26"/>
  <c r="D123" i="24"/>
  <c r="C123" i="24"/>
  <c r="L243" i="12"/>
  <c r="E123" i="24"/>
  <c r="M218" i="12"/>
  <c r="Q241" i="12"/>
  <c r="Q242" i="12" s="1"/>
  <c r="R242" i="12" s="1"/>
  <c r="M243" i="12"/>
  <c r="N243" i="12"/>
  <c r="Q213" i="12"/>
  <c r="Q216" i="12" s="1"/>
  <c r="N218" i="12"/>
  <c r="O117" i="12"/>
  <c r="P117" i="12" s="1"/>
  <c r="N181" i="12"/>
  <c r="O181" i="12" s="1"/>
  <c r="P178" i="12"/>
  <c r="N78" i="12"/>
  <c r="O78" i="12" s="1"/>
  <c r="S45" i="12"/>
  <c r="T44" i="12"/>
  <c r="P77" i="12"/>
  <c r="Q75" i="12"/>
  <c r="Q115" i="12"/>
  <c r="Q116" i="12" s="1"/>
  <c r="CV130" i="35" l="1"/>
  <c r="CV131" i="35" s="1"/>
  <c r="CZ124" i="40"/>
  <c r="CZ125" i="40" s="1"/>
  <c r="CZ264" i="40"/>
  <c r="CZ84" i="40"/>
  <c r="CY84" i="40"/>
  <c r="CY264" i="40"/>
  <c r="CY266" i="40" s="1"/>
  <c r="CY269" i="40" s="1"/>
  <c r="CY270" i="40" s="1"/>
  <c r="CY271" i="40" s="1"/>
  <c r="CY124" i="40"/>
  <c r="CY125" i="40" s="1"/>
  <c r="CX130" i="40"/>
  <c r="CW131" i="40"/>
  <c r="CW127" i="40"/>
  <c r="CX126" i="40"/>
  <c r="CZ128" i="40"/>
  <c r="CZ129" i="40" s="1"/>
  <c r="CZ88" i="40"/>
  <c r="CZ90" i="40" s="1"/>
  <c r="CX183" i="40"/>
  <c r="CX186" i="40" s="1"/>
  <c r="CX86" i="40"/>
  <c r="CX87" i="40" s="1"/>
  <c r="CX184" i="40"/>
  <c r="CX185" i="40" s="1"/>
  <c r="CY88" i="40"/>
  <c r="CY90" i="40" s="1"/>
  <c r="CY91" i="40" s="1"/>
  <c r="CY128" i="40"/>
  <c r="CY129" i="40" s="1"/>
  <c r="CX127" i="35"/>
  <c r="CY54" i="35"/>
  <c r="CZ53" i="35"/>
  <c r="CZ54" i="35" s="1"/>
  <c r="CZ124" i="35"/>
  <c r="CZ125" i="35" s="1"/>
  <c r="CZ264" i="35"/>
  <c r="CZ84" i="35"/>
  <c r="CX88" i="35"/>
  <c r="CX90" i="35" s="1"/>
  <c r="CX91" i="35" s="1"/>
  <c r="CX128" i="35"/>
  <c r="CX129" i="35" s="1"/>
  <c r="CX184" i="35"/>
  <c r="CX185" i="35" s="1"/>
  <c r="CX86" i="35"/>
  <c r="CX87" i="35" s="1"/>
  <c r="CX183" i="35"/>
  <c r="CX186" i="35" s="1"/>
  <c r="CY124" i="35"/>
  <c r="CY125" i="35" s="1"/>
  <c r="CY126" i="35" s="1"/>
  <c r="CY264" i="35"/>
  <c r="CY266" i="35" s="1"/>
  <c r="CY269" i="35" s="1"/>
  <c r="CY270" i="35" s="1"/>
  <c r="CY271" i="35" s="1"/>
  <c r="CY84" i="35"/>
  <c r="CV126" i="33"/>
  <c r="CV127" i="33" s="1"/>
  <c r="CW131" i="33"/>
  <c r="CW131" i="32"/>
  <c r="CW127" i="32"/>
  <c r="CW183" i="32"/>
  <c r="CW186" i="32" s="1"/>
  <c r="CW86" i="32"/>
  <c r="CW87" i="32" s="1"/>
  <c r="CW184" i="32"/>
  <c r="CW185" i="32" s="1"/>
  <c r="CX88" i="33"/>
  <c r="CX90" i="33" s="1"/>
  <c r="CX91" i="33" s="1"/>
  <c r="CX128" i="33"/>
  <c r="CX129" i="33" s="1"/>
  <c r="CX130" i="33" s="1"/>
  <c r="CW86" i="33"/>
  <c r="CW87" i="33" s="1"/>
  <c r="CW184" i="33"/>
  <c r="CW185" i="33" s="1"/>
  <c r="CW183" i="33"/>
  <c r="CW186" i="33" s="1"/>
  <c r="CY54" i="33"/>
  <c r="CZ53" i="33"/>
  <c r="CZ54" i="33" s="1"/>
  <c r="CY54" i="32"/>
  <c r="CZ53" i="32"/>
  <c r="CZ54" i="32" s="1"/>
  <c r="CY51" i="33"/>
  <c r="CZ50" i="33"/>
  <c r="CZ51" i="33" s="1"/>
  <c r="CX128" i="32"/>
  <c r="CX129" i="32" s="1"/>
  <c r="CX130" i="32" s="1"/>
  <c r="CX88" i="32"/>
  <c r="CX90" i="32" s="1"/>
  <c r="CX91" i="32" s="1"/>
  <c r="CX84" i="33"/>
  <c r="CX124" i="33"/>
  <c r="CX125" i="33" s="1"/>
  <c r="CX264" i="33"/>
  <c r="CX266" i="33" s="1"/>
  <c r="CX269" i="33" s="1"/>
  <c r="CX270" i="33" s="1"/>
  <c r="CX271" i="33" s="1"/>
  <c r="CY51" i="32"/>
  <c r="CZ50" i="32"/>
  <c r="CZ51" i="32" s="1"/>
  <c r="CX84" i="32"/>
  <c r="CX264" i="32"/>
  <c r="CX266" i="32" s="1"/>
  <c r="CX269" i="32" s="1"/>
  <c r="CX270" i="32" s="1"/>
  <c r="CX271" i="32" s="1"/>
  <c r="CX124" i="32"/>
  <c r="CX125" i="32" s="1"/>
  <c r="CX126" i="32" s="1"/>
  <c r="Q217" i="12"/>
  <c r="R217" i="12" s="1"/>
  <c r="CU130" i="26"/>
  <c r="CV129" i="26"/>
  <c r="CX127" i="26"/>
  <c r="CX128" i="26" s="1"/>
  <c r="CX87" i="26"/>
  <c r="CX89" i="26" s="1"/>
  <c r="CX90" i="26" s="1"/>
  <c r="CV269" i="26"/>
  <c r="CU270" i="26"/>
  <c r="CU266" i="26"/>
  <c r="CW85" i="26"/>
  <c r="CW86" i="26" s="1"/>
  <c r="CW183" i="26"/>
  <c r="CW184" i="26" s="1"/>
  <c r="CW182" i="26"/>
  <c r="CW185" i="26" s="1"/>
  <c r="CY50" i="26"/>
  <c r="CZ49" i="26"/>
  <c r="CY53" i="26"/>
  <c r="CZ52" i="26"/>
  <c r="CV125" i="26"/>
  <c r="CU126" i="26"/>
  <c r="CX263" i="26"/>
  <c r="CX265" i="26" s="1"/>
  <c r="CX268" i="26" s="1"/>
  <c r="CX123" i="26"/>
  <c r="CX124" i="26" s="1"/>
  <c r="CX83" i="26"/>
  <c r="S241" i="12"/>
  <c r="S242" i="12" s="1"/>
  <c r="P218" i="12"/>
  <c r="S213" i="12"/>
  <c r="S216" i="12" s="1"/>
  <c r="P181" i="12"/>
  <c r="Q178" i="12"/>
  <c r="U44" i="12"/>
  <c r="T45" i="12"/>
  <c r="Q117" i="12"/>
  <c r="P118" i="12"/>
  <c r="P78" i="12"/>
  <c r="S75" i="12"/>
  <c r="S115" i="12"/>
  <c r="S116" i="12" s="1"/>
  <c r="Q77" i="12"/>
  <c r="CW130" i="35" l="1"/>
  <c r="CW131" i="35" s="1"/>
  <c r="CY130" i="40"/>
  <c r="CX131" i="40"/>
  <c r="CZ91" i="40"/>
  <c r="CY184" i="40"/>
  <c r="CY185" i="40" s="1"/>
  <c r="CY183" i="40"/>
  <c r="CY186" i="40" s="1"/>
  <c r="CY86" i="40"/>
  <c r="CY87" i="40" s="1"/>
  <c r="CZ183" i="40"/>
  <c r="CZ86" i="40"/>
  <c r="CZ184" i="40"/>
  <c r="CX127" i="40"/>
  <c r="CY126" i="40"/>
  <c r="CZ266" i="40"/>
  <c r="CZ269" i="40" s="1"/>
  <c r="CZ270" i="40" s="1"/>
  <c r="CZ271" i="40" s="1"/>
  <c r="DA264" i="40"/>
  <c r="CY127" i="35"/>
  <c r="CZ126" i="35"/>
  <c r="CZ127" i="35" s="1"/>
  <c r="CZ183" i="35"/>
  <c r="CZ86" i="35"/>
  <c r="CZ184" i="35"/>
  <c r="CZ266" i="35"/>
  <c r="CZ269" i="35" s="1"/>
  <c r="CZ270" i="35" s="1"/>
  <c r="CZ271" i="35" s="1"/>
  <c r="DA264" i="35"/>
  <c r="CZ88" i="35"/>
  <c r="CZ90" i="35" s="1"/>
  <c r="CZ128" i="35"/>
  <c r="CZ129" i="35" s="1"/>
  <c r="CY128" i="35"/>
  <c r="CY129" i="35" s="1"/>
  <c r="CY88" i="35"/>
  <c r="CY90" i="35" s="1"/>
  <c r="CY91" i="35" s="1"/>
  <c r="CY183" i="35"/>
  <c r="CY186" i="35" s="1"/>
  <c r="CY86" i="35"/>
  <c r="CY87" i="35" s="1"/>
  <c r="CY184" i="35"/>
  <c r="CY185" i="35" s="1"/>
  <c r="CW126" i="33"/>
  <c r="CW127" i="33" s="1"/>
  <c r="S217" i="12"/>
  <c r="CX131" i="32"/>
  <c r="CX127" i="32"/>
  <c r="CX131" i="33"/>
  <c r="CX183" i="32"/>
  <c r="CX186" i="32" s="1"/>
  <c r="CX184" i="32"/>
  <c r="CX185" i="32" s="1"/>
  <c r="CX86" i="32"/>
  <c r="CX87" i="32" s="1"/>
  <c r="CZ264" i="33"/>
  <c r="CZ124" i="33"/>
  <c r="CZ125" i="33" s="1"/>
  <c r="CZ84" i="33"/>
  <c r="CZ124" i="32"/>
  <c r="CZ125" i="32" s="1"/>
  <c r="CZ84" i="32"/>
  <c r="CZ264" i="32"/>
  <c r="CY84" i="33"/>
  <c r="CY264" i="33"/>
  <c r="CY266" i="33" s="1"/>
  <c r="CY269" i="33" s="1"/>
  <c r="CY270" i="33" s="1"/>
  <c r="CY271" i="33" s="1"/>
  <c r="CY124" i="33"/>
  <c r="CY125" i="33" s="1"/>
  <c r="CY84" i="32"/>
  <c r="CY264" i="32"/>
  <c r="CY266" i="32" s="1"/>
  <c r="CY269" i="32" s="1"/>
  <c r="CY270" i="32" s="1"/>
  <c r="CY271" i="32" s="1"/>
  <c r="CY124" i="32"/>
  <c r="CY125" i="32" s="1"/>
  <c r="CY126" i="32" s="1"/>
  <c r="CY127" i="32" s="1"/>
  <c r="CZ88" i="32"/>
  <c r="CZ90" i="32" s="1"/>
  <c r="CZ128" i="32"/>
  <c r="CZ129" i="32" s="1"/>
  <c r="CY128" i="32"/>
  <c r="CY129" i="32" s="1"/>
  <c r="CY130" i="32" s="1"/>
  <c r="CY88" i="32"/>
  <c r="CY90" i="32" s="1"/>
  <c r="CY91" i="32" s="1"/>
  <c r="CZ128" i="33"/>
  <c r="CZ129" i="33" s="1"/>
  <c r="CZ88" i="33"/>
  <c r="CZ90" i="33" s="1"/>
  <c r="CX184" i="33"/>
  <c r="CX185" i="33" s="1"/>
  <c r="CX183" i="33"/>
  <c r="CX186" i="33" s="1"/>
  <c r="CX86" i="33"/>
  <c r="CX87" i="33" s="1"/>
  <c r="CY128" i="33"/>
  <c r="CY129" i="33" s="1"/>
  <c r="CY130" i="33" s="1"/>
  <c r="CY131" i="33" s="1"/>
  <c r="CY88" i="33"/>
  <c r="CY90" i="33" s="1"/>
  <c r="CY91" i="33" s="1"/>
  <c r="CW125" i="26"/>
  <c r="CV126" i="26"/>
  <c r="CX182" i="26"/>
  <c r="CX185" i="26" s="1"/>
  <c r="CX85" i="26"/>
  <c r="CX86" i="26" s="1"/>
  <c r="CX183" i="26"/>
  <c r="CX184" i="26" s="1"/>
  <c r="CZ53" i="26"/>
  <c r="DC89" i="26"/>
  <c r="CY87" i="26"/>
  <c r="CY89" i="26" s="1"/>
  <c r="CY90" i="26" s="1"/>
  <c r="CY127" i="26"/>
  <c r="CY128" i="26" s="1"/>
  <c r="DC49" i="26"/>
  <c r="DD49" i="26" s="1"/>
  <c r="CZ50" i="26"/>
  <c r="DC85" i="26"/>
  <c r="CY123" i="26"/>
  <c r="CY124" i="26" s="1"/>
  <c r="CY263" i="26"/>
  <c r="CY83" i="26"/>
  <c r="CV266" i="26"/>
  <c r="CW269" i="26"/>
  <c r="CV270" i="26"/>
  <c r="CV130" i="26"/>
  <c r="CW129" i="26"/>
  <c r="F123" i="24"/>
  <c r="G123" i="24"/>
  <c r="T241" i="12"/>
  <c r="Q218" i="12"/>
  <c r="T213" i="12"/>
  <c r="T216" i="12" s="1"/>
  <c r="Q181" i="12"/>
  <c r="R181" i="12" s="1"/>
  <c r="S178" i="12"/>
  <c r="R218" i="12"/>
  <c r="Q78" i="12"/>
  <c r="R78" i="12" s="1"/>
  <c r="T75" i="12"/>
  <c r="T115" i="12"/>
  <c r="T116" i="12" s="1"/>
  <c r="R117" i="12"/>
  <c r="Q118" i="12"/>
  <c r="U45" i="12"/>
  <c r="U213" i="12" s="1"/>
  <c r="U216" i="12" s="1"/>
  <c r="V44" i="12"/>
  <c r="W44" i="12" s="1"/>
  <c r="S77" i="12"/>
  <c r="CX130" i="35" l="1"/>
  <c r="CX131" i="35" s="1"/>
  <c r="CZ87" i="40"/>
  <c r="T217" i="12"/>
  <c r="U217" i="12" s="1"/>
  <c r="V217" i="12" s="1"/>
  <c r="CZ186" i="40"/>
  <c r="DA266" i="40"/>
  <c r="DB264" i="40"/>
  <c r="CZ126" i="40"/>
  <c r="CZ127" i="40" s="1"/>
  <c r="CY127" i="40"/>
  <c r="CZ185" i="40"/>
  <c r="CY131" i="40"/>
  <c r="CZ130" i="40"/>
  <c r="CZ131" i="40" s="1"/>
  <c r="CZ185" i="35"/>
  <c r="CZ87" i="35"/>
  <c r="DA266" i="35"/>
  <c r="DB264" i="35"/>
  <c r="CZ91" i="35"/>
  <c r="CZ186" i="35"/>
  <c r="CZ91" i="32"/>
  <c r="CX126" i="33"/>
  <c r="CX127" i="33" s="1"/>
  <c r="CZ91" i="33"/>
  <c r="CY131" i="32"/>
  <c r="CZ130" i="32"/>
  <c r="CZ131" i="32" s="1"/>
  <c r="CZ126" i="32"/>
  <c r="CZ127" i="32" s="1"/>
  <c r="CZ86" i="32"/>
  <c r="CZ184" i="32"/>
  <c r="CZ183" i="32"/>
  <c r="CY183" i="32"/>
  <c r="CY186" i="32" s="1"/>
  <c r="CY86" i="32"/>
  <c r="CY87" i="32" s="1"/>
  <c r="CY184" i="32"/>
  <c r="CY185" i="32" s="1"/>
  <c r="CZ130" i="33"/>
  <c r="CZ131" i="33" s="1"/>
  <c r="CZ183" i="33"/>
  <c r="CZ184" i="33"/>
  <c r="CZ86" i="33"/>
  <c r="CY183" i="33"/>
  <c r="CY186" i="33" s="1"/>
  <c r="CY86" i="33"/>
  <c r="CY87" i="33" s="1"/>
  <c r="CY184" i="33"/>
  <c r="CY185" i="33" s="1"/>
  <c r="CZ266" i="33"/>
  <c r="CZ269" i="33" s="1"/>
  <c r="CZ270" i="33" s="1"/>
  <c r="CZ271" i="33" s="1"/>
  <c r="DA264" i="33"/>
  <c r="DA264" i="32"/>
  <c r="CZ266" i="32"/>
  <c r="CZ269" i="32" s="1"/>
  <c r="CZ270" i="32" s="1"/>
  <c r="CZ271" i="32" s="1"/>
  <c r="T243" i="12"/>
  <c r="CY265" i="26"/>
  <c r="CX125" i="26"/>
  <c r="CW126" i="26"/>
  <c r="CY182" i="26"/>
  <c r="CY185" i="26" s="1"/>
  <c r="CY183" i="26"/>
  <c r="CY184" i="26" s="1"/>
  <c r="CY85" i="26"/>
  <c r="CY86" i="26" s="1"/>
  <c r="CX129" i="26"/>
  <c r="CW130" i="26"/>
  <c r="DD89" i="26"/>
  <c r="DD85" i="26"/>
  <c r="CZ87" i="26"/>
  <c r="CZ89" i="26" s="1"/>
  <c r="CZ90" i="26" s="1"/>
  <c r="CZ127" i="26"/>
  <c r="CZ128" i="26" s="1"/>
  <c r="CX269" i="26"/>
  <c r="CW270" i="26"/>
  <c r="CW266" i="26"/>
  <c r="CZ263" i="26"/>
  <c r="CZ123" i="26"/>
  <c r="CZ124" i="26" s="1"/>
  <c r="CZ83" i="26"/>
  <c r="H123" i="24"/>
  <c r="P243" i="12"/>
  <c r="U241" i="12"/>
  <c r="U242" i="12" s="1"/>
  <c r="V242" i="12" s="1"/>
  <c r="S181" i="12"/>
  <c r="T178" i="12"/>
  <c r="S218" i="12"/>
  <c r="S117" i="12"/>
  <c r="R118" i="12"/>
  <c r="T77" i="12"/>
  <c r="S78" i="12"/>
  <c r="W45" i="12"/>
  <c r="X44" i="12"/>
  <c r="U115" i="12"/>
  <c r="U116" i="12" s="1"/>
  <c r="U75" i="12"/>
  <c r="CY130" i="35" l="1"/>
  <c r="DA269" i="40"/>
  <c r="DB266" i="40"/>
  <c r="AH282" i="40" s="1"/>
  <c r="AI282" i="40" s="1"/>
  <c r="AJ282" i="40" s="1"/>
  <c r="AJ286" i="40" s="1"/>
  <c r="DA269" i="35"/>
  <c r="DB266" i="35"/>
  <c r="AH282" i="35" s="1"/>
  <c r="AI282" i="35" s="1"/>
  <c r="CY126" i="33"/>
  <c r="CZ186" i="32"/>
  <c r="CZ87" i="33"/>
  <c r="CZ185" i="32"/>
  <c r="CZ185" i="33"/>
  <c r="CZ87" i="32"/>
  <c r="DA266" i="32"/>
  <c r="DB264" i="32"/>
  <c r="DA266" i="33"/>
  <c r="DB264" i="33"/>
  <c r="CZ186" i="33"/>
  <c r="DC90" i="26"/>
  <c r="DD90" i="26" s="1"/>
  <c r="CZ85" i="26"/>
  <c r="CZ86" i="26" s="1"/>
  <c r="DA86" i="26" s="1"/>
  <c r="CZ182" i="26"/>
  <c r="CZ185" i="26" s="1"/>
  <c r="CZ183" i="26"/>
  <c r="CZ184" i="26" s="1"/>
  <c r="CX126" i="26"/>
  <c r="CY125" i="26"/>
  <c r="CX270" i="26"/>
  <c r="CX266" i="26"/>
  <c r="DA263" i="26"/>
  <c r="DA265" i="26" s="1"/>
  <c r="DA268" i="26" s="1"/>
  <c r="CZ265" i="26"/>
  <c r="CZ268" i="26" s="1"/>
  <c r="CY268" i="26"/>
  <c r="CY269" i="26" s="1"/>
  <c r="CY129" i="26"/>
  <c r="CX130" i="26"/>
  <c r="I123" i="24"/>
  <c r="Q243" i="12"/>
  <c r="W241" i="12"/>
  <c r="W242" i="12" s="1"/>
  <c r="T181" i="12"/>
  <c r="W213" i="12"/>
  <c r="W216" i="12" s="1"/>
  <c r="W217" i="12" s="1"/>
  <c r="U178" i="12"/>
  <c r="T218" i="12"/>
  <c r="Y44" i="12"/>
  <c r="X45" i="12"/>
  <c r="X75" i="12" s="1"/>
  <c r="U77" i="12"/>
  <c r="T78" i="12"/>
  <c r="T117" i="12"/>
  <c r="S118" i="12"/>
  <c r="W75" i="12"/>
  <c r="W115" i="12"/>
  <c r="W116" i="12" s="1"/>
  <c r="CZ130" i="35" l="1"/>
  <c r="CZ131" i="35" s="1"/>
  <c r="CY131" i="35"/>
  <c r="CY127" i="33"/>
  <c r="CZ126" i="33"/>
  <c r="CZ127" i="33" s="1"/>
  <c r="DA269" i="33"/>
  <c r="DB266" i="33"/>
  <c r="AH282" i="33" s="1"/>
  <c r="AI282" i="33" s="1"/>
  <c r="DA269" i="32"/>
  <c r="DB266" i="32"/>
  <c r="AH282" i="32" s="1"/>
  <c r="AI282" i="32" s="1"/>
  <c r="DB265" i="26"/>
  <c r="DD269" i="26" s="1"/>
  <c r="DE269" i="26" s="1"/>
  <c r="DC86" i="26"/>
  <c r="DD86" i="26" s="1"/>
  <c r="DE85" i="26" s="1"/>
  <c r="DB263" i="26"/>
  <c r="DC263" i="26" s="1"/>
  <c r="CY266" i="26"/>
  <c r="CY270" i="26"/>
  <c r="CZ269" i="26"/>
  <c r="DA269" i="26" s="1"/>
  <c r="CZ125" i="26"/>
  <c r="CZ126" i="26" s="1"/>
  <c r="CY126" i="26"/>
  <c r="CY130" i="26"/>
  <c r="CZ129" i="26"/>
  <c r="CZ130" i="26" s="1"/>
  <c r="J123" i="24"/>
  <c r="R243" i="12"/>
  <c r="X241" i="12"/>
  <c r="X242" i="12" s="1"/>
  <c r="U181" i="12"/>
  <c r="V181" i="12" s="1"/>
  <c r="X213" i="12"/>
  <c r="X216" i="12" s="1"/>
  <c r="X217" i="12" s="1"/>
  <c r="W178" i="12"/>
  <c r="U218" i="12"/>
  <c r="U78" i="12"/>
  <c r="V78" i="12" s="1"/>
  <c r="X115" i="12"/>
  <c r="X116" i="12" s="1"/>
  <c r="W77" i="12"/>
  <c r="T118" i="12"/>
  <c r="U117" i="12"/>
  <c r="Y45" i="12"/>
  <c r="Z44" i="12"/>
  <c r="AA44" i="12" s="1"/>
  <c r="AA45" i="12" s="1"/>
  <c r="DC265" i="26" l="1"/>
  <c r="DC125" i="26"/>
  <c r="DD125" i="26" s="1"/>
  <c r="DC129" i="26"/>
  <c r="DC130" i="26" s="1"/>
  <c r="DD130" i="26" s="1"/>
  <c r="DA266" i="26"/>
  <c r="DA270" i="26"/>
  <c r="CZ266" i="26"/>
  <c r="CZ270" i="26"/>
  <c r="K123" i="24"/>
  <c r="S243" i="12"/>
  <c r="Y241" i="12"/>
  <c r="Y242" i="12" s="1"/>
  <c r="W181" i="12"/>
  <c r="Y213" i="12"/>
  <c r="Y216" i="12" s="1"/>
  <c r="Y217" i="12" s="1"/>
  <c r="X178" i="12"/>
  <c r="V218" i="12"/>
  <c r="W78" i="12"/>
  <c r="Z45" i="12"/>
  <c r="V117" i="12"/>
  <c r="U118" i="12"/>
  <c r="X77" i="12"/>
  <c r="Y75" i="12"/>
  <c r="Y115" i="12"/>
  <c r="Y116" i="12" s="1"/>
  <c r="DC126" i="26" l="1"/>
  <c r="DD126" i="26" s="1"/>
  <c r="DE125" i="26" s="1"/>
  <c r="DD129" i="26"/>
  <c r="DE129" i="26" s="1"/>
  <c r="DB266" i="26"/>
  <c r="L123" i="24"/>
  <c r="Z241" i="12"/>
  <c r="Z242" i="12" s="1"/>
  <c r="X181" i="12"/>
  <c r="Z213" i="12"/>
  <c r="Z216" i="12" s="1"/>
  <c r="Z217" i="12" s="1"/>
  <c r="Y178" i="12"/>
  <c r="W218" i="12"/>
  <c r="X78" i="12"/>
  <c r="W117" i="12"/>
  <c r="V118" i="12"/>
  <c r="AB44" i="12"/>
  <c r="Z75" i="12"/>
  <c r="Z115" i="12"/>
  <c r="Z116" i="12" s="1"/>
  <c r="Y77" i="12"/>
  <c r="DC266" i="26" l="1"/>
  <c r="DD270" i="26"/>
  <c r="DE270" i="26" s="1"/>
  <c r="DF269" i="26" s="1"/>
  <c r="Q123" i="24"/>
  <c r="M123" i="24"/>
  <c r="U243" i="12"/>
  <c r="Y181" i="12"/>
  <c r="AA241" i="12"/>
  <c r="AA242" i="12" s="1"/>
  <c r="AA213" i="12"/>
  <c r="AA216" i="12" s="1"/>
  <c r="AA217" i="12" s="1"/>
  <c r="Z178" i="12"/>
  <c r="X218" i="12"/>
  <c r="Y78" i="12"/>
  <c r="Z77" i="12"/>
  <c r="AA75" i="12"/>
  <c r="AA115" i="12"/>
  <c r="AA116" i="12" s="1"/>
  <c r="AC44" i="12"/>
  <c r="AB45" i="12"/>
  <c r="W118" i="12"/>
  <c r="X117" i="12"/>
  <c r="N123" i="24" l="1"/>
  <c r="V243" i="12"/>
  <c r="Z181" i="12"/>
  <c r="AB241" i="12"/>
  <c r="AB242" i="12" s="1"/>
  <c r="AB213" i="12"/>
  <c r="AB216" i="12" s="1"/>
  <c r="AB217" i="12" s="1"/>
  <c r="AA178" i="12"/>
  <c r="Y218" i="12"/>
  <c r="Z78" i="12"/>
  <c r="AC45" i="12"/>
  <c r="AD44" i="12"/>
  <c r="AA77" i="12"/>
  <c r="Y117" i="12"/>
  <c r="X118" i="12"/>
  <c r="AB75" i="12"/>
  <c r="AB115" i="12"/>
  <c r="AB116" i="12" s="1"/>
  <c r="S123" i="24" l="1"/>
  <c r="R123" i="24"/>
  <c r="O123" i="24"/>
  <c r="W243" i="12"/>
  <c r="AA181" i="12"/>
  <c r="AC241" i="12"/>
  <c r="AC242" i="12" s="1"/>
  <c r="AC213" i="12"/>
  <c r="AC216" i="12" s="1"/>
  <c r="AC217" i="12" s="1"/>
  <c r="AB178" i="12"/>
  <c r="Z218" i="12"/>
  <c r="AA78" i="12"/>
  <c r="Z117" i="12"/>
  <c r="Y118" i="12"/>
  <c r="AE44" i="12"/>
  <c r="AD45" i="12"/>
  <c r="AC75" i="12"/>
  <c r="AC115" i="12"/>
  <c r="AC116" i="12" s="1"/>
  <c r="AB77" i="12"/>
  <c r="AB218" i="12" l="1"/>
  <c r="X243" i="12"/>
  <c r="P123" i="24"/>
  <c r="AB181" i="12"/>
  <c r="AB243" i="12"/>
  <c r="AD241" i="12"/>
  <c r="AD242" i="12" s="1"/>
  <c r="AA243" i="12"/>
  <c r="Z243" i="12"/>
  <c r="AD213" i="12"/>
  <c r="AD216" i="12" s="1"/>
  <c r="AD217" i="12" s="1"/>
  <c r="AC178" i="12"/>
  <c r="AA218" i="12"/>
  <c r="AB78" i="12"/>
  <c r="AF44" i="12"/>
  <c r="AE45" i="12"/>
  <c r="AC77" i="12"/>
  <c r="AD75" i="12"/>
  <c r="AD115" i="12"/>
  <c r="AD116" i="12" s="1"/>
  <c r="Z118" i="12"/>
  <c r="AA117" i="12"/>
  <c r="U123" i="24" l="1"/>
  <c r="AC218" i="12"/>
  <c r="T123" i="24"/>
  <c r="Y243" i="12"/>
  <c r="AC181" i="12"/>
  <c r="AC243" i="12"/>
  <c r="AE241" i="12"/>
  <c r="AE242" i="12" s="1"/>
  <c r="AE213" i="12"/>
  <c r="AE216" i="12" s="1"/>
  <c r="AE217" i="12" s="1"/>
  <c r="AD178" i="12"/>
  <c r="AC78" i="12"/>
  <c r="AD77" i="12"/>
  <c r="AE75" i="12"/>
  <c r="AE115" i="12"/>
  <c r="AE116" i="12" s="1"/>
  <c r="AB117" i="12"/>
  <c r="AA118" i="12"/>
  <c r="AF45" i="12"/>
  <c r="AG44" i="12"/>
  <c r="V123" i="24" l="1"/>
  <c r="AD181" i="12"/>
  <c r="AD243" i="12"/>
  <c r="AF241" i="12"/>
  <c r="AF242" i="12" s="1"/>
  <c r="AF213" i="12"/>
  <c r="AF216" i="12" s="1"/>
  <c r="AF217" i="12" s="1"/>
  <c r="AE178" i="12"/>
  <c r="AD78" i="12"/>
  <c r="AC117" i="12"/>
  <c r="AB118" i="12"/>
  <c r="AE77" i="12"/>
  <c r="AH44" i="12"/>
  <c r="AG45" i="12"/>
  <c r="AF115" i="12"/>
  <c r="AF116" i="12" s="1"/>
  <c r="AF75" i="12"/>
  <c r="AE243" i="12" l="1"/>
  <c r="W123" i="24"/>
  <c r="AE181" i="12"/>
  <c r="AF243" i="12"/>
  <c r="AG241" i="12"/>
  <c r="AG242" i="12" s="1"/>
  <c r="AG243" i="12"/>
  <c r="AG213" i="12"/>
  <c r="AG216" i="12" s="1"/>
  <c r="AG217" i="12" s="1"/>
  <c r="AF178" i="12"/>
  <c r="AD218" i="12"/>
  <c r="AE78" i="12"/>
  <c r="AH45" i="12"/>
  <c r="AI44" i="12"/>
  <c r="AF77" i="12"/>
  <c r="AC118" i="12"/>
  <c r="AD117" i="12"/>
  <c r="AG75" i="12"/>
  <c r="AG115" i="12"/>
  <c r="AG116" i="12" s="1"/>
  <c r="X123" i="24" l="1"/>
  <c r="AF181" i="12"/>
  <c r="AH241" i="12"/>
  <c r="AH242" i="12" s="1"/>
  <c r="AH213" i="12"/>
  <c r="AH216" i="12" s="1"/>
  <c r="AH217" i="12" s="1"/>
  <c r="AG178" i="12"/>
  <c r="AE218" i="12"/>
  <c r="AF78" i="12"/>
  <c r="AJ44" i="12"/>
  <c r="AI45" i="12"/>
  <c r="AH75" i="12"/>
  <c r="AH115" i="12"/>
  <c r="AH116" i="12" s="1"/>
  <c r="AG77" i="12"/>
  <c r="AE117" i="12"/>
  <c r="AD118" i="12"/>
  <c r="Y123" i="24" l="1"/>
  <c r="AG181" i="12"/>
  <c r="AI241" i="12"/>
  <c r="AI242" i="12" s="1"/>
  <c r="AI213" i="12"/>
  <c r="AI216" i="12" s="1"/>
  <c r="AI217" i="12" s="1"/>
  <c r="AH178" i="12"/>
  <c r="AF218" i="12"/>
  <c r="AG78" i="12"/>
  <c r="AH77" i="12"/>
  <c r="AI115" i="12"/>
  <c r="AI116" i="12" s="1"/>
  <c r="AI75" i="12"/>
  <c r="AK44" i="12"/>
  <c r="AJ45" i="12"/>
  <c r="AE118" i="12"/>
  <c r="AF117" i="12"/>
  <c r="AI218" i="12" l="1"/>
  <c r="AH243" i="12"/>
  <c r="AI243" i="12"/>
  <c r="AH181" i="12"/>
  <c r="AJ241" i="12"/>
  <c r="AJ242" i="12" s="1"/>
  <c r="AJ213" i="12"/>
  <c r="AJ216" i="12" s="1"/>
  <c r="AJ217" i="12" s="1"/>
  <c r="AI178" i="12"/>
  <c r="AG218" i="12"/>
  <c r="AH78" i="12"/>
  <c r="AK45" i="12"/>
  <c r="AL44" i="12"/>
  <c r="AI77" i="12"/>
  <c r="AG117" i="12"/>
  <c r="AF118" i="12"/>
  <c r="AJ115" i="12"/>
  <c r="AJ116" i="12" s="1"/>
  <c r="AJ75" i="12"/>
  <c r="AJ243" i="12" l="1"/>
  <c r="Z123" i="24"/>
  <c r="AI181" i="12"/>
  <c r="AK241" i="12"/>
  <c r="AK242" i="12" s="1"/>
  <c r="AK213" i="12"/>
  <c r="AK216" i="12" s="1"/>
  <c r="AK217" i="12" s="1"/>
  <c r="AJ178" i="12"/>
  <c r="AH218" i="12"/>
  <c r="AI78" i="12"/>
  <c r="AH117" i="12"/>
  <c r="AG118" i="12"/>
  <c r="AM44" i="12"/>
  <c r="AL45" i="12"/>
  <c r="AJ77" i="12"/>
  <c r="AK115" i="12"/>
  <c r="AK116" i="12" s="1"/>
  <c r="AK75" i="12"/>
  <c r="AB123" i="24" l="1"/>
  <c r="AA123" i="24"/>
  <c r="AJ181" i="12"/>
  <c r="AL241" i="12"/>
  <c r="AL242" i="12" s="1"/>
  <c r="AL213" i="12"/>
  <c r="AL216" i="12" s="1"/>
  <c r="AL217" i="12" s="1"/>
  <c r="AK178" i="12"/>
  <c r="AJ78" i="12"/>
  <c r="AL115" i="12"/>
  <c r="AL116" i="12" s="1"/>
  <c r="AL75" i="12"/>
  <c r="AM45" i="12"/>
  <c r="AN44" i="12"/>
  <c r="AK77" i="12"/>
  <c r="AI117" i="12"/>
  <c r="AH118" i="12"/>
  <c r="AK243" i="12" l="1"/>
  <c r="AL243" i="12"/>
  <c r="AK181" i="12"/>
  <c r="AM241" i="12"/>
  <c r="AM242" i="12" s="1"/>
  <c r="AM213" i="12"/>
  <c r="AM216" i="12" s="1"/>
  <c r="AM217" i="12" s="1"/>
  <c r="AL178" i="12"/>
  <c r="AJ218" i="12"/>
  <c r="AK78" i="12"/>
  <c r="AM115" i="12"/>
  <c r="AM116" i="12" s="1"/>
  <c r="AM75" i="12"/>
  <c r="AN45" i="12"/>
  <c r="AO44" i="12"/>
  <c r="AL77" i="12"/>
  <c r="AJ117" i="12"/>
  <c r="AI118" i="12"/>
  <c r="AM243" i="12" l="1"/>
  <c r="AC123" i="24"/>
  <c r="AL181" i="12"/>
  <c r="AN241" i="12"/>
  <c r="AN242" i="12" s="1"/>
  <c r="AN213" i="12"/>
  <c r="AN216" i="12" s="1"/>
  <c r="AN217" i="12" s="1"/>
  <c r="AM178" i="12"/>
  <c r="AK218" i="12"/>
  <c r="AL78" i="12"/>
  <c r="AN115" i="12"/>
  <c r="AN116" i="12" s="1"/>
  <c r="AN75" i="12"/>
  <c r="AP44" i="12"/>
  <c r="AO45" i="12"/>
  <c r="AM77" i="12"/>
  <c r="AJ118" i="12"/>
  <c r="AK117" i="12"/>
  <c r="AE123" i="24" l="1"/>
  <c r="AD123" i="24"/>
  <c r="AM181" i="12"/>
  <c r="AN243" i="12"/>
  <c r="AO241" i="12"/>
  <c r="AO242" i="12" s="1"/>
  <c r="AO213" i="12"/>
  <c r="AO216" i="12" s="1"/>
  <c r="AO217" i="12" s="1"/>
  <c r="AN178" i="12"/>
  <c r="AL218" i="12"/>
  <c r="AM78" i="12"/>
  <c r="AO75" i="12"/>
  <c r="AO115" i="12"/>
  <c r="AO116" i="12" s="1"/>
  <c r="AN77" i="12"/>
  <c r="AP45" i="12"/>
  <c r="AQ44" i="12"/>
  <c r="AK118" i="12"/>
  <c r="AL117" i="12"/>
  <c r="AF123" i="24" l="1"/>
  <c r="AN181" i="12"/>
  <c r="AP241" i="12"/>
  <c r="AP242" i="12" s="1"/>
  <c r="AP213" i="12"/>
  <c r="AP216" i="12" s="1"/>
  <c r="AP217" i="12" s="1"/>
  <c r="AO178" i="12"/>
  <c r="AM218" i="12"/>
  <c r="AN78" i="12"/>
  <c r="AR44" i="12"/>
  <c r="AQ45" i="12"/>
  <c r="AP115" i="12"/>
  <c r="AP116" i="12" s="1"/>
  <c r="AP75" i="12"/>
  <c r="AL118" i="12"/>
  <c r="AM117" i="12"/>
  <c r="AO77" i="12"/>
  <c r="AO243" i="12" l="1"/>
  <c r="AP243" i="12"/>
  <c r="AO181" i="12"/>
  <c r="AQ241" i="12"/>
  <c r="AQ242" i="12" s="1"/>
  <c r="AQ213" i="12"/>
  <c r="AQ216" i="12" s="1"/>
  <c r="AQ217" i="12" s="1"/>
  <c r="AP178" i="12"/>
  <c r="AN218" i="12"/>
  <c r="AO78" i="12"/>
  <c r="AP77" i="12"/>
  <c r="AN117" i="12"/>
  <c r="AM118" i="12"/>
  <c r="AQ75" i="12"/>
  <c r="AQ115" i="12"/>
  <c r="AQ116" i="12" s="1"/>
  <c r="AR45" i="12"/>
  <c r="AH123" i="24" l="1"/>
  <c r="AG123" i="24"/>
  <c r="AP181" i="12"/>
  <c r="AR241" i="12"/>
  <c r="AR242" i="12" s="1"/>
  <c r="AS238" i="12"/>
  <c r="AH252" i="12" s="1"/>
  <c r="AI252" i="12" s="1"/>
  <c r="AR213" i="12"/>
  <c r="AS213" i="12" s="1"/>
  <c r="AP78" i="12"/>
  <c r="AQ178" i="12"/>
  <c r="AO218" i="12"/>
  <c r="AQ77" i="12"/>
  <c r="AO117" i="12"/>
  <c r="AN118" i="12"/>
  <c r="AR115" i="12"/>
  <c r="AR116" i="12" s="1"/>
  <c r="AR75" i="12"/>
  <c r="AJ252" i="12" l="1"/>
  <c r="AJ257" i="12" s="1"/>
  <c r="C27" i="25"/>
  <c r="AH226" i="12"/>
  <c r="AI226" i="12" s="1"/>
  <c r="C48" i="25" s="1"/>
  <c r="C50" i="25" s="1"/>
  <c r="G48" i="25"/>
  <c r="G50" i="25" s="1"/>
  <c r="AI123" i="24"/>
  <c r="AQ181" i="12"/>
  <c r="AQ243" i="12"/>
  <c r="AR216" i="12"/>
  <c r="AR217" i="12" s="1"/>
  <c r="AQ78" i="12"/>
  <c r="AR178" i="12"/>
  <c r="AP218" i="12"/>
  <c r="AO118" i="12"/>
  <c r="AP117" i="12"/>
  <c r="AR77" i="12"/>
  <c r="J27" i="25" l="1"/>
  <c r="J35" i="25" s="1"/>
  <c r="C35" i="25"/>
  <c r="K48" i="25"/>
  <c r="K51" i="25" s="1"/>
  <c r="AJ226" i="12"/>
  <c r="AJ232" i="12" s="1"/>
  <c r="AR243" i="12"/>
  <c r="AR181" i="12"/>
  <c r="AR218" i="12"/>
  <c r="AQ218" i="12"/>
  <c r="AR78" i="12"/>
  <c r="AQ117" i="12"/>
  <c r="AP118" i="12"/>
  <c r="M33" i="25" l="1"/>
  <c r="M27" i="25"/>
  <c r="I3" i="15"/>
  <c r="AQ118" i="12"/>
  <c r="AR117" i="12"/>
  <c r="AR118" i="12" s="1"/>
  <c r="AN179" i="12" l="1"/>
  <c r="Y179" i="12" l="1"/>
  <c r="AG179" i="12"/>
  <c r="AH179" i="12"/>
  <c r="AO179" i="12"/>
  <c r="Z179" i="12"/>
  <c r="AP179" i="12"/>
  <c r="N179" i="12"/>
  <c r="P179" i="12"/>
  <c r="S179" i="12"/>
  <c r="AB179" i="12"/>
  <c r="AJ179" i="12"/>
  <c r="AR179" i="12"/>
  <c r="Q179" i="12"/>
  <c r="AI179" i="12"/>
  <c r="AQ179" i="12"/>
  <c r="T179" i="12"/>
  <c r="AC179" i="12"/>
  <c r="AK179" i="12"/>
  <c r="L179" i="12"/>
  <c r="U179" i="12"/>
  <c r="AD179" i="12"/>
  <c r="AL179" i="12"/>
  <c r="AA179" i="12"/>
  <c r="R179" i="12"/>
  <c r="W179" i="12"/>
  <c r="AE179" i="12"/>
  <c r="AM179" i="12"/>
  <c r="M179" i="12"/>
  <c r="X179" i="12"/>
  <c r="AF179" i="12"/>
  <c r="L180" i="12" l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l="1"/>
  <c r="X180" i="12" l="1"/>
  <c r="Y180" i="12" l="1"/>
  <c r="Z180" i="12" l="1"/>
  <c r="AA180" i="12" l="1"/>
  <c r="AB180" i="12" l="1"/>
  <c r="AC180" i="12" l="1"/>
  <c r="AD180" i="12" l="1"/>
  <c r="AE180" i="12" l="1"/>
  <c r="AF180" i="12" l="1"/>
  <c r="AG180" i="12" l="1"/>
  <c r="AH180" i="12" l="1"/>
  <c r="AI180" i="12" l="1"/>
  <c r="AJ180" i="12" l="1"/>
  <c r="AK180" i="12" l="1"/>
  <c r="AL180" i="12" l="1"/>
  <c r="AM180" i="12" l="1"/>
  <c r="AN180" i="12" l="1"/>
  <c r="AO180" i="12" l="1"/>
  <c r="AP180" i="12" l="1"/>
  <c r="AQ180" i="12" l="1"/>
  <c r="AR180" i="12" l="1"/>
  <c r="E6" i="11" l="1"/>
  <c r="J6" i="11" s="1"/>
  <c r="F35" i="12" l="1"/>
  <c r="E53" i="12"/>
  <c r="F52" i="12" l="1"/>
  <c r="F53" i="12" s="1"/>
  <c r="F49" i="12"/>
  <c r="F50" i="12" s="1"/>
  <c r="C75" i="28"/>
  <c r="G35" i="12"/>
  <c r="D75" i="28" l="1"/>
  <c r="G52" i="12"/>
  <c r="G53" i="12" s="1"/>
  <c r="G49" i="12"/>
  <c r="G50" i="12" s="1"/>
  <c r="H35" i="12"/>
  <c r="H52" i="12" l="1"/>
  <c r="H53" i="12" s="1"/>
  <c r="H49" i="12"/>
  <c r="H50" i="12" s="1"/>
  <c r="E75" i="28"/>
  <c r="I35" i="12"/>
  <c r="I49" i="12" l="1"/>
  <c r="I50" i="12" s="1"/>
  <c r="I52" i="12"/>
  <c r="I53" i="12" s="1"/>
  <c r="F75" i="28"/>
  <c r="J35" i="12"/>
  <c r="J52" i="12" l="1"/>
  <c r="J53" i="12" s="1"/>
  <c r="J49" i="12"/>
  <c r="J50" i="12" s="1"/>
  <c r="G75" i="28"/>
  <c r="K35" i="12"/>
  <c r="L35" i="12" l="1"/>
  <c r="K52" i="12"/>
  <c r="K53" i="12" s="1"/>
  <c r="K49" i="12"/>
  <c r="K50" i="12" s="1"/>
  <c r="H75" i="28"/>
  <c r="M35" i="12"/>
  <c r="J75" i="28" l="1"/>
  <c r="M49" i="12"/>
  <c r="M52" i="12"/>
  <c r="I75" i="28"/>
  <c r="L52" i="12"/>
  <c r="L53" i="12" s="1"/>
  <c r="L49" i="12"/>
  <c r="L50" i="12" s="1"/>
  <c r="L51" i="12" s="1"/>
  <c r="L264" i="12" s="1"/>
  <c r="N35" i="12"/>
  <c r="N52" i="12" l="1"/>
  <c r="N49" i="12"/>
  <c r="O35" i="12"/>
  <c r="P35" i="12" s="1"/>
  <c r="K75" i="28"/>
  <c r="L75" i="28"/>
  <c r="L266" i="12"/>
  <c r="L54" i="12"/>
  <c r="M53" i="12"/>
  <c r="N53" i="12" s="1"/>
  <c r="N54" i="12" s="1"/>
  <c r="M50" i="12"/>
  <c r="L84" i="12"/>
  <c r="L124" i="12"/>
  <c r="L125" i="12" s="1"/>
  <c r="L126" i="12" s="1"/>
  <c r="M75" i="28" l="1"/>
  <c r="P52" i="12"/>
  <c r="P49" i="12"/>
  <c r="M51" i="12"/>
  <c r="M84" i="12" s="1"/>
  <c r="M184" i="12" s="1"/>
  <c r="N50" i="12"/>
  <c r="N51" i="12" s="1"/>
  <c r="N264" i="12" s="1"/>
  <c r="N266" i="12" s="1"/>
  <c r="N269" i="12" s="1"/>
  <c r="L269" i="12"/>
  <c r="L270" i="12" s="1"/>
  <c r="M54" i="12"/>
  <c r="L128" i="12"/>
  <c r="L129" i="12" s="1"/>
  <c r="L130" i="12" s="1"/>
  <c r="L131" i="12" s="1"/>
  <c r="L88" i="12"/>
  <c r="L90" i="12" s="1"/>
  <c r="L183" i="12"/>
  <c r="L186" i="12" s="1"/>
  <c r="L184" i="12"/>
  <c r="L185" i="12" s="1"/>
  <c r="L86" i="12"/>
  <c r="Q35" i="12"/>
  <c r="L127" i="12"/>
  <c r="Q52" i="12" l="1"/>
  <c r="Q49" i="12"/>
  <c r="M86" i="12"/>
  <c r="M264" i="12"/>
  <c r="M266" i="12" s="1"/>
  <c r="M183" i="12"/>
  <c r="M186" i="12" s="1"/>
  <c r="M124" i="12"/>
  <c r="M125" i="12" s="1"/>
  <c r="M126" i="12" s="1"/>
  <c r="M127" i="12" s="1"/>
  <c r="N75" i="28"/>
  <c r="N84" i="12"/>
  <c r="N183" i="12" s="1"/>
  <c r="O50" i="12"/>
  <c r="P50" i="12" s="1"/>
  <c r="P51" i="12" s="1"/>
  <c r="N124" i="12"/>
  <c r="N125" i="12" s="1"/>
  <c r="L91" i="12"/>
  <c r="O53" i="12"/>
  <c r="P53" i="12" s="1"/>
  <c r="M88" i="12"/>
  <c r="M90" i="12" s="1"/>
  <c r="M128" i="12"/>
  <c r="M129" i="12" s="1"/>
  <c r="M130" i="12" s="1"/>
  <c r="M131" i="12" s="1"/>
  <c r="M185" i="12"/>
  <c r="L87" i="12"/>
  <c r="L271" i="12"/>
  <c r="R35" i="12"/>
  <c r="O75" i="28" l="1"/>
  <c r="R49" i="12"/>
  <c r="R52" i="12"/>
  <c r="N126" i="12"/>
  <c r="O126" i="12" s="1"/>
  <c r="M87" i="12"/>
  <c r="M269" i="12"/>
  <c r="M270" i="12" s="1"/>
  <c r="N270" i="12" s="1"/>
  <c r="O270" i="12" s="1"/>
  <c r="N184" i="12"/>
  <c r="N185" i="12" s="1"/>
  <c r="O185" i="12" s="1"/>
  <c r="N86" i="12"/>
  <c r="M91" i="12"/>
  <c r="N186" i="12"/>
  <c r="O186" i="12" s="1"/>
  <c r="N128" i="12"/>
  <c r="N129" i="12" s="1"/>
  <c r="N130" i="12" s="1"/>
  <c r="N88" i="12"/>
  <c r="N90" i="12" s="1"/>
  <c r="P54" i="12"/>
  <c r="Q53" i="12"/>
  <c r="P84" i="12"/>
  <c r="P264" i="12"/>
  <c r="P124" i="12"/>
  <c r="P125" i="12" s="1"/>
  <c r="S35" i="12"/>
  <c r="Q50" i="12"/>
  <c r="Q51" i="12" s="1"/>
  <c r="N127" i="12" l="1"/>
  <c r="S52" i="12"/>
  <c r="S49" i="12"/>
  <c r="N87" i="12"/>
  <c r="O87" i="12" s="1"/>
  <c r="P75" i="28"/>
  <c r="M271" i="12"/>
  <c r="P266" i="12"/>
  <c r="N91" i="12"/>
  <c r="O91" i="12" s="1"/>
  <c r="R50" i="12"/>
  <c r="P128" i="12"/>
  <c r="P129" i="12" s="1"/>
  <c r="P88" i="12"/>
  <c r="P90" i="12" s="1"/>
  <c r="Q54" i="12"/>
  <c r="R53" i="12"/>
  <c r="O130" i="12"/>
  <c r="N131" i="12"/>
  <c r="P86" i="12"/>
  <c r="P184" i="12"/>
  <c r="P185" i="12" s="1"/>
  <c r="P183" i="12"/>
  <c r="P186" i="12" s="1"/>
  <c r="O127" i="12"/>
  <c r="P126" i="12"/>
  <c r="Q264" i="12"/>
  <c r="Q266" i="12" s="1"/>
  <c r="Q269" i="12" s="1"/>
  <c r="Q124" i="12"/>
  <c r="Q125" i="12" s="1"/>
  <c r="Q84" i="12"/>
  <c r="N271" i="12"/>
  <c r="T35" i="12"/>
  <c r="S53" i="12" l="1"/>
  <c r="Q75" i="28"/>
  <c r="T52" i="12"/>
  <c r="T49" i="12"/>
  <c r="P269" i="12"/>
  <c r="P270" i="12" s="1"/>
  <c r="Q270" i="12" s="1"/>
  <c r="R270" i="12" s="1"/>
  <c r="P91" i="12"/>
  <c r="P130" i="12"/>
  <c r="O131" i="12"/>
  <c r="S54" i="12"/>
  <c r="Q88" i="12"/>
  <c r="Q90" i="12" s="1"/>
  <c r="Q128" i="12"/>
  <c r="Q129" i="12" s="1"/>
  <c r="Q86" i="12"/>
  <c r="Q184" i="12"/>
  <c r="Q185" i="12" s="1"/>
  <c r="R185" i="12" s="1"/>
  <c r="Q183" i="12"/>
  <c r="Q186" i="12" s="1"/>
  <c r="R186" i="12" s="1"/>
  <c r="S50" i="12"/>
  <c r="S51" i="12" s="1"/>
  <c r="Q126" i="12"/>
  <c r="P127" i="12"/>
  <c r="U35" i="12"/>
  <c r="P87" i="12"/>
  <c r="T53" i="12" l="1"/>
  <c r="R75" i="28"/>
  <c r="U49" i="12"/>
  <c r="U52" i="12"/>
  <c r="Q91" i="12"/>
  <c r="R91" i="12" s="1"/>
  <c r="P271" i="12"/>
  <c r="U53" i="12"/>
  <c r="T54" i="12"/>
  <c r="S128" i="12"/>
  <c r="S129" i="12" s="1"/>
  <c r="S88" i="12"/>
  <c r="S90" i="12" s="1"/>
  <c r="Q130" i="12"/>
  <c r="P131" i="12"/>
  <c r="S264" i="12"/>
  <c r="S124" i="12"/>
  <c r="S125" i="12" s="1"/>
  <c r="S84" i="12"/>
  <c r="Q127" i="12"/>
  <c r="R126" i="12"/>
  <c r="Q271" i="12"/>
  <c r="Q87" i="12"/>
  <c r="V35" i="12"/>
  <c r="T50" i="12"/>
  <c r="T51" i="12" s="1"/>
  <c r="R87" i="12" l="1"/>
  <c r="S75" i="28"/>
  <c r="S266" i="12"/>
  <c r="V53" i="12"/>
  <c r="S91" i="12"/>
  <c r="Q131" i="12"/>
  <c r="R130" i="12"/>
  <c r="U54" i="12"/>
  <c r="T88" i="12"/>
  <c r="T90" i="12" s="1"/>
  <c r="T128" i="12"/>
  <c r="T129" i="12" s="1"/>
  <c r="T264" i="12"/>
  <c r="T266" i="12" s="1"/>
  <c r="T269" i="12" s="1"/>
  <c r="T84" i="12"/>
  <c r="T124" i="12"/>
  <c r="T125" i="12" s="1"/>
  <c r="U50" i="12"/>
  <c r="U51" i="12" s="1"/>
  <c r="W35" i="12"/>
  <c r="S86" i="12"/>
  <c r="S183" i="12"/>
  <c r="S186" i="12" s="1"/>
  <c r="S184" i="12"/>
  <c r="S185" i="12" s="1"/>
  <c r="R271" i="12"/>
  <c r="R127" i="12"/>
  <c r="S126" i="12"/>
  <c r="T75" i="28" l="1"/>
  <c r="W49" i="12"/>
  <c r="W52" i="12"/>
  <c r="W53" i="12" s="1"/>
  <c r="S269" i="12"/>
  <c r="S270" i="12" s="1"/>
  <c r="T91" i="12"/>
  <c r="V50" i="12"/>
  <c r="V51" i="12" s="1"/>
  <c r="V264" i="12" s="1"/>
  <c r="V266" i="12" s="1"/>
  <c r="V269" i="12" s="1"/>
  <c r="V54" i="12"/>
  <c r="U88" i="12"/>
  <c r="U90" i="12" s="1"/>
  <c r="U128" i="12"/>
  <c r="U129" i="12" s="1"/>
  <c r="R131" i="12"/>
  <c r="S130" i="12"/>
  <c r="S87" i="12"/>
  <c r="S127" i="12"/>
  <c r="T126" i="12"/>
  <c r="T86" i="12"/>
  <c r="T183" i="12"/>
  <c r="T186" i="12" s="1"/>
  <c r="T184" i="12"/>
  <c r="T185" i="12" s="1"/>
  <c r="X35" i="12"/>
  <c r="U264" i="12"/>
  <c r="U124" i="12"/>
  <c r="U125" i="12" s="1"/>
  <c r="U84" i="12"/>
  <c r="U75" i="28" l="1"/>
  <c r="X52" i="12"/>
  <c r="X53" i="12" s="1"/>
  <c r="X49" i="12"/>
  <c r="T271" i="12"/>
  <c r="U266" i="12"/>
  <c r="S271" i="12"/>
  <c r="U91" i="12"/>
  <c r="V91" i="12" s="1"/>
  <c r="V124" i="12"/>
  <c r="V125" i="12" s="1"/>
  <c r="V84" i="12"/>
  <c r="T87" i="12"/>
  <c r="W54" i="12"/>
  <c r="S131" i="12"/>
  <c r="T130" i="12"/>
  <c r="V88" i="12"/>
  <c r="V128" i="12"/>
  <c r="V129" i="12" s="1"/>
  <c r="T127" i="12"/>
  <c r="U126" i="12"/>
  <c r="U86" i="12"/>
  <c r="U183" i="12"/>
  <c r="U186" i="12" s="1"/>
  <c r="V186" i="12" s="1"/>
  <c r="U184" i="12"/>
  <c r="U185" i="12" s="1"/>
  <c r="V185" i="12" s="1"/>
  <c r="Y35" i="12"/>
  <c r="W50" i="12"/>
  <c r="W51" i="12" s="1"/>
  <c r="V75" i="28" l="1"/>
  <c r="Y52" i="12"/>
  <c r="Y53" i="12" s="1"/>
  <c r="Y49" i="12"/>
  <c r="U269" i="12"/>
  <c r="U270" i="12" s="1"/>
  <c r="V270" i="12" s="1"/>
  <c r="U87" i="12"/>
  <c r="X54" i="12"/>
  <c r="T131" i="12"/>
  <c r="U130" i="12"/>
  <c r="W88" i="12"/>
  <c r="W90" i="12" s="1"/>
  <c r="W91" i="12" s="1"/>
  <c r="W128" i="12"/>
  <c r="W129" i="12" s="1"/>
  <c r="W264" i="12"/>
  <c r="W266" i="12" s="1"/>
  <c r="W269" i="12" s="1"/>
  <c r="W84" i="12"/>
  <c r="W124" i="12"/>
  <c r="W125" i="12" s="1"/>
  <c r="X50" i="12"/>
  <c r="X51" i="12" s="1"/>
  <c r="Z35" i="12"/>
  <c r="V126" i="12"/>
  <c r="U127" i="12"/>
  <c r="W75" i="28" l="1"/>
  <c r="Z52" i="12"/>
  <c r="Z49" i="12"/>
  <c r="W270" i="12"/>
  <c r="V87" i="12"/>
  <c r="U271" i="12"/>
  <c r="X88" i="12"/>
  <c r="X90" i="12" s="1"/>
  <c r="X91" i="12" s="1"/>
  <c r="X128" i="12"/>
  <c r="X129" i="12" s="1"/>
  <c r="U131" i="12"/>
  <c r="V130" i="12"/>
  <c r="Y54" i="12"/>
  <c r="V127" i="12"/>
  <c r="W126" i="12"/>
  <c r="X264" i="12"/>
  <c r="X266" i="12" s="1"/>
  <c r="X269" i="12" s="1"/>
  <c r="X124" i="12"/>
  <c r="X125" i="12" s="1"/>
  <c r="X84" i="12"/>
  <c r="Y50" i="12"/>
  <c r="Y51" i="12" s="1"/>
  <c r="W183" i="12"/>
  <c r="W186" i="12" s="1"/>
  <c r="W86" i="12"/>
  <c r="W184" i="12"/>
  <c r="W185" i="12" s="1"/>
  <c r="AA35" i="12"/>
  <c r="AA52" i="12" l="1"/>
  <c r="AA49" i="12"/>
  <c r="X270" i="12"/>
  <c r="Z53" i="12"/>
  <c r="Z54" i="12" s="1"/>
  <c r="X75" i="28"/>
  <c r="V271" i="12"/>
  <c r="Y128" i="12"/>
  <c r="Y129" i="12" s="1"/>
  <c r="Y88" i="12"/>
  <c r="Y90" i="12" s="1"/>
  <c r="Y91" i="12" s="1"/>
  <c r="V131" i="12"/>
  <c r="W130" i="12"/>
  <c r="AB35" i="12"/>
  <c r="Z50" i="12"/>
  <c r="Y264" i="12"/>
  <c r="Y266" i="12" s="1"/>
  <c r="Y269" i="12" s="1"/>
  <c r="Y84" i="12"/>
  <c r="Y124" i="12"/>
  <c r="Y125" i="12" s="1"/>
  <c r="X184" i="12"/>
  <c r="X185" i="12" s="1"/>
  <c r="X183" i="12"/>
  <c r="X186" i="12" s="1"/>
  <c r="X86" i="12"/>
  <c r="W127" i="12"/>
  <c r="X126" i="12"/>
  <c r="W87" i="12"/>
  <c r="AB52" i="12" l="1"/>
  <c r="AB49" i="12"/>
  <c r="Y270" i="12"/>
  <c r="AA53" i="12"/>
  <c r="AA54" i="12" s="1"/>
  <c r="Y75" i="28"/>
  <c r="W271" i="12"/>
  <c r="Z51" i="12"/>
  <c r="Z264" i="12" s="1"/>
  <c r="Z266" i="12" s="1"/>
  <c r="Z269" i="12" s="1"/>
  <c r="Z270" i="12" s="1"/>
  <c r="AA50" i="12"/>
  <c r="AA51" i="12" s="1"/>
  <c r="X130" i="12"/>
  <c r="W131" i="12"/>
  <c r="AC35" i="12"/>
  <c r="Z88" i="12"/>
  <c r="Z90" i="12" s="1"/>
  <c r="Z91" i="12" s="1"/>
  <c r="Z128" i="12"/>
  <c r="Z129" i="12" s="1"/>
  <c r="Y126" i="12"/>
  <c r="X127" i="12"/>
  <c r="Y183" i="12"/>
  <c r="Y186" i="12" s="1"/>
  <c r="Y184" i="12"/>
  <c r="Y185" i="12" s="1"/>
  <c r="Y86" i="12"/>
  <c r="X87" i="12"/>
  <c r="Z75" i="28" l="1"/>
  <c r="AC52" i="12"/>
  <c r="AC49" i="12"/>
  <c r="AB53" i="12"/>
  <c r="Z84" i="12"/>
  <c r="Z86" i="12" s="1"/>
  <c r="Z124" i="12"/>
  <c r="Z125" i="12" s="1"/>
  <c r="Z126" i="12" s="1"/>
  <c r="X271" i="12"/>
  <c r="AD35" i="12"/>
  <c r="AB50" i="12"/>
  <c r="AB51" i="12" s="1"/>
  <c r="AA88" i="12"/>
  <c r="AA90" i="12" s="1"/>
  <c r="AA91" i="12" s="1"/>
  <c r="AA128" i="12"/>
  <c r="AA129" i="12" s="1"/>
  <c r="X131" i="12"/>
  <c r="Y130" i="12"/>
  <c r="Y87" i="12"/>
  <c r="AA264" i="12"/>
  <c r="AA266" i="12" s="1"/>
  <c r="AA269" i="12" s="1"/>
  <c r="AA270" i="12" s="1"/>
  <c r="AA124" i="12"/>
  <c r="AA125" i="12" s="1"/>
  <c r="AA84" i="12"/>
  <c r="Y127" i="12"/>
  <c r="AC53" i="12" l="1"/>
  <c r="AC54" i="12" s="1"/>
  <c r="AA75" i="28"/>
  <c r="AD49" i="12"/>
  <c r="AD52" i="12"/>
  <c r="AB270" i="12"/>
  <c r="AB54" i="12"/>
  <c r="AB128" i="12" s="1"/>
  <c r="AB129" i="12" s="1"/>
  <c r="Z184" i="12"/>
  <c r="Z185" i="12" s="1"/>
  <c r="Z183" i="12"/>
  <c r="Z186" i="12" s="1"/>
  <c r="Y271" i="12"/>
  <c r="Z130" i="12"/>
  <c r="Y131" i="12"/>
  <c r="AE35" i="12"/>
  <c r="AC50" i="12"/>
  <c r="AC51" i="12" s="1"/>
  <c r="Z87" i="12"/>
  <c r="AA184" i="12"/>
  <c r="AA86" i="12"/>
  <c r="AA183" i="12"/>
  <c r="Z127" i="12"/>
  <c r="AA126" i="12"/>
  <c r="AB264" i="12"/>
  <c r="AB84" i="12"/>
  <c r="AB124" i="12"/>
  <c r="AB125" i="12" s="1"/>
  <c r="AD53" i="12" l="1"/>
  <c r="AD54" i="12" s="1"/>
  <c r="AE49" i="12"/>
  <c r="AE52" i="12"/>
  <c r="AB88" i="12"/>
  <c r="AB90" i="12" s="1"/>
  <c r="AB91" i="12" s="1"/>
  <c r="AA186" i="12"/>
  <c r="AA185" i="12"/>
  <c r="AB75" i="28"/>
  <c r="AB271" i="12"/>
  <c r="AB266" i="12"/>
  <c r="AB269" i="12" s="1"/>
  <c r="AA271" i="12"/>
  <c r="Z271" i="12"/>
  <c r="AD50" i="12"/>
  <c r="AD51" i="12" s="1"/>
  <c r="AA87" i="12"/>
  <c r="AF35" i="12"/>
  <c r="Z131" i="12"/>
  <c r="AA130" i="12"/>
  <c r="AC128" i="12"/>
  <c r="AC129" i="12" s="1"/>
  <c r="AC88" i="12"/>
  <c r="AC90" i="12" s="1"/>
  <c r="AA127" i="12"/>
  <c r="AB126" i="12"/>
  <c r="AB86" i="12"/>
  <c r="AB183" i="12"/>
  <c r="AB184" i="12"/>
  <c r="AC264" i="12"/>
  <c r="AC84" i="12"/>
  <c r="AC124" i="12"/>
  <c r="AC125" i="12" s="1"/>
  <c r="AE53" i="12" l="1"/>
  <c r="AC75" i="28"/>
  <c r="AF52" i="12"/>
  <c r="AF53" i="12" s="1"/>
  <c r="AF49" i="12"/>
  <c r="AC91" i="12"/>
  <c r="AB185" i="12"/>
  <c r="AB186" i="12"/>
  <c r="AC266" i="12"/>
  <c r="AC269" i="12" s="1"/>
  <c r="AC270" i="12" s="1"/>
  <c r="AB87" i="12"/>
  <c r="AE50" i="12"/>
  <c r="AE51" i="12" s="1"/>
  <c r="AE54" i="12"/>
  <c r="AD88" i="12"/>
  <c r="AD90" i="12" s="1"/>
  <c r="AD128" i="12"/>
  <c r="AD129" i="12" s="1"/>
  <c r="AA131" i="12"/>
  <c r="AB130" i="12"/>
  <c r="AG35" i="12"/>
  <c r="AC184" i="12"/>
  <c r="AC183" i="12"/>
  <c r="AC86" i="12"/>
  <c r="AC126" i="12"/>
  <c r="AB127" i="12"/>
  <c r="AD264" i="12"/>
  <c r="AD124" i="12"/>
  <c r="AD125" i="12" s="1"/>
  <c r="AD84" i="12"/>
  <c r="AD75" i="28" l="1"/>
  <c r="AG52" i="12"/>
  <c r="AG53" i="12" s="1"/>
  <c r="AG49" i="12"/>
  <c r="AD91" i="12"/>
  <c r="AC186" i="12"/>
  <c r="AC185" i="12"/>
  <c r="AD266" i="12"/>
  <c r="AD269" i="12" s="1"/>
  <c r="AD270" i="12" s="1"/>
  <c r="AC87" i="12"/>
  <c r="AF50" i="12"/>
  <c r="AF51" i="12" s="1"/>
  <c r="AH35" i="12"/>
  <c r="AB131" i="12"/>
  <c r="AC130" i="12"/>
  <c r="AF54" i="12"/>
  <c r="AE88" i="12"/>
  <c r="AE90" i="12" s="1"/>
  <c r="AE128" i="12"/>
  <c r="AE129" i="12" s="1"/>
  <c r="AE264" i="12"/>
  <c r="AE124" i="12"/>
  <c r="AE125" i="12" s="1"/>
  <c r="AE84" i="12"/>
  <c r="AC127" i="12"/>
  <c r="AD126" i="12"/>
  <c r="AD184" i="12"/>
  <c r="AD183" i="12"/>
  <c r="AD86" i="12"/>
  <c r="AE75" i="28" l="1"/>
  <c r="AH52" i="12"/>
  <c r="AH53" i="12" s="1"/>
  <c r="AH49" i="12"/>
  <c r="AE91" i="12"/>
  <c r="AD186" i="12"/>
  <c r="AD185" i="12"/>
  <c r="AC271" i="12"/>
  <c r="AE266" i="12"/>
  <c r="AE269" i="12" s="1"/>
  <c r="AE270" i="12" s="1"/>
  <c r="AD87" i="12"/>
  <c r="AG50" i="12"/>
  <c r="AG51" i="12" s="1"/>
  <c r="AG54" i="12"/>
  <c r="AF88" i="12"/>
  <c r="AF90" i="12" s="1"/>
  <c r="AF128" i="12"/>
  <c r="AF129" i="12" s="1"/>
  <c r="AD130" i="12"/>
  <c r="AC131" i="12"/>
  <c r="AI35" i="12"/>
  <c r="AD127" i="12"/>
  <c r="AE126" i="12"/>
  <c r="AF264" i="12"/>
  <c r="AF124" i="12"/>
  <c r="AF125" i="12" s="1"/>
  <c r="AF84" i="12"/>
  <c r="AE184" i="12"/>
  <c r="AE183" i="12"/>
  <c r="AE86" i="12"/>
  <c r="AI52" i="12" l="1"/>
  <c r="AI53" i="12" s="1"/>
  <c r="AI49" i="12"/>
  <c r="AF91" i="12"/>
  <c r="AE186" i="12"/>
  <c r="AE185" i="12"/>
  <c r="AF75" i="28"/>
  <c r="AD271" i="12"/>
  <c r="AF266" i="12"/>
  <c r="AF269" i="12" s="1"/>
  <c r="AF270" i="12" s="1"/>
  <c r="AE87" i="12"/>
  <c r="AH50" i="12"/>
  <c r="AD131" i="12"/>
  <c r="AE130" i="12"/>
  <c r="AJ35" i="12"/>
  <c r="AG128" i="12"/>
  <c r="AG129" i="12" s="1"/>
  <c r="AG88" i="12"/>
  <c r="AG90" i="12" s="1"/>
  <c r="AH54" i="12"/>
  <c r="AE127" i="12"/>
  <c r="AF126" i="12"/>
  <c r="AG264" i="12"/>
  <c r="AG84" i="12"/>
  <c r="AG124" i="12"/>
  <c r="AG125" i="12" s="1"/>
  <c r="AF184" i="12"/>
  <c r="AF86" i="12"/>
  <c r="AF183" i="12"/>
  <c r="AJ52" i="12" l="1"/>
  <c r="AJ53" i="12" s="1"/>
  <c r="AJ49" i="12"/>
  <c r="AI50" i="12"/>
  <c r="AI51" i="12" s="1"/>
  <c r="AG91" i="12"/>
  <c r="AF186" i="12"/>
  <c r="AF185" i="12"/>
  <c r="AG75" i="28"/>
  <c r="AE271" i="12"/>
  <c r="AG266" i="12"/>
  <c r="AG269" i="12" s="1"/>
  <c r="AG270" i="12" s="1"/>
  <c r="AF87" i="12"/>
  <c r="AH51" i="12"/>
  <c r="AH124" i="12" s="1"/>
  <c r="AH125" i="12" s="1"/>
  <c r="AI54" i="12"/>
  <c r="AK35" i="12"/>
  <c r="AE131" i="12"/>
  <c r="AF130" i="12"/>
  <c r="AH88" i="12"/>
  <c r="AH90" i="12" s="1"/>
  <c r="AH128" i="12"/>
  <c r="AH129" i="12" s="1"/>
  <c r="AG183" i="12"/>
  <c r="AG86" i="12"/>
  <c r="AG184" i="12"/>
  <c r="AF127" i="12"/>
  <c r="AG126" i="12"/>
  <c r="AG186" i="12" l="1"/>
  <c r="AJ50" i="12"/>
  <c r="AJ51" i="12" s="1"/>
  <c r="AK52" i="12"/>
  <c r="AK53" i="12" s="1"/>
  <c r="AK49" i="12"/>
  <c r="AH91" i="12"/>
  <c r="AG185" i="12"/>
  <c r="AH75" i="28"/>
  <c r="AF271" i="12"/>
  <c r="AG87" i="12"/>
  <c r="AH264" i="12"/>
  <c r="AH266" i="12" s="1"/>
  <c r="AH269" i="12" s="1"/>
  <c r="AH270" i="12" s="1"/>
  <c r="AI270" i="12" s="1"/>
  <c r="AH84" i="12"/>
  <c r="AH86" i="12" s="1"/>
  <c r="AG130" i="12"/>
  <c r="AF131" i="12"/>
  <c r="AI88" i="12"/>
  <c r="AI90" i="12" s="1"/>
  <c r="AI128" i="12"/>
  <c r="AI129" i="12" s="1"/>
  <c r="AL35" i="12"/>
  <c r="AJ54" i="12"/>
  <c r="AI264" i="12"/>
  <c r="AI266" i="12" s="1"/>
  <c r="AI269" i="12" s="1"/>
  <c r="AI84" i="12"/>
  <c r="AI124" i="12"/>
  <c r="AI125" i="12" s="1"/>
  <c r="AG127" i="12"/>
  <c r="AH126" i="12"/>
  <c r="AK50" i="12" l="1"/>
  <c r="AI91" i="12"/>
  <c r="AL52" i="12"/>
  <c r="AL53" i="12" s="1"/>
  <c r="AL49" i="12"/>
  <c r="AL50" i="12" s="1"/>
  <c r="AI75" i="28"/>
  <c r="AG271" i="12"/>
  <c r="AH87" i="12"/>
  <c r="AH183" i="12"/>
  <c r="AH186" i="12" s="1"/>
  <c r="AH184" i="12"/>
  <c r="AH185" i="12" s="1"/>
  <c r="AK54" i="12"/>
  <c r="AM35" i="12"/>
  <c r="AJ88" i="12"/>
  <c r="AJ90" i="12" s="1"/>
  <c r="AJ128" i="12"/>
  <c r="AJ129" i="12" s="1"/>
  <c r="AG131" i="12"/>
  <c r="AH130" i="12"/>
  <c r="AI271" i="12"/>
  <c r="AI86" i="12"/>
  <c r="AI183" i="12"/>
  <c r="AI184" i="12"/>
  <c r="AJ264" i="12"/>
  <c r="AJ266" i="12" s="1"/>
  <c r="AJ269" i="12" s="1"/>
  <c r="AJ270" i="12" s="1"/>
  <c r="AJ84" i="12"/>
  <c r="AJ124" i="12"/>
  <c r="AJ125" i="12" s="1"/>
  <c r="AH127" i="12"/>
  <c r="AI126" i="12"/>
  <c r="AK51" i="12"/>
  <c r="AJ91" i="12" l="1"/>
  <c r="AM52" i="12"/>
  <c r="AM53" i="12" s="1"/>
  <c r="AM49" i="12"/>
  <c r="AM50" i="12" s="1"/>
  <c r="AM51" i="12" s="1"/>
  <c r="AJ75" i="28"/>
  <c r="AI87" i="12"/>
  <c r="AJ271" i="12"/>
  <c r="AI186" i="12"/>
  <c r="AH271" i="12"/>
  <c r="AI185" i="12"/>
  <c r="AH131" i="12"/>
  <c r="AI130" i="12"/>
  <c r="AK88" i="12"/>
  <c r="AK90" i="12" s="1"/>
  <c r="AK91" i="12" s="1"/>
  <c r="AK128" i="12"/>
  <c r="AK129" i="12" s="1"/>
  <c r="AN35" i="12"/>
  <c r="AL54" i="12"/>
  <c r="AL51" i="12"/>
  <c r="AK264" i="12"/>
  <c r="AK266" i="12" s="1"/>
  <c r="AK269" i="12" s="1"/>
  <c r="AK270" i="12" s="1"/>
  <c r="AK84" i="12"/>
  <c r="AK124" i="12"/>
  <c r="AK125" i="12" s="1"/>
  <c r="AI127" i="12"/>
  <c r="AJ126" i="12"/>
  <c r="AJ184" i="12"/>
  <c r="AJ86" i="12"/>
  <c r="AJ183" i="12"/>
  <c r="AN52" i="12" l="1"/>
  <c r="AN53" i="12" s="1"/>
  <c r="AN49" i="12"/>
  <c r="AJ87" i="12"/>
  <c r="AK75" i="28"/>
  <c r="AN50" i="12"/>
  <c r="AJ186" i="12"/>
  <c r="AK271" i="12"/>
  <c r="AJ185" i="12"/>
  <c r="AM54" i="12"/>
  <c r="AO35" i="12"/>
  <c r="AJ130" i="12"/>
  <c r="AI131" i="12"/>
  <c r="AL128" i="12"/>
  <c r="AL129" i="12" s="1"/>
  <c r="AL88" i="12"/>
  <c r="AL90" i="12" s="1"/>
  <c r="AL91" i="12" s="1"/>
  <c r="AK86" i="12"/>
  <c r="AK183" i="12"/>
  <c r="AK184" i="12"/>
  <c r="AL264" i="12"/>
  <c r="AL266" i="12" s="1"/>
  <c r="AL269" i="12" s="1"/>
  <c r="AL270" i="12" s="1"/>
  <c r="AL84" i="12"/>
  <c r="AL124" i="12"/>
  <c r="AL125" i="12" s="1"/>
  <c r="AJ127" i="12"/>
  <c r="AK126" i="12"/>
  <c r="AL75" i="28" l="1"/>
  <c r="AO52" i="12"/>
  <c r="AO49" i="12"/>
  <c r="AO50" i="12" s="1"/>
  <c r="AK186" i="12"/>
  <c r="AK87" i="12"/>
  <c r="AK185" i="12"/>
  <c r="AO53" i="12"/>
  <c r="AJ131" i="12"/>
  <c r="AK130" i="12"/>
  <c r="AP35" i="12"/>
  <c r="AN54" i="12"/>
  <c r="AM128" i="12"/>
  <c r="AM129" i="12" s="1"/>
  <c r="AM88" i="12"/>
  <c r="AM90" i="12" s="1"/>
  <c r="AM91" i="12" s="1"/>
  <c r="AM264" i="12"/>
  <c r="AM266" i="12" s="1"/>
  <c r="AM269" i="12" s="1"/>
  <c r="AM270" i="12" s="1"/>
  <c r="AM84" i="12"/>
  <c r="AM124" i="12"/>
  <c r="AM125" i="12" s="1"/>
  <c r="AN51" i="12"/>
  <c r="AK127" i="12"/>
  <c r="AL126" i="12"/>
  <c r="AL184" i="12"/>
  <c r="AL183" i="12"/>
  <c r="AL86" i="12"/>
  <c r="AP52" i="12" l="1"/>
  <c r="AP53" i="12" s="1"/>
  <c r="AP49" i="12"/>
  <c r="AP50" i="12" s="1"/>
  <c r="AL186" i="12"/>
  <c r="AL87" i="12"/>
  <c r="AM75" i="28"/>
  <c r="AL185" i="12"/>
  <c r="AM271" i="12"/>
  <c r="AL271" i="12"/>
  <c r="AL130" i="12"/>
  <c r="AK131" i="12"/>
  <c r="AN88" i="12"/>
  <c r="AN90" i="12" s="1"/>
  <c r="AN91" i="12" s="1"/>
  <c r="AN128" i="12"/>
  <c r="AN129" i="12" s="1"/>
  <c r="AO54" i="12"/>
  <c r="AQ35" i="12"/>
  <c r="AN264" i="12"/>
  <c r="AN266" i="12" s="1"/>
  <c r="AN269" i="12" s="1"/>
  <c r="AN270" i="12" s="1"/>
  <c r="AN84" i="12"/>
  <c r="AN124" i="12"/>
  <c r="AN125" i="12" s="1"/>
  <c r="AO51" i="12"/>
  <c r="AL127" i="12"/>
  <c r="AM126" i="12"/>
  <c r="AM184" i="12"/>
  <c r="AM183" i="12"/>
  <c r="AM86" i="12"/>
  <c r="AQ52" i="12" l="1"/>
  <c r="AQ53" i="12" s="1"/>
  <c r="AQ49" i="12"/>
  <c r="AQ50" i="12" s="1"/>
  <c r="AM87" i="12"/>
  <c r="AM186" i="12"/>
  <c r="AM185" i="12"/>
  <c r="AN75" i="28"/>
  <c r="AN271" i="12"/>
  <c r="AO128" i="12"/>
  <c r="AO129" i="12" s="1"/>
  <c r="AO88" i="12"/>
  <c r="AO90" i="12" s="1"/>
  <c r="AO91" i="12" s="1"/>
  <c r="AR35" i="12"/>
  <c r="AP54" i="12"/>
  <c r="AM130" i="12"/>
  <c r="AL131" i="12"/>
  <c r="AM127" i="12"/>
  <c r="AN126" i="12"/>
  <c r="AP51" i="12"/>
  <c r="AN184" i="12"/>
  <c r="AN183" i="12"/>
  <c r="AN86" i="12"/>
  <c r="AO264" i="12"/>
  <c r="AO266" i="12" s="1"/>
  <c r="AO269" i="12" s="1"/>
  <c r="AO270" i="12" s="1"/>
  <c r="AP270" i="12" s="1"/>
  <c r="AO84" i="12"/>
  <c r="AO124" i="12"/>
  <c r="AO125" i="12" s="1"/>
  <c r="AR52" i="12" l="1"/>
  <c r="AR53" i="12" s="1"/>
  <c r="AR49" i="12"/>
  <c r="AR50" i="12" s="1"/>
  <c r="AN87" i="12"/>
  <c r="AN186" i="12"/>
  <c r="AN185" i="12"/>
  <c r="AO75" i="28"/>
  <c r="AO271" i="12"/>
  <c r="AS35" i="12"/>
  <c r="AM131" i="12"/>
  <c r="AN130" i="12"/>
  <c r="AP128" i="12"/>
  <c r="AP129" i="12" s="1"/>
  <c r="AP88" i="12"/>
  <c r="AP90" i="12" s="1"/>
  <c r="AP91" i="12" s="1"/>
  <c r="AQ54" i="12"/>
  <c r="AO184" i="12"/>
  <c r="AO86" i="12"/>
  <c r="AO183" i="12"/>
  <c r="AP264" i="12"/>
  <c r="AP266" i="12" s="1"/>
  <c r="AP269" i="12" s="1"/>
  <c r="AP84" i="12"/>
  <c r="AP124" i="12"/>
  <c r="AP125" i="12" s="1"/>
  <c r="AN127" i="12"/>
  <c r="AO126" i="12"/>
  <c r="AQ51" i="12"/>
  <c r="AP75" i="28" l="1"/>
  <c r="AS49" i="12"/>
  <c r="AS50" i="12" s="1"/>
  <c r="AS52" i="12"/>
  <c r="AS53" i="12" s="1"/>
  <c r="AO87" i="12"/>
  <c r="AO186" i="12"/>
  <c r="AO185" i="12"/>
  <c r="AR54" i="12"/>
  <c r="AQ88" i="12"/>
  <c r="AQ90" i="12" s="1"/>
  <c r="AQ91" i="12" s="1"/>
  <c r="AQ128" i="12"/>
  <c r="AQ129" i="12" s="1"/>
  <c r="AN131" i="12"/>
  <c r="AO130" i="12"/>
  <c r="AT35" i="12"/>
  <c r="AP271" i="12"/>
  <c r="AP86" i="12"/>
  <c r="AP183" i="12"/>
  <c r="AP184" i="12"/>
  <c r="AR51" i="12"/>
  <c r="AP126" i="12"/>
  <c r="AO127" i="12"/>
  <c r="AQ264" i="12"/>
  <c r="AQ84" i="12"/>
  <c r="AQ124" i="12"/>
  <c r="AQ125" i="12" s="1"/>
  <c r="AQ75" i="28" l="1"/>
  <c r="AT52" i="12"/>
  <c r="AT53" i="12" s="1"/>
  <c r="AT49" i="12"/>
  <c r="AT50" i="12" s="1"/>
  <c r="AP186" i="12"/>
  <c r="AP87" i="12"/>
  <c r="AP185" i="12"/>
  <c r="AQ266" i="12"/>
  <c r="AQ269" i="12" s="1"/>
  <c r="AQ270" i="12" s="1"/>
  <c r="AO131" i="12"/>
  <c r="AP130" i="12"/>
  <c r="AS54" i="12"/>
  <c r="AU35" i="12"/>
  <c r="AR88" i="12"/>
  <c r="AR90" i="12" s="1"/>
  <c r="AR91" i="12" s="1"/>
  <c r="AR128" i="12"/>
  <c r="AR129" i="12" s="1"/>
  <c r="AQ86" i="12"/>
  <c r="AQ184" i="12"/>
  <c r="AQ183" i="12"/>
  <c r="AP127" i="12"/>
  <c r="AQ126" i="12"/>
  <c r="AR264" i="12"/>
  <c r="AR84" i="12"/>
  <c r="AR124" i="12"/>
  <c r="AR125" i="12" s="1"/>
  <c r="AS51" i="12"/>
  <c r="AR75" i="28" l="1"/>
  <c r="AU49" i="12"/>
  <c r="AU50" i="12" s="1"/>
  <c r="AU52" i="12"/>
  <c r="AQ186" i="12"/>
  <c r="AQ87" i="12"/>
  <c r="AQ185" i="12"/>
  <c r="AU53" i="12"/>
  <c r="AR266" i="12"/>
  <c r="AR269" i="12" s="1"/>
  <c r="AR270" i="12" s="1"/>
  <c r="AS88" i="12"/>
  <c r="AS90" i="12" s="1"/>
  <c r="AS91" i="12" s="1"/>
  <c r="AS128" i="12"/>
  <c r="AS129" i="12" s="1"/>
  <c r="AT54" i="12"/>
  <c r="AV35" i="12"/>
  <c r="AQ130" i="12"/>
  <c r="AP131" i="12"/>
  <c r="AT51" i="12"/>
  <c r="AS264" i="12"/>
  <c r="AS84" i="12"/>
  <c r="AS124" i="12"/>
  <c r="AS125" i="12" s="1"/>
  <c r="AR86" i="12"/>
  <c r="AR184" i="12"/>
  <c r="AR183" i="12"/>
  <c r="AR126" i="12"/>
  <c r="AQ127" i="12"/>
  <c r="AR87" i="12" l="1"/>
  <c r="AV49" i="12"/>
  <c r="AV50" i="12" s="1"/>
  <c r="AV52" i="12"/>
  <c r="AV53" i="12" s="1"/>
  <c r="AR186" i="12"/>
  <c r="AR185" i="12"/>
  <c r="AS75" i="28"/>
  <c r="AQ271" i="12"/>
  <c r="AS266" i="12"/>
  <c r="AS269" i="12" s="1"/>
  <c r="AS270" i="12" s="1"/>
  <c r="AW35" i="12"/>
  <c r="AR130" i="12"/>
  <c r="AQ131" i="12"/>
  <c r="AT88" i="12"/>
  <c r="AT90" i="12" s="1"/>
  <c r="AT91" i="12" s="1"/>
  <c r="AT128" i="12"/>
  <c r="AT129" i="12" s="1"/>
  <c r="AU54" i="12"/>
  <c r="AS126" i="12"/>
  <c r="AR127" i="12"/>
  <c r="AS184" i="12"/>
  <c r="AS86" i="12"/>
  <c r="AS183" i="12"/>
  <c r="AT264" i="12"/>
  <c r="AT84" i="12"/>
  <c r="AT124" i="12"/>
  <c r="AT125" i="12" s="1"/>
  <c r="AU51" i="12"/>
  <c r="AS87" i="12" l="1"/>
  <c r="AW52" i="12"/>
  <c r="AW53" i="12" s="1"/>
  <c r="AW49" i="12"/>
  <c r="AW50" i="12" s="1"/>
  <c r="AS186" i="12"/>
  <c r="AS185" i="12"/>
  <c r="AT75" i="28"/>
  <c r="AR271" i="12"/>
  <c r="AT266" i="12"/>
  <c r="AT269" i="12" s="1"/>
  <c r="AT270" i="12" s="1"/>
  <c r="AU128" i="12"/>
  <c r="AU129" i="12" s="1"/>
  <c r="AU88" i="12"/>
  <c r="AU90" i="12" s="1"/>
  <c r="AU91" i="12" s="1"/>
  <c r="AV54" i="12"/>
  <c r="AR131" i="12"/>
  <c r="AS130" i="12"/>
  <c r="AX35" i="12"/>
  <c r="AU124" i="12"/>
  <c r="AU125" i="12" s="1"/>
  <c r="AU264" i="12"/>
  <c r="AU84" i="12"/>
  <c r="AT86" i="12"/>
  <c r="AT87" i="12" s="1"/>
  <c r="AT184" i="12"/>
  <c r="AT183" i="12"/>
  <c r="AV51" i="12"/>
  <c r="AS127" i="12"/>
  <c r="AT126" i="12"/>
  <c r="AX52" i="12" l="1"/>
  <c r="AX53" i="12" s="1"/>
  <c r="AX49" i="12"/>
  <c r="AX50" i="12" s="1"/>
  <c r="AT186" i="12"/>
  <c r="AT185" i="12"/>
  <c r="AU75" i="28"/>
  <c r="AS271" i="12"/>
  <c r="AU266" i="12"/>
  <c r="AU269" i="12" s="1"/>
  <c r="AU270" i="12" s="1"/>
  <c r="AS131" i="12"/>
  <c r="AT130" i="12"/>
  <c r="AW54" i="12"/>
  <c r="AY35" i="12"/>
  <c r="AV128" i="12"/>
  <c r="AV129" i="12" s="1"/>
  <c r="AV88" i="12"/>
  <c r="AV90" i="12" s="1"/>
  <c r="AV91" i="12" s="1"/>
  <c r="AV264" i="12"/>
  <c r="AV84" i="12"/>
  <c r="AV124" i="12"/>
  <c r="AV125" i="12" s="1"/>
  <c r="AU126" i="12"/>
  <c r="AT127" i="12"/>
  <c r="AU86" i="12"/>
  <c r="AU87" i="12" s="1"/>
  <c r="AU184" i="12"/>
  <c r="AU183" i="12"/>
  <c r="AW51" i="12"/>
  <c r="AY52" i="12" l="1"/>
  <c r="AY53" i="12" s="1"/>
  <c r="AY49" i="12"/>
  <c r="AY50" i="12" s="1"/>
  <c r="AU186" i="12"/>
  <c r="AU185" i="12"/>
  <c r="AV75" i="28"/>
  <c r="AT271" i="12"/>
  <c r="AV266" i="12"/>
  <c r="AV269" i="12" s="1"/>
  <c r="AV270" i="12" s="1"/>
  <c r="AW270" i="12" s="1"/>
  <c r="AZ35" i="12"/>
  <c r="AW88" i="12"/>
  <c r="AW90" i="12" s="1"/>
  <c r="AW91" i="12" s="1"/>
  <c r="AW128" i="12"/>
  <c r="AW129" i="12" s="1"/>
  <c r="AT131" i="12"/>
  <c r="AU130" i="12"/>
  <c r="AX54" i="12"/>
  <c r="AV126" i="12"/>
  <c r="AU127" i="12"/>
  <c r="AX51" i="12"/>
  <c r="AW84" i="12"/>
  <c r="AW124" i="12"/>
  <c r="AW125" i="12" s="1"/>
  <c r="AW264" i="12"/>
  <c r="AW266" i="12" s="1"/>
  <c r="AW269" i="12" s="1"/>
  <c r="AV86" i="12"/>
  <c r="AV87" i="12" s="1"/>
  <c r="AV183" i="12"/>
  <c r="AV184" i="12"/>
  <c r="AZ52" i="12" l="1"/>
  <c r="AZ53" i="12" s="1"/>
  <c r="AZ49" i="12"/>
  <c r="AZ50" i="12" s="1"/>
  <c r="AW271" i="12"/>
  <c r="AV186" i="12"/>
  <c r="AV185" i="12"/>
  <c r="AW75" i="28"/>
  <c r="AU271" i="12"/>
  <c r="AY54" i="12"/>
  <c r="AX88" i="12"/>
  <c r="AX90" i="12" s="1"/>
  <c r="AX91" i="12" s="1"/>
  <c r="AX128" i="12"/>
  <c r="AX129" i="12" s="1"/>
  <c r="AU131" i="12"/>
  <c r="AV130" i="12"/>
  <c r="BA35" i="12"/>
  <c r="AX124" i="12"/>
  <c r="AX125" i="12" s="1"/>
  <c r="AX84" i="12"/>
  <c r="AX264" i="12"/>
  <c r="AY51" i="12"/>
  <c r="AV127" i="12"/>
  <c r="AW126" i="12"/>
  <c r="AW183" i="12"/>
  <c r="AW184" i="12"/>
  <c r="AW86" i="12"/>
  <c r="AW87" i="12" s="1"/>
  <c r="BA49" i="12" l="1"/>
  <c r="BA50" i="12" s="1"/>
  <c r="BA52" i="12"/>
  <c r="BA53" i="12" s="1"/>
  <c r="AW186" i="12"/>
  <c r="AW185" i="12"/>
  <c r="AX75" i="28"/>
  <c r="AV271" i="12"/>
  <c r="AX266" i="12"/>
  <c r="AX269" i="12" s="1"/>
  <c r="AX270" i="12" s="1"/>
  <c r="AV131" i="12"/>
  <c r="AW130" i="12"/>
  <c r="BB35" i="12"/>
  <c r="AZ54" i="12"/>
  <c r="AY128" i="12"/>
  <c r="AY129" i="12" s="1"/>
  <c r="AY88" i="12"/>
  <c r="AY90" i="12" s="1"/>
  <c r="AY91" i="12" s="1"/>
  <c r="AY84" i="12"/>
  <c r="AY124" i="12"/>
  <c r="AY125" i="12" s="1"/>
  <c r="AY264" i="12"/>
  <c r="AZ51" i="12"/>
  <c r="AX184" i="12"/>
  <c r="AX86" i="12"/>
  <c r="AX87" i="12" s="1"/>
  <c r="AX183" i="12"/>
  <c r="AX126" i="12"/>
  <c r="AW127" i="12"/>
  <c r="BB49" i="12" l="1"/>
  <c r="BB50" i="12" s="1"/>
  <c r="BB52" i="12"/>
  <c r="AX186" i="12"/>
  <c r="AX185" i="12"/>
  <c r="AY75" i="28"/>
  <c r="AY266" i="12"/>
  <c r="AY269" i="12" s="1"/>
  <c r="AY270" i="12" s="1"/>
  <c r="BB53" i="12"/>
  <c r="BC35" i="12"/>
  <c r="AZ88" i="12"/>
  <c r="AZ90" i="12" s="1"/>
  <c r="AZ91" i="12" s="1"/>
  <c r="AZ128" i="12"/>
  <c r="AZ129" i="12" s="1"/>
  <c r="BA54" i="12"/>
  <c r="AW131" i="12"/>
  <c r="AX130" i="12"/>
  <c r="AY126" i="12"/>
  <c r="AX127" i="12"/>
  <c r="BA51" i="12"/>
  <c r="AZ124" i="12"/>
  <c r="AZ125" i="12" s="1"/>
  <c r="AZ84" i="12"/>
  <c r="AZ264" i="12"/>
  <c r="AY184" i="12"/>
  <c r="AY183" i="12"/>
  <c r="AY86" i="12"/>
  <c r="AY87" i="12" s="1"/>
  <c r="AZ75" i="28" l="1"/>
  <c r="BC49" i="12"/>
  <c r="BC50" i="12" s="1"/>
  <c r="BC52" i="12"/>
  <c r="BC53" i="12" s="1"/>
  <c r="AY186" i="12"/>
  <c r="AY185" i="12"/>
  <c r="AX271" i="12"/>
  <c r="AZ266" i="12"/>
  <c r="AZ269" i="12" s="1"/>
  <c r="AZ270" i="12" s="1"/>
  <c r="AX131" i="12"/>
  <c r="AY130" i="12"/>
  <c r="BB54" i="12"/>
  <c r="BA88" i="12"/>
  <c r="BA90" i="12" s="1"/>
  <c r="BA91" i="12" s="1"/>
  <c r="BA128" i="12"/>
  <c r="BA129" i="12" s="1"/>
  <c r="BD35" i="12"/>
  <c r="AZ126" i="12"/>
  <c r="AY127" i="12"/>
  <c r="BA84" i="12"/>
  <c r="BA124" i="12"/>
  <c r="BA125" i="12" s="1"/>
  <c r="BA264" i="12"/>
  <c r="BB51" i="12"/>
  <c r="AZ184" i="12"/>
  <c r="AZ86" i="12"/>
  <c r="AZ87" i="12" s="1"/>
  <c r="AZ183" i="12"/>
  <c r="AZ185" i="12" l="1"/>
  <c r="BD52" i="12"/>
  <c r="BD49" i="12"/>
  <c r="BD50" i="12" s="1"/>
  <c r="AZ186" i="12"/>
  <c r="BA75" i="28"/>
  <c r="BD53" i="12"/>
  <c r="AY271" i="12"/>
  <c r="BA266" i="12"/>
  <c r="BA269" i="12" s="1"/>
  <c r="BA270" i="12" s="1"/>
  <c r="BE35" i="12"/>
  <c r="BC54" i="12"/>
  <c r="BB88" i="12"/>
  <c r="BB90" i="12" s="1"/>
  <c r="BB91" i="12" s="1"/>
  <c r="BB128" i="12"/>
  <c r="BB129" i="12" s="1"/>
  <c r="AZ130" i="12"/>
  <c r="AY131" i="12"/>
  <c r="BA183" i="12"/>
  <c r="BA86" i="12"/>
  <c r="BA87" i="12" s="1"/>
  <c r="BA184" i="12"/>
  <c r="BC51" i="12"/>
  <c r="BB84" i="12"/>
  <c r="BB124" i="12"/>
  <c r="BB125" i="12" s="1"/>
  <c r="BB264" i="12"/>
  <c r="AZ127" i="12"/>
  <c r="BA126" i="12"/>
  <c r="BA185" i="12" l="1"/>
  <c r="BE52" i="12"/>
  <c r="BE53" i="12" s="1"/>
  <c r="BE49" i="12"/>
  <c r="BE50" i="12" s="1"/>
  <c r="BA186" i="12"/>
  <c r="BB75" i="28"/>
  <c r="AZ271" i="12"/>
  <c r="BB266" i="12"/>
  <c r="BB269" i="12" s="1"/>
  <c r="BB270" i="12" s="1"/>
  <c r="AZ131" i="12"/>
  <c r="BA130" i="12"/>
  <c r="BC128" i="12"/>
  <c r="BC129" i="12" s="1"/>
  <c r="BC88" i="12"/>
  <c r="BC90" i="12" s="1"/>
  <c r="BC91" i="12" s="1"/>
  <c r="BD54" i="12"/>
  <c r="BF35" i="12"/>
  <c r="BD51" i="12"/>
  <c r="BC264" i="12"/>
  <c r="BC124" i="12"/>
  <c r="BC125" i="12" s="1"/>
  <c r="BC84" i="12"/>
  <c r="BB184" i="12"/>
  <c r="BB183" i="12"/>
  <c r="BB86" i="12"/>
  <c r="BB87" i="12" s="1"/>
  <c r="BB126" i="12"/>
  <c r="BA127" i="12"/>
  <c r="BB185" i="12" l="1"/>
  <c r="BF52" i="12"/>
  <c r="BF53" i="12" s="1"/>
  <c r="BF49" i="12"/>
  <c r="BF50" i="12" s="1"/>
  <c r="BB186" i="12"/>
  <c r="BC75" i="28"/>
  <c r="BB271" i="12"/>
  <c r="BA271" i="12"/>
  <c r="BC266" i="12"/>
  <c r="BC269" i="12" s="1"/>
  <c r="BC270" i="12" s="1"/>
  <c r="BD270" i="12" s="1"/>
  <c r="BG35" i="12"/>
  <c r="BE54" i="12"/>
  <c r="BD88" i="12"/>
  <c r="BD90" i="12" s="1"/>
  <c r="BD91" i="12" s="1"/>
  <c r="BD128" i="12"/>
  <c r="BD129" i="12" s="1"/>
  <c r="BB130" i="12"/>
  <c r="BA131" i="12"/>
  <c r="BC86" i="12"/>
  <c r="BC87" i="12" s="1"/>
  <c r="BC184" i="12"/>
  <c r="BC183" i="12"/>
  <c r="BE51" i="12"/>
  <c r="BC126" i="12"/>
  <c r="BB127" i="12"/>
  <c r="BD124" i="12"/>
  <c r="BD125" i="12" s="1"/>
  <c r="BD84" i="12"/>
  <c r="BD264" i="12"/>
  <c r="BD266" i="12" s="1"/>
  <c r="BD269" i="12" s="1"/>
  <c r="BC185" i="12" l="1"/>
  <c r="BC186" i="12"/>
  <c r="BG49" i="12"/>
  <c r="BG50" i="12" s="1"/>
  <c r="BG52" i="12"/>
  <c r="BG53" i="12" s="1"/>
  <c r="BD271" i="12"/>
  <c r="BD75" i="28"/>
  <c r="BB131" i="12"/>
  <c r="BC130" i="12"/>
  <c r="BE88" i="12"/>
  <c r="BE90" i="12" s="1"/>
  <c r="BE91" i="12" s="1"/>
  <c r="BE128" i="12"/>
  <c r="BE129" i="12" s="1"/>
  <c r="BF54" i="12"/>
  <c r="BH35" i="12"/>
  <c r="BD184" i="12"/>
  <c r="BD185" i="12" s="1"/>
  <c r="BD86" i="12"/>
  <c r="BD87" i="12" s="1"/>
  <c r="BD183" i="12"/>
  <c r="BD126" i="12"/>
  <c r="BC127" i="12"/>
  <c r="BF51" i="12"/>
  <c r="BE264" i="12"/>
  <c r="BE84" i="12"/>
  <c r="BE124" i="12"/>
  <c r="BE125" i="12" s="1"/>
  <c r="BD186" i="12" l="1"/>
  <c r="BH52" i="12"/>
  <c r="BH53" i="12" s="1"/>
  <c r="BH49" i="12"/>
  <c r="BH50" i="12" s="1"/>
  <c r="BE75" i="28"/>
  <c r="BC271" i="12"/>
  <c r="BE266" i="12"/>
  <c r="BE269" i="12" s="1"/>
  <c r="BE270" i="12" s="1"/>
  <c r="BF128" i="12"/>
  <c r="BF129" i="12" s="1"/>
  <c r="BF88" i="12"/>
  <c r="BF90" i="12" s="1"/>
  <c r="BF91" i="12" s="1"/>
  <c r="BG54" i="12"/>
  <c r="BI35" i="12"/>
  <c r="BC131" i="12"/>
  <c r="BD130" i="12"/>
  <c r="BF84" i="12"/>
  <c r="BF124" i="12"/>
  <c r="BF125" i="12" s="1"/>
  <c r="BF264" i="12"/>
  <c r="BG51" i="12"/>
  <c r="BE86" i="12"/>
  <c r="BE87" i="12" s="1"/>
  <c r="BE183" i="12"/>
  <c r="BE184" i="12"/>
  <c r="BE185" i="12" s="1"/>
  <c r="BE126" i="12"/>
  <c r="BD127" i="12"/>
  <c r="BE186" i="12" l="1"/>
  <c r="BI52" i="12"/>
  <c r="BI49" i="12"/>
  <c r="BI50" i="12" s="1"/>
  <c r="BF75" i="28"/>
  <c r="BF266" i="12"/>
  <c r="BF269" i="12" s="1"/>
  <c r="BF270" i="12" s="1"/>
  <c r="BI53" i="12"/>
  <c r="BJ35" i="12"/>
  <c r="BD131" i="12"/>
  <c r="BE130" i="12"/>
  <c r="BH54" i="12"/>
  <c r="BG88" i="12"/>
  <c r="BG90" i="12" s="1"/>
  <c r="BG91" i="12" s="1"/>
  <c r="BG128" i="12"/>
  <c r="BG129" i="12" s="1"/>
  <c r="BH51" i="12"/>
  <c r="BF126" i="12"/>
  <c r="BE127" i="12"/>
  <c r="BF183" i="12"/>
  <c r="BF184" i="12"/>
  <c r="BF185" i="12" s="1"/>
  <c r="BF86" i="12"/>
  <c r="BF87" i="12" s="1"/>
  <c r="BG84" i="12"/>
  <c r="BG124" i="12"/>
  <c r="BG125" i="12" s="1"/>
  <c r="BG264" i="12"/>
  <c r="BF186" i="12" l="1"/>
  <c r="BJ52" i="12"/>
  <c r="BJ53" i="12" s="1"/>
  <c r="BJ49" i="12"/>
  <c r="BG75" i="28"/>
  <c r="BE271" i="12"/>
  <c r="BG266" i="12"/>
  <c r="BG269" i="12" s="1"/>
  <c r="BG270" i="12" s="1"/>
  <c r="BJ50" i="12"/>
  <c r="BE131" i="12"/>
  <c r="BF130" i="12"/>
  <c r="BI54" i="12"/>
  <c r="BH88" i="12"/>
  <c r="BH90" i="12" s="1"/>
  <c r="BH91" i="12" s="1"/>
  <c r="BH128" i="12"/>
  <c r="BH129" i="12" s="1"/>
  <c r="BK35" i="12"/>
  <c r="BG86" i="12"/>
  <c r="BG87" i="12" s="1"/>
  <c r="BG183" i="12"/>
  <c r="BG184" i="12"/>
  <c r="BG185" i="12" s="1"/>
  <c r="BI51" i="12"/>
  <c r="BF127" i="12"/>
  <c r="BG126" i="12"/>
  <c r="BH84" i="12"/>
  <c r="BH124" i="12"/>
  <c r="BH125" i="12" s="1"/>
  <c r="BH264" i="12"/>
  <c r="BG186" i="12" l="1"/>
  <c r="BH75" i="28"/>
  <c r="BK49" i="12"/>
  <c r="BK50" i="12" s="1"/>
  <c r="BK52" i="12"/>
  <c r="BK53" i="12" s="1"/>
  <c r="BF271" i="12"/>
  <c r="BH266" i="12"/>
  <c r="BH269" i="12" s="1"/>
  <c r="BH270" i="12" s="1"/>
  <c r="BG130" i="12"/>
  <c r="BF131" i="12"/>
  <c r="BL35" i="12"/>
  <c r="BJ54" i="12"/>
  <c r="BI128" i="12"/>
  <c r="BI129" i="12" s="1"/>
  <c r="BI88" i="12"/>
  <c r="BI90" i="12" s="1"/>
  <c r="BI91" i="12" s="1"/>
  <c r="BH86" i="12"/>
  <c r="BH87" i="12" s="1"/>
  <c r="BH183" i="12"/>
  <c r="BH186" i="12" s="1"/>
  <c r="BH184" i="12"/>
  <c r="BH185" i="12" s="1"/>
  <c r="BI84" i="12"/>
  <c r="BI124" i="12"/>
  <c r="BI125" i="12" s="1"/>
  <c r="BI264" i="12"/>
  <c r="BH126" i="12"/>
  <c r="BG127" i="12"/>
  <c r="BJ51" i="12"/>
  <c r="BL52" i="12" l="1"/>
  <c r="BL53" i="12" s="1"/>
  <c r="BL49" i="12"/>
  <c r="BL50" i="12" s="1"/>
  <c r="BI75" i="28"/>
  <c r="BG271" i="12"/>
  <c r="BI266" i="12"/>
  <c r="BI269" i="12" s="1"/>
  <c r="BI270" i="12" s="1"/>
  <c r="BK54" i="12"/>
  <c r="BJ88" i="12"/>
  <c r="BJ90" i="12" s="1"/>
  <c r="BJ91" i="12" s="1"/>
  <c r="BJ128" i="12"/>
  <c r="BJ129" i="12" s="1"/>
  <c r="BM35" i="12"/>
  <c r="BG131" i="12"/>
  <c r="BH130" i="12"/>
  <c r="BK51" i="12"/>
  <c r="BH127" i="12"/>
  <c r="BI126" i="12"/>
  <c r="BJ124" i="12"/>
  <c r="BJ125" i="12" s="1"/>
  <c r="BJ84" i="12"/>
  <c r="BJ264" i="12"/>
  <c r="BI86" i="12"/>
  <c r="BI87" i="12" s="1"/>
  <c r="BI183" i="12"/>
  <c r="BI186" i="12" s="1"/>
  <c r="BI184" i="12"/>
  <c r="BI185" i="12" s="1"/>
  <c r="BM52" i="12" l="1"/>
  <c r="BM53" i="12" s="1"/>
  <c r="BM49" i="12"/>
  <c r="BM50" i="12" s="1"/>
  <c r="BJ75" i="28"/>
  <c r="BH271" i="12"/>
  <c r="BJ266" i="12"/>
  <c r="BJ269" i="12" s="1"/>
  <c r="BJ270" i="12" s="1"/>
  <c r="BK270" i="12" s="1"/>
  <c r="BH131" i="12"/>
  <c r="BI130" i="12"/>
  <c r="BN35" i="12"/>
  <c r="BL54" i="12"/>
  <c r="BK128" i="12"/>
  <c r="BK129" i="12" s="1"/>
  <c r="BK88" i="12"/>
  <c r="BK90" i="12" s="1"/>
  <c r="BK91" i="12" s="1"/>
  <c r="BL51" i="12"/>
  <c r="BK264" i="12"/>
  <c r="BK266" i="12" s="1"/>
  <c r="BK269" i="12" s="1"/>
  <c r="BK124" i="12"/>
  <c r="BK125" i="12" s="1"/>
  <c r="BK84" i="12"/>
  <c r="BJ184" i="12"/>
  <c r="BJ185" i="12" s="1"/>
  <c r="BJ183" i="12"/>
  <c r="BJ186" i="12" s="1"/>
  <c r="BJ86" i="12"/>
  <c r="BJ87" i="12" s="1"/>
  <c r="BJ126" i="12"/>
  <c r="BI127" i="12"/>
  <c r="BN52" i="12" l="1"/>
  <c r="BN53" i="12" s="1"/>
  <c r="BN49" i="12"/>
  <c r="BK271" i="12"/>
  <c r="BK75" i="28"/>
  <c r="BI271" i="12"/>
  <c r="BN50" i="12"/>
  <c r="BM54" i="12"/>
  <c r="BL88" i="12"/>
  <c r="BL90" i="12" s="1"/>
  <c r="BL91" i="12" s="1"/>
  <c r="BL128" i="12"/>
  <c r="BL129" i="12" s="1"/>
  <c r="BO35" i="12"/>
  <c r="BI131" i="12"/>
  <c r="BJ130" i="12"/>
  <c r="BJ127" i="12"/>
  <c r="BK126" i="12"/>
  <c r="BL264" i="12"/>
  <c r="BL84" i="12"/>
  <c r="BL124" i="12"/>
  <c r="BL125" i="12" s="1"/>
  <c r="BM51" i="12"/>
  <c r="BK183" i="12"/>
  <c r="BK186" i="12" s="1"/>
  <c r="BK184" i="12"/>
  <c r="BK185" i="12" s="1"/>
  <c r="BK86" i="12"/>
  <c r="BK87" i="12" s="1"/>
  <c r="BO52" i="12" l="1"/>
  <c r="BO53" i="12" s="1"/>
  <c r="BO49" i="12"/>
  <c r="BO50" i="12" s="1"/>
  <c r="BL75" i="28"/>
  <c r="BJ271" i="12"/>
  <c r="BL266" i="12"/>
  <c r="BL269" i="12" s="1"/>
  <c r="BL270" i="12" s="1"/>
  <c r="BK130" i="12"/>
  <c r="BJ131" i="12"/>
  <c r="BP35" i="12"/>
  <c r="BM88" i="12"/>
  <c r="BM90" i="12" s="1"/>
  <c r="BM91" i="12" s="1"/>
  <c r="BM128" i="12"/>
  <c r="BM129" i="12" s="1"/>
  <c r="BN54" i="12"/>
  <c r="BK127" i="12"/>
  <c r="BL126" i="12"/>
  <c r="BN51" i="12"/>
  <c r="BM264" i="12"/>
  <c r="BM84" i="12"/>
  <c r="BM124" i="12"/>
  <c r="BM125" i="12" s="1"/>
  <c r="BL184" i="12"/>
  <c r="BL185" i="12" s="1"/>
  <c r="BL183" i="12"/>
  <c r="BL186" i="12" s="1"/>
  <c r="BL86" i="12"/>
  <c r="BL87" i="12" s="1"/>
  <c r="BP52" i="12" l="1"/>
  <c r="BP53" i="12" s="1"/>
  <c r="BP49" i="12"/>
  <c r="BP50" i="12" s="1"/>
  <c r="BM75" i="28"/>
  <c r="BM266" i="12"/>
  <c r="BM269" i="12" s="1"/>
  <c r="BM270" i="12" s="1"/>
  <c r="BQ35" i="12"/>
  <c r="BO54" i="12"/>
  <c r="BN128" i="12"/>
  <c r="BN129" i="12" s="1"/>
  <c r="BN88" i="12"/>
  <c r="BN90" i="12" s="1"/>
  <c r="BN91" i="12" s="1"/>
  <c r="BK131" i="12"/>
  <c r="BL130" i="12"/>
  <c r="BM184" i="12"/>
  <c r="BM185" i="12" s="1"/>
  <c r="BM86" i="12"/>
  <c r="BM87" i="12" s="1"/>
  <c r="BM183" i="12"/>
  <c r="BM186" i="12" s="1"/>
  <c r="BO51" i="12"/>
  <c r="BN264" i="12"/>
  <c r="BN124" i="12"/>
  <c r="BN125" i="12" s="1"/>
  <c r="BN84" i="12"/>
  <c r="BL127" i="12"/>
  <c r="BM126" i="12"/>
  <c r="BQ52" i="12" l="1"/>
  <c r="BQ53" i="12" s="1"/>
  <c r="BQ49" i="12"/>
  <c r="BQ50" i="12" s="1"/>
  <c r="BN75" i="28"/>
  <c r="BL271" i="12"/>
  <c r="BN266" i="12"/>
  <c r="BN269" i="12" s="1"/>
  <c r="BN270" i="12" s="1"/>
  <c r="BL131" i="12"/>
  <c r="BM130" i="12"/>
  <c r="BO128" i="12"/>
  <c r="BO129" i="12" s="1"/>
  <c r="BO88" i="12"/>
  <c r="BO90" i="12" s="1"/>
  <c r="BO91" i="12" s="1"/>
  <c r="BP54" i="12"/>
  <c r="BR35" i="12"/>
  <c r="BN183" i="12"/>
  <c r="BN186" i="12" s="1"/>
  <c r="BN184" i="12"/>
  <c r="BN185" i="12" s="1"/>
  <c r="BN86" i="12"/>
  <c r="BN87" i="12" s="1"/>
  <c r="BO264" i="12"/>
  <c r="BO84" i="12"/>
  <c r="BO124" i="12"/>
  <c r="BO125" i="12" s="1"/>
  <c r="BN126" i="12"/>
  <c r="BM127" i="12"/>
  <c r="BP51" i="12"/>
  <c r="BO75" i="28" l="1"/>
  <c r="BR52" i="12"/>
  <c r="BR53" i="12" s="1"/>
  <c r="BR49" i="12"/>
  <c r="BR50" i="12" s="1"/>
  <c r="BM271" i="12"/>
  <c r="BO266" i="12"/>
  <c r="BO269" i="12" s="1"/>
  <c r="BO270" i="12" s="1"/>
  <c r="BQ54" i="12"/>
  <c r="BS35" i="12"/>
  <c r="BM131" i="12"/>
  <c r="BN130" i="12"/>
  <c r="BP128" i="12"/>
  <c r="BP129" i="12" s="1"/>
  <c r="BP88" i="12"/>
  <c r="BP90" i="12" s="1"/>
  <c r="BP91" i="12" s="1"/>
  <c r="BP264" i="12"/>
  <c r="BP84" i="12"/>
  <c r="BP124" i="12"/>
  <c r="BP125" i="12" s="1"/>
  <c r="BO126" i="12"/>
  <c r="BN127" i="12"/>
  <c r="BO184" i="12"/>
  <c r="BO185" i="12" s="1"/>
  <c r="BO86" i="12"/>
  <c r="BO87" i="12" s="1"/>
  <c r="BO183" i="12"/>
  <c r="BO186" i="12" s="1"/>
  <c r="BQ51" i="12"/>
  <c r="BP75" i="28" l="1"/>
  <c r="BS52" i="12"/>
  <c r="BS53" i="12" s="1"/>
  <c r="BS49" i="12"/>
  <c r="BS50" i="12" s="1"/>
  <c r="BN271" i="12"/>
  <c r="BP266" i="12"/>
  <c r="BP269" i="12" s="1"/>
  <c r="BP270" i="12" s="1"/>
  <c r="BT35" i="12"/>
  <c r="BR54" i="12"/>
  <c r="BN131" i="12"/>
  <c r="BO130" i="12"/>
  <c r="BQ128" i="12"/>
  <c r="BQ129" i="12" s="1"/>
  <c r="BQ88" i="12"/>
  <c r="BQ90" i="12" s="1"/>
  <c r="BQ91" i="12" s="1"/>
  <c r="BR51" i="12"/>
  <c r="BO127" i="12"/>
  <c r="BP126" i="12"/>
  <c r="BP184" i="12"/>
  <c r="BP185" i="12" s="1"/>
  <c r="BP86" i="12"/>
  <c r="BP87" i="12" s="1"/>
  <c r="BP183" i="12"/>
  <c r="BP186" i="12" s="1"/>
  <c r="BQ124" i="12"/>
  <c r="BQ125" i="12" s="1"/>
  <c r="BQ84" i="12"/>
  <c r="BQ264" i="12"/>
  <c r="BT52" i="12" l="1"/>
  <c r="BT53" i="12" s="1"/>
  <c r="BT49" i="12"/>
  <c r="BT50" i="12" s="1"/>
  <c r="BQ75" i="28"/>
  <c r="BO271" i="12"/>
  <c r="BQ266" i="12"/>
  <c r="BQ269" i="12" s="1"/>
  <c r="BQ270" i="12" s="1"/>
  <c r="BR270" i="12" s="1"/>
  <c r="BO131" i="12"/>
  <c r="BP130" i="12"/>
  <c r="BR128" i="12"/>
  <c r="BR129" i="12" s="1"/>
  <c r="BR88" i="12"/>
  <c r="BR90" i="12" s="1"/>
  <c r="BR91" i="12" s="1"/>
  <c r="BS54" i="12"/>
  <c r="BU35" i="12"/>
  <c r="BQ184" i="12"/>
  <c r="BQ185" i="12" s="1"/>
  <c r="BQ183" i="12"/>
  <c r="BQ186" i="12" s="1"/>
  <c r="BQ86" i="12"/>
  <c r="BQ87" i="12" s="1"/>
  <c r="BQ126" i="12"/>
  <c r="BP127" i="12"/>
  <c r="BR264" i="12"/>
  <c r="BR266" i="12" s="1"/>
  <c r="BR269" i="12" s="1"/>
  <c r="BR84" i="12"/>
  <c r="BR124" i="12"/>
  <c r="BR125" i="12" s="1"/>
  <c r="BS51" i="12"/>
  <c r="BU52" i="12" l="1"/>
  <c r="BU53" i="12" s="1"/>
  <c r="BU49" i="12"/>
  <c r="BU50" i="12" s="1"/>
  <c r="BR271" i="12"/>
  <c r="BR75" i="28"/>
  <c r="BQ271" i="12"/>
  <c r="BP271" i="12"/>
  <c r="BV35" i="12"/>
  <c r="BS128" i="12"/>
  <c r="BS129" i="12" s="1"/>
  <c r="BS88" i="12"/>
  <c r="BS90" i="12" s="1"/>
  <c r="BS91" i="12" s="1"/>
  <c r="BT54" i="12"/>
  <c r="BQ130" i="12"/>
  <c r="BP131" i="12"/>
  <c r="BR126" i="12"/>
  <c r="BQ127" i="12"/>
  <c r="BT51" i="12"/>
  <c r="BS264" i="12"/>
  <c r="BS84" i="12"/>
  <c r="BS124" i="12"/>
  <c r="BS125" i="12" s="1"/>
  <c r="BR86" i="12"/>
  <c r="BR87" i="12" s="1"/>
  <c r="BR184" i="12"/>
  <c r="BR185" i="12" s="1"/>
  <c r="BR183" i="12"/>
  <c r="BR186" i="12" s="1"/>
  <c r="BS75" i="28" l="1"/>
  <c r="BV52" i="12"/>
  <c r="BV53" i="12" s="1"/>
  <c r="BV49" i="12"/>
  <c r="BV50" i="12" s="1"/>
  <c r="BS266" i="12"/>
  <c r="BS269" i="12" s="1"/>
  <c r="BS270" i="12" s="1"/>
  <c r="BQ131" i="12"/>
  <c r="BR130" i="12"/>
  <c r="BU54" i="12"/>
  <c r="BT88" i="12"/>
  <c r="BT90" i="12" s="1"/>
  <c r="BT91" i="12" s="1"/>
  <c r="BT128" i="12"/>
  <c r="BT129" i="12" s="1"/>
  <c r="BW35" i="12"/>
  <c r="BS126" i="12"/>
  <c r="BR127" i="12"/>
  <c r="BT124" i="12"/>
  <c r="BT125" i="12" s="1"/>
  <c r="BT264" i="12"/>
  <c r="BT84" i="12"/>
  <c r="BS184" i="12"/>
  <c r="BS185" i="12" s="1"/>
  <c r="BS183" i="12"/>
  <c r="BS186" i="12" s="1"/>
  <c r="BS86" i="12"/>
  <c r="BS87" i="12" s="1"/>
  <c r="BU51" i="12"/>
  <c r="BT75" i="28" l="1"/>
  <c r="BW52" i="12"/>
  <c r="BW49" i="12"/>
  <c r="BW50" i="12" s="1"/>
  <c r="BT266" i="12"/>
  <c r="BT269" i="12" s="1"/>
  <c r="BT270" i="12" s="1"/>
  <c r="BX35" i="12"/>
  <c r="BW53" i="12"/>
  <c r="BV54" i="12"/>
  <c r="BS130" i="12"/>
  <c r="BR131" i="12"/>
  <c r="BU88" i="12"/>
  <c r="BU90" i="12" s="1"/>
  <c r="BU91" i="12" s="1"/>
  <c r="BU128" i="12"/>
  <c r="BU129" i="12" s="1"/>
  <c r="BV51" i="12"/>
  <c r="BT126" i="12"/>
  <c r="BS127" i="12"/>
  <c r="BT184" i="12"/>
  <c r="BT185" i="12" s="1"/>
  <c r="BT183" i="12"/>
  <c r="BT186" i="12" s="1"/>
  <c r="BT86" i="12"/>
  <c r="BT87" i="12" s="1"/>
  <c r="BU124" i="12"/>
  <c r="BU125" i="12" s="1"/>
  <c r="BU84" i="12"/>
  <c r="BU264" i="12"/>
  <c r="BX52" i="12" l="1"/>
  <c r="BX53" i="12" s="1"/>
  <c r="BX49" i="12"/>
  <c r="BU75" i="28"/>
  <c r="BS271" i="12"/>
  <c r="BU266" i="12"/>
  <c r="BU269" i="12" s="1"/>
  <c r="BU270" i="12" s="1"/>
  <c r="BX50" i="12"/>
  <c r="BW54" i="12"/>
  <c r="BS131" i="12"/>
  <c r="BT130" i="12"/>
  <c r="BV88" i="12"/>
  <c r="BV90" i="12" s="1"/>
  <c r="BV91" i="12" s="1"/>
  <c r="BV128" i="12"/>
  <c r="BV129" i="12" s="1"/>
  <c r="BY35" i="12"/>
  <c r="BU184" i="12"/>
  <c r="BU185" i="12" s="1"/>
  <c r="BU86" i="12"/>
  <c r="BU87" i="12" s="1"/>
  <c r="BU183" i="12"/>
  <c r="BU186" i="12" s="1"/>
  <c r="BW51" i="12"/>
  <c r="BV84" i="12"/>
  <c r="BV264" i="12"/>
  <c r="BV124" i="12"/>
  <c r="BV125" i="12" s="1"/>
  <c r="BT127" i="12"/>
  <c r="BU126" i="12"/>
  <c r="BY49" i="12" l="1"/>
  <c r="BY50" i="12" s="1"/>
  <c r="BY52" i="12"/>
  <c r="BY53" i="12" s="1"/>
  <c r="BV75" i="28"/>
  <c r="BT271" i="12"/>
  <c r="BV266" i="12"/>
  <c r="BV269" i="12" s="1"/>
  <c r="BV270" i="12" s="1"/>
  <c r="BZ35" i="12"/>
  <c r="BT131" i="12"/>
  <c r="BU130" i="12"/>
  <c r="BX54" i="12"/>
  <c r="BW128" i="12"/>
  <c r="BW129" i="12" s="1"/>
  <c r="BW88" i="12"/>
  <c r="BW90" i="12" s="1"/>
  <c r="BW91" i="12" s="1"/>
  <c r="BV184" i="12"/>
  <c r="BV185" i="12" s="1"/>
  <c r="BV86" i="12"/>
  <c r="BV87" i="12" s="1"/>
  <c r="BV183" i="12"/>
  <c r="BV186" i="12" s="1"/>
  <c r="BX51" i="12"/>
  <c r="BV126" i="12"/>
  <c r="BU127" i="12"/>
  <c r="BW264" i="12"/>
  <c r="BW84" i="12"/>
  <c r="BW124" i="12"/>
  <c r="BW125" i="12" s="1"/>
  <c r="BW75" i="28" l="1"/>
  <c r="BZ52" i="12"/>
  <c r="BZ53" i="12" s="1"/>
  <c r="BZ49" i="12"/>
  <c r="BU271" i="12"/>
  <c r="BW266" i="12"/>
  <c r="BW269" i="12" s="1"/>
  <c r="BW270" i="12" s="1"/>
  <c r="BZ50" i="12"/>
  <c r="BX88" i="12"/>
  <c r="BX90" i="12" s="1"/>
  <c r="BX91" i="12" s="1"/>
  <c r="BX128" i="12"/>
  <c r="BX129" i="12" s="1"/>
  <c r="BY54" i="12"/>
  <c r="BU131" i="12"/>
  <c r="BV130" i="12"/>
  <c r="CA35" i="12"/>
  <c r="BY51" i="12"/>
  <c r="BW126" i="12"/>
  <c r="BV127" i="12"/>
  <c r="BW184" i="12"/>
  <c r="BW185" i="12" s="1"/>
  <c r="BW86" i="12"/>
  <c r="BW87" i="12" s="1"/>
  <c r="BW183" i="12"/>
  <c r="BW186" i="12" s="1"/>
  <c r="BX264" i="12"/>
  <c r="BX84" i="12"/>
  <c r="BX124" i="12"/>
  <c r="BX125" i="12" s="1"/>
  <c r="BX75" i="28" l="1"/>
  <c r="CA52" i="12"/>
  <c r="CA53" i="12" s="1"/>
  <c r="CA49" i="12"/>
  <c r="CA50" i="12" s="1"/>
  <c r="BW271" i="12"/>
  <c r="BV271" i="12"/>
  <c r="BX266" i="12"/>
  <c r="BX269" i="12" s="1"/>
  <c r="BX270" i="12" s="1"/>
  <c r="BY270" i="12" s="1"/>
  <c r="CB35" i="12"/>
  <c r="BZ54" i="12"/>
  <c r="BV131" i="12"/>
  <c r="BW130" i="12"/>
  <c r="BY88" i="12"/>
  <c r="BY90" i="12" s="1"/>
  <c r="BY91" i="12" s="1"/>
  <c r="BY128" i="12"/>
  <c r="BY129" i="12" s="1"/>
  <c r="BX184" i="12"/>
  <c r="BX185" i="12" s="1"/>
  <c r="BX86" i="12"/>
  <c r="BX87" i="12" s="1"/>
  <c r="BX183" i="12"/>
  <c r="BX186" i="12" s="1"/>
  <c r="BW127" i="12"/>
  <c r="BX126" i="12"/>
  <c r="BY84" i="12"/>
  <c r="BY124" i="12"/>
  <c r="BY125" i="12" s="1"/>
  <c r="BY264" i="12"/>
  <c r="BY266" i="12" s="1"/>
  <c r="BY269" i="12" s="1"/>
  <c r="BZ51" i="12"/>
  <c r="BY75" i="28" l="1"/>
  <c r="CB52" i="12"/>
  <c r="CB53" i="12" s="1"/>
  <c r="CB49" i="12"/>
  <c r="CB50" i="12" s="1"/>
  <c r="BY271" i="12"/>
  <c r="BZ128" i="12"/>
  <c r="BZ129" i="12" s="1"/>
  <c r="BZ88" i="12"/>
  <c r="BZ90" i="12" s="1"/>
  <c r="BZ91" i="12" s="1"/>
  <c r="BW131" i="12"/>
  <c r="BX130" i="12"/>
  <c r="CA54" i="12"/>
  <c r="CC35" i="12"/>
  <c r="BY126" i="12"/>
  <c r="BX127" i="12"/>
  <c r="BY184" i="12"/>
  <c r="BY185" i="12" s="1"/>
  <c r="BY86" i="12"/>
  <c r="BY87" i="12" s="1"/>
  <c r="BY183" i="12"/>
  <c r="BY186" i="12" s="1"/>
  <c r="BZ84" i="12"/>
  <c r="BZ124" i="12"/>
  <c r="BZ125" i="12" s="1"/>
  <c r="BZ264" i="12"/>
  <c r="CA51" i="12"/>
  <c r="BZ75" i="28" l="1"/>
  <c r="CC49" i="12"/>
  <c r="CC52" i="12"/>
  <c r="CC53" i="12" s="1"/>
  <c r="BX271" i="12"/>
  <c r="BZ266" i="12"/>
  <c r="BZ269" i="12" s="1"/>
  <c r="BZ270" i="12" s="1"/>
  <c r="CC50" i="12"/>
  <c r="CA128" i="12"/>
  <c r="CA129" i="12" s="1"/>
  <c r="CA88" i="12"/>
  <c r="CA90" i="12" s="1"/>
  <c r="CA91" i="12" s="1"/>
  <c r="CD35" i="12"/>
  <c r="CB54" i="12"/>
  <c r="BY130" i="12"/>
  <c r="BX131" i="12"/>
  <c r="BZ184" i="12"/>
  <c r="BZ185" i="12" s="1"/>
  <c r="BZ183" i="12"/>
  <c r="BZ186" i="12" s="1"/>
  <c r="BZ86" i="12"/>
  <c r="BZ87" i="12" s="1"/>
  <c r="CA124" i="12"/>
  <c r="CA125" i="12" s="1"/>
  <c r="CA264" i="12"/>
  <c r="CA84" i="12"/>
  <c r="BZ126" i="12"/>
  <c r="BY127" i="12"/>
  <c r="CB51" i="12"/>
  <c r="CD52" i="12" l="1"/>
  <c r="CD53" i="12" s="1"/>
  <c r="CD49" i="12"/>
  <c r="CA75" i="28"/>
  <c r="CA266" i="12"/>
  <c r="CA269" i="12" s="1"/>
  <c r="CA270" i="12" s="1"/>
  <c r="CD50" i="12"/>
  <c r="CB88" i="12"/>
  <c r="CB90" i="12" s="1"/>
  <c r="CB91" i="12" s="1"/>
  <c r="CB128" i="12"/>
  <c r="CB129" i="12" s="1"/>
  <c r="CC54" i="12"/>
  <c r="BY131" i="12"/>
  <c r="BZ130" i="12"/>
  <c r="CE35" i="12"/>
  <c r="CC51" i="12"/>
  <c r="CA184" i="12"/>
  <c r="CA185" i="12" s="1"/>
  <c r="CA86" i="12"/>
  <c r="CA87" i="12" s="1"/>
  <c r="CA183" i="12"/>
  <c r="CA186" i="12" s="1"/>
  <c r="CB264" i="12"/>
  <c r="CB124" i="12"/>
  <c r="CB125" i="12" s="1"/>
  <c r="CB84" i="12"/>
  <c r="CA126" i="12"/>
  <c r="BZ127" i="12"/>
  <c r="CE49" i="12" l="1"/>
  <c r="CE50" i="12" s="1"/>
  <c r="CE52" i="12"/>
  <c r="CE53" i="12" s="1"/>
  <c r="CB75" i="28"/>
  <c r="BZ271" i="12"/>
  <c r="CB266" i="12"/>
  <c r="CB269" i="12" s="1"/>
  <c r="CB270" i="12" s="1"/>
  <c r="BZ131" i="12"/>
  <c r="CA130" i="12"/>
  <c r="CF35" i="12"/>
  <c r="CD54" i="12"/>
  <c r="CC128" i="12"/>
  <c r="CC129" i="12" s="1"/>
  <c r="CC88" i="12"/>
  <c r="CC90" i="12" s="1"/>
  <c r="CC91" i="12" s="1"/>
  <c r="CA127" i="12"/>
  <c r="CB126" i="12"/>
  <c r="CC84" i="12"/>
  <c r="CC264" i="12"/>
  <c r="CC124" i="12"/>
  <c r="CC125" i="12" s="1"/>
  <c r="CB184" i="12"/>
  <c r="CB185" i="12" s="1"/>
  <c r="CB183" i="12"/>
  <c r="CB186" i="12" s="1"/>
  <c r="CB86" i="12"/>
  <c r="CB87" i="12" s="1"/>
  <c r="CD51" i="12"/>
  <c r="CC75" i="28" l="1"/>
  <c r="CF52" i="12"/>
  <c r="CF53" i="12" s="1"/>
  <c r="CF49" i="12"/>
  <c r="CA271" i="12"/>
  <c r="CC266" i="12"/>
  <c r="CC269" i="12" s="1"/>
  <c r="CC270" i="12" s="1"/>
  <c r="CF50" i="12"/>
  <c r="CD88" i="12"/>
  <c r="CD90" i="12" s="1"/>
  <c r="CD91" i="12" s="1"/>
  <c r="CD128" i="12"/>
  <c r="CD129" i="12" s="1"/>
  <c r="CE54" i="12"/>
  <c r="CG35" i="12"/>
  <c r="CA131" i="12"/>
  <c r="CB130" i="12"/>
  <c r="CE51" i="12"/>
  <c r="CD124" i="12"/>
  <c r="CD125" i="12" s="1"/>
  <c r="CD84" i="12"/>
  <c r="CD264" i="12"/>
  <c r="CC126" i="12"/>
  <c r="CB127" i="12"/>
  <c r="CC86" i="12"/>
  <c r="CC87" i="12" s="1"/>
  <c r="CC184" i="12"/>
  <c r="CC185" i="12" s="1"/>
  <c r="CC183" i="12"/>
  <c r="CC186" i="12" s="1"/>
  <c r="CD75" i="28" l="1"/>
  <c r="CG52" i="12"/>
  <c r="CG53" i="12" s="1"/>
  <c r="CG49" i="12"/>
  <c r="CG50" i="12" s="1"/>
  <c r="CB271" i="12"/>
  <c r="CD266" i="12"/>
  <c r="CD269" i="12" s="1"/>
  <c r="CD270" i="12" s="1"/>
  <c r="CB131" i="12"/>
  <c r="CC130" i="12"/>
  <c r="CH35" i="12"/>
  <c r="CF54" i="12"/>
  <c r="CE88" i="12"/>
  <c r="CE90" i="12" s="1"/>
  <c r="CE91" i="12" s="1"/>
  <c r="CE128" i="12"/>
  <c r="CE129" i="12" s="1"/>
  <c r="CD184" i="12"/>
  <c r="CD185" i="12" s="1"/>
  <c r="CD183" i="12"/>
  <c r="CD186" i="12" s="1"/>
  <c r="CD86" i="12"/>
  <c r="CD87" i="12" s="1"/>
  <c r="CE264" i="12"/>
  <c r="CE84" i="12"/>
  <c r="CE124" i="12"/>
  <c r="CE125" i="12" s="1"/>
  <c r="CD126" i="12"/>
  <c r="CC127" i="12"/>
  <c r="CF51" i="12"/>
  <c r="CH52" i="12" l="1"/>
  <c r="CH53" i="12" s="1"/>
  <c r="CH49" i="12"/>
  <c r="CE75" i="28"/>
  <c r="CD271" i="12"/>
  <c r="CC271" i="12"/>
  <c r="CE266" i="12"/>
  <c r="CE269" i="12" s="1"/>
  <c r="CE270" i="12" s="1"/>
  <c r="CF270" i="12" s="1"/>
  <c r="CH50" i="12"/>
  <c r="CF128" i="12"/>
  <c r="CF129" i="12" s="1"/>
  <c r="CF88" i="12"/>
  <c r="CF90" i="12" s="1"/>
  <c r="CF91" i="12" s="1"/>
  <c r="CG54" i="12"/>
  <c r="CC131" i="12"/>
  <c r="CD130" i="12"/>
  <c r="CI35" i="12"/>
  <c r="CE126" i="12"/>
  <c r="CD127" i="12"/>
  <c r="CF264" i="12"/>
  <c r="CF266" i="12" s="1"/>
  <c r="CF269" i="12" s="1"/>
  <c r="CF124" i="12"/>
  <c r="CF125" i="12" s="1"/>
  <c r="CF84" i="12"/>
  <c r="CG51" i="12"/>
  <c r="CE184" i="12"/>
  <c r="CE185" i="12" s="1"/>
  <c r="CE183" i="12"/>
  <c r="CE186" i="12" s="1"/>
  <c r="CE86" i="12"/>
  <c r="CE87" i="12" s="1"/>
  <c r="CI49" i="12" l="1"/>
  <c r="CI50" i="12" s="1"/>
  <c r="CI52" i="12"/>
  <c r="CI53" i="12" s="1"/>
  <c r="CF271" i="12"/>
  <c r="CF75" i="28"/>
  <c r="CJ35" i="12"/>
  <c r="CG128" i="12"/>
  <c r="CG129" i="12" s="1"/>
  <c r="CG88" i="12"/>
  <c r="CG90" i="12" s="1"/>
  <c r="CG91" i="12" s="1"/>
  <c r="CD131" i="12"/>
  <c r="CE130" i="12"/>
  <c r="CH54" i="12"/>
  <c r="CH51" i="12"/>
  <c r="CG264" i="12"/>
  <c r="CG84" i="12"/>
  <c r="CG124" i="12"/>
  <c r="CG125" i="12" s="1"/>
  <c r="CF126" i="12"/>
  <c r="CE127" i="12"/>
  <c r="CF184" i="12"/>
  <c r="CF185" i="12" s="1"/>
  <c r="CF86" i="12"/>
  <c r="CF87" i="12" s="1"/>
  <c r="CF183" i="12"/>
  <c r="CF186" i="12" s="1"/>
  <c r="CG75" i="28" l="1"/>
  <c r="CJ49" i="12"/>
  <c r="CJ50" i="12" s="1"/>
  <c r="CJ52" i="12"/>
  <c r="CE271" i="12"/>
  <c r="CG266" i="12"/>
  <c r="CG269" i="12" s="1"/>
  <c r="CG270" i="12" s="1"/>
  <c r="CJ53" i="12"/>
  <c r="CI54" i="12"/>
  <c r="CH128" i="12"/>
  <c r="CH129" i="12" s="1"/>
  <c r="CH88" i="12"/>
  <c r="CH90" i="12" s="1"/>
  <c r="CH91" i="12" s="1"/>
  <c r="CE131" i="12"/>
  <c r="CF130" i="12"/>
  <c r="CK35" i="12"/>
  <c r="CG184" i="12"/>
  <c r="CG185" i="12" s="1"/>
  <c r="CG86" i="12"/>
  <c r="CG87" i="12" s="1"/>
  <c r="CG183" i="12"/>
  <c r="CG186" i="12" s="1"/>
  <c r="CI51" i="12"/>
  <c r="CH84" i="12"/>
  <c r="CH264" i="12"/>
  <c r="CH124" i="12"/>
  <c r="CH125" i="12" s="1"/>
  <c r="CF127" i="12"/>
  <c r="CG126" i="12"/>
  <c r="CH75" i="28" l="1"/>
  <c r="CK52" i="12"/>
  <c r="CK49" i="12"/>
  <c r="CG271" i="12"/>
  <c r="CH266" i="12"/>
  <c r="CH269" i="12" s="1"/>
  <c r="CH270" i="12" s="1"/>
  <c r="CK50" i="12"/>
  <c r="CK53" i="12"/>
  <c r="CF131" i="12"/>
  <c r="CG130" i="12"/>
  <c r="CI128" i="12"/>
  <c r="CI129" i="12" s="1"/>
  <c r="CI88" i="12"/>
  <c r="CI90" i="12" s="1"/>
  <c r="CI91" i="12" s="1"/>
  <c r="CL35" i="12"/>
  <c r="CJ54" i="12"/>
  <c r="CH86" i="12"/>
  <c r="CH87" i="12" s="1"/>
  <c r="CH184" i="12"/>
  <c r="CH185" i="12" s="1"/>
  <c r="CH183" i="12"/>
  <c r="CH186" i="12" s="1"/>
  <c r="CI84" i="12"/>
  <c r="CI264" i="12"/>
  <c r="CI124" i="12"/>
  <c r="CI125" i="12" s="1"/>
  <c r="CJ51" i="12"/>
  <c r="CJ264" i="12" s="1"/>
  <c r="CH126" i="12"/>
  <c r="CG127" i="12"/>
  <c r="CI75" i="28" l="1"/>
  <c r="CL49" i="12"/>
  <c r="CL50" i="12" s="1"/>
  <c r="CL52" i="12"/>
  <c r="CL53" i="12" s="1"/>
  <c r="CI266" i="12"/>
  <c r="CI269" i="12" s="1"/>
  <c r="CI270" i="12" s="1"/>
  <c r="CJ128" i="12"/>
  <c r="CJ129" i="12" s="1"/>
  <c r="CJ88" i="12"/>
  <c r="CJ90" i="12" s="1"/>
  <c r="CJ91" i="12" s="1"/>
  <c r="CM35" i="12"/>
  <c r="CK54" i="12"/>
  <c r="CG131" i="12"/>
  <c r="CH130" i="12"/>
  <c r="CJ124" i="12"/>
  <c r="CJ125" i="12" s="1"/>
  <c r="CJ84" i="12"/>
  <c r="CK51" i="12"/>
  <c r="CI183" i="12"/>
  <c r="CI186" i="12" s="1"/>
  <c r="CI184" i="12"/>
  <c r="CI185" i="12" s="1"/>
  <c r="CI86" i="12"/>
  <c r="CI87" i="12" s="1"/>
  <c r="CI126" i="12"/>
  <c r="CH127" i="12"/>
  <c r="CJ75" i="28" l="1"/>
  <c r="CM52" i="12"/>
  <c r="CM53" i="12" s="1"/>
  <c r="CM49" i="12"/>
  <c r="CH271" i="12"/>
  <c r="CJ266" i="12"/>
  <c r="CJ269" i="12" s="1"/>
  <c r="CJ270" i="12" s="1"/>
  <c r="CM50" i="12"/>
  <c r="CN35" i="12"/>
  <c r="CH131" i="12"/>
  <c r="CI130" i="12"/>
  <c r="CL54" i="12"/>
  <c r="CK128" i="12"/>
  <c r="CK129" i="12" s="1"/>
  <c r="CK88" i="12"/>
  <c r="CK90" i="12" s="1"/>
  <c r="CK91" i="12" s="1"/>
  <c r="CL51" i="12"/>
  <c r="CJ184" i="12"/>
  <c r="CJ185" i="12" s="1"/>
  <c r="CJ183" i="12"/>
  <c r="CJ186" i="12" s="1"/>
  <c r="CJ86" i="12"/>
  <c r="CJ87" i="12" s="1"/>
  <c r="CJ126" i="12"/>
  <c r="CI127" i="12"/>
  <c r="CK264" i="12"/>
  <c r="CK84" i="12"/>
  <c r="CK124" i="12"/>
  <c r="CK125" i="12" s="1"/>
  <c r="CK75" i="28" l="1"/>
  <c r="CN52" i="12"/>
  <c r="CN53" i="12" s="1"/>
  <c r="CN49" i="12"/>
  <c r="CI271" i="12"/>
  <c r="CK266" i="12"/>
  <c r="CK269" i="12" s="1"/>
  <c r="CK270" i="12" s="1"/>
  <c r="CN50" i="12"/>
  <c r="CL88" i="12"/>
  <c r="CL90" i="12" s="1"/>
  <c r="CL91" i="12" s="1"/>
  <c r="CL128" i="12"/>
  <c r="CL129" i="12" s="1"/>
  <c r="CM54" i="12"/>
  <c r="CI131" i="12"/>
  <c r="CJ130" i="12"/>
  <c r="CO35" i="12"/>
  <c r="CL124" i="12"/>
  <c r="CL125" i="12" s="1"/>
  <c r="CL84" i="12"/>
  <c r="CL264" i="12"/>
  <c r="CK184" i="12"/>
  <c r="CK185" i="12" s="1"/>
  <c r="CK86" i="12"/>
  <c r="CK87" i="12" s="1"/>
  <c r="CK183" i="12"/>
  <c r="CK186" i="12" s="1"/>
  <c r="CJ127" i="12"/>
  <c r="CK126" i="12"/>
  <c r="CM51" i="12"/>
  <c r="CL75" i="28" l="1"/>
  <c r="CO49" i="12"/>
  <c r="CO52" i="12"/>
  <c r="CO53" i="12" s="1"/>
  <c r="CJ271" i="12"/>
  <c r="CL266" i="12"/>
  <c r="CL269" i="12" s="1"/>
  <c r="CL270" i="12" s="1"/>
  <c r="CM270" i="12" s="1"/>
  <c r="CP35" i="12"/>
  <c r="CJ131" i="12"/>
  <c r="CK130" i="12"/>
  <c r="CM88" i="12"/>
  <c r="CM90" i="12" s="1"/>
  <c r="CM91" i="12" s="1"/>
  <c r="CM128" i="12"/>
  <c r="CM129" i="12" s="1"/>
  <c r="CN54" i="12"/>
  <c r="CM264" i="12"/>
  <c r="CM266" i="12" s="1"/>
  <c r="CM269" i="12" s="1"/>
  <c r="CM84" i="12"/>
  <c r="CM124" i="12"/>
  <c r="CM125" i="12" s="1"/>
  <c r="CL86" i="12"/>
  <c r="CL87" i="12" s="1"/>
  <c r="CL183" i="12"/>
  <c r="CL186" i="12" s="1"/>
  <c r="CL184" i="12"/>
  <c r="CL185" i="12" s="1"/>
  <c r="CL126" i="12"/>
  <c r="CK127" i="12"/>
  <c r="CO50" i="12"/>
  <c r="CN51" i="12"/>
  <c r="CM75" i="28" l="1"/>
  <c r="CP52" i="12"/>
  <c r="CP53" i="12" s="1"/>
  <c r="CP49" i="12"/>
  <c r="CP50" i="12" s="1"/>
  <c r="CM271" i="12"/>
  <c r="CL271" i="12"/>
  <c r="CK271" i="12"/>
  <c r="CN128" i="12"/>
  <c r="CN129" i="12" s="1"/>
  <c r="CN88" i="12"/>
  <c r="CN90" i="12" s="1"/>
  <c r="CN91" i="12" s="1"/>
  <c r="CO54" i="12"/>
  <c r="CK131" i="12"/>
  <c r="CL130" i="12"/>
  <c r="CQ35" i="12"/>
  <c r="CO51" i="12"/>
  <c r="CM126" i="12"/>
  <c r="CL127" i="12"/>
  <c r="CM183" i="12"/>
  <c r="CM186" i="12" s="1"/>
  <c r="CM86" i="12"/>
  <c r="CM87" i="12" s="1"/>
  <c r="CM184" i="12"/>
  <c r="CM185" i="12" s="1"/>
  <c r="CN264" i="12"/>
  <c r="CN84" i="12"/>
  <c r="CN124" i="12"/>
  <c r="CN125" i="12" s="1"/>
  <c r="CQ49" i="12" l="1"/>
  <c r="CQ52" i="12"/>
  <c r="CQ53" i="12" s="1"/>
  <c r="CN75" i="28"/>
  <c r="CN266" i="12"/>
  <c r="CN269" i="12" s="1"/>
  <c r="CN270" i="12" s="1"/>
  <c r="CR35" i="12"/>
  <c r="CQ50" i="12"/>
  <c r="CP54" i="12"/>
  <c r="CM130" i="12"/>
  <c r="CL131" i="12"/>
  <c r="CO88" i="12"/>
  <c r="CO90" i="12" s="1"/>
  <c r="CO91" i="12" s="1"/>
  <c r="CO128" i="12"/>
  <c r="CO129" i="12" s="1"/>
  <c r="CN126" i="12"/>
  <c r="CM127" i="12"/>
  <c r="CP51" i="12"/>
  <c r="CO264" i="12"/>
  <c r="CO124" i="12"/>
  <c r="CO125" i="12" s="1"/>
  <c r="CO84" i="12"/>
  <c r="CN184" i="12"/>
  <c r="CN185" i="12" s="1"/>
  <c r="CN86" i="12"/>
  <c r="CN87" i="12" s="1"/>
  <c r="CN183" i="12"/>
  <c r="CN186" i="12" s="1"/>
  <c r="CR52" i="12" l="1"/>
  <c r="CR53" i="12" s="1"/>
  <c r="CR49" i="12"/>
  <c r="CR50" i="12" s="1"/>
  <c r="CO75" i="28"/>
  <c r="CN271" i="12"/>
  <c r="CO266" i="12"/>
  <c r="CO269" i="12" s="1"/>
  <c r="CO270" i="12" s="1"/>
  <c r="CQ54" i="12"/>
  <c r="CP128" i="12"/>
  <c r="CP129" i="12" s="1"/>
  <c r="CP88" i="12"/>
  <c r="CP90" i="12" s="1"/>
  <c r="CP91" i="12" s="1"/>
  <c r="CM131" i="12"/>
  <c r="CN130" i="12"/>
  <c r="CS35" i="12"/>
  <c r="CN127" i="12"/>
  <c r="CO126" i="12"/>
  <c r="CO184" i="12"/>
  <c r="CO185" i="12" s="1"/>
  <c r="CO183" i="12"/>
  <c r="CO186" i="12" s="1"/>
  <c r="CO86" i="12"/>
  <c r="CO87" i="12" s="1"/>
  <c r="CQ51" i="12"/>
  <c r="CP124" i="12"/>
  <c r="CP125" i="12" s="1"/>
  <c r="CP264" i="12"/>
  <c r="CP84" i="12"/>
  <c r="CP75" i="28" l="1"/>
  <c r="CS52" i="12"/>
  <c r="CS53" i="12" s="1"/>
  <c r="CS49" i="12"/>
  <c r="CS50" i="12" s="1"/>
  <c r="CP266" i="12"/>
  <c r="CP269" i="12" s="1"/>
  <c r="CP270" i="12" s="1"/>
  <c r="CT35" i="12"/>
  <c r="CN131" i="12"/>
  <c r="CO130" i="12"/>
  <c r="CQ128" i="12"/>
  <c r="CQ129" i="12" s="1"/>
  <c r="CQ88" i="12"/>
  <c r="CQ90" i="12" s="1"/>
  <c r="CQ91" i="12" s="1"/>
  <c r="CR54" i="12"/>
  <c r="CP86" i="12"/>
  <c r="CP87" i="12" s="1"/>
  <c r="CP184" i="12"/>
  <c r="CP185" i="12" s="1"/>
  <c r="CP183" i="12"/>
  <c r="CP186" i="12" s="1"/>
  <c r="CO127" i="12"/>
  <c r="CP126" i="12"/>
  <c r="CQ84" i="12"/>
  <c r="CQ124" i="12"/>
  <c r="CQ125" i="12" s="1"/>
  <c r="CQ264" i="12"/>
  <c r="CR51" i="12"/>
  <c r="CQ75" i="28" l="1"/>
  <c r="CT52" i="12"/>
  <c r="CT53" i="12" s="1"/>
  <c r="CT49" i="12"/>
  <c r="CO271" i="12"/>
  <c r="CQ266" i="12"/>
  <c r="CQ269" i="12" s="1"/>
  <c r="CQ270" i="12" s="1"/>
  <c r="CT50" i="12"/>
  <c r="CR88" i="12"/>
  <c r="CR90" i="12" s="1"/>
  <c r="CR91" i="12" s="1"/>
  <c r="CR128" i="12"/>
  <c r="CR129" i="12" s="1"/>
  <c r="CS54" i="12"/>
  <c r="CO131" i="12"/>
  <c r="CP130" i="12"/>
  <c r="CU35" i="12"/>
  <c r="CS51" i="12"/>
  <c r="CQ126" i="12"/>
  <c r="CP127" i="12"/>
  <c r="CR84" i="12"/>
  <c r="CR124" i="12"/>
  <c r="CR125" i="12" s="1"/>
  <c r="CR264" i="12"/>
  <c r="CQ183" i="12"/>
  <c r="CQ186" i="12" s="1"/>
  <c r="CQ184" i="12"/>
  <c r="CQ185" i="12" s="1"/>
  <c r="CQ86" i="12"/>
  <c r="CQ87" i="12" s="1"/>
  <c r="CR75" i="28" l="1"/>
  <c r="CU52" i="12"/>
  <c r="CU49" i="12"/>
  <c r="CU50" i="12" s="1"/>
  <c r="CP271" i="12"/>
  <c r="CR266" i="12"/>
  <c r="CR269" i="12" s="1"/>
  <c r="CR270" i="12" s="1"/>
  <c r="CU53" i="12"/>
  <c r="CP131" i="12"/>
  <c r="CQ130" i="12"/>
  <c r="CV35" i="12"/>
  <c r="CT54" i="12"/>
  <c r="CS88" i="12"/>
  <c r="CS90" i="12" s="1"/>
  <c r="CS91" i="12" s="1"/>
  <c r="CS128" i="12"/>
  <c r="CS129" i="12" s="1"/>
  <c r="CS124" i="12"/>
  <c r="CS125" i="12" s="1"/>
  <c r="CS84" i="12"/>
  <c r="CS264" i="12"/>
  <c r="CT51" i="12"/>
  <c r="CQ127" i="12"/>
  <c r="CR126" i="12"/>
  <c r="CR183" i="12"/>
  <c r="CR186" i="12" s="1"/>
  <c r="CR184" i="12"/>
  <c r="CR185" i="12" s="1"/>
  <c r="CR86" i="12"/>
  <c r="CR87" i="12" s="1"/>
  <c r="CS75" i="28" l="1"/>
  <c r="CV52" i="12"/>
  <c r="CV53" i="12" s="1"/>
  <c r="CV49" i="12"/>
  <c r="CV50" i="12" s="1"/>
  <c r="CQ271" i="12"/>
  <c r="CS266" i="12"/>
  <c r="CS269" i="12" s="1"/>
  <c r="CS270" i="12" s="1"/>
  <c r="CT270" i="12" s="1"/>
  <c r="CU54" i="12"/>
  <c r="CT128" i="12"/>
  <c r="CT129" i="12" s="1"/>
  <c r="CT88" i="12"/>
  <c r="CT90" i="12" s="1"/>
  <c r="CT91" i="12" s="1"/>
  <c r="CQ131" i="12"/>
  <c r="CR130" i="12"/>
  <c r="CW35" i="12"/>
  <c r="CU51" i="12"/>
  <c r="CR127" i="12"/>
  <c r="CS126" i="12"/>
  <c r="CT84" i="12"/>
  <c r="CT264" i="12"/>
  <c r="CT266" i="12" s="1"/>
  <c r="CT269" i="12" s="1"/>
  <c r="CT124" i="12"/>
  <c r="CT125" i="12" s="1"/>
  <c r="CS184" i="12"/>
  <c r="CS185" i="12" s="1"/>
  <c r="CS183" i="12"/>
  <c r="CS186" i="12" s="1"/>
  <c r="CS86" i="12"/>
  <c r="CS87" i="12" s="1"/>
  <c r="CT75" i="28" l="1"/>
  <c r="CW52" i="12"/>
  <c r="CW53" i="12" s="1"/>
  <c r="CW49" i="12"/>
  <c r="CW50" i="12" s="1"/>
  <c r="CT271" i="12"/>
  <c r="CS271" i="12"/>
  <c r="CR271" i="12"/>
  <c r="CX35" i="12"/>
  <c r="CR131" i="12"/>
  <c r="CS130" i="12"/>
  <c r="CV54" i="12"/>
  <c r="CU128" i="12"/>
  <c r="CU129" i="12" s="1"/>
  <c r="CU88" i="12"/>
  <c r="CU90" i="12" s="1"/>
  <c r="CU91" i="12" s="1"/>
  <c r="CT183" i="12"/>
  <c r="CT186" i="12" s="1"/>
  <c r="CT184" i="12"/>
  <c r="CT185" i="12" s="1"/>
  <c r="CT86" i="12"/>
  <c r="CT87" i="12" s="1"/>
  <c r="CV51" i="12"/>
  <c r="CS127" i="12"/>
  <c r="CT126" i="12"/>
  <c r="CU84" i="12"/>
  <c r="CU124" i="12"/>
  <c r="CU125" i="12" s="1"/>
  <c r="CU264" i="12"/>
  <c r="CU75" i="28" l="1"/>
  <c r="CX52" i="12"/>
  <c r="CX53" i="12" s="1"/>
  <c r="CX49" i="12"/>
  <c r="CX50" i="12" s="1"/>
  <c r="CU266" i="12"/>
  <c r="CU269" i="12" s="1"/>
  <c r="CU270" i="12" s="1"/>
  <c r="CV88" i="12"/>
  <c r="CV90" i="12" s="1"/>
  <c r="CV91" i="12" s="1"/>
  <c r="CV128" i="12"/>
  <c r="CV129" i="12" s="1"/>
  <c r="CW54" i="12"/>
  <c r="CS131" i="12"/>
  <c r="CT130" i="12"/>
  <c r="CY35" i="12"/>
  <c r="CV264" i="12"/>
  <c r="CV124" i="12"/>
  <c r="CV125" i="12" s="1"/>
  <c r="CV84" i="12"/>
  <c r="CW51" i="12"/>
  <c r="CU183" i="12"/>
  <c r="CU186" i="12" s="1"/>
  <c r="CU86" i="12"/>
  <c r="CU87" i="12" s="1"/>
  <c r="CU184" i="12"/>
  <c r="CU185" i="12" s="1"/>
  <c r="CU126" i="12"/>
  <c r="CT127" i="12"/>
  <c r="CV75" i="28" l="1"/>
  <c r="CY49" i="12"/>
  <c r="CY50" i="12" s="1"/>
  <c r="CY52" i="12"/>
  <c r="CY53" i="12" s="1"/>
  <c r="CV266" i="12"/>
  <c r="CV269" i="12" s="1"/>
  <c r="CV270" i="12" s="1"/>
  <c r="CT131" i="12"/>
  <c r="CU130" i="12"/>
  <c r="CZ35" i="12"/>
  <c r="CX54" i="12"/>
  <c r="CW128" i="12"/>
  <c r="CW129" i="12" s="1"/>
  <c r="CW88" i="12"/>
  <c r="CW90" i="12" s="1"/>
  <c r="CW91" i="12" s="1"/>
  <c r="CX51" i="12"/>
  <c r="CV126" i="12"/>
  <c r="CU127" i="12"/>
  <c r="CW84" i="12"/>
  <c r="CW124" i="12"/>
  <c r="CW125" i="12" s="1"/>
  <c r="CW264" i="12"/>
  <c r="CV184" i="12"/>
  <c r="CV185" i="12" s="1"/>
  <c r="CV86" i="12"/>
  <c r="CV87" i="12" s="1"/>
  <c r="CV183" i="12"/>
  <c r="CV186" i="12" s="1"/>
  <c r="CZ52" i="12" l="1"/>
  <c r="DA52" i="12" s="1"/>
  <c r="CZ49" i="12"/>
  <c r="CW75" i="28"/>
  <c r="DA49" i="12"/>
  <c r="CU271" i="12"/>
  <c r="CW266" i="12"/>
  <c r="CW269" i="12" s="1"/>
  <c r="CW270" i="12" s="1"/>
  <c r="CZ53" i="12"/>
  <c r="CX128" i="12"/>
  <c r="CX129" i="12" s="1"/>
  <c r="CX88" i="12"/>
  <c r="CX90" i="12" s="1"/>
  <c r="CX91" i="12" s="1"/>
  <c r="CY54" i="12"/>
  <c r="CV130" i="12"/>
  <c r="CU131" i="12"/>
  <c r="CW126" i="12"/>
  <c r="CV127" i="12"/>
  <c r="CX264" i="12"/>
  <c r="CX124" i="12"/>
  <c r="CX125" i="12" s="1"/>
  <c r="CX84" i="12"/>
  <c r="CW86" i="12"/>
  <c r="CW87" i="12" s="1"/>
  <c r="CW184" i="12"/>
  <c r="CW185" i="12" s="1"/>
  <c r="CW183" i="12"/>
  <c r="CW186" i="12" s="1"/>
  <c r="CY51" i="12"/>
  <c r="CZ50" i="12"/>
  <c r="CV271" i="12" l="1"/>
  <c r="CX266" i="12"/>
  <c r="CX269" i="12" s="1"/>
  <c r="CX270" i="12" s="1"/>
  <c r="CV131" i="12"/>
  <c r="CW130" i="12"/>
  <c r="CZ54" i="12"/>
  <c r="CY128" i="12"/>
  <c r="CY129" i="12" s="1"/>
  <c r="CY88" i="12"/>
  <c r="CY90" i="12" s="1"/>
  <c r="CY91" i="12" s="1"/>
  <c r="CX126" i="12"/>
  <c r="CW127" i="12"/>
  <c r="CY84" i="12"/>
  <c r="CY124" i="12"/>
  <c r="CY125" i="12" s="1"/>
  <c r="CY264" i="12"/>
  <c r="CX184" i="12"/>
  <c r="CX185" i="12" s="1"/>
  <c r="CX183" i="12"/>
  <c r="CX186" i="12" s="1"/>
  <c r="CX86" i="12"/>
  <c r="CX87" i="12" s="1"/>
  <c r="CZ51" i="12"/>
  <c r="CX271" i="12" l="1"/>
  <c r="CW271" i="12"/>
  <c r="CY266" i="12"/>
  <c r="CY269" i="12" s="1"/>
  <c r="CY270" i="12" s="1"/>
  <c r="CZ128" i="12"/>
  <c r="CZ129" i="12" s="1"/>
  <c r="CZ88" i="12"/>
  <c r="CZ90" i="12" s="1"/>
  <c r="CW131" i="12"/>
  <c r="CX130" i="12"/>
  <c r="CZ84" i="12"/>
  <c r="CZ264" i="12"/>
  <c r="CZ124" i="12"/>
  <c r="CZ125" i="12" s="1"/>
  <c r="CY126" i="12"/>
  <c r="CX127" i="12"/>
  <c r="CY184" i="12"/>
  <c r="CY185" i="12" s="1"/>
  <c r="CY86" i="12"/>
  <c r="CY87" i="12" s="1"/>
  <c r="CY183" i="12"/>
  <c r="CY186" i="12" s="1"/>
  <c r="DA264" i="12" l="1"/>
  <c r="CZ266" i="12"/>
  <c r="CZ269" i="12" s="1"/>
  <c r="CZ270" i="12" s="1"/>
  <c r="DA270" i="12" s="1"/>
  <c r="CX131" i="12"/>
  <c r="CY130" i="12"/>
  <c r="CZ91" i="12"/>
  <c r="CZ126" i="12"/>
  <c r="CZ127" i="12" s="1"/>
  <c r="CY127" i="12"/>
  <c r="CZ184" i="12"/>
  <c r="CZ185" i="12" s="1"/>
  <c r="CZ86" i="12"/>
  <c r="CZ183" i="12"/>
  <c r="CZ186" i="12" s="1"/>
  <c r="CZ271" i="12" l="1"/>
  <c r="CY271" i="12"/>
  <c r="DA266" i="12"/>
  <c r="DB264" i="12"/>
  <c r="DA271" i="12"/>
  <c r="CY131" i="12"/>
  <c r="CZ130" i="12"/>
  <c r="CZ131" i="12" s="1"/>
  <c r="CZ87" i="12"/>
  <c r="DA269" i="12" l="1"/>
  <c r="DB266" i="12"/>
  <c r="AH282" i="12" s="1"/>
  <c r="AI282" i="12" s="1"/>
  <c r="AJ282" i="12" s="1"/>
  <c r="AJ287" i="12" s="1"/>
  <c r="E31" i="15" l="1"/>
  <c r="C7" i="25"/>
  <c r="C16" i="25" s="1"/>
  <c r="J7" i="25"/>
  <c r="J13" i="25" s="1"/>
  <c r="C64" i="25"/>
  <c r="C67" i="25" s="1"/>
  <c r="I5" i="15" l="1"/>
  <c r="O11" i="3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  <author>ZACCHERO Loic</author>
  </authors>
  <commentList>
    <comment ref="E16" authorId="0" shapeId="0" xr:uid="{FAE03697-A01D-4EEB-A570-FCCF51BCE486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10Amps /1min
</t>
        </r>
      </text>
    </comment>
    <comment ref="F16" authorId="0" shapeId="0" xr:uid="{6107ACBA-BC88-4DBD-AC56-A6DF1BE70B51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10Amps /1min
</t>
        </r>
      </text>
    </comment>
    <comment ref="G16" authorId="0" shapeId="0" xr:uid="{2A061890-9339-44E4-BFBE-68DDD369C592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10Amps /1min
</t>
        </r>
      </text>
    </comment>
    <comment ref="E46" authorId="1" shapeId="0" xr:uid="{B496A55E-99F1-450B-A4D0-5A3C03B7BC61}">
      <text>
        <r>
          <rPr>
            <b/>
            <sz val="9"/>
            <color indexed="81"/>
            <rFont val="Tahoma"/>
            <family val="2"/>
          </rPr>
          <t xml:space="preserve">Valeur calculée dans l'onglet "mounting
 mode"
</t>
        </r>
      </text>
    </comment>
    <comment ref="F46" authorId="1" shapeId="0" xr:uid="{1F6C5D10-B091-4563-90B0-7D2CEE4E79BD}">
      <text>
        <r>
          <rPr>
            <b/>
            <sz val="9"/>
            <color indexed="81"/>
            <rFont val="Tahoma"/>
            <family val="2"/>
          </rPr>
          <t xml:space="preserve">Valeur calculée dans l'onglet "delivery
 mode"
</t>
        </r>
      </text>
    </comment>
    <comment ref="G46" authorId="1" shapeId="0" xr:uid="{D39F8086-6995-4A66-B6C5-DEA65803CDDE}">
      <text>
        <r>
          <rPr>
            <b/>
            <sz val="9"/>
            <color indexed="81"/>
            <rFont val="Tahoma"/>
            <family val="2"/>
          </rPr>
          <t xml:space="preserve">Valeur calculée dans l'onglet "delivery
 mode"
</t>
        </r>
      </text>
    </comment>
    <comment ref="H46" authorId="1" shapeId="0" xr:uid="{F9E29E76-FDFA-47A0-89EB-E17AB5D5CB92}">
      <text>
        <r>
          <rPr>
            <b/>
            <sz val="9"/>
            <color indexed="81"/>
            <rFont val="Tahoma"/>
            <family val="2"/>
          </rPr>
          <t xml:space="preserve">Valeur calculée dans l'onglet "delivery
 mode"
</t>
        </r>
      </text>
    </comment>
    <comment ref="I46" authorId="1" shapeId="0" xr:uid="{CA51CD8B-85BE-4D56-B01B-30FEB2B490B5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E72" authorId="0" shapeId="0" xr:uid="{55724C2B-12CE-49A7-8EBF-DAA98AC3C9B7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F72" authorId="0" shapeId="0" xr:uid="{D770C807-1CC9-45D0-A10E-F05D387B344A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G72" authorId="0" shapeId="0" xr:uid="{5AB70A95-32B0-497F-88D7-8702655B78EE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des 3 PIUs </t>
        </r>
      </text>
    </comment>
    <comment ref="E81" authorId="2" shapeId="0" xr:uid="{AF65468C-7D39-4968-9587-4CA496FC92AA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sans biberonnage 30 jours (720 heures)
</t>
        </r>
      </text>
    </comment>
    <comment ref="F81" authorId="2" shapeId="0" xr:uid="{9E717D18-EA9D-49ED-A88A-EA4877BFD992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sans biberonnage 30 jours (720 heures)
</t>
        </r>
      </text>
    </comment>
    <comment ref="G81" authorId="2" shapeId="0" xr:uid="{822B360F-E94F-422C-B327-52443BEAEAEF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sans biberonnage 30 jours (720 heures)
</t>
        </r>
      </text>
    </comment>
    <comment ref="H81" authorId="2" shapeId="0" xr:uid="{278F28DB-4200-414B-98FE-7F7CC3DA6846}">
      <text>
        <r>
          <rPr>
            <b/>
            <sz val="9"/>
            <color indexed="81"/>
            <rFont val="Tahoma"/>
            <family val="2"/>
          </rPr>
          <t xml:space="preserve">Patrick Daugeron:
Pour SDV = TWT a chaq biberonnage donc toutes les 168heures
Vh avec biberonnage 14 jours (336 heures) 
Vh sans biberonnage 30 jours (720 heures)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tc={A795F8AF-99A4-4292-BF8B-2CFAFD3D8CE0}</author>
  </authors>
  <commentList>
    <comment ref="I28" authorId="0" shapeId="0" xr:uid="{2CEDDE1B-A5AA-475A-9072-A80B41F650DC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du Smartmos UNIQUEMENT LES 8 PREMIERS JOURS ( la conso du suspend to ram est compté a part </t>
        </r>
      </text>
    </comment>
    <comment ref="E42" authorId="1" shapeId="0" xr:uid="{A795F8AF-99A4-4292-BF8B-2CFAFD3D8CE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</authors>
  <commentList>
    <comment ref="E16" authorId="0" shapeId="0" xr:uid="{E4348F1E-EF77-4740-82F7-832167C4A7D5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I16" authorId="0" shapeId="0" xr:uid="{36F6DEBA-C4E2-4F53-9328-0401C7C47C97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E88" authorId="1" shapeId="0" xr:uid="{1D9FBA34-12D6-4B5D-A12C-742836587A27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  <comment ref="F88" authorId="1" shapeId="0" xr:uid="{D7743B27-BDC8-43A6-A0CA-EF8929F50B5E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G88" authorId="1" shapeId="0" xr:uid="{40CB7064-DEAB-492F-B933-3FBB5DB7DA16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H88" authorId="1" shapeId="0" xr:uid="{7A93BB6E-ABD4-416F-AEE5-B39EAA083208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I88" authorId="1" shapeId="0" xr:uid="{E2868CA8-39A4-4920-B45A-6ED1A235414D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</authors>
  <commentList>
    <comment ref="E16" authorId="0" shapeId="0" xr:uid="{72F2848C-B875-4DFD-BA2B-AC55C3D7850E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I16" authorId="0" shapeId="0" xr:uid="{BA38D1A0-4EB9-4628-B5CB-359DE7DCA11C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E88" authorId="1" shapeId="0" xr:uid="{9054FCC8-A0F4-4611-9A42-05936EBA5E33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  <comment ref="F88" authorId="1" shapeId="0" xr:uid="{8ABEA4BB-3501-473E-BE2C-E47C839ED686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G88" authorId="1" shapeId="0" xr:uid="{EDBA338A-7621-4C20-9479-49BC37D011EA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H88" authorId="1" shapeId="0" xr:uid="{142483A3-931F-4744-B6B2-8509B900203B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I88" authorId="1" shapeId="0" xr:uid="{F7DF7E5C-DA70-4BC1-A5B9-0D24576C590F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  <author>MORIN David</author>
  </authors>
  <commentList>
    <comment ref="E16" authorId="0" shapeId="0" xr:uid="{B135D7A3-D084-4E00-B189-AACB31D9A002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5 Amps /1min
</t>
        </r>
      </text>
    </comment>
    <comment ref="E88" authorId="1" shapeId="0" xr:uid="{2B2B1F9D-475D-4202-A7DC-5E9667F3C1E8}">
      <text>
        <r>
          <rPr>
            <b/>
            <sz val="9"/>
            <color indexed="81"/>
            <rFont val="Tahoma"/>
            <family val="2"/>
          </rPr>
          <t xml:space="preserve">Valeur calculée dans l'onglet "customer mode"
</t>
        </r>
      </text>
    </comment>
    <comment ref="F88" authorId="1" shapeId="0" xr:uid="{4A982E13-3994-4CCF-A3AB-051BA8EE7B9E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G88" authorId="1" shapeId="0" xr:uid="{EA2644E6-B8E0-478E-9132-B9BA3C7E3233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H88" authorId="1" shapeId="0" xr:uid="{9E66B80C-A294-4C63-A089-6AC46C11DB40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  <comment ref="I88" authorId="1" shapeId="0" xr:uid="{E51FD26D-CF6C-4EF3-AD58-BE8BB69D3B99}">
      <text>
        <r>
          <rPr>
            <b/>
            <sz val="9"/>
            <color indexed="81"/>
            <rFont val="Tahoma"/>
            <family val="2"/>
          </rPr>
          <t>Valeur calculée dans l'onglet "Conso Instantanée"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tc={A4AD94E4-BBE8-43C2-9935-4F05342FDC5A}</author>
    <author>ZACCHERO Loic</author>
  </authors>
  <commentList>
    <comment ref="E21" authorId="0" shapeId="0" xr:uid="{A4AD94E4-BBE8-43C2-9935-4F05342FDC5A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0E5F6985-24D7-4A90-92FC-9DB5BFA48028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4D0F4343-C2B4-4541-9496-02A9BCC0F8E9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tc={EC2DBB33-3F1B-4B3B-901F-ECE50CA35F9D}</author>
    <author>ZACCHERO Loic</author>
  </authors>
  <commentList>
    <comment ref="E21" authorId="0" shapeId="0" xr:uid="{EC2DBB33-3F1B-4B3B-901F-ECE50CA35F9D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9B6F108D-1700-4272-B3BF-2B2709E73B7D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0EE2B73A-447B-4DD5-A89A-66B5741A64A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tc={2287A4C5-1087-40E8-B272-6FC7F2C19C20}</author>
    <author>ZACCHERO Loic</author>
  </authors>
  <commentList>
    <comment ref="E21" authorId="0" shapeId="0" xr:uid="{2287A4C5-1087-40E8-B272-6FC7F2C19C2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0FD0A43E-AE05-498A-9311-C21359A7CB4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F376D764-98F7-49CE-AC3E-02F5A5672C9E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tc={FCB49965-501E-4369-ABFD-CCEB93DDC0AB}</author>
    <author>ZACCHERO Loic</author>
  </authors>
  <commentList>
    <comment ref="E21" authorId="0" shapeId="0" xr:uid="{FCB49965-501E-4369-ABFD-CCEB93DDC0AB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B8B4C631-FF84-47ED-B852-06D40B8F93E8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32DB8C93-FE1D-4102-B711-A673FAB2EB7C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tc={B45A3D77-3FDD-48BE-AE5E-EE31F050CEE5}</author>
    <author>ZACCHERO Loic</author>
  </authors>
  <commentList>
    <comment ref="E21" authorId="0" shapeId="0" xr:uid="{B45A3D77-3FDD-48BE-AE5E-EE31F050CEE5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BB3E5F32-BE48-4DBD-BD90-C8F7350FB0FC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151D4568-A7E8-4052-A742-6592688C2ECC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</authors>
  <commentList>
    <comment ref="I1" authorId="0" shapeId="0" xr:uid="{38683E1C-1171-4B8D-B11A-A7BC2FB9EF89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2 sieges
Pas a la DT de FlexEVAN</t>
        </r>
      </text>
    </comment>
    <comment ref="J1" authorId="0" shapeId="0" xr:uid="{D88599BD-BD75-4FC1-ABF4-85A35C57F68F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estimée , peut être nulle et jusqu'à 10A par prise accessoire et 2.4A par prise USB </t>
        </r>
      </text>
    </comment>
    <comment ref="M1" authorId="0" shapeId="0" xr:uid="{3FE27477-0A27-4AB9-AB22-2578084AF034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Conso estimée / peut -etre entre 0.3 i pas branché jusqu'à 2.4A par prise 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tc={D724C68C-D332-45F1-8EEE-CFC1B84D7CC8}</author>
    <author>ZACCHERO Loic</author>
  </authors>
  <commentList>
    <comment ref="E21" authorId="0" shapeId="0" xr:uid="{D724C68C-D332-45F1-8EEE-CFC1B84D7CC8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FAB88C66-9D71-47E6-9742-AAD9D746CB00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C25C817C-2884-48A3-B14F-EC56CEA7C06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DAUGERON Patrick</author>
  </authors>
  <commentList>
    <comment ref="D213" authorId="0" shapeId="0" xr:uid="{F9485372-C69D-48A8-8771-16DE59F74A9A}">
      <text>
        <r>
          <rPr>
            <b/>
            <sz val="9"/>
            <color indexed="81"/>
            <rFont val="Tahoma"/>
            <family val="2"/>
          </rPr>
          <t>DAUGERON Patrick:</t>
        </r>
        <r>
          <rPr>
            <sz val="9"/>
            <color indexed="81"/>
            <rFont val="Tahoma"/>
            <family val="2"/>
          </rPr>
          <t xml:space="preserve">
pas de valeur connue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tc={64407EF1-0D83-4AAE-8407-6A5EA5584A33}</author>
  </authors>
  <commentList>
    <comment ref="G9" authorId="0" shapeId="0" xr:uid="{64407EF1-0D83-4AAE-8407-6A5EA5584A33}">
      <text>
        <r>
          <rPr>
            <sz val="11"/>
            <color theme="1"/>
            <rFont val="Calibri"/>
            <family val="2"/>
            <scheme val="minor"/>
          </rPr>
  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fiche wattman = 412 mais 440 mesuré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tc={9A8BE386-DFF0-4EED-851E-C224A209C365}</author>
    <author>ZACCHERO Loic</author>
  </authors>
  <commentList>
    <comment ref="E21" authorId="0" shapeId="0" xr:uid="{9A8BE386-DFF0-4EED-851E-C224A209C365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2" authorId="1" shapeId="0" xr:uid="{51F8715D-7EF9-428D-A521-45841A7201CA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9" authorId="1" shapeId="0" xr:uid="{3AA03162-60FE-48FA-A098-6B31B9CAA973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tc={74C1EA56-EFB8-488A-A003-859B1A55CA96}</author>
    <author>ZACCHERO Loic</author>
  </authors>
  <commentList>
    <comment ref="E21" authorId="0" shapeId="0" xr:uid="{74C1EA56-EFB8-488A-A003-859B1A55CA96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1% de la capa batterie par 24h max
ecu HV</t>
        </r>
      </text>
    </comment>
    <comment ref="E101" authorId="1" shapeId="0" xr:uid="{52A86A98-A56D-4237-810E-4ABC7E9681F5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30jrs de parking </t>
        </r>
      </text>
    </comment>
    <comment ref="E108" authorId="1" shapeId="0" xr:uid="{DA54EBAC-CCC9-48FD-BFBA-80922B502B70}">
      <text>
        <r>
          <rPr>
            <b/>
            <sz val="9"/>
            <color indexed="81"/>
            <rFont val="Tahoma"/>
            <family val="2"/>
          </rPr>
          <t>ZACCHERO Loic:</t>
        </r>
        <r>
          <rPr>
            <sz val="9"/>
            <color indexed="81"/>
            <rFont val="Tahoma"/>
            <family val="2"/>
          </rPr>
          <t xml:space="preserve">
Valeur à 20°C - temps de biberonnage après 90jrs de parking 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tc={D2AC90DB-451A-418E-B8BB-82749E6B0D4D}</author>
    <author>tc={153C5D24-E63F-4E80-8D83-1C3F5748334E}</author>
    <author>tc={DFED31EE-F234-4346-96AE-AA87266F4E05}</author>
  </authors>
  <commentList>
    <comment ref="E23" authorId="0" shapeId="0" xr:uid="{D2AC90DB-451A-418E-B8BB-82749E6B0D4D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  <comment ref="E24" authorId="1" shapeId="0" xr:uid="{153C5D24-E63F-4E80-8D83-1C3F5748334E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4heures</t>
        </r>
      </text>
    </comment>
    <comment ref="E25" authorId="2" shapeId="0" xr:uid="{DFED31EE-F234-4346-96AE-AA87266F4E05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tc={3019519F-E9B9-4331-8C00-EBD14D7D9A0A}</author>
    <author>tc={38C80219-9AB4-43EF-A930-37A6802ADBD2}</author>
    <author>tc={878453E0-993D-4B76-9F57-6B376A209DAC}</author>
  </authors>
  <commentList>
    <comment ref="E23" authorId="0" shapeId="0" xr:uid="{3019519F-E9B9-4331-8C00-EBD14D7D9A0A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  <comment ref="E24" authorId="1" shapeId="0" xr:uid="{38C80219-9AB4-43EF-A930-37A6802ADBD2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4heures</t>
        </r>
      </text>
    </comment>
    <comment ref="E25" authorId="2" shapeId="0" xr:uid="{878453E0-993D-4B76-9F57-6B376A209DAC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tc={9886CFA3-010E-4266-819F-0E598C405D10}</author>
    <author>tc={5966BD8D-F7AA-4B31-B03A-D89BB05AE5A9}</author>
    <author>tc={A74FF3BC-D2D6-4EB5-9B69-C50D997046EC}</author>
  </authors>
  <commentList>
    <comment ref="E23" authorId="0" shapeId="0" xr:uid="{9886CFA3-010E-4266-819F-0E598C405D10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  <comment ref="E24" authorId="1" shapeId="0" xr:uid="{5966BD8D-F7AA-4B31-B03A-D89BB05AE5A9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4heures</t>
        </r>
      </text>
    </comment>
    <comment ref="E25" authorId="2" shapeId="0" xr:uid="{A74FF3BC-D2D6-4EB5-9B69-C50D997046EC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4 heures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<sst xmlns="http://schemas.openxmlformats.org/spreadsheetml/2006/main" count="5710" uniqueCount="925">
  <si>
    <t>System</t>
  </si>
  <si>
    <t>Device (LCABLE)</t>
  </si>
  <si>
    <t>Name (LCABLE)</t>
  </si>
  <si>
    <t>Free Explanation</t>
  </si>
  <si>
    <t>Low Power needs</t>
  </si>
  <si>
    <t>Load 
Technical Wake up 8h</t>
  </si>
  <si>
    <t>Load 
Dark Current</t>
  </si>
  <si>
    <t>SmartMOS Dark Current</t>
  </si>
  <si>
    <t>Total Dark Current</t>
  </si>
  <si>
    <t>VDC</t>
  </si>
  <si>
    <t>Fusible + Bat</t>
  </si>
  <si>
    <t>EPS</t>
  </si>
  <si>
    <t>AIBS</t>
  </si>
  <si>
    <t>PIU Master</t>
  </si>
  <si>
    <t>PIU Sub Cabin</t>
  </si>
  <si>
    <t>PIU Hood</t>
  </si>
  <si>
    <t>DSM Power Parking</t>
  </si>
  <si>
    <t>DSM Power Adapation</t>
  </si>
  <si>
    <t>DSM Winter</t>
  </si>
  <si>
    <t>DSM H2</t>
  </si>
  <si>
    <t>DSM Trailer</t>
  </si>
  <si>
    <t>DCDC</t>
  </si>
  <si>
    <t>S20 Electrical Energy Storage for traction</t>
  </si>
  <si>
    <t>BMS MAIN MONITORING TRACTION BATTERY HIGH VOLTAGE</t>
  </si>
  <si>
    <t>BMS/BMS2 power supply</t>
  </si>
  <si>
    <t>Cust : if 12V Bat OK</t>
  </si>
  <si>
    <t>S53 Power Distribution</t>
  </si>
  <si>
    <t>PCU PHYSICAL COMPUTING UNIT</t>
  </si>
  <si>
    <t>Main Microcontroller</t>
  </si>
  <si>
    <t>Factory DM0</t>
  </si>
  <si>
    <t>S10 Braking and Electronic stability control</t>
  </si>
  <si>
    <t>STOP LIGHT SWITCH (Normally closed for Stop Lamp)</t>
  </si>
  <si>
    <t>Brake pedal</t>
  </si>
  <si>
    <t>Cust : &lt;12h</t>
  </si>
  <si>
    <t>S22 Connectivity</t>
  </si>
  <si>
    <t>IVC TELEMATIC ECU</t>
  </si>
  <si>
    <t>IVC Smart Antenna + eCall Keyboard</t>
  </si>
  <si>
    <t>Cust : &lt;7 days</t>
  </si>
  <si>
    <t>BLUETOOTH LOW ENERGY MODULE</t>
  </si>
  <si>
    <t>BLM/IDG</t>
  </si>
  <si>
    <t>S28 Access and Vehicle Protection</t>
  </si>
  <si>
    <t>HANDS-FREE ACCESS ECU</t>
  </si>
  <si>
    <t>HFM</t>
  </si>
  <si>
    <t>S21 Multimedia</t>
  </si>
  <si>
    <t>XXX</t>
  </si>
  <si>
    <t>COCKPIT DOMAIN CONTROLLER - Power 1</t>
  </si>
  <si>
    <t>CDC</t>
  </si>
  <si>
    <t>Cust &lt; 72h</t>
  </si>
  <si>
    <t>S29 Display and Command and Sound</t>
  </si>
  <si>
    <t>MULTIFONCTIONNAL ELECTRIC CONTROL</t>
  </si>
  <si>
    <t>Capacitive Hazard &amp; Doorlock button --&gt; Wake up</t>
  </si>
  <si>
    <t>S48 External lighting and signalling</t>
  </si>
  <si>
    <t>UNDER STEERING WHEEL CONTROLS</t>
  </si>
  <si>
    <t>CombiSwitch ECU (CSV) to let customer to select wiping speed &amp; light commands</t>
  </si>
  <si>
    <t>XXXX</t>
  </si>
  <si>
    <t>DASHBOARD EXTERNAL LIGHT CONTROL BUTTONS</t>
  </si>
  <si>
    <t>Mercedes Like</t>
  </si>
  <si>
    <t>DIAGNOSTIC SOCKET</t>
  </si>
  <si>
    <t>OBD Plug</t>
  </si>
  <si>
    <t>S43 Seats and Driving posture</t>
  </si>
  <si>
    <t>LEFT HAND FRONT SEAT MEMORY ECU</t>
  </si>
  <si>
    <t>Driver Electrical Seat</t>
  </si>
  <si>
    <t>RIGHT HAND FRONT SEAT MEMORY ECU</t>
  </si>
  <si>
    <t>Passenger Electrical Seat</t>
  </si>
  <si>
    <t>S45 Laterals doors</t>
  </si>
  <si>
    <t>RIGHT SLIDING DOOR</t>
  </si>
  <si>
    <t>Power Sliding Door (Right Side)</t>
  </si>
  <si>
    <t>Cust &lt;1h</t>
  </si>
  <si>
    <t>LEFT SLIDING DOOR</t>
  </si>
  <si>
    <t>Power Sliding Door (Left Side)</t>
  </si>
  <si>
    <t>S46 Back door and Tailgate</t>
  </si>
  <si>
    <t>ECDO TAILGATE ECU</t>
  </si>
  <si>
    <t>Power BackDoor</t>
  </si>
  <si>
    <t>HEVC</t>
  </si>
  <si>
    <t>S30 Engine Start and Stop</t>
  </si>
  <si>
    <t>ALCOHOL INTERLOCK DEVICE ECU</t>
  </si>
  <si>
    <t>Ethylotest</t>
  </si>
  <si>
    <t>2671, 1838,2496,2497</t>
  </si>
  <si>
    <t>VOLUMETRIC ALARM ECU</t>
  </si>
  <si>
    <t>Volumic Alarm</t>
  </si>
  <si>
    <t>CHRONOTACHYGRAPHE</t>
  </si>
  <si>
    <t>2.5t or 9 peoples</t>
  </si>
  <si>
    <t>Dark Current µA</t>
  </si>
  <si>
    <t>Dark Current mA</t>
  </si>
  <si>
    <t>12h Energy mAh</t>
  </si>
  <si>
    <t>LP Energy mAh</t>
  </si>
  <si>
    <t>12 heures</t>
  </si>
  <si>
    <t>3 jours</t>
  </si>
  <si>
    <t>4 jours</t>
  </si>
  <si>
    <t xml:space="preserve">8 Jours </t>
  </si>
  <si>
    <t>12 Jours</t>
  </si>
  <si>
    <t>HFM transport 10 jours</t>
  </si>
  <si>
    <t>TAILGATE ECU</t>
  </si>
  <si>
    <t>3secondes</t>
  </si>
  <si>
    <t>2 secondes</t>
  </si>
  <si>
    <t>10 Jours</t>
  </si>
  <si>
    <t xml:space="preserve">Transport </t>
  </si>
  <si>
    <t>Total</t>
  </si>
  <si>
    <t>EV</t>
  </si>
  <si>
    <t>Cellules à documenter</t>
  </si>
  <si>
    <t>Logistique</t>
  </si>
  <si>
    <t>FACE</t>
  </si>
  <si>
    <t>Autonomie Customer Mode</t>
  </si>
  <si>
    <t>SANS BIBERONNAGE</t>
  </si>
  <si>
    <t>Batterie</t>
  </si>
  <si>
    <t>Capacité batterie</t>
  </si>
  <si>
    <t>Plage d'utilisation</t>
  </si>
  <si>
    <t>SOC de départ</t>
  </si>
  <si>
    <t>SOC mini en veille</t>
  </si>
  <si>
    <t>Energie disponible brute</t>
  </si>
  <si>
    <t>Endormissement véhicule</t>
  </si>
  <si>
    <t>Nbre</t>
  </si>
  <si>
    <t>Energie endormissement</t>
  </si>
  <si>
    <t>Energie</t>
  </si>
  <si>
    <t>Consommation forfaitaire</t>
  </si>
  <si>
    <t>Cell Balancing
(VE/Hybrides)</t>
  </si>
  <si>
    <t>Période entre calcul de consigne d'équilibrage</t>
  </si>
  <si>
    <t>Conso lors du calcul de consigne d'équilibrage</t>
  </si>
  <si>
    <t>Durée du calcul d'équilibrage</t>
  </si>
  <si>
    <t>Ah/jour pour calcul de la consigne</t>
  </si>
  <si>
    <t>Durée du balancing</t>
  </si>
  <si>
    <t>Conso</t>
  </si>
  <si>
    <t>Durée</t>
  </si>
  <si>
    <t>Transport</t>
  </si>
  <si>
    <t xml:space="preserve">conso HFM </t>
  </si>
  <si>
    <t>Ah/jour du Welcome Access</t>
  </si>
  <si>
    <t>Durée d'activité de la fonction</t>
  </si>
  <si>
    <t>Energie disponible en début de veille</t>
  </si>
  <si>
    <t>Courant veille</t>
  </si>
  <si>
    <t>Conso Veille Instantanée - Customer Mode</t>
  </si>
  <si>
    <t>Consommation</t>
  </si>
  <si>
    <t>Réveil
technique périodique
SOC</t>
  </si>
  <si>
    <t>périodicité réveil technique</t>
  </si>
  <si>
    <t>durée réveil technique</t>
  </si>
  <si>
    <t>conso réveil technique</t>
  </si>
  <si>
    <t>TEST</t>
  </si>
  <si>
    <t>ALARME</t>
  </si>
  <si>
    <t>AID</t>
  </si>
  <si>
    <t>conso alarme</t>
  </si>
  <si>
    <t xml:space="preserve">TWT
</t>
  </si>
  <si>
    <t xml:space="preserve">périodicité </t>
  </si>
  <si>
    <t xml:space="preserve">conso </t>
  </si>
  <si>
    <t>TACHYMETRE</t>
  </si>
  <si>
    <t>Vieillisement batterie</t>
  </si>
  <si>
    <t>SOC veillissement (0,1% par jour)</t>
  </si>
  <si>
    <t>Consommation en veille totale</t>
  </si>
  <si>
    <t xml:space="preserve">Cust &lt;1h </t>
  </si>
  <si>
    <t xml:space="preserve">After 8 days </t>
  </si>
  <si>
    <t>First 3 days</t>
  </si>
  <si>
    <t>from day 3 from 8</t>
  </si>
  <si>
    <t>Cust &lt; 192h</t>
  </si>
  <si>
    <t>4 a 8 Jours</t>
  </si>
  <si>
    <t>telematic</t>
  </si>
  <si>
    <t>Alarme</t>
  </si>
  <si>
    <t>Tachy</t>
  </si>
  <si>
    <t>Total sans alarme</t>
  </si>
  <si>
    <t>Total avec alarme</t>
  </si>
  <si>
    <t>Total avec alarme + tachy</t>
  </si>
  <si>
    <t>Base</t>
  </si>
  <si>
    <t>Avec Alarme</t>
  </si>
  <si>
    <t>Sans Alarme Avec TACHY</t>
  </si>
  <si>
    <t>Avec ALARME + TACHY + AID</t>
  </si>
  <si>
    <t>Conso Suspend-to-RAM</t>
  </si>
  <si>
    <t>Durée maximale en S2RAM</t>
  </si>
  <si>
    <t xml:space="preserve">8 jours  = </t>
  </si>
  <si>
    <t>CDC
 Garage mode (Google)</t>
  </si>
  <si>
    <t>Conso A-IVI2 ON</t>
  </si>
  <si>
    <t>Durée maximale du Garage mode</t>
  </si>
  <si>
    <t>CDC
 Secure reboot (cyber)</t>
  </si>
  <si>
    <t>Durée du secure reboot</t>
  </si>
  <si>
    <t>Conso MQTT Always ON</t>
  </si>
  <si>
    <t>Ah/jour en mode MQTT Always ON</t>
  </si>
  <si>
    <t>Durée d'activité</t>
  </si>
  <si>
    <t>Connectivité Energie (Ah)</t>
  </si>
  <si>
    <t>Conso DRX</t>
  </si>
  <si>
    <t>Ah/jour en mode  DRX</t>
  </si>
  <si>
    <t>Energie 1 remote (Ah)</t>
  </si>
  <si>
    <t>Total Energie (Ah)</t>
  </si>
  <si>
    <t>Mode FOTA</t>
  </si>
  <si>
    <t>Conso FOTA</t>
  </si>
  <si>
    <t>Durée téléchargement</t>
  </si>
  <si>
    <t xml:space="preserve">Conso </t>
  </si>
  <si>
    <t>Ah</t>
  </si>
  <si>
    <t>BLM /  VIRTUAL KEY</t>
  </si>
  <si>
    <t>Ah/jour d</t>
  </si>
  <si>
    <t>Consommation en veille</t>
  </si>
  <si>
    <t>conso AID</t>
  </si>
  <si>
    <t>conso Tachy</t>
  </si>
  <si>
    <t xml:space="preserve">FACE - Activités à l'Endormissement </t>
  </si>
  <si>
    <t>N LAB - 30j</t>
  </si>
  <si>
    <t>R LAB - 30j</t>
  </si>
  <si>
    <t>Secure Reboot</t>
  </si>
  <si>
    <t>Google</t>
  </si>
  <si>
    <t>N LAB - 90j</t>
  </si>
  <si>
    <t>SmartMos Low Power</t>
  </si>
  <si>
    <t>LAB 60Ah L2</t>
  </si>
  <si>
    <t>Suspend To RAM 8 jours</t>
  </si>
  <si>
    <t>Connectivité + Remotes</t>
  </si>
  <si>
    <t>R LAB - 90j</t>
  </si>
  <si>
    <t>Temps Bib (min)</t>
  </si>
  <si>
    <t>HFM approach</t>
  </si>
  <si>
    <t>HFM Hand Free</t>
  </si>
  <si>
    <t>HFM standby</t>
  </si>
  <si>
    <t xml:space="preserve">Recup energie </t>
  </si>
  <si>
    <t xml:space="preserve">Veille + auto-décharge + alarme </t>
  </si>
  <si>
    <t>Temps (autre)</t>
  </si>
  <si>
    <t>7min</t>
  </si>
  <si>
    <t>Temps (jours) - CUSTOMER</t>
  </si>
  <si>
    <t>Temps (jours) - DELIVERY</t>
  </si>
  <si>
    <t>FOTA</t>
  </si>
  <si>
    <t>Cell balancing</t>
  </si>
  <si>
    <t>BLM</t>
  </si>
  <si>
    <t>HFM / KAM</t>
  </si>
  <si>
    <t>Réveils techniques périodiques Customer</t>
  </si>
  <si>
    <t>Veille CUSTOMER</t>
  </si>
  <si>
    <t>TWT</t>
  </si>
  <si>
    <t>Réveils techniques périodiques Delivery</t>
  </si>
  <si>
    <t>Veille DELIVERY</t>
  </si>
  <si>
    <t>Transport 10 jours</t>
  </si>
  <si>
    <t>Auto décharge L2 ( Pb) [0,08%/ jour]</t>
  </si>
  <si>
    <t>Auto décharge L2 (Pb) [0,08%/ jour]</t>
  </si>
  <si>
    <t>Conso sur 30 jours</t>
  </si>
  <si>
    <t>LAB L2</t>
  </si>
  <si>
    <t>Total LAB (mA)</t>
  </si>
  <si>
    <t>Cumul (Ah)</t>
  </si>
  <si>
    <t>Ah dépensés par jour</t>
  </si>
  <si>
    <t>Conso sur 90 jours</t>
  </si>
  <si>
    <t>Sur le 1er jour on décharge la  batterie de 2.27Ah
Sur un jour sans activité (après le 8e jour) : on décharge la batterie de 0,27Ah</t>
  </si>
  <si>
    <t>30 j</t>
  </si>
  <si>
    <t>E.F. 
Loss LAB L2</t>
  </si>
  <si>
    <t>Conso véhicule réveillé en +batVE</t>
  </si>
  <si>
    <t>A</t>
  </si>
  <si>
    <t>Méthode Nissan 
Biberonnage journalier</t>
  </si>
  <si>
    <t>Temps biberonnage</t>
  </si>
  <si>
    <t>min</t>
  </si>
  <si>
    <t>Système Loss</t>
  </si>
  <si>
    <t>90 j</t>
  </si>
  <si>
    <t>Jours</t>
  </si>
  <si>
    <t>EF sur
 30jrs L2</t>
  </si>
  <si>
    <t>SOMME BESOIN Ah</t>
  </si>
  <si>
    <t>SOMME BESOIN Wh</t>
  </si>
  <si>
    <t>xdd</t>
  </si>
  <si>
    <t xml:space="preserve">Besoin énergie HT </t>
  </si>
  <si>
    <t>Besoin EF Batt12V</t>
  </si>
  <si>
    <t>Cout EF</t>
  </si>
  <si>
    <t>E.F. 
Loss</t>
  </si>
  <si>
    <r>
      <t xml:space="preserve">Méthode Renault
</t>
    </r>
    <r>
      <rPr>
        <b/>
        <sz val="14"/>
        <rFont val="Arial"/>
        <family val="2"/>
      </rPr>
      <t xml:space="preserve">Biberonnage sur SOC low </t>
    </r>
  </si>
  <si>
    <t>%SOC de départ (att pays chaud)</t>
  </si>
  <si>
    <t>%SOC de demande d'EF</t>
  </si>
  <si>
    <t>LAB 60Ah</t>
  </si>
  <si>
    <t>%SOC de départ</t>
  </si>
  <si>
    <t>EF sur
 30jrs</t>
  </si>
  <si>
    <t>SOC</t>
  </si>
  <si>
    <t>90--&gt;70</t>
  </si>
  <si>
    <t>90--&gt;82.5</t>
  </si>
  <si>
    <t>95--&gt;82.5</t>
  </si>
  <si>
    <t>95 --&gt;70</t>
  </si>
  <si>
    <t>90 --&gt; 70</t>
  </si>
  <si>
    <t>%SOC batterie perdus avant EF</t>
  </si>
  <si>
    <t>50Ah</t>
  </si>
  <si>
    <t>60AH</t>
  </si>
  <si>
    <t xml:space="preserve">Bib de 90 min </t>
  </si>
  <si>
    <t>Bib de 6h00</t>
  </si>
  <si>
    <t>%SOC batterie</t>
  </si>
  <si>
    <t>Watts 30 jours</t>
  </si>
  <si>
    <t>Nb de bib 30J</t>
  </si>
  <si>
    <t>Watts 90Jours</t>
  </si>
  <si>
    <t>60Ah</t>
  </si>
  <si>
    <t>EF sur
 90jrs</t>
  </si>
  <si>
    <t xml:space="preserve">recup energie de la batterie 12V </t>
  </si>
  <si>
    <t xml:space="preserve">Soc Batterie 12V avec extra feeding </t>
  </si>
  <si>
    <t xml:space="preserve">Soc Batterie 12V sans extra feeding </t>
  </si>
  <si>
    <t>recup energie de la batterie 12V</t>
  </si>
  <si>
    <t>PIU M</t>
  </si>
  <si>
    <t>PIU S</t>
  </si>
  <si>
    <t>PIU H</t>
  </si>
  <si>
    <t>DSM 1</t>
  </si>
  <si>
    <t>IVC</t>
  </si>
  <si>
    <t>Alarm</t>
  </si>
  <si>
    <t>eCSV</t>
  </si>
  <si>
    <t>Brake Pedal</t>
  </si>
  <si>
    <t>E(Ah)</t>
  </si>
  <si>
    <t>Recharge delay</t>
  </si>
  <si>
    <t>DRAFT - SYS53 estimation
No Wattman</t>
  </si>
  <si>
    <r>
      <t xml:space="preserve">REF A Mode
</t>
    </r>
    <r>
      <rPr>
        <sz val="8"/>
        <color theme="1"/>
        <rFont val="Calibri"/>
        <family val="2"/>
      </rPr>
      <t>PIUm→PCU→OBD</t>
    </r>
  </si>
  <si>
    <t>Logistic Mode</t>
  </si>
  <si>
    <t>Customer Mode</t>
  </si>
  <si>
    <t>Bus or 2.5tonnes :
Customer Mode w Tachy</t>
  </si>
  <si>
    <t>✔️</t>
  </si>
  <si>
    <t>Connetivity</t>
  </si>
  <si>
    <t>2 min/14d</t>
  </si>
  <si>
    <t>7 days</t>
  </si>
  <si>
    <t>RKE Access</t>
  </si>
  <si>
    <t>Handfree Access</t>
  </si>
  <si>
    <t>8 days</t>
  </si>
  <si>
    <t>Max duration</t>
  </si>
  <si>
    <t>Average Dark Current</t>
  </si>
  <si>
    <t>20% LaB without feeding</t>
  </si>
  <si>
    <t>Acceptance charge batterie a 25° (Nissan)</t>
  </si>
  <si>
    <t xml:space="preserve">Mode client : Energie nécessaire pour le biberonnage (parking 30 jours)  </t>
  </si>
  <si>
    <t xml:space="preserve">Mode Logistique : Energie nécessaire pour le biberonnage (parking 90 jours) </t>
  </si>
  <si>
    <r>
      <t>35 trajets de 300m + 20 ouvertures de portes (contrôles qualité)</t>
    </r>
    <r>
      <rPr>
        <b/>
        <sz val="12"/>
        <color rgb="FF000000"/>
        <rFont val="Calibri"/>
        <family val="2"/>
        <scheme val="minor"/>
      </rPr>
      <t xml:space="preserve"> </t>
    </r>
  </si>
  <si>
    <t>24h</t>
  </si>
  <si>
    <t xml:space="preserve">10min </t>
  </si>
  <si>
    <t>Hyp 2</t>
  </si>
  <si>
    <t>Hyp 1</t>
  </si>
  <si>
    <t>LEVEL 1</t>
  </si>
  <si>
    <t>IVC Smart Antenna</t>
  </si>
  <si>
    <t>?</t>
  </si>
  <si>
    <t>recup 10min</t>
  </si>
  <si>
    <t>acceptance charge</t>
  </si>
  <si>
    <t>Bib actuel et recup telle que dans outil</t>
  </si>
  <si>
    <t xml:space="preserve">Bib actuel </t>
  </si>
  <si>
    <t>Valeur recup suite aux essais de Xavier</t>
  </si>
  <si>
    <t>Bib hyp1</t>
  </si>
  <si>
    <t>recup 20 min</t>
  </si>
  <si>
    <t>Il faut 25 min si on veut etre a 90% a 30 jours</t>
  </si>
  <si>
    <t>Bib Renault</t>
  </si>
  <si>
    <t>debut 90%</t>
  </si>
  <si>
    <t>Bib a 82.5%</t>
  </si>
  <si>
    <t>recup a 90%</t>
  </si>
  <si>
    <t xml:space="preserve">temps ? </t>
  </si>
  <si>
    <t xml:space="preserve">Recup ? </t>
  </si>
  <si>
    <t>Bib hyp2</t>
  </si>
  <si>
    <t>Il faut 45 min si on veut etre a 90% a 30 jours</t>
  </si>
  <si>
    <t>SANS ALARME &amp; SANS TACHY</t>
  </si>
  <si>
    <t>SOC a 69% a 30jours</t>
  </si>
  <si>
    <t>SOC a 75% a 30jours</t>
  </si>
  <si>
    <t>SOC a 78% a 30jours</t>
  </si>
  <si>
    <t>Il faut 35 min si on veut etre a 90% a 30 jours</t>
  </si>
  <si>
    <t>53.6 mA en moyenne sur les 8 premiers jours</t>
  </si>
  <si>
    <t>70.3 mA en moyenne sur les 8 premiers jours</t>
  </si>
  <si>
    <t>7.2mA ensuite ( + 10 mA en risque connectivité)</t>
  </si>
  <si>
    <t>23.9 mA ensuite  ( + 10 mA en risque connectivité)</t>
  </si>
  <si>
    <t>Alarme + Tachy</t>
  </si>
  <si>
    <t>.</t>
  </si>
  <si>
    <t>Toutes les semaines 1heure</t>
  </si>
  <si>
    <t>bib a 12.55 pdt 2 heures</t>
  </si>
  <si>
    <t xml:space="preserve">Energie perdue pdt bib </t>
  </si>
  <si>
    <t>conso</t>
  </si>
  <si>
    <t>durée (min)</t>
  </si>
  <si>
    <t>bib de 2h</t>
  </si>
  <si>
    <t>bib d'1h30</t>
  </si>
  <si>
    <t>si ICE demande = 24heures</t>
  </si>
  <si>
    <t>Système Loss pdt extra feeding (Ah)</t>
  </si>
  <si>
    <t>%SOC batterie perdus</t>
  </si>
  <si>
    <t>Communiqué en Oct 22</t>
  </si>
  <si>
    <t>Estimation SOC batterie a 30 jours</t>
  </si>
  <si>
    <t xml:space="preserve">25 min </t>
  </si>
  <si>
    <t>Fréquence</t>
  </si>
  <si>
    <t>1 semaine</t>
  </si>
  <si>
    <t>1 heure</t>
  </si>
  <si>
    <t xml:space="preserve"> &amp; 2 heures si U &lt;12.55V</t>
  </si>
  <si>
    <t>EF sur
90jrs L2</t>
  </si>
  <si>
    <t>bib d'1h</t>
  </si>
  <si>
    <t>Demande étude métier batterie</t>
  </si>
  <si>
    <t>Evolution des conso + connectivité + suspend to ram + …</t>
  </si>
  <si>
    <t>846Wh / 928 Wh en risque</t>
  </si>
  <si>
    <t>1279Wh / 1361 Wh en risque</t>
  </si>
  <si>
    <t xml:space="preserve">Biberonnage SDV </t>
  </si>
  <si>
    <t xml:space="preserve"> ALARME + TACHY</t>
  </si>
  <si>
    <t>SA</t>
  </si>
  <si>
    <t>KAM</t>
  </si>
  <si>
    <t>Smart Antenna   CONNECTIVITE : 8 jours 6 remotes</t>
  </si>
  <si>
    <t>Remotes faites avec DCDC ON, pas pris en compte : TBC</t>
  </si>
  <si>
    <r>
      <t>HAND FREE 
KAM
3</t>
    </r>
    <r>
      <rPr>
        <b/>
        <vertAlign val="superscript"/>
        <sz val="10"/>
        <rFont val="Arial"/>
        <family val="2"/>
      </rPr>
      <t>ers</t>
    </r>
    <r>
      <rPr>
        <b/>
        <sz val="10"/>
        <rFont val="Arial"/>
        <family val="2"/>
      </rPr>
      <t xml:space="preserve"> jours</t>
    </r>
  </si>
  <si>
    <t>HAND FREE 
KAM
Jour 4 à 8 jours</t>
  </si>
  <si>
    <t>TBC</t>
  </si>
  <si>
    <t>PIU Sub</t>
  </si>
  <si>
    <t xml:space="preserve"> </t>
  </si>
  <si>
    <t>Hyp 3</t>
  </si>
  <si>
    <t>2 heures</t>
  </si>
  <si>
    <t>Conso IVC</t>
  </si>
  <si>
    <t>Powerlatch vh</t>
  </si>
  <si>
    <t>Durée envoi</t>
  </si>
  <si>
    <t>durée boot + envoi</t>
  </si>
  <si>
    <t>TOTAL</t>
  </si>
  <si>
    <t>1 déplacement (fin de mission)*</t>
  </si>
  <si>
    <t>CONNECTIVITE :</t>
  </si>
  <si>
    <t>FlexEVan base_connectivité 8 jours</t>
  </si>
  <si>
    <t>FlexEVan Ttoptions_connectivité &gt;8 jours</t>
  </si>
  <si>
    <t>CONNECTIVITE</t>
  </si>
  <si>
    <t>XDD base_connectivité 8 jours</t>
  </si>
  <si>
    <t>XDD TToptions_connectivité 8 jours</t>
  </si>
  <si>
    <t>FlexEVan base_ connectivité 8Jours</t>
  </si>
  <si>
    <t>Energie necessaire parking 30 jours /sans remote</t>
  </si>
  <si>
    <t>FlexEVan Ttoptions_connectivité 8 jours</t>
  </si>
  <si>
    <t>FlexEVan base_connectivité &gt;8Jours</t>
  </si>
  <si>
    <t xml:space="preserve">Jours </t>
  </si>
  <si>
    <t>% de la capa de la Batterie HT</t>
  </si>
  <si>
    <t>Impact sur Autonomie</t>
  </si>
  <si>
    <t xml:space="preserve">Valorisation </t>
  </si>
  <si>
    <t>Cout electricité Recharge</t>
  </si>
  <si>
    <t>Ecart avec XDD</t>
  </si>
  <si>
    <t>Impact sur HV</t>
  </si>
  <si>
    <t>XFK</t>
  </si>
  <si>
    <t>BCB</t>
  </si>
  <si>
    <t>ECHO</t>
  </si>
  <si>
    <t>FlexEVan base</t>
  </si>
  <si>
    <t>FlexEVan Ttoptions</t>
  </si>
  <si>
    <t>XDD base</t>
  </si>
  <si>
    <t>XDD Ttoptions</t>
  </si>
  <si>
    <t>Ecarts significatifs</t>
  </si>
  <si>
    <t>sweet 400</t>
  </si>
  <si>
    <t>sweet 500</t>
  </si>
  <si>
    <t>BCM</t>
  </si>
  <si>
    <t>USM</t>
  </si>
  <si>
    <t>PCU</t>
  </si>
  <si>
    <t>PIU SUB</t>
  </si>
  <si>
    <t>moyenne</t>
  </si>
  <si>
    <t>Sweet 200-400</t>
  </si>
  <si>
    <t>Sweet 500</t>
  </si>
  <si>
    <t>Level 1</t>
  </si>
  <si>
    <t xml:space="preserve">Level 2 </t>
  </si>
  <si>
    <t>Toutes les 24h pendant 10mn</t>
  </si>
  <si>
    <t>Tous les 7 jours pendant 2 heures</t>
  </si>
  <si>
    <t>Si OCV&lt;12,6V pendant 1h30</t>
  </si>
  <si>
    <t>Si OCV&lt;12,55V pendant 1h30</t>
  </si>
  <si>
    <t>XDD</t>
  </si>
  <si>
    <t>FlexEvan</t>
  </si>
  <si>
    <t>B10-ph2</t>
  </si>
  <si>
    <t>HCB</t>
  </si>
  <si>
    <t>X07</t>
  </si>
  <si>
    <t>BBG</t>
  </si>
  <si>
    <t>TESLA Y</t>
  </si>
  <si>
    <t>smartmoss lowpower + ecus en + bat = 21</t>
  </si>
  <si>
    <t>SmartAntenna</t>
  </si>
  <si>
    <t>Suspend to Ram PCU</t>
  </si>
  <si>
    <t>Suspend to Ram CDC</t>
  </si>
  <si>
    <t>MG4</t>
  </si>
  <si>
    <t>Ah dépensés par jour de parking</t>
  </si>
  <si>
    <t>FlexEVan</t>
  </si>
  <si>
    <t>1er jour</t>
  </si>
  <si>
    <t>2ème &amp; 3ème jour</t>
  </si>
  <si>
    <t>4ème à 8ème jour</t>
  </si>
  <si>
    <r>
      <t xml:space="preserve">apres 8ème jour </t>
    </r>
    <r>
      <rPr>
        <sz val="11"/>
        <color rgb="FFFF0000"/>
        <rFont val="Calibri"/>
        <family val="2"/>
        <scheme val="minor"/>
      </rPr>
      <t xml:space="preserve">si connectivité </t>
    </r>
  </si>
  <si>
    <r>
      <t xml:space="preserve">apres 8ème jour </t>
    </r>
    <r>
      <rPr>
        <sz val="11"/>
        <color rgb="FFFF0000"/>
        <rFont val="Calibri"/>
        <family val="2"/>
        <scheme val="minor"/>
      </rPr>
      <t xml:space="preserve">SANS connectivité </t>
    </r>
  </si>
  <si>
    <t>Toutes options</t>
  </si>
  <si>
    <t>CGW</t>
  </si>
  <si>
    <t>146µA</t>
  </si>
  <si>
    <t>100µA</t>
  </si>
  <si>
    <t>Ah/jour</t>
  </si>
  <si>
    <t>8h</t>
  </si>
  <si>
    <t xml:space="preserve">jour </t>
  </si>
  <si>
    <t>Endormissement ECUs</t>
  </si>
  <si>
    <t>CDC Suspend to RAM</t>
  </si>
  <si>
    <t>Suspend to RAM PCU</t>
  </si>
  <si>
    <t>Suspend to RAM Smart Antenna</t>
  </si>
  <si>
    <t>Secure Reboot PCU</t>
  </si>
  <si>
    <t>8ères heures</t>
  </si>
  <si>
    <t>&lt;8jours</t>
  </si>
  <si>
    <t>&gt;8jours</t>
  </si>
  <si>
    <t>Cust : &lt;8 days</t>
  </si>
  <si>
    <t xml:space="preserve">Cust &lt;8h </t>
  </si>
  <si>
    <t>PCU
 Suspend to RAM</t>
  </si>
  <si>
    <t>CDC  
 Suspend to RAM</t>
  </si>
  <si>
    <t>PCU
 Secure reboot (cyber)</t>
  </si>
  <si>
    <t xml:space="preserve">8ères heures </t>
  </si>
  <si>
    <t>8Heures</t>
  </si>
  <si>
    <t>8h Energy mAh</t>
  </si>
  <si>
    <t>a 23°</t>
  </si>
  <si>
    <t>30s</t>
  </si>
  <si>
    <t>2 min</t>
  </si>
  <si>
    <t>5 min</t>
  </si>
  <si>
    <t>1h</t>
  </si>
  <si>
    <t>1 min</t>
  </si>
  <si>
    <t>Secure Reboot CDC</t>
  </si>
  <si>
    <t>CDC  Garage mode (Google)</t>
  </si>
  <si>
    <t>24.3 mA en moyenne sur les 8 premiers jours</t>
  </si>
  <si>
    <t>7.8mA ensuite</t>
  </si>
  <si>
    <t>41 mA en moyenne sur les 8 premiers jours</t>
  </si>
  <si>
    <t xml:space="preserve">24.5 mA ensuite  </t>
  </si>
  <si>
    <t>BASE</t>
  </si>
  <si>
    <t>TT opt Avec Tachy + alarme</t>
  </si>
  <si>
    <t>23°</t>
  </si>
  <si>
    <t>&lt; 8 jours</t>
  </si>
  <si>
    <t>&gt; 8 jours</t>
  </si>
  <si>
    <t>base sans smart</t>
  </si>
  <si>
    <t>FlexEVan Base 23°C</t>
  </si>
  <si>
    <t>FlexEVan Ttoptions 23°C</t>
  </si>
  <si>
    <t>FlexEVan Base 70°C</t>
  </si>
  <si>
    <t>FlexEVan Ttoptions 70°C</t>
  </si>
  <si>
    <t>FlexEvan 23°</t>
  </si>
  <si>
    <t>FlexEvan 70°</t>
  </si>
  <si>
    <t xml:space="preserve">Ah necessaires pour parking 30jours </t>
  </si>
  <si>
    <t>FlexEVan Base</t>
  </si>
  <si>
    <t>23°C</t>
  </si>
  <si>
    <t>70°C</t>
  </si>
  <si>
    <t>XDD base sans connectivité</t>
  </si>
  <si>
    <t>base</t>
  </si>
  <si>
    <t>TToptions</t>
  </si>
  <si>
    <t xml:space="preserve">difference de conso 23° vs 70° </t>
  </si>
  <si>
    <t>70°</t>
  </si>
  <si>
    <t>difference</t>
  </si>
  <si>
    <t>EZ1</t>
  </si>
  <si>
    <t>wh</t>
  </si>
  <si>
    <t>Wh avec bib</t>
  </si>
  <si>
    <t xml:space="preserve"> km autonomie</t>
  </si>
  <si>
    <t xml:space="preserve">base 23° </t>
  </si>
  <si>
    <t>1359wh 30j</t>
  </si>
  <si>
    <t>ttopt 23</t>
  </si>
  <si>
    <t>30j</t>
  </si>
  <si>
    <t>Diminution puissance antennes HFM</t>
  </si>
  <si>
    <t>Connectivité</t>
  </si>
  <si>
    <t>Coupure antennes HFM</t>
  </si>
  <si>
    <t>Coupure BLM</t>
  </si>
  <si>
    <t>Arret Suspend to RAM CDC</t>
  </si>
  <si>
    <t>Arret Suspend to RAM PCU</t>
  </si>
  <si>
    <t>veille …..</t>
  </si>
  <si>
    <t>Conso de veille a 23</t>
  </si>
  <si>
    <t>Conso de veille a 70</t>
  </si>
  <si>
    <t>SMART ANTENNA</t>
  </si>
  <si>
    <t>PIU HOOD</t>
  </si>
  <si>
    <t>0°C</t>
  </si>
  <si>
    <t>40°C</t>
  </si>
  <si>
    <t xml:space="preserve">FlexEVan </t>
  </si>
  <si>
    <t>Energie/par envoi</t>
  </si>
  <si>
    <t>x35</t>
  </si>
  <si>
    <t>x20</t>
  </si>
  <si>
    <t>x13</t>
  </si>
  <si>
    <t xml:space="preserve"> 1 ouverture portes </t>
  </si>
  <si>
    <t>1 Envoi périodique</t>
  </si>
  <si>
    <t>déplacements</t>
  </si>
  <si>
    <t>Ouvertures</t>
  </si>
  <si>
    <t>biberonnages</t>
  </si>
  <si>
    <t>Total pour HT</t>
  </si>
  <si>
    <t>Wh</t>
  </si>
  <si>
    <t>Réserve Energie pour Logistique</t>
  </si>
  <si>
    <t>Conso pdt Factory</t>
  </si>
  <si>
    <t>mA Veille</t>
  </si>
  <si>
    <t>Energie loss pdt biberonnage</t>
  </si>
  <si>
    <t>TWU</t>
  </si>
  <si>
    <t>Auto décharge batterie 12V</t>
  </si>
  <si>
    <t>35 déplacements vh</t>
  </si>
  <si>
    <t>20 Controles qualité</t>
  </si>
  <si>
    <t>Total Factory + Logistique</t>
  </si>
  <si>
    <t>Réserve Energie pour parking client</t>
  </si>
  <si>
    <t xml:space="preserve">Vie à bord </t>
  </si>
  <si>
    <t>Total Parking client</t>
  </si>
  <si>
    <t>Entrée de gamme à 23°C</t>
  </si>
  <si>
    <t>Haut de gamme à 23°C</t>
  </si>
  <si>
    <t>Entrée de gamme à 70°C</t>
  </si>
  <si>
    <t>Haut de gamme à 70°C</t>
  </si>
  <si>
    <t xml:space="preserve">Customer conso de veille </t>
  </si>
  <si>
    <t>conso de veille delivery</t>
  </si>
  <si>
    <t xml:space="preserve">Garage Mode CDC </t>
  </si>
  <si>
    <t xml:space="preserve">8A pendant 7 min répartis sur 6 jours </t>
  </si>
  <si>
    <t xml:space="preserve">Remotes services </t>
  </si>
  <si>
    <t>Perturbateurs conso client</t>
  </si>
  <si>
    <t>Perturbateurs conso delivery</t>
  </si>
  <si>
    <t xml:space="preserve">Transport = vehicule verrouillé = + 1.2mA </t>
  </si>
  <si>
    <t>mA</t>
  </si>
  <si>
    <t>Energie Biberonnage CUSTOMER</t>
  </si>
  <si>
    <t>Energie Biberonnage DELIVERY</t>
  </si>
  <si>
    <t>Energie Biberonnage CUSTOMER base</t>
  </si>
  <si>
    <t>Energie Biberonnage Delivery</t>
  </si>
  <si>
    <t xml:space="preserve">pas en low power </t>
  </si>
  <si>
    <t>Cozy</t>
  </si>
  <si>
    <t>Garage mode PCU ???</t>
  </si>
  <si>
    <t>ECU</t>
  </si>
  <si>
    <t>Projet</t>
  </si>
  <si>
    <t>CONSO</t>
  </si>
  <si>
    <t>Raison</t>
  </si>
  <si>
    <t>EBAM</t>
  </si>
  <si>
    <t>400mA</t>
  </si>
  <si>
    <t>Refuse to sleep</t>
  </si>
  <si>
    <t>XHN &amp; XCB</t>
  </si>
  <si>
    <t>50mA ald 7</t>
  </si>
  <si>
    <t>1.3mA ald 0.7</t>
  </si>
  <si>
    <t>9mA ald 6</t>
  </si>
  <si>
    <t>3mA ald 1</t>
  </si>
  <si>
    <t>XHN</t>
  </si>
  <si>
    <t>+ de 600mA</t>
  </si>
  <si>
    <t>TWU reste bloqué &gt; 700s</t>
  </si>
  <si>
    <t>Conso additionnelle</t>
  </si>
  <si>
    <t>2.2 mA ald 0.2mA</t>
  </si>
  <si>
    <t>2mA</t>
  </si>
  <si>
    <t>pdt 8j</t>
  </si>
  <si>
    <t>OFFICIEL</t>
  </si>
  <si>
    <t>Accord en RAGEE</t>
  </si>
  <si>
    <t>Total Logistique</t>
  </si>
  <si>
    <t xml:space="preserve">PCU  Garage mode (Google) </t>
  </si>
  <si>
    <t>23°C Bib sur % SOC</t>
  </si>
  <si>
    <t>L2 60Ah</t>
  </si>
  <si>
    <t>L1 50Ah</t>
  </si>
  <si>
    <t>bib</t>
  </si>
  <si>
    <t xml:space="preserve">SOC remonte à </t>
  </si>
  <si>
    <t>LIB</t>
  </si>
  <si>
    <t>TT opt + alarme</t>
  </si>
  <si>
    <t xml:space="preserve">Vh de base </t>
  </si>
  <si>
    <t xml:space="preserve">Mode client parking 30 Jours </t>
  </si>
  <si>
    <t xml:space="preserve">Vh haut de gamme pire cas </t>
  </si>
  <si>
    <t>Tout types</t>
  </si>
  <si>
    <t xml:space="preserve">Mode logistique parking 90 jours </t>
  </si>
  <si>
    <t>35 trajets de 300m + 20 ouvertures de portes (contrôles qualité)</t>
  </si>
  <si>
    <t>Batterie L2* / 60Ah</t>
  </si>
  <si>
    <t>* Existe en L1 sans pack winter et sans adapt</t>
  </si>
  <si>
    <t xml:space="preserve">S27 batterie LIB 12V </t>
  </si>
  <si>
    <t>BMS LIB 12V</t>
  </si>
  <si>
    <t>VAN / DELIVERY / CARGO</t>
  </si>
  <si>
    <t xml:space="preserve">PEOPLE MOVER </t>
  </si>
  <si>
    <t>HEVC  / PDC</t>
  </si>
  <si>
    <t xml:space="preserve">? </t>
  </si>
  <si>
    <t>Base LAB</t>
  </si>
  <si>
    <r>
      <t xml:space="preserve">Base </t>
    </r>
    <r>
      <rPr>
        <b/>
        <sz val="22"/>
        <color rgb="FFFF0000"/>
        <rFont val="Arial"/>
        <family val="2"/>
      </rPr>
      <t xml:space="preserve">LIB </t>
    </r>
  </si>
  <si>
    <t>Critères</t>
  </si>
  <si>
    <t>NOTCG</t>
  </si>
  <si>
    <t>SANS CONTROLOGRAPHE</t>
  </si>
  <si>
    <t>TCGRA</t>
  </si>
  <si>
    <t>AVEC CONTROLOGRAPHE</t>
  </si>
  <si>
    <t>ALAR3</t>
  </si>
  <si>
    <t>ALARME PERI VOLU ANTISO</t>
  </si>
  <si>
    <t>Entrée de gamme + Tachy à 23°C</t>
  </si>
  <si>
    <t>Entrée de gamme + alarme à 23°C</t>
  </si>
  <si>
    <t>Haut de gamme (Tachy + alarme) 23°C</t>
  </si>
  <si>
    <t>Entrée de gamme + Tachy à 70°C</t>
  </si>
  <si>
    <t>Entrée de gamme + alarme à 70°C</t>
  </si>
  <si>
    <t>Haut de gamme (Tachy + alarme) 70°C</t>
  </si>
  <si>
    <t xml:space="preserve">Temps (jours) </t>
  </si>
  <si>
    <t>Conso sur 30 jours
Customer</t>
  </si>
  <si>
    <t>LAB L2
Entrée de gamme</t>
  </si>
  <si>
    <t>LAB L2
Haut de Gamme</t>
  </si>
  <si>
    <t>Conso sur 90 jours
Logistique</t>
  </si>
  <si>
    <t xml:space="preserve">LAB L2
</t>
  </si>
  <si>
    <t>Recup SOC</t>
  </si>
  <si>
    <t>Energie Biberonnage CUSTOMER TT opt</t>
  </si>
  <si>
    <t>1481   /23°</t>
  </si>
  <si>
    <t>1682 Wh   / 70°</t>
  </si>
  <si>
    <t>AVEC strategie unplug &gt; 8jours</t>
  </si>
  <si>
    <t>&lt; 3 Jours</t>
  </si>
  <si>
    <t>3 - 8 jours</t>
  </si>
  <si>
    <t>&gt; 8jours</t>
  </si>
  <si>
    <t>SANS strategie unplug &gt; 8jours</t>
  </si>
  <si>
    <t>Delivery Mode</t>
  </si>
  <si>
    <t xml:space="preserve">Bib tous les x jours </t>
  </si>
  <si>
    <t xml:space="preserve">Conso de veille ( fourni par la batterie 12V ) </t>
  </si>
  <si>
    <t>Besoin  Batt12V</t>
  </si>
  <si>
    <t>Energie perdue</t>
  </si>
  <si>
    <t>Nb de bib</t>
  </si>
  <si>
    <t>Impacts conso</t>
  </si>
  <si>
    <t>logistic</t>
  </si>
  <si>
    <t>customer</t>
  </si>
  <si>
    <t xml:space="preserve">low equipement </t>
  </si>
  <si>
    <t>high equipement</t>
  </si>
  <si>
    <t xml:space="preserve">AVEC unplug sequence </t>
  </si>
  <si>
    <t xml:space="preserve">SANS unplug sequence </t>
  </si>
  <si>
    <t>Sans coupure alarme</t>
  </si>
  <si>
    <t>Ref 31/12/2024</t>
  </si>
  <si>
    <t xml:space="preserve">Suppression unplug sequence </t>
  </si>
  <si>
    <t>suppression coupure alarme</t>
  </si>
  <si>
    <t xml:space="preserve">Nouveau besoin </t>
  </si>
  <si>
    <t>haut</t>
  </si>
  <si>
    <t>capa totale %</t>
  </si>
  <si>
    <t>PerteSOC %</t>
  </si>
  <si>
    <t>bas</t>
  </si>
  <si>
    <t>batterie hv</t>
  </si>
  <si>
    <t xml:space="preserve">1.5h si U &lt; 12.55V customer
1,5h si U &lt; 12,60 Delivery
</t>
  </si>
  <si>
    <t>Surconso VDC</t>
  </si>
  <si>
    <t>Surconso KAM</t>
  </si>
  <si>
    <t>Doit etre corrigé apres VC</t>
  </si>
  <si>
    <t>IVC Secure rebbot</t>
  </si>
  <si>
    <t>60 secondes</t>
  </si>
  <si>
    <t>durée réveil technique SOC</t>
  </si>
  <si>
    <t>conso réveil technique SOC</t>
  </si>
  <si>
    <t>durée réveil technique cells balencing</t>
  </si>
  <si>
    <t>conso réveil technique cells balencing</t>
  </si>
  <si>
    <t>Sans e-BDU s53</t>
  </si>
  <si>
    <t>conso PCU + IVC+ CDC</t>
  </si>
  <si>
    <t>8 jours</t>
  </si>
  <si>
    <t>h</t>
  </si>
  <si>
    <t>RT</t>
  </si>
  <si>
    <t>toutes les 8 h</t>
  </si>
  <si>
    <t xml:space="preserve">calcul demandé sans </t>
  </si>
  <si>
    <t>Impact eBDU S53</t>
  </si>
  <si>
    <t>Prévu au SOP - Sans option</t>
  </si>
  <si>
    <t>ivc</t>
  </si>
  <si>
    <t>pcu</t>
  </si>
  <si>
    <t>piu M</t>
  </si>
  <si>
    <t>piuH</t>
  </si>
  <si>
    <t>piu S</t>
  </si>
  <si>
    <t>hfm</t>
  </si>
  <si>
    <t>2) Cas VC actuel, avec HW C1 + Jumper PCU + bug IVC, sans biberonnage, pour passer de 90% à 60%</t>
  </si>
  <si>
    <t>VC actuel Sans option, avec HW C1 + Jumper PCU + bug IVC</t>
  </si>
  <si>
    <t>VC actuel Sans option, avec HW C2 + Jumper PCU + bug IVC</t>
  </si>
  <si>
    <t>4) Cas VC avec HW C2, PCU avec Jumper, sans bug IVC, sans biberonnage, pour passer de 90% à 60%</t>
  </si>
  <si>
    <t>3) Cas VC actuel, avec HW C2 + Jumper PCU + bug IVC, sans biberonnage, pour passer de 90% à 60%</t>
  </si>
  <si>
    <t>VC actuel Sans option, avec HW C2 + Jumper PCU + Sans bug IVC</t>
  </si>
  <si>
    <t>Customer conso de veille 
mA</t>
  </si>
  <si>
    <t>jours</t>
  </si>
  <si>
    <t xml:space="preserve">IVC Smart Antenna </t>
  </si>
  <si>
    <t>4,5 =mesure PnP le 09092025 / fiche wattman 2,2mA</t>
  </si>
  <si>
    <t>Chaine antidemarrage</t>
  </si>
  <si>
    <t>Sans Unplug</t>
  </si>
  <si>
    <t>²</t>
  </si>
  <si>
    <t>IVC3</t>
  </si>
  <si>
    <t>Conso veille off</t>
  </si>
  <si>
    <t xml:space="preserve">Durée </t>
  </si>
  <si>
    <t>Impact BDU</t>
  </si>
  <si>
    <t>BMS</t>
  </si>
  <si>
    <t>cas 2</t>
  </si>
  <si>
    <t>Cas 3</t>
  </si>
  <si>
    <t xml:space="preserve">Cas 4 </t>
  </si>
  <si>
    <t>Batterie L1</t>
  </si>
  <si>
    <t>Nb de jours</t>
  </si>
  <si>
    <t>Batterie L2</t>
  </si>
  <si>
    <t>1) Cas client nominal cible, prévu au SOP quand tous les problèmes auront été réglés : aucun bug de surconso,  sans biberonnage, pour passer de 90% à 70%</t>
  </si>
  <si>
    <t>14,3 jours</t>
  </si>
  <si>
    <t>17,6 jours</t>
  </si>
  <si>
    <t>2) Cas VC actuel, avec HW C1 + Jumper PCU, surconso PIU Hood, BMS 10mA, sans biberonnage, pour passer de 90% à 60%</t>
  </si>
  <si>
    <t>1,2 jours</t>
  </si>
  <si>
    <t>1,5 jours</t>
  </si>
  <si>
    <t>3) Cas VC actuel, avec HW C2 + Jumper PCU, PIUs  à 6-1-2mA, BMS 10mA, sans biberonnage, pour passer de 90% à 60%</t>
  </si>
  <si>
    <t>11,0 jours</t>
  </si>
  <si>
    <t>13,4 jours</t>
  </si>
  <si>
    <t>4) Cas VC avec HW C2, PCU avec Jumper, PIUs à 1mA , BMS 10mA, sans biberonnage, pour passer de 90% à 60%</t>
  </si>
  <si>
    <t>12,2 jours</t>
  </si>
  <si>
    <t>15,0 jours</t>
  </si>
  <si>
    <t>le 16/09/2025</t>
  </si>
  <si>
    <t>15,4 jours</t>
  </si>
  <si>
    <t>17,5 jours</t>
  </si>
  <si>
    <t>15,5 jours</t>
  </si>
  <si>
    <t>maj conso CDC / BMS / IVC</t>
  </si>
  <si>
    <t>12,6 jours</t>
  </si>
  <si>
    <t>Cas VC, avec HW C2 + Jumper PCU, PIUs  à 6-1-2mA +BMS &amp; IVC ok</t>
  </si>
  <si>
    <t>Cas VC, avec HW C1 + Jumper PCU, surconso PIU Hood, BMS &amp; IVC ok</t>
  </si>
  <si>
    <t>Cas VC avec HW C2, PCU avec Jumper, Mesure du 24/09/25 PIUs &lt; 1mA , BMS &amp; IVC NOK</t>
  </si>
  <si>
    <t>PDC</t>
  </si>
  <si>
    <t>Cas VC avec HW C2, PCU avec Jumper, PIUs à 1mA , BMS &amp; IVC &amp; PDC  OK</t>
  </si>
  <si>
    <t>S39</t>
  </si>
  <si>
    <t>Batterie L1
50Ah
Nb de jours</t>
  </si>
  <si>
    <t>Batterie L2 
60Ah
Nb de jours</t>
  </si>
  <si>
    <t>1) Cas client nominal cible, prévu au SOP quand tous les problèmes auront été réglés : aucun bug de surconso,  sans biberonnage, pour passer de 90% à 70%</t>
  </si>
  <si>
    <t>2) Cas VC avec HW C2, PCU avec Jumper, PIUs à 1mA , BMS &amp; IVC &amp; PDC  OK , sans biberonnage, pour passer de 90% à 60%</t>
  </si>
  <si>
    <r>
      <t xml:space="preserve">3) Cas VC avec HW C2, PCU avec Jumper, PIUs à 1mA , BMS &amp; IVC OK / </t>
    </r>
    <r>
      <rPr>
        <b/>
        <sz val="10"/>
        <color rgb="FFFF0000"/>
        <rFont val="Arial"/>
        <family val="2"/>
      </rPr>
      <t>PDC 0,7mA NOK</t>
    </r>
    <r>
      <rPr>
        <b/>
        <sz val="10"/>
        <rFont val="Arial"/>
        <family val="2"/>
      </rPr>
      <t xml:space="preserve"> , sans biberonnage, pour passer de 90% à 60%</t>
    </r>
  </si>
  <si>
    <r>
      <t xml:space="preserve">4) Mesure du 24/09/25 avec HW C2, PCU avec Jumper, </t>
    </r>
    <r>
      <rPr>
        <b/>
        <sz val="10"/>
        <color theme="9" tint="-0.249977111117893"/>
        <rFont val="Arial"/>
        <family val="2"/>
      </rPr>
      <t>PIUs &lt; 1mA</t>
    </r>
    <r>
      <rPr>
        <b/>
        <sz val="10"/>
        <rFont val="Arial"/>
        <family val="2"/>
      </rPr>
      <t xml:space="preserve"> , </t>
    </r>
    <r>
      <rPr>
        <b/>
        <sz val="10"/>
        <color rgb="FFFF0000"/>
        <rFont val="Arial"/>
        <family val="2"/>
      </rPr>
      <t>BMS 4,5mA* , IVC 90mA* &amp; PDC 0,7mA NOK</t>
    </r>
    <r>
      <rPr>
        <b/>
        <sz val="10"/>
        <rFont val="Arial"/>
        <family val="2"/>
      </rPr>
      <t>, sans biberonnage, pour passer de 90% à 60%</t>
    </r>
  </si>
  <si>
    <t>* en S38 mesures BMS et IVC étaient OK ( BMS 0,3mA &amp; IVC 3mA)</t>
  </si>
  <si>
    <t>DAE</t>
  </si>
  <si>
    <t>combiswitch</t>
  </si>
  <si>
    <t>MKC2</t>
  </si>
  <si>
    <t>DSM si équipé</t>
  </si>
  <si>
    <t>COMMODO SOUS VOLANT</t>
  </si>
  <si>
    <t>PIU MASTER</t>
  </si>
  <si>
    <t>AAM si équipé</t>
  </si>
  <si>
    <t>+ BAT</t>
  </si>
  <si>
    <t>Somme</t>
  </si>
  <si>
    <t>360µA si part authent non effectée</t>
  </si>
  <si>
    <t>4000 si polling NOK</t>
  </si>
  <si>
    <t>Organes</t>
  </si>
  <si>
    <t>Alimentation</t>
  </si>
  <si>
    <t>ABS  (VDC) MKC1</t>
  </si>
  <si>
    <t>MODULE PWM GMV 1</t>
  </si>
  <si>
    <t>MODULE PWM GMV 2</t>
  </si>
  <si>
    <t>USM BP12 / BP13</t>
  </si>
  <si>
    <t xml:space="preserve">BMS_HV </t>
  </si>
  <si>
    <t>UNITE CONTROLE ELECTRIQUE VHC ELCT</t>
  </si>
  <si>
    <t>DCDC 400/14V</t>
  </si>
  <si>
    <t>BLOC ELECTRONIQUE DE PUISSANCE</t>
  </si>
  <si>
    <t>MODULE COMMUNICATION GESTION DE CHARGE</t>
  </si>
  <si>
    <t xml:space="preserve">Charger AC 3 kW </t>
  </si>
  <si>
    <t>UCE HABITACLE 2 BP77 Client</t>
  </si>
  <si>
    <t>PASSERELLE CENTRALE CAN</t>
  </si>
  <si>
    <t>ECU REGLAGE COLONNE ELECTRIQUE (SCCM)</t>
  </si>
  <si>
    <t>UCE CDM  (VADA + iDM + VMC)</t>
  </si>
  <si>
    <t>IVC UCE TELEMATIQUE</t>
  </si>
  <si>
    <t xml:space="preserve">TABLEAU DE BORD </t>
  </si>
  <si>
    <t>PRISE ACCESSOIRES MULTIMEDIA</t>
  </si>
  <si>
    <t>Radio A - IVI</t>
  </si>
  <si>
    <t>MKCx</t>
  </si>
  <si>
    <t>switch s/volant</t>
  </si>
  <si>
    <t>A-IBS</t>
  </si>
  <si>
    <t>AAM</t>
  </si>
  <si>
    <t>DSM</t>
  </si>
  <si>
    <t>PEB</t>
  </si>
  <si>
    <t>Chargeur</t>
  </si>
  <si>
    <t>CPLC</t>
  </si>
  <si>
    <t>Gateway</t>
  </si>
  <si>
    <t>Ecu colonne</t>
  </si>
  <si>
    <t>IVI</t>
  </si>
  <si>
    <t>CDM</t>
  </si>
  <si>
    <t>Tableau de bord</t>
  </si>
  <si>
    <t>Module GMV1</t>
  </si>
  <si>
    <t>Module GMV2</t>
  </si>
  <si>
    <t>CONSO DE VEILLE GLOBALE</t>
  </si>
  <si>
    <t>OBC /DCDC</t>
  </si>
  <si>
    <t>Jamais mesuré</t>
  </si>
  <si>
    <t>Meilleure Conso mesurée sur PIEC</t>
  </si>
  <si>
    <t>Engagement Conso (fiches wattman)</t>
  </si>
  <si>
    <t xml:space="preserve">Jours d'autonomie batterie LAB
SANS biberonnage
CDC 30Jours </t>
  </si>
  <si>
    <t>BATTERIE L1</t>
  </si>
  <si>
    <t>BATTERIE L2</t>
  </si>
  <si>
    <t>SANS OPTION</t>
  </si>
  <si>
    <t>TOUTES OPTIONS</t>
  </si>
  <si>
    <t>Flexevan Hyp SOP
Sans unplug s53
Avec connectivité
Avec Suspend 2 Ram</t>
  </si>
  <si>
    <r>
      <t xml:space="preserve">Flexevan Hyp SOP
</t>
    </r>
    <r>
      <rPr>
        <b/>
        <sz val="11"/>
        <color theme="1"/>
        <rFont val="Calibri"/>
        <family val="2"/>
        <scheme val="minor"/>
      </rPr>
      <t>AVEC</t>
    </r>
    <r>
      <rPr>
        <sz val="11"/>
        <color theme="1"/>
        <rFont val="Calibri"/>
        <family val="2"/>
        <scheme val="minor"/>
      </rPr>
      <t xml:space="preserve"> unplug s53
Avec </t>
    </r>
    <r>
      <rPr>
        <b/>
        <sz val="11"/>
        <color theme="1"/>
        <rFont val="Calibri"/>
        <family val="2"/>
        <scheme val="minor"/>
      </rPr>
      <t>connectivité 8 jours</t>
    </r>
    <r>
      <rPr>
        <sz val="11"/>
        <color theme="1"/>
        <rFont val="Calibri"/>
        <family val="2"/>
        <scheme val="minor"/>
      </rPr>
      <t xml:space="preserve">
Avec </t>
    </r>
    <r>
      <rPr>
        <b/>
        <sz val="11"/>
        <color theme="1"/>
        <rFont val="Calibri"/>
        <family val="2"/>
        <scheme val="minor"/>
      </rPr>
      <t>Suspend 2 Ram 8 jours</t>
    </r>
  </si>
  <si>
    <r>
      <t xml:space="preserve">Flexevan Hyp SOP
</t>
    </r>
    <r>
      <rPr>
        <b/>
        <sz val="11"/>
        <color theme="1"/>
        <rFont val="Calibri"/>
        <family val="2"/>
        <scheme val="minor"/>
      </rPr>
      <t>AVEC</t>
    </r>
    <r>
      <rPr>
        <sz val="11"/>
        <color theme="1"/>
        <rFont val="Calibri"/>
        <family val="2"/>
        <scheme val="minor"/>
      </rPr>
      <t xml:space="preserve"> unplug s53
Avec </t>
    </r>
    <r>
      <rPr>
        <b/>
        <sz val="11"/>
        <color theme="1"/>
        <rFont val="Calibri"/>
        <family val="2"/>
        <scheme val="minor"/>
      </rPr>
      <t>connectivité 8 jours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SANS Suspend 2 Ram</t>
    </r>
  </si>
  <si>
    <r>
      <t xml:space="preserve">Flexevan Hyp SOP
</t>
    </r>
    <r>
      <rPr>
        <b/>
        <sz val="11"/>
        <color theme="1"/>
        <rFont val="Calibri"/>
        <family val="2"/>
        <scheme val="minor"/>
      </rPr>
      <t>AVEC unplug s53
SANS connectivité
SANS Suspend 2 Ram</t>
    </r>
  </si>
  <si>
    <t>Batterie LAB necessaire pour tenir 30 jours</t>
  </si>
  <si>
    <t>100Ah</t>
  </si>
  <si>
    <t>200Ah</t>
  </si>
  <si>
    <t>70Ah</t>
  </si>
  <si>
    <t>170Ah</t>
  </si>
  <si>
    <r>
      <t>Avec hypothèse biberonnage
Energie a prelevée à S20
(</t>
    </r>
    <r>
      <rPr>
        <b/>
        <sz val="11"/>
        <color rgb="FFFF0000"/>
        <rFont val="Calibri"/>
        <family val="2"/>
        <scheme val="minor"/>
      </rPr>
      <t>necessite autorisation S20 et prestation client</t>
    </r>
    <r>
      <rPr>
        <b/>
        <sz val="11"/>
        <color theme="1"/>
        <rFont val="Calibri"/>
        <family val="2"/>
        <scheme val="minor"/>
      </rPr>
      <t xml:space="preserve">) </t>
    </r>
  </si>
  <si>
    <t>2h tous les 6 jours</t>
  </si>
  <si>
    <t>1450Wh</t>
  </si>
  <si>
    <t>1750Wh</t>
  </si>
  <si>
    <t>2h tous les 7 jours</t>
  </si>
  <si>
    <t>1150Wh</t>
  </si>
  <si>
    <t>1400Wh</t>
  </si>
  <si>
    <t>DSM
01/12/2025</t>
  </si>
  <si>
    <t>1 DSM : 60mA</t>
  </si>
  <si>
    <t>1 DSM : 90mA</t>
  </si>
  <si>
    <t>2 DSM : 150 mA</t>
  </si>
  <si>
    <t>2 DSM : 180mA</t>
  </si>
  <si>
    <t>avec toujours IVC boostrapé et son bug de 5.1 = 18mA.</t>
  </si>
  <si>
    <t xml:space="preserve">01/12/2025
toujours IVC boostrapé et son bug de 5.1 = 18mA + </t>
  </si>
  <si>
    <t>Autonomie Batterie FlexEVan</t>
  </si>
  <si>
    <t>Dernier calcul IVC boostrapé et son bug de 5.1 = 18mA</t>
  </si>
  <si>
    <t>Batterie L1
Soc 90-&gt;60</t>
  </si>
  <si>
    <t>Batterie L2
Soc 90-&gt;60</t>
  </si>
  <si>
    <t>DM2</t>
  </si>
  <si>
    <t>Customer</t>
  </si>
  <si>
    <t>&lt;3jours</t>
  </si>
  <si>
    <t>&gt; 8j</t>
  </si>
  <si>
    <t>Avec Unplug</t>
  </si>
  <si>
    <t>&lt;8j</t>
  </si>
  <si>
    <t>4,5 =mesure PnP le 09092025 / fiche wattman 5mA</t>
  </si>
  <si>
    <t>conso de veille delivery SANS unplug</t>
  </si>
  <si>
    <t>conso de veille delivery AVEC unplug</t>
  </si>
  <si>
    <r>
      <rPr>
        <b/>
        <sz val="16"/>
        <color theme="1"/>
        <rFont val="Calibri"/>
        <family val="2"/>
        <scheme val="minor"/>
      </rPr>
      <t>FlexEVan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Mode Customer</t>
    </r>
  </si>
  <si>
    <t>Entrée de gamme</t>
  </si>
  <si>
    <t>Haut de gamme</t>
  </si>
  <si>
    <t>Energie prélevée à HV pour 30 jours de parking</t>
  </si>
  <si>
    <t>Perte autonomie pour 30 jours de parking</t>
  </si>
  <si>
    <t>SANS unplug</t>
  </si>
  <si>
    <t>Avec unplug &gt;8j PCU</t>
  </si>
  <si>
    <t>Avec unplug &gt;8j CDC</t>
  </si>
  <si>
    <t>Avec unplug &gt;8j IVC</t>
  </si>
  <si>
    <t>Avec unplug &gt;8j PCU - IVC</t>
  </si>
  <si>
    <t>Avec unplug &gt;8j CDC - IVC</t>
  </si>
  <si>
    <t>Avec unplug &gt;8j CDC - PCU - IVC</t>
  </si>
  <si>
    <r>
      <rPr>
        <b/>
        <sz val="16"/>
        <color theme="1"/>
        <rFont val="Calibri"/>
        <family val="2"/>
        <scheme val="minor"/>
      </rPr>
      <t>FlexEVan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Mode Logistique </t>
    </r>
  </si>
  <si>
    <t>Energie prélevée à HV pour 90 jours de parking</t>
  </si>
  <si>
    <t>Perte autonomie pour 90 jours de parking</t>
  </si>
  <si>
    <t xml:space="preserve">AVEC unplug </t>
  </si>
  <si>
    <t>&gt;3j &amp;&lt;8jours</t>
  </si>
  <si>
    <t>Entrée de gamme Avec unplug &gt;8j CDC - PCU - IVC</t>
  </si>
  <si>
    <t>Entrée de gamme Avec unplug &gt;8j CDC - IVC</t>
  </si>
  <si>
    <t>Entrée de gamme Avec unplug &gt;8j PCU - IVC</t>
  </si>
  <si>
    <t>Entrée de gamme Avec unplug &gt;8j IVC</t>
  </si>
  <si>
    <t>Entrée de gamme Avec unplug &gt;8j CDC</t>
  </si>
  <si>
    <t>Entrée de gamme Avec unplug &gt;8j PCU</t>
  </si>
  <si>
    <t>Entrée de gamme SANS unplug</t>
  </si>
  <si>
    <t>Haut de gamme Avec unplug &gt;8j CDC - PCU - IVC</t>
  </si>
  <si>
    <t>Haut de gamme Avec unplug &gt;8j CDC - IVC</t>
  </si>
  <si>
    <t>Haut de gamme Avec unplug &gt;8j PCU - IVC</t>
  </si>
  <si>
    <t>Haut de gamme Avec unplug &gt;8j IVC</t>
  </si>
  <si>
    <t xml:space="preserve">Haut de gamme Avec unplug &gt;8j CDC </t>
  </si>
  <si>
    <t>Haut de gamme Avec unplug &gt;8j PCU</t>
  </si>
  <si>
    <t>Haut de gamme SANS unplug</t>
  </si>
  <si>
    <t>conso de veille Logistique Avec Unplug</t>
  </si>
  <si>
    <t>conso de veille Logistique SANS Unplug</t>
  </si>
  <si>
    <t>Conso de veille mesurée instant T</t>
  </si>
  <si>
    <t>Annulé</t>
  </si>
  <si>
    <t>Batterie L1
Soc 90%-&gt;60%</t>
  </si>
  <si>
    <t>Batterie L2
Soc 90-&gt;60%</t>
  </si>
  <si>
    <t>Consos OK avec IVC boostrapé et son bug de 5.1 = 18mA</t>
  </si>
  <si>
    <t>Consos OK avec IVC NON boostrapé = 120mA</t>
  </si>
  <si>
    <t>Consos OK avec IVC boostrapé SANS bug de 5.1 = 6mA</t>
  </si>
  <si>
    <t>PART</t>
  </si>
  <si>
    <t>TARGET</t>
  </si>
  <si>
    <t>BL5.1_dlv2</t>
  </si>
  <si>
    <t>* : mA = f (parking)</t>
  </si>
  <si>
    <t>at SOP</t>
  </si>
  <si>
    <t>IVC bOK</t>
  </si>
  <si>
    <t>IVC NOK</t>
  </si>
  <si>
    <t>IVC bOK.</t>
  </si>
  <si>
    <t>+ DSM NOK</t>
  </si>
  <si>
    <t>DSM engine (PBE)</t>
  </si>
  <si>
    <t>Unplugged</t>
  </si>
  <si>
    <t>DSM trailer</t>
  </si>
  <si>
    <t>CDC*</t>
  </si>
  <si>
    <t>IVC*</t>
  </si>
  <si>
    <t>Total mA </t>
  </si>
  <si>
    <t>(beg. of sleep)</t>
  </si>
  <si>
    <t>L1 autonomy</t>
  </si>
  <si>
    <t>14 days</t>
  </si>
  <si>
    <t>L2 autonomy</t>
  </si>
  <si>
    <t>17 days</t>
  </si>
  <si>
    <t>auj</t>
  </si>
  <si>
    <t>3j</t>
  </si>
  <si>
    <t xml:space="preserve">30 min </t>
  </si>
  <si>
    <t xml:space="preserve">2j </t>
  </si>
  <si>
    <t xml:space="preserve">15min </t>
  </si>
  <si>
    <t>tt les j</t>
  </si>
  <si>
    <t>45min 3j</t>
  </si>
  <si>
    <t>nok</t>
  </si>
  <si>
    <t>30min</t>
  </si>
  <si>
    <t xml:space="preserve">3j </t>
  </si>
  <si>
    <t>1h30</t>
  </si>
  <si>
    <t>5j</t>
  </si>
  <si>
    <t>45min 4j</t>
  </si>
  <si>
    <t>45min 2j</t>
  </si>
  <si>
    <t>25min</t>
  </si>
  <si>
    <t>40min</t>
  </si>
  <si>
    <t>50min</t>
  </si>
  <si>
    <t>4j</t>
  </si>
  <si>
    <t>75min</t>
  </si>
  <si>
    <t>Temps</t>
  </si>
  <si>
    <t>frequence</t>
  </si>
  <si>
    <t>Besoin Wh pour 30j</t>
  </si>
  <si>
    <t>temps de bib/30j (min)</t>
  </si>
  <si>
    <t>2h</t>
  </si>
  <si>
    <t>NOK</t>
  </si>
  <si>
    <t>7j</t>
  </si>
  <si>
    <t>45min</t>
  </si>
  <si>
    <t>2j</t>
  </si>
  <si>
    <t>20min</t>
  </si>
  <si>
    <t>ts les jours</t>
  </si>
  <si>
    <t>Aujourd'hui</t>
  </si>
  <si>
    <t>VSP</t>
  </si>
  <si>
    <t>Radio_Entry</t>
  </si>
  <si>
    <t>MM2012/ A-IVI</t>
  </si>
  <si>
    <t>Ampli</t>
  </si>
  <si>
    <t>batterie recharge</t>
  </si>
  <si>
    <t>ADAPTATIONS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</si>
</sst>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4" formatCode="_-* #,##0.00\ &quot;€&quot;_-;\-* #,##0.00\ &quot;€&quot;_-;_-* &quot;-&quot;??\ &quot;€&quot;_-;_-@_-"/>
    <numFmt numFmtId="164" formatCode="#,##0\ [$h]"/>
    <numFmt numFmtId="165" formatCode="#,##0\ [$mAh]"/>
    <numFmt numFmtId="166" formatCode="#,##0.0\ [$mA]"/>
    <numFmt numFmtId="167" formatCode="#,##0.0\ [$min]"/>
    <numFmt numFmtId="168" formatCode="#,##0\ [$µA]"/>
    <numFmt numFmtId="169" formatCode="#,##0\ [$mA]"/>
    <numFmt numFmtId="170" formatCode="0.000"/>
    <numFmt numFmtId="171" formatCode="#,##0\ [$d]"/>
    <numFmt numFmtId="172" formatCode="#,##0\ [$Ah]"/>
    <numFmt numFmtId="173" formatCode="#,##0.00\ [$Ah]"/>
    <numFmt numFmtId="174" formatCode="0.0\ \j\o\u\r\s"/>
    <numFmt numFmtId="175" formatCode="0.00\ \A\h"/>
    <numFmt numFmtId="176" formatCode="0\ \m\i\n"/>
    <numFmt numFmtId="177" formatCode="0.0\ \m\A"/>
    <numFmt numFmtId="178" formatCode="0\ \s"/>
    <numFmt numFmtId="179" formatCode="0.00000\ \A\h\/\j"/>
    <numFmt numFmtId="180" formatCode="0&quot; jours&quot;"/>
    <numFmt numFmtId="181" formatCode="0.0\ \A"/>
    <numFmt numFmtId="182" formatCode="0.000\ \m\A"/>
    <numFmt numFmtId="183" formatCode="0\ \h"/>
    <numFmt numFmtId="184" formatCode="0.00\ \A\h\/\j"/>
    <numFmt numFmtId="185" formatCode="0.0000\ \A\h"/>
    <numFmt numFmtId="186" formatCode="0&quot; min&quot;"/>
    <numFmt numFmtId="187" formatCode="0.00\ \W\h"/>
    <numFmt numFmtId="188" formatCode="0.0\ \h"/>
    <numFmt numFmtId="189" formatCode="0\ \h\e\u\r\e\s"/>
    <numFmt numFmtId="190" formatCode="0\ \m\A"/>
    <numFmt numFmtId="191" formatCode="0.0000\ \A\h\/\j"/>
    <numFmt numFmtId="192" formatCode="0.00000"/>
    <numFmt numFmtId="193" formatCode="0.0"/>
    <numFmt numFmtId="194" formatCode="#,##0.00\ [$A]"/>
    <numFmt numFmtId="195" formatCode="0\ \A\h"/>
    <numFmt numFmtId="196" formatCode="0\ \j\o\u\r\s"/>
    <numFmt numFmtId="197" formatCode="0.0\ \A\h"/>
    <numFmt numFmtId="198" formatCode="0.0000000000000000"/>
    <numFmt numFmtId="199" formatCode="0\ \W\h"/>
    <numFmt numFmtId="200" formatCode="0\ \%"/>
    <numFmt numFmtId="201" formatCode="0.0000\ \A\h\/\d"/>
    <numFmt numFmtId="202" formatCode="0.00000\ \A\h"/>
    <numFmt numFmtId="203" formatCode="0.00000\ \A\h\/\d"/>
    <numFmt numFmtId="204" formatCode="0.00000000000000000"/>
    <numFmt numFmtId="205" formatCode="#,##0.0\ [$km]"/>
    <numFmt numFmtId="206" formatCode="0.000\ \A\h"/>
    <numFmt numFmtId="207" formatCode="0\ \µ\A"/>
    <numFmt numFmtId="208" formatCode="General&quot; Ah/j&quot;"/>
    <numFmt numFmtId="209" formatCode="0.0000"/>
    <numFmt numFmtId="210" formatCode="General&quot; mA&quot;"/>
    <numFmt numFmtId="211" formatCode="General&quot; Wh&quot;"/>
    <numFmt numFmtId="212" formatCode="#,##0.0000\ [$A]"/>
    <numFmt numFmtId="213" formatCode="General&quot; mA&quot;\ "/>
    <numFmt numFmtId="214" formatCode="0.0000000"/>
    <numFmt numFmtId="215" formatCode="0.0&quot; min&quot;"/>
    <numFmt numFmtId="216" formatCode="0\ &quot;µA&quot;"/>
    <numFmt numFmtId="217" formatCode="0.0\ \K\m"/>
    <numFmt numFmtId="218" formatCode="0.00\ \m\A"/>
  </numFmts>
  <fonts count="6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18"/>
      <color indexed="9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theme="0"/>
      <name val="Arial"/>
      <family val="2"/>
    </font>
    <font>
      <b/>
      <sz val="16"/>
      <color rgb="FFFF0000"/>
      <name val="Arial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22"/>
      <color rgb="FFFF0000"/>
      <name val="Arial"/>
      <family val="2"/>
    </font>
    <font>
      <sz val="10"/>
      <name val="Helv"/>
      <family val="2"/>
    </font>
    <font>
      <b/>
      <sz val="10"/>
      <color theme="5" tint="-0.249977111117893"/>
      <name val="Arial"/>
      <family val="2"/>
    </font>
    <font>
      <b/>
      <sz val="10"/>
      <color rgb="FFFF9900"/>
      <name val="Arial"/>
      <family val="2"/>
    </font>
    <font>
      <b/>
      <sz val="10"/>
      <color rgb="FF00B0F0"/>
      <name val="Arial"/>
      <family val="2"/>
    </font>
    <font>
      <b/>
      <sz val="10"/>
      <color rgb="FF00B050"/>
      <name val="Arial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theme="1"/>
      <name val="Aptos"/>
      <family val="2"/>
    </font>
    <font>
      <b/>
      <sz val="10"/>
      <color theme="9" tint="-0.249977111117893"/>
      <name val="Arial"/>
      <family val="2"/>
    </font>
    <font>
      <b/>
      <sz val="11"/>
      <color rgb="FF1F4E79"/>
      <name val="Calibri"/>
      <family val="2"/>
    </font>
    <font>
      <b/>
      <sz val="12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name val="Arial"/>
    </font>
  </fonts>
  <fills count="6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896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EEA5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DDEBF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rgb="FF00000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7">
    <xf numFmtId="0" fontId="0" fillId="0" borderId="0"/>
    <xf numFmtId="0" fontId="8" fillId="0" borderId="0"/>
    <xf numFmtId="0" fontId="32" fillId="0" borderId="0"/>
    <xf numFmtId="0" fontId="8" fillId="0" borderId="0"/>
    <xf numFmtId="9" fontId="32" fillId="0" borderId="0" applyFont="0" applyFill="0" applyBorder="0" applyAlignment="0" applyProtection="0"/>
    <xf numFmtId="0" fontId="43" fillId="0" borderId="0"/>
    <xf numFmtId="0" fontId="32" fillId="0" borderId="0"/>
  </cellStyleXfs>
  <cellXfs count="124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8" fontId="1" fillId="0" borderId="0" xfId="0" applyNumberFormat="1" applyFont="1" applyAlignment="1">
      <alignment vertical="center" wrapText="1"/>
    </xf>
    <xf numFmtId="168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 wrapText="1"/>
    </xf>
    <xf numFmtId="169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8" fontId="1" fillId="0" borderId="0" xfId="0" applyNumberFormat="1" applyFont="1" applyAlignment="1">
      <alignment horizontal="right" vertical="center"/>
    </xf>
    <xf numFmtId="17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right" vertical="center"/>
    </xf>
    <xf numFmtId="164" fontId="0" fillId="0" borderId="1" xfId="0" applyNumberFormat="1" applyBorder="1"/>
    <xf numFmtId="171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 applyAlignment="1">
      <alignment horizontal="right"/>
    </xf>
    <xf numFmtId="172" fontId="0" fillId="0" borderId="1" xfId="0" applyNumberFormat="1" applyBorder="1"/>
    <xf numFmtId="0" fontId="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/>
    <xf numFmtId="0" fontId="2" fillId="0" borderId="0" xfId="0" applyFont="1"/>
    <xf numFmtId="166" fontId="0" fillId="0" borderId="0" xfId="0" applyNumberFormat="1" applyAlignment="1">
      <alignment vertical="center"/>
    </xf>
    <xf numFmtId="168" fontId="1" fillId="0" borderId="0" xfId="0" applyNumberFormat="1" applyFont="1" applyAlignment="1">
      <alignment vertical="top" wrapText="1"/>
    </xf>
    <xf numFmtId="168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73" fontId="0" fillId="0" borderId="0" xfId="0" applyNumberFormat="1" applyAlignment="1">
      <alignment vertical="center"/>
    </xf>
    <xf numFmtId="0" fontId="8" fillId="0" borderId="0" xfId="1"/>
    <xf numFmtId="0" fontId="9" fillId="0" borderId="0" xfId="1" applyFont="1" applyAlignment="1">
      <alignment vertical="center"/>
    </xf>
    <xf numFmtId="0" fontId="9" fillId="3" borderId="5" xfId="1" applyFont="1" applyFill="1" applyBorder="1" applyAlignment="1">
      <alignment vertical="center"/>
    </xf>
    <xf numFmtId="0" fontId="9" fillId="0" borderId="0" xfId="1" applyFont="1"/>
    <xf numFmtId="0" fontId="12" fillId="0" borderId="0" xfId="1" applyFont="1" applyAlignment="1">
      <alignment vertical="center"/>
    </xf>
    <xf numFmtId="0" fontId="9" fillId="0" borderId="0" xfId="1" applyFont="1" applyAlignment="1">
      <alignment horizontal="center" wrapText="1"/>
    </xf>
    <xf numFmtId="14" fontId="9" fillId="0" borderId="0" xfId="1" applyNumberFormat="1" applyFont="1" applyAlignment="1">
      <alignment horizontal="center" vertical="top" wrapText="1"/>
    </xf>
    <xf numFmtId="174" fontId="15" fillId="5" borderId="11" xfId="1" applyNumberFormat="1" applyFont="1" applyFill="1" applyBorder="1"/>
    <xf numFmtId="0" fontId="8" fillId="0" borderId="0" xfId="1" applyAlignment="1">
      <alignment wrapText="1"/>
    </xf>
    <xf numFmtId="0" fontId="9" fillId="0" borderId="0" xfId="1" applyFont="1" applyAlignment="1">
      <alignment vertical="center" wrapText="1"/>
    </xf>
    <xf numFmtId="0" fontId="9" fillId="0" borderId="12" xfId="1" applyFont="1" applyBorder="1" applyAlignment="1">
      <alignment vertical="center"/>
    </xf>
    <xf numFmtId="0" fontId="8" fillId="0" borderId="13" xfId="1" applyBorder="1"/>
    <xf numFmtId="0" fontId="8" fillId="3" borderId="5" xfId="1" applyFill="1" applyBorder="1" applyAlignment="1">
      <alignment horizontal="center" vertical="center"/>
    </xf>
    <xf numFmtId="0" fontId="8" fillId="0" borderId="15" xfId="1" applyBorder="1"/>
    <xf numFmtId="9" fontId="9" fillId="3" borderId="16" xfId="1" applyNumberFormat="1" applyFont="1" applyFill="1" applyBorder="1"/>
    <xf numFmtId="0" fontId="8" fillId="0" borderId="17" xfId="1" applyBorder="1"/>
    <xf numFmtId="9" fontId="9" fillId="0" borderId="18" xfId="1" applyNumberFormat="1" applyFont="1" applyBorder="1"/>
    <xf numFmtId="0" fontId="9" fillId="0" borderId="13" xfId="1" applyFont="1" applyBorder="1" applyAlignment="1">
      <alignment vertical="center"/>
    </xf>
    <xf numFmtId="0" fontId="8" fillId="0" borderId="12" xfId="1" applyBorder="1"/>
    <xf numFmtId="0" fontId="17" fillId="6" borderId="19" xfId="1" applyFont="1" applyFill="1" applyBorder="1"/>
    <xf numFmtId="0" fontId="17" fillId="6" borderId="12" xfId="1" applyFont="1" applyFill="1" applyBorder="1"/>
    <xf numFmtId="0" fontId="18" fillId="0" borderId="0" xfId="1" applyFont="1"/>
    <xf numFmtId="175" fontId="17" fillId="6" borderId="5" xfId="1" applyNumberFormat="1" applyFont="1" applyFill="1" applyBorder="1"/>
    <xf numFmtId="0" fontId="9" fillId="0" borderId="7" xfId="1" applyFont="1" applyBorder="1" applyAlignment="1">
      <alignment vertical="center"/>
    </xf>
    <xf numFmtId="0" fontId="8" fillId="0" borderId="7" xfId="1" applyBorder="1"/>
    <xf numFmtId="0" fontId="16" fillId="6" borderId="0" xfId="1" applyFont="1" applyFill="1" applyAlignment="1">
      <alignment horizontal="center" vertical="center" textRotation="90"/>
    </xf>
    <xf numFmtId="0" fontId="9" fillId="3" borderId="16" xfId="1" applyFont="1" applyFill="1" applyBorder="1" applyAlignment="1">
      <alignment vertical="center"/>
    </xf>
    <xf numFmtId="0" fontId="8" fillId="0" borderId="20" xfId="1" applyBorder="1"/>
    <xf numFmtId="175" fontId="8" fillId="3" borderId="21" xfId="1" applyNumberFormat="1" applyFill="1" applyBorder="1"/>
    <xf numFmtId="0" fontId="19" fillId="0" borderId="17" xfId="1" applyFont="1" applyBorder="1"/>
    <xf numFmtId="175" fontId="19" fillId="0" borderId="18" xfId="1" applyNumberFormat="1" applyFont="1" applyBorder="1"/>
    <xf numFmtId="0" fontId="8" fillId="0" borderId="22" xfId="1" applyBorder="1"/>
    <xf numFmtId="176" fontId="8" fillId="3" borderId="16" xfId="1" applyNumberFormat="1" applyFill="1" applyBorder="1"/>
    <xf numFmtId="0" fontId="8" fillId="0" borderId="24" xfId="1" applyBorder="1"/>
    <xf numFmtId="177" fontId="9" fillId="3" borderId="25" xfId="1" applyNumberFormat="1" applyFont="1" applyFill="1" applyBorder="1"/>
    <xf numFmtId="178" fontId="8" fillId="3" borderId="25" xfId="1" applyNumberFormat="1" applyFill="1" applyBorder="1"/>
    <xf numFmtId="0" fontId="9" fillId="0" borderId="24" xfId="1" applyFont="1" applyBorder="1"/>
    <xf numFmtId="179" fontId="9" fillId="0" borderId="25" xfId="1" applyNumberFormat="1" applyFont="1" applyBorder="1"/>
    <xf numFmtId="0" fontId="8" fillId="0" borderId="26" xfId="1" applyBorder="1"/>
    <xf numFmtId="180" fontId="9" fillId="0" borderId="27" xfId="1" applyNumberFormat="1" applyFont="1" applyBorder="1"/>
    <xf numFmtId="0" fontId="19" fillId="0" borderId="28" xfId="1" applyFont="1" applyBorder="1"/>
    <xf numFmtId="181" fontId="8" fillId="3" borderId="16" xfId="1" applyNumberFormat="1" applyFill="1" applyBorder="1"/>
    <xf numFmtId="0" fontId="9" fillId="0" borderId="7" xfId="1" applyFont="1" applyBorder="1" applyAlignment="1">
      <alignment horizontal="center" vertical="center"/>
    </xf>
    <xf numFmtId="0" fontId="19" fillId="0" borderId="7" xfId="1" applyFont="1" applyBorder="1"/>
    <xf numFmtId="0" fontId="8" fillId="0" borderId="16" xfId="1" applyBorder="1"/>
    <xf numFmtId="0" fontId="8" fillId="0" borderId="27" xfId="1" applyBorder="1"/>
    <xf numFmtId="0" fontId="19" fillId="0" borderId="18" xfId="1" applyFont="1" applyBorder="1"/>
    <xf numFmtId="175" fontId="19" fillId="0" borderId="12" xfId="1" applyNumberFormat="1" applyFont="1" applyBorder="1"/>
    <xf numFmtId="177" fontId="8" fillId="3" borderId="25" xfId="1" applyNumberFormat="1" applyFill="1" applyBorder="1"/>
    <xf numFmtId="0" fontId="9" fillId="0" borderId="25" xfId="1" applyFont="1" applyBorder="1"/>
    <xf numFmtId="184" fontId="9" fillId="0" borderId="25" xfId="1" applyNumberFormat="1" applyFont="1" applyBorder="1"/>
    <xf numFmtId="175" fontId="19" fillId="0" borderId="11" xfId="1" applyNumberFormat="1" applyFont="1" applyBorder="1"/>
    <xf numFmtId="186" fontId="8" fillId="3" borderId="27" xfId="1" applyNumberFormat="1" applyFill="1" applyBorder="1"/>
    <xf numFmtId="180" fontId="8" fillId="3" borderId="27" xfId="1" applyNumberFormat="1" applyFill="1" applyBorder="1"/>
    <xf numFmtId="187" fontId="20" fillId="0" borderId="18" xfId="1" applyNumberFormat="1" applyFont="1" applyBorder="1"/>
    <xf numFmtId="188" fontId="8" fillId="3" borderId="27" xfId="1" applyNumberFormat="1" applyFill="1" applyBorder="1"/>
    <xf numFmtId="0" fontId="9" fillId="0" borderId="7" xfId="1" applyFont="1" applyBorder="1"/>
    <xf numFmtId="0" fontId="17" fillId="7" borderId="13" xfId="1" applyFont="1" applyFill="1" applyBorder="1" applyAlignment="1">
      <alignment vertical="center"/>
    </xf>
    <xf numFmtId="0" fontId="17" fillId="7" borderId="12" xfId="1" applyFont="1" applyFill="1" applyBorder="1"/>
    <xf numFmtId="175" fontId="17" fillId="7" borderId="18" xfId="1" applyNumberFormat="1" applyFont="1" applyFill="1" applyBorder="1"/>
    <xf numFmtId="182" fontId="8" fillId="3" borderId="16" xfId="1" applyNumberFormat="1" applyFill="1" applyBorder="1"/>
    <xf numFmtId="184" fontId="19" fillId="0" borderId="18" xfId="1" applyNumberFormat="1" applyFont="1" applyBorder="1"/>
    <xf numFmtId="175" fontId="21" fillId="0" borderId="6" xfId="1" applyNumberFormat="1" applyFont="1" applyBorder="1"/>
    <xf numFmtId="189" fontId="8" fillId="3" borderId="16" xfId="1" applyNumberFormat="1" applyFill="1" applyBorder="1"/>
    <xf numFmtId="190" fontId="8" fillId="3" borderId="25" xfId="1" applyNumberFormat="1" applyFill="1" applyBorder="1"/>
    <xf numFmtId="0" fontId="8" fillId="0" borderId="29" xfId="1" applyBorder="1"/>
    <xf numFmtId="191" fontId="19" fillId="0" borderId="18" xfId="1" applyNumberFormat="1" applyFont="1" applyBorder="1"/>
    <xf numFmtId="192" fontId="8" fillId="0" borderId="0" xfId="1" applyNumberFormat="1"/>
    <xf numFmtId="0" fontId="9" fillId="0" borderId="0" xfId="1" applyFont="1" applyAlignment="1">
      <alignment horizontal="center" vertical="center"/>
    </xf>
    <xf numFmtId="0" fontId="19" fillId="0" borderId="0" xfId="1" applyFont="1"/>
    <xf numFmtId="184" fontId="19" fillId="0" borderId="6" xfId="1" applyNumberFormat="1" applyFont="1" applyBorder="1"/>
    <xf numFmtId="177" fontId="8" fillId="3" borderId="16" xfId="1" applyNumberFormat="1" applyFill="1" applyBorder="1"/>
    <xf numFmtId="0" fontId="8" fillId="0" borderId="2" xfId="1" applyBorder="1"/>
    <xf numFmtId="10" fontId="8" fillId="0" borderId="16" xfId="1" applyNumberFormat="1" applyBorder="1"/>
    <xf numFmtId="0" fontId="17" fillId="8" borderId="12" xfId="1" applyFont="1" applyFill="1" applyBorder="1" applyAlignment="1">
      <alignment vertical="center"/>
    </xf>
    <xf numFmtId="0" fontId="17" fillId="8" borderId="12" xfId="1" applyFont="1" applyFill="1" applyBorder="1"/>
    <xf numFmtId="184" fontId="17" fillId="8" borderId="5" xfId="1" applyNumberFormat="1" applyFont="1" applyFill="1" applyBorder="1"/>
    <xf numFmtId="0" fontId="18" fillId="0" borderId="0" xfId="1" applyFont="1" applyAlignment="1">
      <alignment horizontal="center" vertical="center" textRotation="90"/>
    </xf>
    <xf numFmtId="2" fontId="8" fillId="0" borderId="0" xfId="1" applyNumberFormat="1"/>
    <xf numFmtId="193" fontId="9" fillId="0" borderId="0" xfId="1" applyNumberFormat="1" applyFont="1"/>
    <xf numFmtId="193" fontId="8" fillId="0" borderId="0" xfId="1" applyNumberFormat="1"/>
    <xf numFmtId="185" fontId="9" fillId="0" borderId="25" xfId="1" applyNumberFormat="1" applyFont="1" applyBorder="1"/>
    <xf numFmtId="194" fontId="0" fillId="0" borderId="0" xfId="0" applyNumberFormat="1" applyAlignment="1">
      <alignment vertical="center"/>
    </xf>
    <xf numFmtId="165" fontId="1" fillId="0" borderId="0" xfId="0" applyNumberFormat="1" applyFont="1" applyAlignment="1">
      <alignment vertical="center"/>
    </xf>
    <xf numFmtId="0" fontId="11" fillId="4" borderId="9" xfId="1" applyFont="1" applyFill="1" applyBorder="1" applyAlignment="1">
      <alignment horizontal="center" vertical="center" wrapText="1"/>
    </xf>
    <xf numFmtId="0" fontId="9" fillId="4" borderId="0" xfId="1" applyFont="1" applyFill="1"/>
    <xf numFmtId="0" fontId="8" fillId="10" borderId="3" xfId="1" applyFill="1" applyBorder="1"/>
    <xf numFmtId="0" fontId="9" fillId="11" borderId="0" xfId="1" applyFont="1" applyFill="1"/>
    <xf numFmtId="0" fontId="8" fillId="0" borderId="5" xfId="1" applyBorder="1"/>
    <xf numFmtId="0" fontId="8" fillId="10" borderId="0" xfId="1" applyFill="1"/>
    <xf numFmtId="195" fontId="9" fillId="4" borderId="30" xfId="1" applyNumberFormat="1" applyFont="1" applyFill="1" applyBorder="1" applyAlignment="1">
      <alignment horizontal="center"/>
    </xf>
    <xf numFmtId="0" fontId="8" fillId="0" borderId="3" xfId="1" applyBorder="1" applyAlignment="1">
      <alignment horizontal="center"/>
    </xf>
    <xf numFmtId="195" fontId="9" fillId="4" borderId="8" xfId="1" applyNumberFormat="1" applyFont="1" applyFill="1" applyBorder="1" applyAlignment="1">
      <alignment horizontal="center"/>
    </xf>
    <xf numFmtId="0" fontId="8" fillId="0" borderId="9" xfId="1" applyBorder="1"/>
    <xf numFmtId="0" fontId="8" fillId="0" borderId="3" xfId="1" applyBorder="1"/>
    <xf numFmtId="0" fontId="8" fillId="0" borderId="4" xfId="1" applyBorder="1"/>
    <xf numFmtId="0" fontId="8" fillId="0" borderId="14" xfId="1" applyBorder="1"/>
    <xf numFmtId="0" fontId="8" fillId="0" borderId="10" xfId="1" applyBorder="1"/>
    <xf numFmtId="0" fontId="8" fillId="14" borderId="0" xfId="1" applyFill="1"/>
    <xf numFmtId="0" fontId="8" fillId="0" borderId="23" xfId="1" applyBorder="1"/>
    <xf numFmtId="0" fontId="8" fillId="0" borderId="11" xfId="1" applyBorder="1"/>
    <xf numFmtId="0" fontId="8" fillId="0" borderId="6" xfId="1" applyBorder="1"/>
    <xf numFmtId="2" fontId="8" fillId="0" borderId="7" xfId="1" applyNumberFormat="1" applyBorder="1"/>
    <xf numFmtId="0" fontId="8" fillId="14" borderId="7" xfId="1" applyFill="1" applyBorder="1"/>
    <xf numFmtId="0" fontId="8" fillId="0" borderId="8" xfId="1" applyBorder="1"/>
    <xf numFmtId="0" fontId="8" fillId="0" borderId="3" xfId="1" applyBorder="1" applyAlignment="1">
      <alignment vertical="center"/>
    </xf>
    <xf numFmtId="0" fontId="8" fillId="0" borderId="0" xfId="1" applyAlignment="1">
      <alignment vertical="center"/>
    </xf>
    <xf numFmtId="170" fontId="8" fillId="0" borderId="0" xfId="1" applyNumberFormat="1"/>
    <xf numFmtId="0" fontId="8" fillId="12" borderId="14" xfId="1" applyFill="1" applyBorder="1"/>
    <xf numFmtId="2" fontId="8" fillId="14" borderId="0" xfId="1" applyNumberFormat="1" applyFill="1"/>
    <xf numFmtId="0" fontId="8" fillId="13" borderId="14" xfId="1" applyFill="1" applyBorder="1"/>
    <xf numFmtId="0" fontId="8" fillId="13" borderId="11" xfId="1" applyFill="1" applyBorder="1"/>
    <xf numFmtId="2" fontId="8" fillId="0" borderId="6" xfId="1" applyNumberFormat="1" applyBorder="1"/>
    <xf numFmtId="193" fontId="8" fillId="0" borderId="2" xfId="1" applyNumberFormat="1" applyBorder="1"/>
    <xf numFmtId="2" fontId="20" fillId="0" borderId="3" xfId="1" applyNumberFormat="1" applyFont="1" applyBorder="1"/>
    <xf numFmtId="193" fontId="8" fillId="0" borderId="3" xfId="1" applyNumberFormat="1" applyBorder="1"/>
    <xf numFmtId="2" fontId="8" fillId="0" borderId="10" xfId="1" applyNumberFormat="1" applyBorder="1"/>
    <xf numFmtId="2" fontId="8" fillId="0" borderId="23" xfId="1" applyNumberFormat="1" applyBorder="1"/>
    <xf numFmtId="2" fontId="8" fillId="17" borderId="7" xfId="1" applyNumberFormat="1" applyFill="1" applyBorder="1"/>
    <xf numFmtId="2" fontId="8" fillId="18" borderId="7" xfId="1" applyNumberFormat="1" applyFill="1" applyBorder="1"/>
    <xf numFmtId="2" fontId="8" fillId="19" borderId="7" xfId="1" applyNumberFormat="1" applyFill="1" applyBorder="1"/>
    <xf numFmtId="2" fontId="8" fillId="0" borderId="8" xfId="1" applyNumberFormat="1" applyBorder="1"/>
    <xf numFmtId="2" fontId="8" fillId="14" borderId="7" xfId="1" applyNumberFormat="1" applyFill="1" applyBorder="1"/>
    <xf numFmtId="2" fontId="8" fillId="0" borderId="3" xfId="1" applyNumberFormat="1" applyBorder="1"/>
    <xf numFmtId="0" fontId="8" fillId="11" borderId="2" xfId="1" applyFill="1" applyBorder="1"/>
    <xf numFmtId="0" fontId="8" fillId="11" borderId="3" xfId="1" applyFill="1" applyBorder="1"/>
    <xf numFmtId="0" fontId="8" fillId="11" borderId="4" xfId="1" applyFill="1" applyBorder="1"/>
    <xf numFmtId="0" fontId="8" fillId="11" borderId="10" xfId="1" applyFill="1" applyBorder="1"/>
    <xf numFmtId="0" fontId="8" fillId="11" borderId="0" xfId="1" applyFill="1"/>
    <xf numFmtId="0" fontId="8" fillId="11" borderId="23" xfId="1" applyFill="1" applyBorder="1"/>
    <xf numFmtId="0" fontId="8" fillId="0" borderId="30" xfId="1" applyBorder="1"/>
    <xf numFmtId="2" fontId="8" fillId="0" borderId="2" xfId="1" applyNumberFormat="1" applyBorder="1"/>
    <xf numFmtId="2" fontId="8" fillId="0" borderId="4" xfId="1" applyNumberFormat="1" applyBorder="1"/>
    <xf numFmtId="2" fontId="9" fillId="14" borderId="0" xfId="1" applyNumberFormat="1" applyFont="1" applyFill="1"/>
    <xf numFmtId="2" fontId="13" fillId="12" borderId="5" xfId="1" applyNumberFormat="1" applyFont="1" applyFill="1" applyBorder="1" applyAlignment="1">
      <alignment horizontal="center"/>
    </xf>
    <xf numFmtId="2" fontId="13" fillId="22" borderId="5" xfId="1" applyNumberFormat="1" applyFont="1" applyFill="1" applyBorder="1" applyAlignment="1">
      <alignment horizontal="center"/>
    </xf>
    <xf numFmtId="2" fontId="8" fillId="14" borderId="23" xfId="1" applyNumberFormat="1" applyFill="1" applyBorder="1"/>
    <xf numFmtId="0" fontId="8" fillId="11" borderId="6" xfId="1" applyFill="1" applyBorder="1"/>
    <xf numFmtId="0" fontId="8" fillId="11" borderId="7" xfId="1" applyFill="1" applyBorder="1"/>
    <xf numFmtId="0" fontId="8" fillId="11" borderId="8" xfId="1" applyFill="1" applyBorder="1"/>
    <xf numFmtId="0" fontId="9" fillId="0" borderId="31" xfId="1" applyFont="1" applyBorder="1"/>
    <xf numFmtId="0" fontId="9" fillId="0" borderId="32" xfId="1" applyFont="1" applyBorder="1"/>
    <xf numFmtId="0" fontId="9" fillId="11" borderId="23" xfId="1" applyFont="1" applyFill="1" applyBorder="1" applyAlignment="1">
      <alignment horizontal="right"/>
    </xf>
    <xf numFmtId="0" fontId="20" fillId="24" borderId="24" xfId="1" applyFont="1" applyFill="1" applyBorder="1"/>
    <xf numFmtId="0" fontId="8" fillId="24" borderId="1" xfId="1" applyFill="1" applyBorder="1"/>
    <xf numFmtId="0" fontId="8" fillId="25" borderId="33" xfId="1" applyFill="1" applyBorder="1"/>
    <xf numFmtId="2" fontId="8" fillId="11" borderId="23" xfId="1" applyNumberFormat="1" applyFill="1" applyBorder="1"/>
    <xf numFmtId="0" fontId="9" fillId="24" borderId="24" xfId="1" applyFont="1" applyFill="1" applyBorder="1"/>
    <xf numFmtId="0" fontId="9" fillId="24" borderId="1" xfId="1" applyFont="1" applyFill="1" applyBorder="1" applyAlignment="1">
      <alignment horizontal="center"/>
    </xf>
    <xf numFmtId="1" fontId="9" fillId="24" borderId="1" xfId="1" applyNumberFormat="1" applyFont="1" applyFill="1" applyBorder="1" applyAlignment="1">
      <alignment horizontal="center"/>
    </xf>
    <xf numFmtId="0" fontId="8" fillId="24" borderId="24" xfId="1" applyFill="1" applyBorder="1"/>
    <xf numFmtId="0" fontId="8" fillId="24" borderId="1" xfId="1" applyFill="1" applyBorder="1" applyAlignment="1">
      <alignment horizontal="center"/>
    </xf>
    <xf numFmtId="2" fontId="9" fillId="11" borderId="23" xfId="1" applyNumberFormat="1" applyFont="1" applyFill="1" applyBorder="1" applyAlignment="1">
      <alignment horizontal="right"/>
    </xf>
    <xf numFmtId="0" fontId="8" fillId="24" borderId="28" xfId="1" applyFill="1" applyBorder="1"/>
    <xf numFmtId="0" fontId="8" fillId="24" borderId="34" xfId="1" applyFill="1" applyBorder="1" applyAlignment="1">
      <alignment horizontal="center"/>
    </xf>
    <xf numFmtId="0" fontId="8" fillId="24" borderId="34" xfId="1" applyFill="1" applyBorder="1"/>
    <xf numFmtId="0" fontId="8" fillId="0" borderId="35" xfId="1" applyBorder="1"/>
    <xf numFmtId="0" fontId="8" fillId="0" borderId="36" xfId="1" applyBorder="1"/>
    <xf numFmtId="0" fontId="8" fillId="0" borderId="37" xfId="1" applyBorder="1"/>
    <xf numFmtId="0" fontId="20" fillId="26" borderId="22" xfId="1" applyFont="1" applyFill="1" applyBorder="1"/>
    <xf numFmtId="0" fontId="8" fillId="26" borderId="31" xfId="1" applyFill="1" applyBorder="1"/>
    <xf numFmtId="0" fontId="8" fillId="25" borderId="32" xfId="1" applyFill="1" applyBorder="1"/>
    <xf numFmtId="0" fontId="9" fillId="26" borderId="24" xfId="1" applyFont="1" applyFill="1" applyBorder="1"/>
    <xf numFmtId="0" fontId="9" fillId="26" borderId="1" xfId="1" applyFont="1" applyFill="1" applyBorder="1" applyAlignment="1">
      <alignment horizontal="center"/>
    </xf>
    <xf numFmtId="1" fontId="9" fillId="26" borderId="1" xfId="1" applyNumberFormat="1" applyFont="1" applyFill="1" applyBorder="1" applyAlignment="1">
      <alignment horizontal="center"/>
    </xf>
    <xf numFmtId="1" fontId="9" fillId="26" borderId="33" xfId="1" applyNumberFormat="1" applyFont="1" applyFill="1" applyBorder="1" applyAlignment="1">
      <alignment horizontal="center"/>
    </xf>
    <xf numFmtId="0" fontId="8" fillId="26" borderId="24" xfId="1" applyFill="1" applyBorder="1"/>
    <xf numFmtId="0" fontId="8" fillId="26" borderId="1" xfId="1" applyFill="1" applyBorder="1"/>
    <xf numFmtId="0" fontId="8" fillId="26" borderId="33" xfId="1" applyFill="1" applyBorder="1"/>
    <xf numFmtId="0" fontId="8" fillId="26" borderId="28" xfId="1" applyFill="1" applyBorder="1"/>
    <xf numFmtId="0" fontId="8" fillId="26" borderId="34" xfId="1" applyFill="1" applyBorder="1"/>
    <xf numFmtId="0" fontId="8" fillId="26" borderId="38" xfId="1" applyFill="1" applyBorder="1"/>
    <xf numFmtId="0" fontId="9" fillId="0" borderId="3" xfId="1" applyFont="1" applyBorder="1"/>
    <xf numFmtId="0" fontId="9" fillId="0" borderId="3" xfId="1" applyFont="1" applyBorder="1" applyAlignment="1">
      <alignment vertical="center"/>
    </xf>
    <xf numFmtId="2" fontId="9" fillId="0" borderId="0" xfId="1" applyNumberFormat="1" applyFont="1"/>
    <xf numFmtId="170" fontId="9" fillId="0" borderId="0" xfId="1" applyNumberFormat="1" applyFont="1"/>
    <xf numFmtId="2" fontId="9" fillId="0" borderId="6" xfId="1" applyNumberFormat="1" applyFont="1" applyBorder="1"/>
    <xf numFmtId="193" fontId="9" fillId="0" borderId="2" xfId="1" applyNumberFormat="1" applyFont="1" applyBorder="1"/>
    <xf numFmtId="2" fontId="9" fillId="16" borderId="0" xfId="1" applyNumberFormat="1" applyFont="1" applyFill="1"/>
    <xf numFmtId="2" fontId="9" fillId="19" borderId="7" xfId="1" applyNumberFormat="1" applyFont="1" applyFill="1" applyBorder="1"/>
    <xf numFmtId="0" fontId="9" fillId="0" borderId="23" xfId="1" applyFont="1" applyBorder="1"/>
    <xf numFmtId="0" fontId="9" fillId="0" borderId="8" xfId="1" applyFont="1" applyBorder="1"/>
    <xf numFmtId="0" fontId="9" fillId="0" borderId="4" xfId="1" applyFont="1" applyBorder="1" applyAlignment="1">
      <alignment vertical="center"/>
    </xf>
    <xf numFmtId="0" fontId="9" fillId="0" borderId="23" xfId="1" applyFont="1" applyBorder="1" applyAlignment="1">
      <alignment vertical="center"/>
    </xf>
    <xf numFmtId="193" fontId="9" fillId="0" borderId="4" xfId="1" applyNumberFormat="1" applyFont="1" applyBorder="1"/>
    <xf numFmtId="2" fontId="9" fillId="0" borderId="23" xfId="1" applyNumberFormat="1" applyFont="1" applyBorder="1"/>
    <xf numFmtId="2" fontId="9" fillId="0" borderId="8" xfId="1" applyNumberFormat="1" applyFont="1" applyBorder="1"/>
    <xf numFmtId="0" fontId="9" fillId="0" borderId="4" xfId="1" applyFont="1" applyBorder="1"/>
    <xf numFmtId="2" fontId="9" fillId="16" borderId="23" xfId="1" applyNumberFormat="1" applyFont="1" applyFill="1" applyBorder="1"/>
    <xf numFmtId="2" fontId="9" fillId="19" borderId="8" xfId="1" applyNumberFormat="1" applyFont="1" applyFill="1" applyBorder="1"/>
    <xf numFmtId="0" fontId="0" fillId="0" borderId="16" xfId="0" applyBorder="1"/>
    <xf numFmtId="0" fontId="9" fillId="0" borderId="25" xfId="0" applyFont="1" applyBorder="1"/>
    <xf numFmtId="177" fontId="0" fillId="3" borderId="25" xfId="0" applyNumberFormat="1" applyFill="1" applyBorder="1"/>
    <xf numFmtId="184" fontId="9" fillId="0" borderId="25" xfId="0" applyNumberFormat="1" applyFont="1" applyBorder="1"/>
    <xf numFmtId="180" fontId="9" fillId="3" borderId="27" xfId="0" applyNumberFormat="1" applyFont="1" applyFill="1" applyBorder="1"/>
    <xf numFmtId="175" fontId="19" fillId="0" borderId="18" xfId="0" applyNumberFormat="1" applyFont="1" applyBorder="1"/>
    <xf numFmtId="185" fontId="19" fillId="3" borderId="18" xfId="0" applyNumberFormat="1" applyFont="1" applyFill="1" applyBorder="1"/>
    <xf numFmtId="187" fontId="9" fillId="0" borderId="0" xfId="1" applyNumberFormat="1" applyFont="1"/>
    <xf numFmtId="0" fontId="20" fillId="0" borderId="0" xfId="1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175" fontId="21" fillId="0" borderId="6" xfId="0" applyNumberFormat="1" applyFont="1" applyBorder="1"/>
    <xf numFmtId="0" fontId="9" fillId="0" borderId="0" xfId="0" applyFont="1"/>
    <xf numFmtId="0" fontId="0" fillId="0" borderId="15" xfId="0" applyBorder="1"/>
    <xf numFmtId="189" fontId="0" fillId="3" borderId="16" xfId="0" applyNumberFormat="1" applyFill="1" applyBorder="1"/>
    <xf numFmtId="0" fontId="0" fillId="0" borderId="20" xfId="0" applyBorder="1"/>
    <xf numFmtId="178" fontId="0" fillId="3" borderId="25" xfId="0" applyNumberFormat="1" applyFill="1" applyBorder="1"/>
    <xf numFmtId="190" fontId="0" fillId="3" borderId="25" xfId="0" applyNumberFormat="1" applyFill="1" applyBorder="1"/>
    <xf numFmtId="0" fontId="19" fillId="0" borderId="17" xfId="0" applyFont="1" applyBorder="1"/>
    <xf numFmtId="0" fontId="13" fillId="4" borderId="5" xfId="1" applyFont="1" applyFill="1" applyBorder="1" applyAlignment="1">
      <alignment horizontal="center" vertical="center" wrapText="1"/>
    </xf>
    <xf numFmtId="0" fontId="8" fillId="3" borderId="11" xfId="1" applyFill="1" applyBorder="1" applyAlignment="1">
      <alignment horizontal="center" vertical="center"/>
    </xf>
    <xf numFmtId="174" fontId="15" fillId="5" borderId="39" xfId="1" applyNumberFormat="1" applyFont="1" applyFill="1" applyBorder="1"/>
    <xf numFmtId="174" fontId="0" fillId="0" borderId="0" xfId="0" applyNumberFormat="1" applyAlignment="1">
      <alignment vertical="center"/>
    </xf>
    <xf numFmtId="196" fontId="15" fillId="5" borderId="39" xfId="1" applyNumberFormat="1" applyFont="1" applyFill="1" applyBorder="1"/>
    <xf numFmtId="0" fontId="0" fillId="4" borderId="0" xfId="0" applyFill="1" applyAlignment="1">
      <alignment horizontal="center" vertical="center"/>
    </xf>
    <xf numFmtId="0" fontId="9" fillId="12" borderId="5" xfId="1" applyFont="1" applyFill="1" applyBorder="1"/>
    <xf numFmtId="0" fontId="9" fillId="13" borderId="11" xfId="1" applyFont="1" applyFill="1" applyBorder="1"/>
    <xf numFmtId="0" fontId="9" fillId="4" borderId="30" xfId="1" applyFont="1" applyFill="1" applyBorder="1" applyAlignment="1">
      <alignment horizontal="center"/>
    </xf>
    <xf numFmtId="177" fontId="23" fillId="3" borderId="25" xfId="1" applyNumberFormat="1" applyFont="1" applyFill="1" applyBorder="1"/>
    <xf numFmtId="197" fontId="9" fillId="4" borderId="8" xfId="1" applyNumberFormat="1" applyFont="1" applyFill="1" applyBorder="1" applyAlignment="1">
      <alignment horizontal="center"/>
    </xf>
    <xf numFmtId="0" fontId="8" fillId="0" borderId="1" xfId="1" applyBorder="1"/>
    <xf numFmtId="2" fontId="8" fillId="0" borderId="1" xfId="1" applyNumberFormat="1" applyBorder="1"/>
    <xf numFmtId="0" fontId="8" fillId="0" borderId="31" xfId="1" applyBorder="1"/>
    <xf numFmtId="2" fontId="8" fillId="0" borderId="31" xfId="1" applyNumberFormat="1" applyBorder="1"/>
    <xf numFmtId="0" fontId="8" fillId="0" borderId="32" xfId="1" applyBorder="1"/>
    <xf numFmtId="0" fontId="8" fillId="0" borderId="33" xfId="1" applyBorder="1"/>
    <xf numFmtId="0" fontId="8" fillId="0" borderId="34" xfId="1" applyBorder="1"/>
    <xf numFmtId="0" fontId="8" fillId="0" borderId="38" xfId="1" applyBorder="1"/>
    <xf numFmtId="0" fontId="0" fillId="0" borderId="17" xfId="0" applyBorder="1"/>
    <xf numFmtId="2" fontId="8" fillId="0" borderId="32" xfId="1" applyNumberFormat="1" applyBorder="1"/>
    <xf numFmtId="2" fontId="8" fillId="0" borderId="33" xfId="1" applyNumberFormat="1" applyBorder="1"/>
    <xf numFmtId="2" fontId="8" fillId="0" borderId="34" xfId="1" applyNumberFormat="1" applyBorder="1"/>
    <xf numFmtId="2" fontId="8" fillId="0" borderId="38" xfId="1" applyNumberFormat="1" applyBorder="1"/>
    <xf numFmtId="0" fontId="9" fillId="0" borderId="5" xfId="1" applyFont="1" applyBorder="1"/>
    <xf numFmtId="174" fontId="25" fillId="4" borderId="0" xfId="0" applyNumberFormat="1" applyFont="1" applyFill="1" applyAlignment="1">
      <alignment vertical="center"/>
    </xf>
    <xf numFmtId="198" fontId="9" fillId="0" borderId="0" xfId="1" applyNumberFormat="1" applyFont="1"/>
    <xf numFmtId="2" fontId="8" fillId="11" borderId="0" xfId="1" applyNumberFormat="1" applyFill="1"/>
    <xf numFmtId="0" fontId="26" fillId="0" borderId="0" xfId="0" applyFont="1"/>
    <xf numFmtId="0" fontId="26" fillId="0" borderId="0" xfId="0" applyFont="1" applyAlignment="1">
      <alignment horizontal="center"/>
    </xf>
    <xf numFmtId="0" fontId="0" fillId="4" borderId="0" xfId="0" applyFill="1" applyAlignment="1">
      <alignment vertical="center"/>
    </xf>
    <xf numFmtId="175" fontId="9" fillId="4" borderId="8" xfId="1" applyNumberFormat="1" applyFont="1" applyFill="1" applyBorder="1" applyAlignment="1">
      <alignment horizontal="center"/>
    </xf>
    <xf numFmtId="0" fontId="0" fillId="11" borderId="10" xfId="0" applyFill="1" applyBorder="1"/>
    <xf numFmtId="0" fontId="0" fillId="11" borderId="0" xfId="0" applyFill="1"/>
    <xf numFmtId="0" fontId="0" fillId="0" borderId="5" xfId="0" applyBorder="1"/>
    <xf numFmtId="0" fontId="0" fillId="0" borderId="12" xfId="0" applyBorder="1"/>
    <xf numFmtId="0" fontId="0" fillId="0" borderId="30" xfId="0" applyBorder="1"/>
    <xf numFmtId="0" fontId="0" fillId="0" borderId="9" xfId="0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14" xfId="0" applyBorder="1"/>
    <xf numFmtId="2" fontId="0" fillId="0" borderId="10" xfId="0" applyNumberFormat="1" applyBorder="1"/>
    <xf numFmtId="2" fontId="0" fillId="0" borderId="0" xfId="0" applyNumberFormat="1"/>
    <xf numFmtId="2" fontId="0" fillId="0" borderId="23" xfId="0" applyNumberFormat="1" applyBorder="1"/>
    <xf numFmtId="0" fontId="0" fillId="0" borderId="24" xfId="0" applyBorder="1"/>
    <xf numFmtId="0" fontId="0" fillId="0" borderId="1" xfId="0" applyBorder="1"/>
    <xf numFmtId="0" fontId="9" fillId="11" borderId="0" xfId="0" applyFont="1" applyFill="1"/>
    <xf numFmtId="2" fontId="13" fillId="12" borderId="5" xfId="0" applyNumberFormat="1" applyFont="1" applyFill="1" applyBorder="1" applyAlignment="1">
      <alignment horizontal="center"/>
    </xf>
    <xf numFmtId="0" fontId="0" fillId="0" borderId="11" xfId="0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3" xfId="0" applyBorder="1"/>
    <xf numFmtId="0" fontId="28" fillId="4" borderId="0" xfId="0" applyFont="1" applyFill="1"/>
    <xf numFmtId="0" fontId="0" fillId="0" borderId="0" xfId="0" applyAlignment="1">
      <alignment horizontal="left"/>
    </xf>
    <xf numFmtId="0" fontId="0" fillId="0" borderId="31" xfId="0" applyBorder="1"/>
    <xf numFmtId="0" fontId="0" fillId="0" borderId="32" xfId="0" applyBorder="1"/>
    <xf numFmtId="0" fontId="0" fillId="0" borderId="28" xfId="0" applyBorder="1"/>
    <xf numFmtId="0" fontId="0" fillId="0" borderId="34" xfId="0" applyBorder="1"/>
    <xf numFmtId="0" fontId="0" fillId="0" borderId="38" xfId="0" applyBorder="1"/>
    <xf numFmtId="0" fontId="1" fillId="0" borderId="24" xfId="0" applyFont="1" applyBorder="1"/>
    <xf numFmtId="0" fontId="1" fillId="0" borderId="22" xfId="0" applyFont="1" applyBorder="1"/>
    <xf numFmtId="2" fontId="0" fillId="4" borderId="0" xfId="0" applyNumberFormat="1" applyFill="1"/>
    <xf numFmtId="0" fontId="9" fillId="0" borderId="1" xfId="1" applyFont="1" applyBorder="1"/>
    <xf numFmtId="2" fontId="28" fillId="0" borderId="5" xfId="0" applyNumberFormat="1" applyFont="1" applyBorder="1"/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200" fontId="26" fillId="0" borderId="0" xfId="0" applyNumberFormat="1" applyFont="1" applyAlignment="1">
      <alignment horizontal="center"/>
    </xf>
    <xf numFmtId="1" fontId="26" fillId="0" borderId="0" xfId="0" applyNumberFormat="1" applyFont="1"/>
    <xf numFmtId="0" fontId="30" fillId="0" borderId="0" xfId="0" applyFont="1" applyAlignment="1">
      <alignment horizontal="center"/>
    </xf>
    <xf numFmtId="0" fontId="26" fillId="28" borderId="0" xfId="0" applyFont="1" applyFill="1"/>
    <xf numFmtId="0" fontId="26" fillId="29" borderId="0" xfId="0" applyFont="1" applyFill="1"/>
    <xf numFmtId="0" fontId="26" fillId="9" borderId="19" xfId="0" applyFont="1" applyFill="1" applyBorder="1"/>
    <xf numFmtId="199" fontId="27" fillId="9" borderId="40" xfId="0" applyNumberFormat="1" applyFont="1" applyFill="1" applyBorder="1" applyAlignment="1">
      <alignment horizontal="center"/>
    </xf>
    <xf numFmtId="199" fontId="27" fillId="9" borderId="41" xfId="0" applyNumberFormat="1" applyFont="1" applyFill="1" applyBorder="1" applyAlignment="1">
      <alignment horizontal="center"/>
    </xf>
    <xf numFmtId="199" fontId="27" fillId="28" borderId="0" xfId="0" applyNumberFormat="1" applyFont="1" applyFill="1" applyAlignment="1">
      <alignment horizontal="center"/>
    </xf>
    <xf numFmtId="199" fontId="27" fillId="29" borderId="0" xfId="0" applyNumberFormat="1" applyFont="1" applyFill="1" applyAlignment="1">
      <alignment horizontal="center"/>
    </xf>
    <xf numFmtId="0" fontId="1" fillId="9" borderId="26" xfId="0" applyFont="1" applyFill="1" applyBorder="1"/>
    <xf numFmtId="0" fontId="1" fillId="30" borderId="42" xfId="0" applyFont="1" applyFill="1" applyBorder="1"/>
    <xf numFmtId="0" fontId="26" fillId="30" borderId="19" xfId="0" applyFont="1" applyFill="1" applyBorder="1"/>
    <xf numFmtId="199" fontId="27" fillId="30" borderId="40" xfId="0" applyNumberFormat="1" applyFont="1" applyFill="1" applyBorder="1" applyAlignment="1">
      <alignment horizontal="center"/>
    </xf>
    <xf numFmtId="199" fontId="27" fillId="30" borderId="41" xfId="0" applyNumberFormat="1" applyFont="1" applyFill="1" applyBorder="1" applyAlignment="1">
      <alignment horizontal="center"/>
    </xf>
    <xf numFmtId="0" fontId="0" fillId="0" borderId="43" xfId="0" applyBorder="1" applyAlignment="1">
      <alignment vertical="center"/>
    </xf>
    <xf numFmtId="0" fontId="0" fillId="4" borderId="43" xfId="0" applyFill="1" applyBorder="1" applyAlignment="1">
      <alignment horizontal="center" vertical="center"/>
    </xf>
    <xf numFmtId="194" fontId="0" fillId="0" borderId="43" xfId="0" applyNumberFormat="1" applyBorder="1" applyAlignment="1">
      <alignment vertical="center"/>
    </xf>
    <xf numFmtId="168" fontId="0" fillId="0" borderId="43" xfId="0" applyNumberFormat="1" applyBorder="1" applyAlignment="1">
      <alignment vertical="center"/>
    </xf>
    <xf numFmtId="189" fontId="0" fillId="3" borderId="21" xfId="0" applyNumberFormat="1" applyFill="1" applyBorder="1"/>
    <xf numFmtId="190" fontId="0" fillId="3" borderId="16" xfId="0" applyNumberFormat="1" applyFill="1" applyBorder="1"/>
    <xf numFmtId="201" fontId="19" fillId="0" borderId="18" xfId="0" applyNumberFormat="1" applyFont="1" applyBorder="1"/>
    <xf numFmtId="0" fontId="0" fillId="0" borderId="21" xfId="0" applyBorder="1"/>
    <xf numFmtId="190" fontId="0" fillId="3" borderId="21" xfId="0" applyNumberFormat="1" applyFill="1" applyBorder="1"/>
    <xf numFmtId="0" fontId="0" fillId="0" borderId="27" xfId="0" applyBorder="1"/>
    <xf numFmtId="178" fontId="0" fillId="3" borderId="27" xfId="0" applyNumberFormat="1" applyFill="1" applyBorder="1"/>
    <xf numFmtId="0" fontId="19" fillId="0" borderId="27" xfId="0" applyFont="1" applyBorder="1"/>
    <xf numFmtId="201" fontId="19" fillId="0" borderId="27" xfId="0" applyNumberFormat="1" applyFont="1" applyBorder="1"/>
    <xf numFmtId="0" fontId="19" fillId="0" borderId="5" xfId="0" applyFont="1" applyBorder="1"/>
    <xf numFmtId="0" fontId="8" fillId="31" borderId="24" xfId="1" applyFill="1" applyBorder="1"/>
    <xf numFmtId="0" fontId="8" fillId="0" borderId="45" xfId="1" applyBorder="1"/>
    <xf numFmtId="0" fontId="32" fillId="0" borderId="0" xfId="2"/>
    <xf numFmtId="0" fontId="8" fillId="0" borderId="0" xfId="3"/>
    <xf numFmtId="2" fontId="8" fillId="0" borderId="0" xfId="3" applyNumberFormat="1"/>
    <xf numFmtId="2" fontId="8" fillId="0" borderId="38" xfId="3" applyNumberFormat="1" applyBorder="1"/>
    <xf numFmtId="0" fontId="8" fillId="31" borderId="28" xfId="3" applyFill="1" applyBorder="1"/>
    <xf numFmtId="0" fontId="8" fillId="0" borderId="33" xfId="3" applyBorder="1"/>
    <xf numFmtId="0" fontId="8" fillId="31" borderId="24" xfId="3" applyFill="1" applyBorder="1"/>
    <xf numFmtId="2" fontId="8" fillId="0" borderId="33" xfId="3" applyNumberFormat="1" applyBorder="1"/>
    <xf numFmtId="0" fontId="8" fillId="0" borderId="32" xfId="3" applyBorder="1"/>
    <xf numFmtId="0" fontId="8" fillId="0" borderId="22" xfId="3" applyBorder="1"/>
    <xf numFmtId="0" fontId="32" fillId="0" borderId="0" xfId="2" applyAlignment="1">
      <alignment wrapText="1"/>
    </xf>
    <xf numFmtId="193" fontId="32" fillId="0" borderId="0" xfId="2" applyNumberFormat="1"/>
    <xf numFmtId="0" fontId="8" fillId="14" borderId="0" xfId="3" applyFill="1"/>
    <xf numFmtId="199" fontId="32" fillId="0" borderId="1" xfId="2" applyNumberFormat="1" applyBorder="1"/>
    <xf numFmtId="10" fontId="32" fillId="0" borderId="1" xfId="2" applyNumberFormat="1" applyBorder="1"/>
    <xf numFmtId="205" fontId="32" fillId="0" borderId="1" xfId="2" applyNumberFormat="1" applyBorder="1"/>
    <xf numFmtId="44" fontId="32" fillId="0" borderId="1" xfId="2" applyNumberFormat="1" applyBorder="1"/>
    <xf numFmtId="0" fontId="9" fillId="0" borderId="22" xfId="1" applyFont="1" applyBorder="1"/>
    <xf numFmtId="199" fontId="32" fillId="0" borderId="31" xfId="2" applyNumberFormat="1" applyBorder="1"/>
    <xf numFmtId="199" fontId="32" fillId="0" borderId="32" xfId="2" applyNumberFormat="1" applyBorder="1"/>
    <xf numFmtId="10" fontId="32" fillId="0" borderId="33" xfId="2" applyNumberFormat="1" applyBorder="1"/>
    <xf numFmtId="205" fontId="32" fillId="0" borderId="33" xfId="2" applyNumberFormat="1" applyBorder="1"/>
    <xf numFmtId="44" fontId="32" fillId="0" borderId="33" xfId="2" applyNumberFormat="1" applyBorder="1"/>
    <xf numFmtId="0" fontId="9" fillId="0" borderId="28" xfId="1" applyFont="1" applyBorder="1"/>
    <xf numFmtId="44" fontId="32" fillId="0" borderId="34" xfId="2" applyNumberFormat="1" applyBorder="1"/>
    <xf numFmtId="44" fontId="32" fillId="0" borderId="38" xfId="2" applyNumberFormat="1" applyBorder="1"/>
    <xf numFmtId="0" fontId="34" fillId="18" borderId="47" xfId="0" applyFont="1" applyFill="1" applyBorder="1" applyAlignment="1">
      <alignment horizontal="center" vertical="center" wrapText="1" readingOrder="1"/>
    </xf>
    <xf numFmtId="0" fontId="32" fillId="0" borderId="28" xfId="2" applyBorder="1" applyAlignment="1">
      <alignment wrapText="1"/>
    </xf>
    <xf numFmtId="0" fontId="32" fillId="0" borderId="38" xfId="2" applyBorder="1" applyAlignment="1">
      <alignment wrapText="1"/>
    </xf>
    <xf numFmtId="0" fontId="1" fillId="0" borderId="15" xfId="2" applyFont="1" applyBorder="1" applyAlignment="1">
      <alignment vertical="center"/>
    </xf>
    <xf numFmtId="0" fontId="1" fillId="0" borderId="17" xfId="2" applyFont="1" applyBorder="1" applyAlignment="1">
      <alignment vertical="center"/>
    </xf>
    <xf numFmtId="0" fontId="1" fillId="0" borderId="42" xfId="2" applyFont="1" applyBorder="1" applyAlignment="1">
      <alignment wrapText="1"/>
    </xf>
    <xf numFmtId="0" fontId="1" fillId="0" borderId="48" xfId="2" applyFont="1" applyBorder="1" applyAlignment="1">
      <alignment wrapText="1"/>
    </xf>
    <xf numFmtId="0" fontId="32" fillId="0" borderId="22" xfId="2" applyBorder="1" applyAlignment="1">
      <alignment wrapText="1"/>
    </xf>
    <xf numFmtId="0" fontId="32" fillId="0" borderId="32" xfId="2" applyBorder="1" applyAlignment="1">
      <alignment wrapText="1"/>
    </xf>
    <xf numFmtId="0" fontId="35" fillId="32" borderId="40" xfId="0" applyFont="1" applyFill="1" applyBorder="1" applyAlignment="1">
      <alignment horizontal="center" vertical="center" wrapText="1" readingOrder="1"/>
    </xf>
    <xf numFmtId="0" fontId="36" fillId="33" borderId="46" xfId="0" applyFont="1" applyFill="1" applyBorder="1" applyAlignment="1">
      <alignment horizontal="center" vertical="center" wrapText="1" readingOrder="1"/>
    </xf>
    <xf numFmtId="0" fontId="34" fillId="33" borderId="39" xfId="0" applyFont="1" applyFill="1" applyBorder="1" applyAlignment="1">
      <alignment horizontal="center" vertical="center" wrapText="1" readingOrder="1"/>
    </xf>
    <xf numFmtId="206" fontId="19" fillId="0" borderId="18" xfId="1" applyNumberFormat="1" applyFont="1" applyBorder="1"/>
    <xf numFmtId="10" fontId="32" fillId="0" borderId="0" xfId="2" applyNumberFormat="1"/>
    <xf numFmtId="207" fontId="0" fillId="35" borderId="33" xfId="2" applyNumberFormat="1" applyFont="1" applyFill="1" applyBorder="1" applyAlignment="1">
      <alignment horizontal="center"/>
    </xf>
    <xf numFmtId="207" fontId="0" fillId="0" borderId="33" xfId="2" applyNumberFormat="1" applyFont="1" applyBorder="1" applyAlignment="1">
      <alignment horizontal="center"/>
    </xf>
    <xf numFmtId="207" fontId="0" fillId="35" borderId="38" xfId="2" applyNumberFormat="1" applyFont="1" applyFill="1" applyBorder="1" applyAlignment="1">
      <alignment horizontal="center"/>
    </xf>
    <xf numFmtId="207" fontId="0" fillId="35" borderId="44" xfId="2" applyNumberFormat="1" applyFont="1" applyFill="1" applyBorder="1" applyAlignment="1">
      <alignment horizontal="center"/>
    </xf>
    <xf numFmtId="207" fontId="0" fillId="0" borderId="44" xfId="2" applyNumberFormat="1" applyFont="1" applyBorder="1" applyAlignment="1">
      <alignment horizontal="center"/>
    </xf>
    <xf numFmtId="207" fontId="0" fillId="35" borderId="50" xfId="2" applyNumberFormat="1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208" fontId="0" fillId="0" borderId="1" xfId="0" applyNumberFormat="1" applyBorder="1"/>
    <xf numFmtId="208" fontId="0" fillId="0" borderId="33" xfId="0" applyNumberFormat="1" applyBorder="1"/>
    <xf numFmtId="208" fontId="0" fillId="0" borderId="34" xfId="0" applyNumberFormat="1" applyBorder="1"/>
    <xf numFmtId="208" fontId="0" fillId="0" borderId="38" xfId="0" applyNumberFormat="1" applyBorder="1"/>
    <xf numFmtId="10" fontId="26" fillId="0" borderId="0" xfId="0" applyNumberFormat="1" applyFont="1"/>
    <xf numFmtId="0" fontId="32" fillId="0" borderId="0" xfId="2" applyAlignment="1">
      <alignment horizontal="center"/>
    </xf>
    <xf numFmtId="0" fontId="8" fillId="0" borderId="9" xfId="1" applyBorder="1" applyAlignment="1">
      <alignment horizontal="left" vertical="top" wrapText="1"/>
    </xf>
    <xf numFmtId="0" fontId="8" fillId="0" borderId="14" xfId="1" applyBorder="1" applyAlignment="1">
      <alignment horizontal="left" vertical="top" wrapText="1"/>
    </xf>
    <xf numFmtId="2" fontId="8" fillId="10" borderId="2" xfId="1" applyNumberFormat="1" applyFill="1" applyBorder="1"/>
    <xf numFmtId="2" fontId="8" fillId="0" borderId="5" xfId="1" applyNumberFormat="1" applyBorder="1"/>
    <xf numFmtId="2" fontId="8" fillId="0" borderId="2" xfId="1" applyNumberFormat="1" applyBorder="1" applyAlignment="1">
      <alignment horizontal="center"/>
    </xf>
    <xf numFmtId="2" fontId="8" fillId="11" borderId="3" xfId="1" applyNumberFormat="1" applyFill="1" applyBorder="1"/>
    <xf numFmtId="2" fontId="8" fillId="0" borderId="3" xfId="1" applyNumberFormat="1" applyBorder="1" applyAlignment="1">
      <alignment horizontal="center"/>
    </xf>
    <xf numFmtId="2" fontId="18" fillId="4" borderId="5" xfId="1" applyNumberFormat="1" applyFont="1" applyFill="1" applyBorder="1" applyAlignment="1">
      <alignment horizontal="center"/>
    </xf>
    <xf numFmtId="2" fontId="8" fillId="0" borderId="7" xfId="1" applyNumberFormat="1" applyBorder="1" applyAlignment="1">
      <alignment horizontal="center"/>
    </xf>
    <xf numFmtId="2" fontId="8" fillId="11" borderId="0" xfId="1" applyNumberFormat="1" applyFill="1" applyAlignment="1">
      <alignment horizontal="center"/>
    </xf>
    <xf numFmtId="2" fontId="8" fillId="0" borderId="13" xfId="1" applyNumberFormat="1" applyBorder="1"/>
    <xf numFmtId="2" fontId="8" fillId="11" borderId="7" xfId="1" applyNumberFormat="1" applyFill="1" applyBorder="1"/>
    <xf numFmtId="2" fontId="8" fillId="0" borderId="22" xfId="1" applyNumberFormat="1" applyBorder="1"/>
    <xf numFmtId="2" fontId="8" fillId="0" borderId="24" xfId="1" applyNumberFormat="1" applyBorder="1"/>
    <xf numFmtId="2" fontId="8" fillId="0" borderId="28" xfId="1" applyNumberFormat="1" applyBorder="1"/>
    <xf numFmtId="2" fontId="0" fillId="0" borderId="13" xfId="0" applyNumberFormat="1" applyBorder="1"/>
    <xf numFmtId="2" fontId="8" fillId="25" borderId="0" xfId="1" applyNumberFormat="1" applyFill="1"/>
    <xf numFmtId="1" fontId="8" fillId="0" borderId="3" xfId="1" applyNumberFormat="1" applyBorder="1" applyAlignment="1">
      <alignment vertical="center"/>
    </xf>
    <xf numFmtId="1" fontId="8" fillId="0" borderId="0" xfId="1" applyNumberFormat="1"/>
    <xf numFmtId="209" fontId="37" fillId="0" borderId="0" xfId="1" applyNumberFormat="1" applyFont="1"/>
    <xf numFmtId="0" fontId="37" fillId="0" borderId="0" xfId="1" applyFont="1"/>
    <xf numFmtId="2" fontId="37" fillId="0" borderId="0" xfId="1" applyNumberFormat="1" applyFont="1"/>
    <xf numFmtId="2" fontId="9" fillId="31" borderId="0" xfId="1" applyNumberFormat="1" applyFont="1" applyFill="1"/>
    <xf numFmtId="0" fontId="9" fillId="31" borderId="0" xfId="1" applyFont="1" applyFill="1"/>
    <xf numFmtId="209" fontId="8" fillId="0" borderId="13" xfId="1" applyNumberFormat="1" applyBorder="1"/>
    <xf numFmtId="2" fontId="8" fillId="0" borderId="12" xfId="1" applyNumberFormat="1" applyBorder="1"/>
    <xf numFmtId="2" fontId="8" fillId="0" borderId="30" xfId="1" applyNumberFormat="1" applyBorder="1"/>
    <xf numFmtId="0" fontId="8" fillId="4" borderId="0" xfId="1" applyFill="1"/>
    <xf numFmtId="0" fontId="13" fillId="0" borderId="0" xfId="1" applyFont="1"/>
    <xf numFmtId="16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8" fontId="0" fillId="0" borderId="22" xfId="0" applyNumberFormat="1" applyBorder="1" applyAlignment="1">
      <alignment vertical="center"/>
    </xf>
    <xf numFmtId="168" fontId="0" fillId="0" borderId="31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168" fontId="0" fillId="0" borderId="24" xfId="0" applyNumberFormat="1" applyBorder="1" applyAlignment="1">
      <alignment vertical="center"/>
    </xf>
    <xf numFmtId="0" fontId="0" fillId="0" borderId="33" xfId="0" applyBorder="1" applyAlignment="1">
      <alignment vertical="center"/>
    </xf>
    <xf numFmtId="168" fontId="0" fillId="0" borderId="28" xfId="0" applyNumberFormat="1" applyBorder="1" applyAlignment="1">
      <alignment vertical="center"/>
    </xf>
    <xf numFmtId="168" fontId="0" fillId="0" borderId="34" xfId="0" applyNumberForma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8" xfId="0" applyBorder="1" applyAlignment="1">
      <alignment vertical="center"/>
    </xf>
    <xf numFmtId="2" fontId="9" fillId="4" borderId="0" xfId="1" applyNumberFormat="1" applyFont="1" applyFill="1"/>
    <xf numFmtId="1" fontId="8" fillId="14" borderId="0" xfId="3" applyNumberFormat="1" applyFill="1"/>
    <xf numFmtId="1" fontId="32" fillId="0" borderId="0" xfId="2" applyNumberFormat="1"/>
    <xf numFmtId="0" fontId="32" fillId="0" borderId="31" xfId="2" applyBorder="1"/>
    <xf numFmtId="0" fontId="32" fillId="0" borderId="32" xfId="2" applyBorder="1"/>
    <xf numFmtId="0" fontId="32" fillId="0" borderId="24" xfId="2" applyBorder="1"/>
    <xf numFmtId="0" fontId="32" fillId="0" borderId="28" xfId="2" applyBorder="1"/>
    <xf numFmtId="0" fontId="1" fillId="36" borderId="15" xfId="2" applyFont="1" applyFill="1" applyBorder="1" applyAlignment="1">
      <alignment horizontal="center"/>
    </xf>
    <xf numFmtId="0" fontId="1" fillId="18" borderId="22" xfId="2" applyFont="1" applyFill="1" applyBorder="1" applyAlignment="1">
      <alignment horizontal="center" vertical="center"/>
    </xf>
    <xf numFmtId="0" fontId="1" fillId="33" borderId="32" xfId="2" applyFont="1" applyFill="1" applyBorder="1" applyAlignment="1">
      <alignment horizontal="center" vertical="center"/>
    </xf>
    <xf numFmtId="0" fontId="1" fillId="36" borderId="20" xfId="2" applyFont="1" applyFill="1" applyBorder="1"/>
    <xf numFmtId="0" fontId="1" fillId="36" borderId="17" xfId="2" applyFont="1" applyFill="1" applyBorder="1"/>
    <xf numFmtId="9" fontId="32" fillId="0" borderId="0" xfId="4" applyAlignment="1">
      <alignment horizontal="left"/>
    </xf>
    <xf numFmtId="197" fontId="32" fillId="18" borderId="24" xfId="2" applyNumberFormat="1" applyFill="1" applyBorder="1" applyAlignment="1">
      <alignment horizontal="center" vertical="center"/>
    </xf>
    <xf numFmtId="197" fontId="32" fillId="33" borderId="33" xfId="2" applyNumberFormat="1" applyFill="1" applyBorder="1" applyAlignment="1">
      <alignment horizontal="center" vertical="center"/>
    </xf>
    <xf numFmtId="197" fontId="32" fillId="18" borderId="28" xfId="2" applyNumberFormat="1" applyFill="1" applyBorder="1" applyAlignment="1">
      <alignment horizontal="center" vertical="center"/>
    </xf>
    <xf numFmtId="197" fontId="32" fillId="33" borderId="38" xfId="2" applyNumberFormat="1" applyFill="1" applyBorder="1" applyAlignment="1">
      <alignment horizontal="center" vertical="center"/>
    </xf>
    <xf numFmtId="9" fontId="32" fillId="0" borderId="0" xfId="2" applyNumberFormat="1"/>
    <xf numFmtId="2" fontId="9" fillId="16" borderId="1" xfId="0" applyNumberFormat="1" applyFont="1" applyFill="1" applyBorder="1"/>
    <xf numFmtId="0" fontId="1" fillId="36" borderId="22" xfId="2" applyFont="1" applyFill="1" applyBorder="1" applyAlignment="1">
      <alignment horizontal="center"/>
    </xf>
    <xf numFmtId="2" fontId="9" fillId="16" borderId="34" xfId="0" applyNumberFormat="1" applyFont="1" applyFill="1" applyBorder="1"/>
    <xf numFmtId="2" fontId="32" fillId="0" borderId="0" xfId="2" applyNumberFormat="1"/>
    <xf numFmtId="0" fontId="8" fillId="4" borderId="14" xfId="1" applyFill="1" applyBorder="1" applyAlignment="1">
      <alignment horizontal="left" vertical="top" wrapText="1"/>
    </xf>
    <xf numFmtId="170" fontId="0" fillId="4" borderId="0" xfId="0" applyNumberFormat="1" applyFill="1"/>
    <xf numFmtId="2" fontId="8" fillId="4" borderId="0" xfId="1" applyNumberFormat="1" applyFill="1"/>
    <xf numFmtId="170" fontId="32" fillId="0" borderId="0" xfId="2" applyNumberFormat="1"/>
    <xf numFmtId="0" fontId="1" fillId="0" borderId="0" xfId="2" applyFont="1"/>
    <xf numFmtId="170" fontId="1" fillId="0" borderId="0" xfId="2" applyNumberFormat="1" applyFont="1"/>
    <xf numFmtId="0" fontId="0" fillId="0" borderId="22" xfId="0" applyBorder="1"/>
    <xf numFmtId="1" fontId="0" fillId="0" borderId="1" xfId="0" applyNumberFormat="1" applyBorder="1"/>
    <xf numFmtId="207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23" xfId="0" applyBorder="1"/>
    <xf numFmtId="0" fontId="0" fillId="0" borderId="10" xfId="0" applyBorder="1"/>
    <xf numFmtId="168" fontId="0" fillId="0" borderId="23" xfId="0" applyNumberFormat="1" applyBorder="1" applyAlignment="1">
      <alignment vertical="center"/>
    </xf>
    <xf numFmtId="0" fontId="0" fillId="0" borderId="6" xfId="0" applyBorder="1"/>
    <xf numFmtId="0" fontId="0" fillId="0" borderId="7" xfId="0" applyBorder="1"/>
    <xf numFmtId="168" fontId="0" fillId="0" borderId="8" xfId="0" applyNumberFormat="1" applyBorder="1"/>
    <xf numFmtId="0" fontId="32" fillId="37" borderId="0" xfId="2" applyFill="1"/>
    <xf numFmtId="0" fontId="8" fillId="4" borderId="0" xfId="3" applyFill="1"/>
    <xf numFmtId="193" fontId="8" fillId="0" borderId="0" xfId="3" applyNumberFormat="1"/>
    <xf numFmtId="193" fontId="9" fillId="0" borderId="0" xfId="3" applyNumberFormat="1" applyFont="1"/>
    <xf numFmtId="0" fontId="0" fillId="35" borderId="24" xfId="2" applyFont="1" applyFill="1" applyBorder="1"/>
    <xf numFmtId="0" fontId="0" fillId="0" borderId="24" xfId="2" applyFont="1" applyBorder="1"/>
    <xf numFmtId="0" fontId="0" fillId="35" borderId="28" xfId="2" applyFont="1" applyFill="1" applyBorder="1"/>
    <xf numFmtId="207" fontId="32" fillId="0" borderId="0" xfId="2" applyNumberFormat="1"/>
    <xf numFmtId="2" fontId="20" fillId="0" borderId="33" xfId="3" applyNumberFormat="1" applyFont="1" applyBorder="1"/>
    <xf numFmtId="2" fontId="20" fillId="0" borderId="38" xfId="3" applyNumberFormat="1" applyFont="1" applyBorder="1"/>
    <xf numFmtId="2" fontId="8" fillId="4" borderId="0" xfId="3" applyNumberFormat="1" applyFill="1"/>
    <xf numFmtId="0" fontId="1" fillId="30" borderId="0" xfId="2" applyFont="1" applyFill="1"/>
    <xf numFmtId="0" fontId="39" fillId="0" borderId="5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0" fontId="34" fillId="38" borderId="9" xfId="0" applyFont="1" applyFill="1" applyBorder="1" applyAlignment="1">
      <alignment horizontal="center" vertical="center"/>
    </xf>
    <xf numFmtId="0" fontId="34" fillId="38" borderId="8" xfId="0" applyFont="1" applyFill="1" applyBorder="1" applyAlignment="1">
      <alignment horizontal="center" vertical="center" wrapText="1"/>
    </xf>
    <xf numFmtId="0" fontId="34" fillId="38" borderId="30" xfId="0" applyFont="1" applyFill="1" applyBorder="1" applyAlignment="1">
      <alignment horizontal="center" vertical="center" wrapText="1"/>
    </xf>
    <xf numFmtId="0" fontId="34" fillId="38" borderId="53" xfId="0" applyFont="1" applyFill="1" applyBorder="1" applyAlignment="1">
      <alignment horizontal="center" vertical="center" wrapText="1"/>
    </xf>
    <xf numFmtId="0" fontId="34" fillId="38" borderId="54" xfId="0" applyFont="1" applyFill="1" applyBorder="1" applyAlignment="1">
      <alignment horizontal="center" vertical="center" wrapText="1"/>
    </xf>
    <xf numFmtId="0" fontId="34" fillId="38" borderId="55" xfId="0" applyFont="1" applyFill="1" applyBorder="1" applyAlignment="1">
      <alignment horizontal="center" vertical="center" wrapText="1"/>
    </xf>
    <xf numFmtId="0" fontId="34" fillId="38" borderId="56" xfId="0" applyFont="1" applyFill="1" applyBorder="1" applyAlignment="1">
      <alignment horizontal="center" vertical="center"/>
    </xf>
    <xf numFmtId="0" fontId="40" fillId="38" borderId="8" xfId="0" applyFont="1" applyFill="1" applyBorder="1" applyAlignment="1">
      <alignment horizontal="center" vertical="center" wrapText="1"/>
    </xf>
    <xf numFmtId="0" fontId="0" fillId="0" borderId="0" xfId="2" applyFont="1"/>
    <xf numFmtId="2" fontId="8" fillId="0" borderId="3" xfId="3" applyNumberFormat="1" applyBorder="1"/>
    <xf numFmtId="189" fontId="0" fillId="3" borderId="24" xfId="0" applyNumberFormat="1" applyFill="1" applyBorder="1"/>
    <xf numFmtId="202" fontId="19" fillId="0" borderId="24" xfId="0" applyNumberFormat="1" applyFont="1" applyBorder="1"/>
    <xf numFmtId="202" fontId="19" fillId="0" borderId="33" xfId="0" applyNumberFormat="1" applyFont="1" applyBorder="1"/>
    <xf numFmtId="203" fontId="19" fillId="0" borderId="28" xfId="0" applyNumberFormat="1" applyFont="1" applyBorder="1"/>
    <xf numFmtId="203" fontId="19" fillId="0" borderId="38" xfId="0" applyNumberFormat="1" applyFont="1" applyBorder="1"/>
    <xf numFmtId="204" fontId="8" fillId="0" borderId="57" xfId="1" applyNumberFormat="1" applyBorder="1"/>
    <xf numFmtId="203" fontId="19" fillId="0" borderId="5" xfId="0" applyNumberFormat="1" applyFont="1" applyBorder="1"/>
    <xf numFmtId="0" fontId="8" fillId="0" borderId="58" xfId="1" applyBorder="1"/>
    <xf numFmtId="201" fontId="19" fillId="0" borderId="5" xfId="0" applyNumberFormat="1" applyFont="1" applyBorder="1"/>
    <xf numFmtId="1" fontId="0" fillId="0" borderId="35" xfId="0" applyNumberFormat="1" applyBorder="1"/>
    <xf numFmtId="193" fontId="1" fillId="0" borderId="0" xfId="0" applyNumberFormat="1" applyFont="1"/>
    <xf numFmtId="0" fontId="1" fillId="0" borderId="0" xfId="0" applyFont="1"/>
    <xf numFmtId="199" fontId="34" fillId="33" borderId="47" xfId="0" applyNumberFormat="1" applyFont="1" applyFill="1" applyBorder="1" applyAlignment="1">
      <alignment horizontal="center" vertical="center" wrapText="1" readingOrder="1"/>
    </xf>
    <xf numFmtId="199" fontId="40" fillId="4" borderId="47" xfId="0" applyNumberFormat="1" applyFont="1" applyFill="1" applyBorder="1" applyAlignment="1">
      <alignment horizontal="center" vertical="center" wrapText="1" readingOrder="1"/>
    </xf>
    <xf numFmtId="0" fontId="36" fillId="33" borderId="59" xfId="0" applyFont="1" applyFill="1" applyBorder="1" applyAlignment="1">
      <alignment vertical="center" wrapText="1" readingOrder="1"/>
    </xf>
    <xf numFmtId="2" fontId="9" fillId="4" borderId="1" xfId="1" applyNumberFormat="1" applyFont="1" applyFill="1" applyBorder="1"/>
    <xf numFmtId="2" fontId="9" fillId="25" borderId="1" xfId="1" applyNumberFormat="1" applyFont="1" applyFill="1" applyBorder="1"/>
    <xf numFmtId="0" fontId="41" fillId="0" borderId="5" xfId="0" applyFont="1" applyBorder="1" applyAlignment="1">
      <alignment vertical="center" wrapText="1"/>
    </xf>
    <xf numFmtId="0" fontId="41" fillId="0" borderId="30" xfId="0" applyFont="1" applyBorder="1" applyAlignment="1">
      <alignment vertical="center" wrapText="1"/>
    </xf>
    <xf numFmtId="0" fontId="41" fillId="0" borderId="11" xfId="0" applyFont="1" applyBorder="1" applyAlignment="1">
      <alignment vertical="center" wrapText="1"/>
    </xf>
    <xf numFmtId="0" fontId="41" fillId="0" borderId="8" xfId="0" applyFont="1" applyBorder="1" applyAlignment="1">
      <alignment vertical="center" wrapText="1"/>
    </xf>
    <xf numFmtId="210" fontId="8" fillId="0" borderId="0" xfId="1" applyNumberFormat="1"/>
    <xf numFmtId="199" fontId="0" fillId="0" borderId="0" xfId="0" applyNumberFormat="1"/>
    <xf numFmtId="0" fontId="8" fillId="0" borderId="0" xfId="1" applyAlignment="1">
      <alignment horizontal="right"/>
    </xf>
    <xf numFmtId="1" fontId="9" fillId="4" borderId="5" xfId="1" applyNumberFormat="1" applyFont="1" applyFill="1" applyBorder="1" applyAlignment="1">
      <alignment horizontal="center"/>
    </xf>
    <xf numFmtId="2" fontId="8" fillId="0" borderId="28" xfId="1" applyNumberFormat="1" applyBorder="1" applyAlignment="1">
      <alignment horizontal="center"/>
    </xf>
    <xf numFmtId="0" fontId="9" fillId="0" borderId="34" xfId="1" applyFont="1" applyBorder="1"/>
    <xf numFmtId="0" fontId="9" fillId="25" borderId="38" xfId="1" applyFont="1" applyFill="1" applyBorder="1"/>
    <xf numFmtId="0" fontId="26" fillId="0" borderId="31" xfId="0" applyFont="1" applyBorder="1"/>
    <xf numFmtId="0" fontId="0" fillId="0" borderId="34" xfId="0" applyBorder="1" applyAlignment="1">
      <alignment wrapText="1"/>
    </xf>
    <xf numFmtId="0" fontId="26" fillId="0" borderId="51" xfId="0" applyFont="1" applyBorder="1"/>
    <xf numFmtId="0" fontId="26" fillId="0" borderId="34" xfId="0" applyFont="1" applyBorder="1"/>
    <xf numFmtId="211" fontId="27" fillId="0" borderId="32" xfId="0" applyNumberFormat="1" applyFont="1" applyBorder="1" applyAlignment="1">
      <alignment horizontal="center" vertical="center"/>
    </xf>
    <xf numFmtId="211" fontId="27" fillId="0" borderId="38" xfId="0" applyNumberFormat="1" applyFont="1" applyBorder="1" applyAlignment="1">
      <alignment horizontal="center" vertical="center"/>
    </xf>
    <xf numFmtId="211" fontId="27" fillId="0" borderId="45" xfId="0" applyNumberFormat="1" applyFont="1" applyBorder="1" applyAlignment="1">
      <alignment horizontal="center" vertical="center"/>
    </xf>
    <xf numFmtId="212" fontId="0" fillId="0" borderId="0" xfId="0" applyNumberFormat="1" applyAlignment="1">
      <alignment vertical="center"/>
    </xf>
    <xf numFmtId="168" fontId="0" fillId="0" borderId="9" xfId="0" applyNumberFormat="1" applyBorder="1" applyAlignment="1">
      <alignment vertical="center"/>
    </xf>
    <xf numFmtId="168" fontId="0" fillId="0" borderId="14" xfId="0" applyNumberFormat="1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10" fontId="23" fillId="0" borderId="16" xfId="1" applyNumberFormat="1" applyFont="1" applyBorder="1"/>
    <xf numFmtId="184" fontId="20" fillId="0" borderId="18" xfId="1" applyNumberFormat="1" applyFont="1" applyBorder="1"/>
    <xf numFmtId="0" fontId="10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 wrapText="1"/>
    </xf>
    <xf numFmtId="0" fontId="10" fillId="2" borderId="0" xfId="1" applyFont="1" applyFill="1" applyAlignment="1">
      <alignment horizontal="center" vertical="center" wrapText="1"/>
    </xf>
    <xf numFmtId="0" fontId="24" fillId="27" borderId="0" xfId="1" applyFont="1" applyFill="1" applyAlignment="1">
      <alignment horizontal="center"/>
    </xf>
    <xf numFmtId="193" fontId="8" fillId="0" borderId="1" xfId="1" applyNumberFormat="1" applyBorder="1"/>
    <xf numFmtId="2" fontId="8" fillId="17" borderId="1" xfId="1" applyNumberFormat="1" applyFill="1" applyBorder="1"/>
    <xf numFmtId="2" fontId="8" fillId="0" borderId="31" xfId="1" applyNumberFormat="1" applyBorder="1" applyAlignment="1">
      <alignment horizontal="center"/>
    </xf>
    <xf numFmtId="0" fontId="8" fillId="0" borderId="31" xfId="1" applyBorder="1" applyAlignment="1">
      <alignment horizontal="center"/>
    </xf>
    <xf numFmtId="0" fontId="8" fillId="14" borderId="31" xfId="1" applyFill="1" applyBorder="1"/>
    <xf numFmtId="193" fontId="8" fillId="0" borderId="33" xfId="1" applyNumberFormat="1" applyBorder="1"/>
    <xf numFmtId="0" fontId="8" fillId="0" borderId="28" xfId="1" applyBorder="1"/>
    <xf numFmtId="2" fontId="8" fillId="0" borderId="52" xfId="1" applyNumberFormat="1" applyBorder="1"/>
    <xf numFmtId="0" fontId="8" fillId="0" borderId="52" xfId="1" applyBorder="1"/>
    <xf numFmtId="0" fontId="8" fillId="0" borderId="60" xfId="1" applyBorder="1"/>
    <xf numFmtId="0" fontId="1" fillId="0" borderId="61" xfId="0" applyFont="1" applyBorder="1" applyAlignment="1">
      <alignment horizontal="left"/>
    </xf>
    <xf numFmtId="1" fontId="0" fillId="0" borderId="0" xfId="0" applyNumberFormat="1"/>
    <xf numFmtId="0" fontId="1" fillId="12" borderId="0" xfId="0" applyFont="1" applyFill="1"/>
    <xf numFmtId="0" fontId="1" fillId="39" borderId="0" xfId="0" applyFont="1" applyFill="1"/>
    <xf numFmtId="0" fontId="1" fillId="17" borderId="0" xfId="0" applyFont="1" applyFill="1"/>
    <xf numFmtId="2" fontId="1" fillId="17" borderId="0" xfId="0" applyNumberFormat="1" applyFont="1" applyFill="1"/>
    <xf numFmtId="1" fontId="1" fillId="17" borderId="0" xfId="0" applyNumberFormat="1" applyFont="1" applyFill="1"/>
    <xf numFmtId="2" fontId="1" fillId="12" borderId="0" xfId="0" applyNumberFormat="1" applyFont="1" applyFill="1"/>
    <xf numFmtId="1" fontId="1" fillId="12" borderId="0" xfId="0" applyNumberFormat="1" applyFont="1" applyFill="1"/>
    <xf numFmtId="2" fontId="1" fillId="39" borderId="0" xfId="0" applyNumberFormat="1" applyFont="1" applyFill="1"/>
    <xf numFmtId="1" fontId="1" fillId="39" borderId="0" xfId="0" applyNumberFormat="1" applyFont="1" applyFill="1"/>
    <xf numFmtId="0" fontId="1" fillId="8" borderId="0" xfId="0" applyFont="1" applyFill="1"/>
    <xf numFmtId="2" fontId="1" fillId="8" borderId="0" xfId="0" applyNumberFormat="1" applyFont="1" applyFill="1"/>
    <xf numFmtId="1" fontId="1" fillId="8" borderId="0" xfId="0" applyNumberFormat="1" applyFont="1" applyFill="1"/>
    <xf numFmtId="193" fontId="0" fillId="0" borderId="0" xfId="0" applyNumberFormat="1"/>
    <xf numFmtId="193" fontId="1" fillId="8" borderId="0" xfId="0" applyNumberFormat="1" applyFont="1" applyFill="1"/>
    <xf numFmtId="193" fontId="1" fillId="17" borderId="0" xfId="0" applyNumberFormat="1" applyFont="1" applyFill="1"/>
    <xf numFmtId="193" fontId="1" fillId="12" borderId="0" xfId="0" applyNumberFormat="1" applyFont="1" applyFill="1"/>
    <xf numFmtId="193" fontId="1" fillId="39" borderId="0" xfId="0" applyNumberFormat="1" applyFont="1" applyFill="1"/>
    <xf numFmtId="0" fontId="9" fillId="33" borderId="31" xfId="1" applyFont="1" applyFill="1" applyBorder="1" applyAlignment="1">
      <alignment horizontal="center"/>
    </xf>
    <xf numFmtId="0" fontId="9" fillId="18" borderId="31" xfId="1" applyFont="1" applyFill="1" applyBorder="1"/>
    <xf numFmtId="0" fontId="8" fillId="8" borderId="31" xfId="1" applyFill="1" applyBorder="1"/>
    <xf numFmtId="0" fontId="8" fillId="39" borderId="31" xfId="1" applyFill="1" applyBorder="1"/>
    <xf numFmtId="209" fontId="37" fillId="0" borderId="52" xfId="1" applyNumberFormat="1" applyFont="1" applyBorder="1"/>
    <xf numFmtId="0" fontId="37" fillId="0" borderId="52" xfId="1" applyFont="1" applyBorder="1"/>
    <xf numFmtId="2" fontId="37" fillId="0" borderId="52" xfId="1" applyNumberFormat="1" applyFont="1" applyBorder="1"/>
    <xf numFmtId="2" fontId="9" fillId="33" borderId="52" xfId="1" applyNumberFormat="1" applyFont="1" applyFill="1" applyBorder="1"/>
    <xf numFmtId="0" fontId="9" fillId="18" borderId="52" xfId="1" applyFont="1" applyFill="1" applyBorder="1"/>
    <xf numFmtId="0" fontId="9" fillId="8" borderId="52" xfId="1" applyFont="1" applyFill="1" applyBorder="1"/>
    <xf numFmtId="0" fontId="9" fillId="0" borderId="52" xfId="1" applyFont="1" applyBorder="1"/>
    <xf numFmtId="0" fontId="9" fillId="39" borderId="52" xfId="1" applyFont="1" applyFill="1" applyBorder="1"/>
    <xf numFmtId="0" fontId="9" fillId="40" borderId="60" xfId="1" applyFont="1" applyFill="1" applyBorder="1"/>
    <xf numFmtId="193" fontId="8" fillId="0" borderId="31" xfId="1" applyNumberFormat="1" applyBorder="1"/>
    <xf numFmtId="2" fontId="9" fillId="33" borderId="31" xfId="1" applyNumberFormat="1" applyFont="1" applyFill="1" applyBorder="1"/>
    <xf numFmtId="193" fontId="1" fillId="18" borderId="31" xfId="0" applyNumberFormat="1" applyFont="1" applyFill="1" applyBorder="1"/>
    <xf numFmtId="193" fontId="0" fillId="0" borderId="31" xfId="0" applyNumberFormat="1" applyBorder="1"/>
    <xf numFmtId="193" fontId="1" fillId="8" borderId="31" xfId="0" applyNumberFormat="1" applyFont="1" applyFill="1" applyBorder="1"/>
    <xf numFmtId="193" fontId="1" fillId="0" borderId="31" xfId="0" applyNumberFormat="1" applyFont="1" applyBorder="1"/>
    <xf numFmtId="193" fontId="1" fillId="39" borderId="31" xfId="0" applyNumberFormat="1" applyFont="1" applyFill="1" applyBorder="1"/>
    <xf numFmtId="193" fontId="1" fillId="40" borderId="32" xfId="0" applyNumberFormat="1" applyFont="1" applyFill="1" applyBorder="1"/>
    <xf numFmtId="2" fontId="9" fillId="33" borderId="1" xfId="1" applyNumberFormat="1" applyFont="1" applyFill="1" applyBorder="1"/>
    <xf numFmtId="2" fontId="1" fillId="18" borderId="1" xfId="0" applyNumberFormat="1" applyFont="1" applyFill="1" applyBorder="1"/>
    <xf numFmtId="2" fontId="0" fillId="0" borderId="1" xfId="0" applyNumberFormat="1" applyBorder="1"/>
    <xf numFmtId="2" fontId="1" fillId="8" borderId="1" xfId="0" applyNumberFormat="1" applyFont="1" applyFill="1" applyBorder="1"/>
    <xf numFmtId="2" fontId="1" fillId="0" borderId="1" xfId="0" applyNumberFormat="1" applyFont="1" applyBorder="1"/>
    <xf numFmtId="2" fontId="1" fillId="39" borderId="1" xfId="0" applyNumberFormat="1" applyFont="1" applyFill="1" applyBorder="1"/>
    <xf numFmtId="2" fontId="1" fillId="40" borderId="33" xfId="0" applyNumberFormat="1" applyFont="1" applyFill="1" applyBorder="1"/>
    <xf numFmtId="2" fontId="9" fillId="33" borderId="34" xfId="1" applyNumberFormat="1" applyFont="1" applyFill="1" applyBorder="1"/>
    <xf numFmtId="2" fontId="1" fillId="18" borderId="34" xfId="0" applyNumberFormat="1" applyFont="1" applyFill="1" applyBorder="1"/>
    <xf numFmtId="2" fontId="0" fillId="0" borderId="34" xfId="0" applyNumberFormat="1" applyBorder="1"/>
    <xf numFmtId="2" fontId="1" fillId="8" borderId="34" xfId="0" applyNumberFormat="1" applyFont="1" applyFill="1" applyBorder="1"/>
    <xf numFmtId="2" fontId="1" fillId="0" borderId="34" xfId="0" applyNumberFormat="1" applyFont="1" applyBorder="1"/>
    <xf numFmtId="2" fontId="1" fillId="39" borderId="34" xfId="0" applyNumberFormat="1" applyFont="1" applyFill="1" applyBorder="1"/>
    <xf numFmtId="2" fontId="1" fillId="40" borderId="38" xfId="0" applyNumberFormat="1" applyFont="1" applyFill="1" applyBorder="1"/>
    <xf numFmtId="170" fontId="8" fillId="0" borderId="1" xfId="1" applyNumberFormat="1" applyBorder="1"/>
    <xf numFmtId="0" fontId="9" fillId="0" borderId="58" xfId="1" applyFont="1" applyBorder="1"/>
    <xf numFmtId="2" fontId="8" fillId="0" borderId="51" xfId="1" applyNumberFormat="1" applyBorder="1"/>
    <xf numFmtId="2" fontId="9" fillId="33" borderId="51" xfId="1" applyNumberFormat="1" applyFont="1" applyFill="1" applyBorder="1"/>
    <xf numFmtId="2" fontId="1" fillId="18" borderId="51" xfId="0" applyNumberFormat="1" applyFont="1" applyFill="1" applyBorder="1"/>
    <xf numFmtId="2" fontId="0" fillId="0" borderId="51" xfId="0" applyNumberFormat="1" applyBorder="1"/>
    <xf numFmtId="2" fontId="1" fillId="8" borderId="51" xfId="0" applyNumberFormat="1" applyFont="1" applyFill="1" applyBorder="1"/>
    <xf numFmtId="2" fontId="1" fillId="0" borderId="51" xfId="0" applyNumberFormat="1" applyFont="1" applyBorder="1"/>
    <xf numFmtId="2" fontId="1" fillId="39" borderId="51" xfId="0" applyNumberFormat="1" applyFont="1" applyFill="1" applyBorder="1"/>
    <xf numFmtId="2" fontId="1" fillId="40" borderId="45" xfId="0" applyNumberFormat="1" applyFont="1" applyFill="1" applyBorder="1"/>
    <xf numFmtId="0" fontId="9" fillId="0" borderId="28" xfId="1" applyFont="1" applyBorder="1" applyAlignment="1">
      <alignment horizontal="left" vertical="center"/>
    </xf>
    <xf numFmtId="14" fontId="0" fillId="0" borderId="0" xfId="0" applyNumberFormat="1"/>
    <xf numFmtId="2" fontId="20" fillId="4" borderId="0" xfId="1" applyNumberFormat="1" applyFont="1" applyFill="1"/>
    <xf numFmtId="0" fontId="20" fillId="4" borderId="14" xfId="1" applyFont="1" applyFill="1" applyBorder="1" applyAlignment="1">
      <alignment horizontal="left" vertical="top" wrapText="1"/>
    </xf>
    <xf numFmtId="199" fontId="34" fillId="33" borderId="62" xfId="0" applyNumberFormat="1" applyFont="1" applyFill="1" applyBorder="1" applyAlignment="1">
      <alignment horizontal="center" vertical="center" wrapText="1" readingOrder="1"/>
    </xf>
    <xf numFmtId="164" fontId="1" fillId="4" borderId="0" xfId="0" applyNumberFormat="1" applyFont="1" applyFill="1" applyAlignment="1">
      <alignment vertical="center" wrapText="1"/>
    </xf>
    <xf numFmtId="0" fontId="1" fillId="41" borderId="31" xfId="0" applyFont="1" applyFill="1" applyBorder="1" applyAlignment="1">
      <alignment horizontal="center" vertical="center"/>
    </xf>
    <xf numFmtId="0" fontId="1" fillId="41" borderId="32" xfId="0" applyFont="1" applyFill="1" applyBorder="1" applyAlignment="1">
      <alignment horizontal="center" vertical="center"/>
    </xf>
    <xf numFmtId="0" fontId="9" fillId="41" borderId="1" xfId="1" applyFont="1" applyFill="1" applyBorder="1" applyAlignment="1">
      <alignment vertical="center"/>
    </xf>
    <xf numFmtId="213" fontId="0" fillId="0" borderId="1" xfId="0" applyNumberFormat="1" applyBorder="1" applyAlignment="1">
      <alignment horizontal="center" vertical="center"/>
    </xf>
    <xf numFmtId="213" fontId="0" fillId="0" borderId="33" xfId="0" applyNumberFormat="1" applyBorder="1" applyAlignment="1">
      <alignment horizontal="center" vertical="center"/>
    </xf>
    <xf numFmtId="0" fontId="9" fillId="41" borderId="34" xfId="1" applyFont="1" applyFill="1" applyBorder="1" applyAlignment="1">
      <alignment vertical="center"/>
    </xf>
    <xf numFmtId="213" fontId="0" fillId="0" borderId="34" xfId="0" applyNumberFormat="1" applyBorder="1" applyAlignment="1">
      <alignment horizontal="center" vertical="center"/>
    </xf>
    <xf numFmtId="213" fontId="0" fillId="0" borderId="38" xfId="0" applyNumberFormat="1" applyBorder="1" applyAlignment="1">
      <alignment horizontal="center" vertical="center"/>
    </xf>
    <xf numFmtId="0" fontId="1" fillId="29" borderId="31" xfId="0" applyFont="1" applyFill="1" applyBorder="1" applyAlignment="1">
      <alignment horizontal="center" vertical="center"/>
    </xf>
    <xf numFmtId="0" fontId="1" fillId="29" borderId="32" xfId="0" applyFont="1" applyFill="1" applyBorder="1" applyAlignment="1">
      <alignment horizontal="center" vertical="center"/>
    </xf>
    <xf numFmtId="0" fontId="9" fillId="29" borderId="1" xfId="1" applyFont="1" applyFill="1" applyBorder="1" applyAlignment="1">
      <alignment vertical="center"/>
    </xf>
    <xf numFmtId="0" fontId="9" fillId="29" borderId="34" xfId="1" applyFont="1" applyFill="1" applyBorder="1" applyAlignment="1">
      <alignment vertical="center"/>
    </xf>
    <xf numFmtId="0" fontId="1" fillId="18" borderId="31" xfId="0" applyFont="1" applyFill="1" applyBorder="1" applyAlignment="1">
      <alignment horizontal="center" vertical="center"/>
    </xf>
    <xf numFmtId="0" fontId="1" fillId="18" borderId="32" xfId="0" applyFont="1" applyFill="1" applyBorder="1" applyAlignment="1">
      <alignment horizontal="center" vertical="center"/>
    </xf>
    <xf numFmtId="0" fontId="9" fillId="18" borderId="1" xfId="1" applyFont="1" applyFill="1" applyBorder="1" applyAlignment="1">
      <alignment vertical="center"/>
    </xf>
    <xf numFmtId="0" fontId="9" fillId="18" borderId="34" xfId="1" applyFont="1" applyFill="1" applyBorder="1" applyAlignment="1">
      <alignment vertical="center"/>
    </xf>
    <xf numFmtId="0" fontId="9" fillId="11" borderId="0" xfId="0" applyFont="1" applyFill="1" applyAlignment="1">
      <alignment horizontal="right"/>
    </xf>
    <xf numFmtId="0" fontId="9" fillId="0" borderId="5" xfId="1" applyFont="1" applyBorder="1" applyAlignment="1">
      <alignment horizontal="center"/>
    </xf>
    <xf numFmtId="2" fontId="28" fillId="0" borderId="30" xfId="0" applyNumberFormat="1" applyFont="1" applyBorder="1"/>
    <xf numFmtId="2" fontId="8" fillId="17" borderId="0" xfId="1" applyNumberFormat="1" applyFill="1"/>
    <xf numFmtId="2" fontId="0" fillId="0" borderId="1" xfId="0" applyNumberFormat="1" applyBorder="1" applyAlignment="1">
      <alignment horizontal="center"/>
    </xf>
    <xf numFmtId="193" fontId="9" fillId="0" borderId="1" xfId="1" applyNumberFormat="1" applyFont="1" applyBorder="1" applyAlignment="1">
      <alignment horizontal="center"/>
    </xf>
    <xf numFmtId="193" fontId="8" fillId="0" borderId="1" xfId="1" applyNumberFormat="1" applyBorder="1" applyAlignment="1">
      <alignment horizontal="center"/>
    </xf>
    <xf numFmtId="0" fontId="8" fillId="0" borderId="1" xfId="1" applyBorder="1" applyAlignment="1">
      <alignment horizontal="center"/>
    </xf>
    <xf numFmtId="2" fontId="8" fillId="0" borderId="1" xfId="1" applyNumberFormat="1" applyBorder="1" applyAlignment="1">
      <alignment horizontal="center"/>
    </xf>
    <xf numFmtId="0" fontId="8" fillId="0" borderId="63" xfId="1" applyBorder="1"/>
    <xf numFmtId="0" fontId="9" fillId="4" borderId="32" xfId="1" applyFont="1" applyFill="1" applyBorder="1" applyAlignment="1">
      <alignment horizontal="center"/>
    </xf>
    <xf numFmtId="0" fontId="9" fillId="4" borderId="33" xfId="1" applyFont="1" applyFill="1" applyBorder="1" applyAlignment="1">
      <alignment horizontal="center"/>
    </xf>
    <xf numFmtId="175" fontId="9" fillId="4" borderId="33" xfId="1" applyNumberFormat="1" applyFont="1" applyFill="1" applyBorder="1" applyAlignment="1">
      <alignment horizontal="center"/>
    </xf>
    <xf numFmtId="197" fontId="9" fillId="4" borderId="33" xfId="1" applyNumberFormat="1" applyFont="1" applyFill="1" applyBorder="1" applyAlignment="1">
      <alignment horizontal="center"/>
    </xf>
    <xf numFmtId="193" fontId="9" fillId="4" borderId="38" xfId="1" applyNumberFormat="1" applyFont="1" applyFill="1" applyBorder="1" applyAlignment="1">
      <alignment horizontal="center"/>
    </xf>
    <xf numFmtId="0" fontId="9" fillId="4" borderId="38" xfId="1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1" fontId="13" fillId="12" borderId="5" xfId="0" applyNumberFormat="1" applyFont="1" applyFill="1" applyBorder="1" applyAlignment="1">
      <alignment horizontal="center"/>
    </xf>
    <xf numFmtId="193" fontId="0" fillId="0" borderId="1" xfId="0" applyNumberFormat="1" applyBorder="1" applyAlignment="1">
      <alignment horizontal="center"/>
    </xf>
    <xf numFmtId="214" fontId="8" fillId="0" borderId="0" xfId="1" applyNumberFormat="1"/>
    <xf numFmtId="170" fontId="8" fillId="0" borderId="6" xfId="1" applyNumberFormat="1" applyBorder="1"/>
    <xf numFmtId="0" fontId="8" fillId="0" borderId="0" xfId="5" applyFont="1"/>
    <xf numFmtId="0" fontId="8" fillId="6" borderId="19" xfId="5" applyFont="1" applyFill="1" applyBorder="1" applyAlignment="1">
      <alignment horizontal="center" vertical="center" wrapText="1"/>
    </xf>
    <xf numFmtId="0" fontId="8" fillId="6" borderId="40" xfId="5" applyFont="1" applyFill="1" applyBorder="1" applyAlignment="1">
      <alignment horizontal="center" vertical="center" wrapText="1"/>
    </xf>
    <xf numFmtId="0" fontId="8" fillId="6" borderId="41" xfId="5" applyFont="1" applyFill="1" applyBorder="1" applyAlignment="1">
      <alignment horizontal="center" vertical="center" wrapText="1"/>
    </xf>
    <xf numFmtId="0" fontId="8" fillId="6" borderId="5" xfId="5" applyFont="1" applyFill="1" applyBorder="1" applyAlignment="1">
      <alignment horizontal="center" vertical="center" wrapText="1"/>
    </xf>
    <xf numFmtId="0" fontId="8" fillId="6" borderId="42" xfId="5" applyFont="1" applyFill="1" applyBorder="1" applyAlignment="1">
      <alignment horizontal="center" vertical="center" wrapText="1"/>
    </xf>
    <xf numFmtId="0" fontId="8" fillId="6" borderId="3" xfId="5" applyFont="1" applyFill="1" applyBorder="1" applyAlignment="1">
      <alignment horizontal="center" vertical="center" wrapText="1"/>
    </xf>
    <xf numFmtId="0" fontId="8" fillId="6" borderId="48" xfId="5" applyFont="1" applyFill="1" applyBorder="1" applyAlignment="1">
      <alignment horizontal="center" vertical="center" wrapText="1"/>
    </xf>
    <xf numFmtId="0" fontId="8" fillId="0" borderId="16" xfId="5" applyFont="1" applyBorder="1"/>
    <xf numFmtId="0" fontId="8" fillId="0" borderId="58" xfId="5" applyFont="1" applyBorder="1"/>
    <xf numFmtId="0" fontId="8" fillId="0" borderId="51" xfId="5" applyFont="1" applyBorder="1"/>
    <xf numFmtId="0" fontId="8" fillId="0" borderId="45" xfId="5" applyFont="1" applyBorder="1"/>
    <xf numFmtId="0" fontId="8" fillId="0" borderId="67" xfId="5" applyFont="1" applyBorder="1"/>
    <xf numFmtId="0" fontId="8" fillId="0" borderId="22" xfId="5" applyFont="1" applyBorder="1"/>
    <xf numFmtId="0" fontId="8" fillId="0" borderId="31" xfId="5" applyFont="1" applyBorder="1"/>
    <xf numFmtId="0" fontId="8" fillId="0" borderId="32" xfId="5" applyFont="1" applyBorder="1"/>
    <xf numFmtId="0" fontId="8" fillId="0" borderId="25" xfId="5" applyFont="1" applyBorder="1"/>
    <xf numFmtId="1" fontId="8" fillId="0" borderId="24" xfId="5" applyNumberFormat="1" applyFont="1" applyBorder="1"/>
    <xf numFmtId="1" fontId="8" fillId="0" borderId="1" xfId="5" applyNumberFormat="1" applyFont="1" applyBorder="1"/>
    <xf numFmtId="1" fontId="8" fillId="0" borderId="27" xfId="5" applyNumberFormat="1" applyFont="1" applyBorder="1"/>
    <xf numFmtId="193" fontId="8" fillId="0" borderId="26" xfId="5" applyNumberFormat="1" applyFont="1" applyBorder="1"/>
    <xf numFmtId="193" fontId="8" fillId="0" borderId="52" xfId="5" applyNumberFormat="1" applyFont="1" applyBorder="1"/>
    <xf numFmtId="193" fontId="8" fillId="0" borderId="60" xfId="5" applyNumberFormat="1" applyFont="1" applyBorder="1"/>
    <xf numFmtId="193" fontId="8" fillId="0" borderId="29" xfId="5" applyNumberFormat="1" applyFont="1" applyBorder="1"/>
    <xf numFmtId="193" fontId="8" fillId="0" borderId="0" xfId="5" applyNumberFormat="1" applyFont="1"/>
    <xf numFmtId="170" fontId="8" fillId="0" borderId="0" xfId="5" applyNumberFormat="1" applyFont="1"/>
    <xf numFmtId="0" fontId="25" fillId="31" borderId="0" xfId="0" applyFont="1" applyFill="1"/>
    <xf numFmtId="10" fontId="25" fillId="31" borderId="0" xfId="0" applyNumberFormat="1" applyFont="1" applyFill="1"/>
    <xf numFmtId="0" fontId="8" fillId="37" borderId="0" xfId="5" applyFont="1" applyFill="1"/>
    <xf numFmtId="9" fontId="8" fillId="0" borderId="0" xfId="4" applyFont="1"/>
    <xf numFmtId="0" fontId="30" fillId="0" borderId="0" xfId="0" applyFont="1" applyAlignment="1">
      <alignment horizontal="center" wrapText="1"/>
    </xf>
    <xf numFmtId="0" fontId="8" fillId="0" borderId="0" xfId="5" applyFont="1" applyAlignment="1">
      <alignment wrapText="1"/>
    </xf>
    <xf numFmtId="215" fontId="8" fillId="3" borderId="27" xfId="1" applyNumberFormat="1" applyFill="1" applyBorder="1"/>
    <xf numFmtId="183" fontId="23" fillId="4" borderId="27" xfId="1" applyNumberFormat="1" applyFont="1" applyFill="1" applyBorder="1"/>
    <xf numFmtId="180" fontId="9" fillId="4" borderId="27" xfId="0" applyNumberFormat="1" applyFont="1" applyFill="1" applyBorder="1"/>
    <xf numFmtId="194" fontId="0" fillId="0" borderId="32" xfId="0" applyNumberFormat="1" applyBorder="1" applyAlignment="1">
      <alignment vertical="center"/>
    </xf>
    <xf numFmtId="169" fontId="0" fillId="0" borderId="33" xfId="0" applyNumberFormat="1" applyBorder="1" applyAlignment="1">
      <alignment vertical="center"/>
    </xf>
    <xf numFmtId="194" fontId="0" fillId="0" borderId="33" xfId="0" applyNumberFormat="1" applyBorder="1" applyAlignment="1">
      <alignment vertical="center"/>
    </xf>
    <xf numFmtId="169" fontId="0" fillId="0" borderId="38" xfId="0" applyNumberFormat="1" applyBorder="1" applyAlignment="1">
      <alignment vertical="center"/>
    </xf>
    <xf numFmtId="180" fontId="8" fillId="22" borderId="27" xfId="1" applyNumberFormat="1" applyFill="1" applyBorder="1"/>
    <xf numFmtId="0" fontId="9" fillId="17" borderId="14" xfId="1" applyFont="1" applyFill="1" applyBorder="1" applyAlignment="1">
      <alignment horizontal="left" vertical="top" wrapText="1"/>
    </xf>
    <xf numFmtId="0" fontId="9" fillId="14" borderId="14" xfId="1" applyFont="1" applyFill="1" applyBorder="1" applyAlignment="1">
      <alignment horizontal="left" vertical="top" wrapText="1"/>
    </xf>
    <xf numFmtId="0" fontId="8" fillId="42" borderId="14" xfId="1" applyFill="1" applyBorder="1" applyAlignment="1">
      <alignment horizontal="left" vertical="top" wrapText="1"/>
    </xf>
    <xf numFmtId="193" fontId="8" fillId="0" borderId="34" xfId="1" applyNumberFormat="1" applyBorder="1"/>
    <xf numFmtId="193" fontId="8" fillId="0" borderId="38" xfId="1" applyNumberFormat="1" applyBorder="1"/>
    <xf numFmtId="2" fontId="9" fillId="0" borderId="31" xfId="1" applyNumberFormat="1" applyFont="1" applyBorder="1"/>
    <xf numFmtId="2" fontId="9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3" xfId="1" applyFont="1" applyBorder="1"/>
    <xf numFmtId="0" fontId="44" fillId="0" borderId="24" xfId="1" applyFont="1" applyBorder="1"/>
    <xf numFmtId="0" fontId="46" fillId="0" borderId="24" xfId="1" applyFont="1" applyBorder="1"/>
    <xf numFmtId="0" fontId="47" fillId="0" borderId="24" xfId="1" applyFont="1" applyBorder="1"/>
    <xf numFmtId="0" fontId="45" fillId="0" borderId="24" xfId="1" applyFont="1" applyBorder="1"/>
    <xf numFmtId="0" fontId="13" fillId="43" borderId="5" xfId="1" applyFont="1" applyFill="1" applyBorder="1" applyAlignment="1">
      <alignment horizontal="center" vertical="center" wrapText="1"/>
    </xf>
    <xf numFmtId="0" fontId="13" fillId="25" borderId="5" xfId="1" applyFont="1" applyFill="1" applyBorder="1" applyAlignment="1">
      <alignment horizontal="center" vertical="center" wrapText="1"/>
    </xf>
    <xf numFmtId="0" fontId="13" fillId="44" borderId="5" xfId="1" applyFont="1" applyFill="1" applyBorder="1" applyAlignment="1">
      <alignment horizontal="center" vertical="center" wrapText="1"/>
    </xf>
    <xf numFmtId="0" fontId="13" fillId="45" borderId="5" xfId="1" applyFont="1" applyFill="1" applyBorder="1" applyAlignment="1">
      <alignment horizontal="center" vertical="center" wrapText="1"/>
    </xf>
    <xf numFmtId="201" fontId="19" fillId="0" borderId="11" xfId="0" applyNumberFormat="1" applyFont="1" applyBorder="1"/>
    <xf numFmtId="177" fontId="19" fillId="0" borderId="18" xfId="1" applyNumberFormat="1" applyFont="1" applyBorder="1"/>
    <xf numFmtId="177" fontId="21" fillId="0" borderId="6" xfId="1" applyNumberFormat="1" applyFont="1" applyBorder="1"/>
    <xf numFmtId="0" fontId="8" fillId="4" borderId="15" xfId="1" applyFill="1" applyBorder="1"/>
    <xf numFmtId="177" fontId="8" fillId="4" borderId="16" xfId="1" applyNumberFormat="1" applyFill="1" applyBorder="1"/>
    <xf numFmtId="0" fontId="19" fillId="4" borderId="17" xfId="1" applyFont="1" applyFill="1" applyBorder="1"/>
    <xf numFmtId="184" fontId="19" fillId="4" borderId="18" xfId="1" applyNumberFormat="1" applyFont="1" applyFill="1" applyBorder="1"/>
    <xf numFmtId="0" fontId="11" fillId="0" borderId="3" xfId="1" applyFont="1" applyBorder="1" applyAlignment="1">
      <alignment wrapText="1"/>
    </xf>
    <xf numFmtId="0" fontId="11" fillId="0" borderId="7" xfId="1" applyFont="1" applyBorder="1" applyAlignment="1">
      <alignment wrapText="1"/>
    </xf>
    <xf numFmtId="0" fontId="13" fillId="4" borderId="2" xfId="1" applyFont="1" applyFill="1" applyBorder="1" applyAlignment="1">
      <alignment horizontal="center" vertical="center" wrapText="1"/>
    </xf>
    <xf numFmtId="174" fontId="15" fillId="5" borderId="6" xfId="1" applyNumberFormat="1" applyFont="1" applyFill="1" applyBorder="1"/>
    <xf numFmtId="196" fontId="15" fillId="5" borderId="28" xfId="1" applyNumberFormat="1" applyFont="1" applyFill="1" applyBorder="1"/>
    <xf numFmtId="196" fontId="15" fillId="5" borderId="38" xfId="1" applyNumberFormat="1" applyFont="1" applyFill="1" applyBorder="1"/>
    <xf numFmtId="0" fontId="10" fillId="0" borderId="9" xfId="1" applyFont="1" applyBorder="1" applyAlignment="1">
      <alignment horizontal="center" vertical="center" wrapText="1"/>
    </xf>
    <xf numFmtId="9" fontId="20" fillId="0" borderId="18" xfId="1" applyNumberFormat="1" applyFont="1" applyBorder="1"/>
    <xf numFmtId="0" fontId="49" fillId="46" borderId="4" xfId="0" applyFont="1" applyFill="1" applyBorder="1" applyAlignment="1">
      <alignment horizontal="center" vertical="center" wrapText="1"/>
    </xf>
    <xf numFmtId="0" fontId="49" fillId="46" borderId="23" xfId="0" applyFont="1" applyFill="1" applyBorder="1" applyAlignment="1">
      <alignment horizontal="center" vertical="center" wrapText="1"/>
    </xf>
    <xf numFmtId="0" fontId="49" fillId="46" borderId="8" xfId="0" applyFont="1" applyFill="1" applyBorder="1" applyAlignment="1">
      <alignment horizontal="center" vertical="center" wrapText="1"/>
    </xf>
    <xf numFmtId="0" fontId="50" fillId="47" borderId="11" xfId="0" applyFont="1" applyFill="1" applyBorder="1" applyAlignment="1">
      <alignment vertical="center" wrapText="1"/>
    </xf>
    <xf numFmtId="0" fontId="49" fillId="0" borderId="8" xfId="0" applyFont="1" applyBorder="1" applyAlignment="1">
      <alignment horizontal="center" vertical="center"/>
    </xf>
    <xf numFmtId="0" fontId="51" fillId="0" borderId="11" xfId="0" applyFont="1" applyBorder="1" applyAlignment="1">
      <alignment vertical="center" wrapText="1"/>
    </xf>
    <xf numFmtId="0" fontId="50" fillId="25" borderId="11" xfId="0" applyFont="1" applyFill="1" applyBorder="1" applyAlignment="1">
      <alignment vertical="center" wrapText="1"/>
    </xf>
    <xf numFmtId="0" fontId="50" fillId="45" borderId="11" xfId="0" applyFont="1" applyFill="1" applyBorder="1" applyAlignment="1">
      <alignment vertical="center" wrapText="1"/>
    </xf>
    <xf numFmtId="0" fontId="52" fillId="0" borderId="0" xfId="0" applyFont="1" applyAlignment="1">
      <alignment vertical="center"/>
    </xf>
    <xf numFmtId="14" fontId="9" fillId="0" borderId="1" xfId="1" applyNumberFormat="1" applyFont="1" applyBorder="1"/>
    <xf numFmtId="0" fontId="49" fillId="46" borderId="9" xfId="0" applyFont="1" applyFill="1" applyBorder="1" applyAlignment="1">
      <alignment horizontal="center" vertical="center" wrapText="1"/>
    </xf>
    <xf numFmtId="0" fontId="49" fillId="46" borderId="14" xfId="0" applyFont="1" applyFill="1" applyBorder="1" applyAlignment="1">
      <alignment horizontal="center" vertical="center" wrapText="1"/>
    </xf>
    <xf numFmtId="0" fontId="49" fillId="46" borderId="11" xfId="0" applyFont="1" applyFill="1" applyBorder="1" applyAlignment="1">
      <alignment horizontal="center" vertical="center" wrapText="1"/>
    </xf>
    <xf numFmtId="177" fontId="20" fillId="4" borderId="25" xfId="1" applyNumberFormat="1" applyFont="1" applyFill="1" applyBorder="1"/>
    <xf numFmtId="0" fontId="0" fillId="36" borderId="22" xfId="0" applyFill="1" applyBorder="1"/>
    <xf numFmtId="0" fontId="1" fillId="36" borderId="31" xfId="0" applyFont="1" applyFill="1" applyBorder="1" applyAlignment="1">
      <alignment horizontal="center" vertical="center" wrapText="1"/>
    </xf>
    <xf numFmtId="0" fontId="1" fillId="36" borderId="32" xfId="0" applyFont="1" applyFill="1" applyBorder="1" applyAlignment="1">
      <alignment horizontal="center" vertical="center" wrapText="1"/>
    </xf>
    <xf numFmtId="0" fontId="9" fillId="24" borderId="24" xfId="1" applyFont="1" applyFill="1" applyBorder="1" applyAlignment="1">
      <alignment horizontal="left" vertical="center" wrapText="1"/>
    </xf>
    <xf numFmtId="174" fontId="1" fillId="0" borderId="1" xfId="0" applyNumberFormat="1" applyFont="1" applyBorder="1" applyAlignment="1">
      <alignment horizontal="center" vertical="center"/>
    </xf>
    <xf numFmtId="174" fontId="1" fillId="0" borderId="33" xfId="0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left" vertical="center" wrapText="1"/>
    </xf>
    <xf numFmtId="0" fontId="9" fillId="25" borderId="24" xfId="1" applyFont="1" applyFill="1" applyBorder="1" applyAlignment="1">
      <alignment horizontal="left" vertical="center" wrapText="1"/>
    </xf>
    <xf numFmtId="0" fontId="9" fillId="45" borderId="28" xfId="1" applyFont="1" applyFill="1" applyBorder="1" applyAlignment="1">
      <alignment horizontal="left" vertical="center" wrapText="1"/>
    </xf>
    <xf numFmtId="174" fontId="1" fillId="0" borderId="34" xfId="0" applyNumberFormat="1" applyFont="1" applyBorder="1" applyAlignment="1">
      <alignment horizontal="center" vertical="center"/>
    </xf>
    <xf numFmtId="174" fontId="1" fillId="0" borderId="38" xfId="0" applyNumberFormat="1" applyFont="1" applyBorder="1" applyAlignment="1">
      <alignment horizontal="center" vertical="center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0" fontId="56" fillId="0" borderId="1" xfId="0" applyFont="1" applyBorder="1" applyAlignment="1">
      <alignment vertical="center" wrapText="1"/>
    </xf>
    <xf numFmtId="0" fontId="56" fillId="0" borderId="24" xfId="0" applyFont="1" applyBorder="1" applyAlignment="1">
      <alignment vertical="center" wrapText="1"/>
    </xf>
    <xf numFmtId="216" fontId="54" fillId="0" borderId="33" xfId="0" applyNumberFormat="1" applyFont="1" applyBorder="1" applyAlignment="1">
      <alignment horizontal="center" vertical="center" wrapText="1"/>
    </xf>
    <xf numFmtId="0" fontId="56" fillId="0" borderId="28" xfId="0" applyFont="1" applyBorder="1" applyAlignment="1">
      <alignment vertical="center" wrapText="1"/>
    </xf>
    <xf numFmtId="0" fontId="56" fillId="0" borderId="34" xfId="0" applyFont="1" applyBorder="1" applyAlignment="1">
      <alignment vertical="center" wrapText="1"/>
    </xf>
    <xf numFmtId="0" fontId="56" fillId="0" borderId="58" xfId="0" applyFont="1" applyBorder="1" applyAlignment="1">
      <alignment vertical="center" wrapText="1"/>
    </xf>
    <xf numFmtId="0" fontId="56" fillId="0" borderId="51" xfId="0" applyFont="1" applyBorder="1" applyAlignment="1">
      <alignment vertical="center" wrapText="1"/>
    </xf>
    <xf numFmtId="0" fontId="1" fillId="36" borderId="19" xfId="0" applyFont="1" applyFill="1" applyBorder="1" applyAlignment="1">
      <alignment horizontal="center"/>
    </xf>
    <xf numFmtId="0" fontId="1" fillId="36" borderId="40" xfId="0" applyFont="1" applyFill="1" applyBorder="1" applyAlignment="1">
      <alignment horizontal="center"/>
    </xf>
    <xf numFmtId="0" fontId="1" fillId="36" borderId="41" xfId="0" applyFont="1" applyFill="1" applyBorder="1" applyAlignment="1">
      <alignment horizontal="center"/>
    </xf>
    <xf numFmtId="216" fontId="55" fillId="36" borderId="5" xfId="0" applyNumberFormat="1" applyFont="1" applyFill="1" applyBorder="1" applyAlignment="1">
      <alignment horizontal="center"/>
    </xf>
    <xf numFmtId="216" fontId="54" fillId="0" borderId="1" xfId="0" applyNumberFormat="1" applyFont="1" applyBorder="1" applyAlignment="1">
      <alignment horizontal="center" vertical="center" wrapText="1"/>
    </xf>
    <xf numFmtId="216" fontId="54" fillId="0" borderId="38" xfId="0" applyNumberFormat="1" applyFont="1" applyBorder="1" applyAlignment="1">
      <alignment horizontal="center" vertical="center" wrapText="1"/>
    </xf>
    <xf numFmtId="216" fontId="0" fillId="0" borderId="0" xfId="0" applyNumberFormat="1"/>
    <xf numFmtId="0" fontId="0" fillId="0" borderId="35" xfId="0" applyBorder="1"/>
    <xf numFmtId="216" fontId="54" fillId="0" borderId="45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vertical="center"/>
    </xf>
    <xf numFmtId="0" fontId="0" fillId="0" borderId="33" xfId="0" applyBorder="1" applyAlignment="1">
      <alignment horizontal="center"/>
    </xf>
    <xf numFmtId="0" fontId="0" fillId="0" borderId="24" xfId="0" applyBorder="1" applyAlignment="1">
      <alignment horizontal="left"/>
    </xf>
    <xf numFmtId="0" fontId="57" fillId="0" borderId="33" xfId="0" applyFont="1" applyBorder="1" applyAlignment="1">
      <alignment horizontal="center" vertical="center"/>
    </xf>
    <xf numFmtId="0" fontId="57" fillId="0" borderId="24" xfId="6" applyFont="1" applyBorder="1" applyAlignment="1">
      <alignment vertical="center" wrapText="1"/>
    </xf>
    <xf numFmtId="0" fontId="58" fillId="0" borderId="24" xfId="0" applyFont="1" applyBorder="1" applyAlignment="1">
      <alignment vertical="center"/>
    </xf>
    <xf numFmtId="0" fontId="58" fillId="0" borderId="33" xfId="0" applyFon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38" xfId="0" applyBorder="1" applyAlignment="1">
      <alignment horizontal="center"/>
    </xf>
    <xf numFmtId="0" fontId="1" fillId="36" borderId="19" xfId="0" applyFont="1" applyFill="1" applyBorder="1" applyAlignment="1">
      <alignment vertical="center"/>
    </xf>
    <xf numFmtId="0" fontId="1" fillId="36" borderId="40" xfId="0" applyFont="1" applyFill="1" applyBorder="1" applyAlignment="1">
      <alignment vertical="center"/>
    </xf>
    <xf numFmtId="0" fontId="1" fillId="36" borderId="41" xfId="0" applyFont="1" applyFill="1" applyBorder="1" applyAlignment="1">
      <alignment vertical="center" wrapText="1"/>
    </xf>
    <xf numFmtId="0" fontId="56" fillId="0" borderId="24" xfId="0" applyFont="1" applyBorder="1" applyAlignment="1">
      <alignment horizontal="center" vertical="top" wrapText="1"/>
    </xf>
    <xf numFmtId="0" fontId="56" fillId="0" borderId="1" xfId="0" applyFont="1" applyBorder="1" applyAlignment="1">
      <alignment horizontal="center" vertical="top" wrapText="1"/>
    </xf>
    <xf numFmtId="216" fontId="54" fillId="0" borderId="33" xfId="0" applyNumberFormat="1" applyFont="1" applyBorder="1" applyAlignment="1">
      <alignment horizontal="center" vertical="top" wrapText="1"/>
    </xf>
    <xf numFmtId="1" fontId="8" fillId="0" borderId="7" xfId="1" applyNumberFormat="1" applyBorder="1"/>
    <xf numFmtId="177" fontId="8" fillId="0" borderId="0" xfId="1" applyNumberFormat="1"/>
    <xf numFmtId="0" fontId="0" fillId="0" borderId="24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28" fillId="0" borderId="24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28" fillId="0" borderId="2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59" fillId="0" borderId="28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0" fillId="0" borderId="24" xfId="0" applyBorder="1" applyAlignment="1">
      <alignment wrapText="1"/>
    </xf>
    <xf numFmtId="0" fontId="0" fillId="0" borderId="28" xfId="0" applyBorder="1" applyAlignment="1">
      <alignment wrapText="1"/>
    </xf>
    <xf numFmtId="0" fontId="8" fillId="13" borderId="14" xfId="1" applyFill="1" applyBorder="1" applyAlignment="1">
      <alignment horizontal="left" vertical="top" wrapText="1"/>
    </xf>
    <xf numFmtId="0" fontId="60" fillId="0" borderId="0" xfId="0" applyFont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8" fillId="0" borderId="34" xfId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55" fillId="36" borderId="4" xfId="0" applyFont="1" applyFill="1" applyBorder="1"/>
    <xf numFmtId="0" fontId="55" fillId="36" borderId="31" xfId="0" applyFont="1" applyFill="1" applyBorder="1" applyAlignment="1">
      <alignment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168" fontId="0" fillId="0" borderId="24" xfId="0" applyNumberFormat="1" applyBorder="1" applyAlignment="1">
      <alignment horizontal="center" vertical="center"/>
    </xf>
    <xf numFmtId="0" fontId="1" fillId="36" borderId="24" xfId="0" applyFont="1" applyFill="1" applyBorder="1" applyAlignment="1">
      <alignment vertical="center"/>
    </xf>
    <xf numFmtId="0" fontId="1" fillId="36" borderId="1" xfId="0" applyFont="1" applyFill="1" applyBorder="1" applyAlignment="1">
      <alignment horizontal="center"/>
    </xf>
    <xf numFmtId="0" fontId="1" fillId="36" borderId="33" xfId="0" applyFont="1" applyFill="1" applyBorder="1" applyAlignment="1">
      <alignment horizontal="center"/>
    </xf>
    <xf numFmtId="0" fontId="1" fillId="36" borderId="24" xfId="0" applyFont="1" applyFill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168" fontId="0" fillId="0" borderId="28" xfId="0" applyNumberFormat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/>
    </xf>
    <xf numFmtId="168" fontId="0" fillId="0" borderId="38" xfId="0" applyNumberFormat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194" fontId="0" fillId="4" borderId="0" xfId="0" applyNumberFormat="1" applyFill="1" applyAlignment="1">
      <alignment vertical="center"/>
    </xf>
    <xf numFmtId="168" fontId="0" fillId="4" borderId="0" xfId="0" applyNumberFormat="1" applyFill="1" applyAlignment="1">
      <alignment vertical="center"/>
    </xf>
    <xf numFmtId="0" fontId="1" fillId="18" borderId="24" xfId="0" applyFont="1" applyFill="1" applyBorder="1" applyAlignment="1">
      <alignment horizontal="center" vertical="center" wrapText="1"/>
    </xf>
    <xf numFmtId="0" fontId="1" fillId="18" borderId="33" xfId="0" applyFont="1" applyFill="1" applyBorder="1" applyAlignment="1">
      <alignment horizontal="center" vertical="center" wrapText="1"/>
    </xf>
    <xf numFmtId="0" fontId="1" fillId="39" borderId="63" xfId="0" applyFont="1" applyFill="1" applyBorder="1" applyAlignment="1">
      <alignment horizontal="center" vertical="center" wrapText="1"/>
    </xf>
    <xf numFmtId="0" fontId="1" fillId="39" borderId="33" xfId="0" applyFont="1" applyFill="1" applyBorder="1" applyAlignment="1">
      <alignment horizontal="center" vertical="center" wrapText="1"/>
    </xf>
    <xf numFmtId="0" fontId="55" fillId="0" borderId="20" xfId="0" applyFont="1" applyBorder="1"/>
    <xf numFmtId="199" fontId="1" fillId="48" borderId="24" xfId="0" applyNumberFormat="1" applyFont="1" applyFill="1" applyBorder="1" applyAlignment="1">
      <alignment horizontal="center" vertical="center"/>
    </xf>
    <xf numFmtId="217" fontId="1" fillId="48" borderId="33" xfId="0" applyNumberFormat="1" applyFont="1" applyFill="1" applyBorder="1" applyAlignment="1">
      <alignment horizontal="center" vertical="center"/>
    </xf>
    <xf numFmtId="199" fontId="1" fillId="49" borderId="63" xfId="0" applyNumberFormat="1" applyFont="1" applyFill="1" applyBorder="1" applyAlignment="1">
      <alignment horizontal="center" vertical="center"/>
    </xf>
    <xf numFmtId="217" fontId="1" fillId="49" borderId="33" xfId="0" applyNumberFormat="1" applyFont="1" applyFill="1" applyBorder="1" applyAlignment="1">
      <alignment horizontal="center" vertical="center"/>
    </xf>
    <xf numFmtId="199" fontId="1" fillId="50" borderId="24" xfId="0" applyNumberFormat="1" applyFont="1" applyFill="1" applyBorder="1" applyAlignment="1">
      <alignment horizontal="center" vertical="center"/>
    </xf>
    <xf numFmtId="217" fontId="1" fillId="50" borderId="33" xfId="0" applyNumberFormat="1" applyFont="1" applyFill="1" applyBorder="1" applyAlignment="1">
      <alignment horizontal="center" vertical="center"/>
    </xf>
    <xf numFmtId="199" fontId="1" fillId="51" borderId="63" xfId="0" applyNumberFormat="1" applyFont="1" applyFill="1" applyBorder="1" applyAlignment="1">
      <alignment horizontal="center" vertical="center"/>
    </xf>
    <xf numFmtId="217" fontId="1" fillId="51" borderId="33" xfId="0" applyNumberFormat="1" applyFont="1" applyFill="1" applyBorder="1" applyAlignment="1">
      <alignment horizontal="center" vertical="center"/>
    </xf>
    <xf numFmtId="199" fontId="1" fillId="52" borderId="24" xfId="0" applyNumberFormat="1" applyFont="1" applyFill="1" applyBorder="1" applyAlignment="1">
      <alignment horizontal="center" vertical="center"/>
    </xf>
    <xf numFmtId="217" fontId="1" fillId="52" borderId="33" xfId="0" applyNumberFormat="1" applyFont="1" applyFill="1" applyBorder="1" applyAlignment="1">
      <alignment horizontal="center" vertical="center"/>
    </xf>
    <xf numFmtId="199" fontId="1" fillId="53" borderId="63" xfId="0" applyNumberFormat="1" applyFont="1" applyFill="1" applyBorder="1" applyAlignment="1">
      <alignment horizontal="center" vertical="center"/>
    </xf>
    <xf numFmtId="217" fontId="1" fillId="53" borderId="33" xfId="0" applyNumberFormat="1" applyFont="1" applyFill="1" applyBorder="1" applyAlignment="1">
      <alignment horizontal="center" vertical="center"/>
    </xf>
    <xf numFmtId="199" fontId="1" fillId="54" borderId="24" xfId="0" applyNumberFormat="1" applyFont="1" applyFill="1" applyBorder="1" applyAlignment="1">
      <alignment horizontal="center" vertical="center"/>
    </xf>
    <xf numFmtId="217" fontId="1" fillId="54" borderId="33" xfId="0" applyNumberFormat="1" applyFont="1" applyFill="1" applyBorder="1" applyAlignment="1">
      <alignment horizontal="center" vertical="center"/>
    </xf>
    <xf numFmtId="199" fontId="1" fillId="55" borderId="63" xfId="0" applyNumberFormat="1" applyFont="1" applyFill="1" applyBorder="1" applyAlignment="1">
      <alignment horizontal="center" vertical="center"/>
    </xf>
    <xf numFmtId="217" fontId="1" fillId="55" borderId="33" xfId="0" applyNumberFormat="1" applyFont="1" applyFill="1" applyBorder="1" applyAlignment="1">
      <alignment horizontal="center" vertical="center"/>
    </xf>
    <xf numFmtId="199" fontId="1" fillId="56" borderId="24" xfId="0" applyNumberFormat="1" applyFont="1" applyFill="1" applyBorder="1" applyAlignment="1">
      <alignment horizontal="center" vertical="center"/>
    </xf>
    <xf numFmtId="217" fontId="1" fillId="56" borderId="33" xfId="0" applyNumberFormat="1" applyFont="1" applyFill="1" applyBorder="1" applyAlignment="1">
      <alignment horizontal="center" vertical="center"/>
    </xf>
    <xf numFmtId="199" fontId="1" fillId="9" borderId="63" xfId="0" applyNumberFormat="1" applyFont="1" applyFill="1" applyBorder="1" applyAlignment="1">
      <alignment horizontal="center" vertical="center"/>
    </xf>
    <xf numFmtId="217" fontId="1" fillId="9" borderId="33" xfId="0" applyNumberFormat="1" applyFont="1" applyFill="1" applyBorder="1" applyAlignment="1">
      <alignment horizontal="center" vertical="center"/>
    </xf>
    <xf numFmtId="199" fontId="1" fillId="14" borderId="24" xfId="0" applyNumberFormat="1" applyFont="1" applyFill="1" applyBorder="1" applyAlignment="1">
      <alignment horizontal="center" vertical="center"/>
    </xf>
    <xf numFmtId="217" fontId="1" fillId="14" borderId="33" xfId="0" applyNumberFormat="1" applyFont="1" applyFill="1" applyBorder="1" applyAlignment="1">
      <alignment horizontal="center" vertical="center"/>
    </xf>
    <xf numFmtId="199" fontId="1" fillId="30" borderId="63" xfId="0" applyNumberFormat="1" applyFont="1" applyFill="1" applyBorder="1" applyAlignment="1">
      <alignment horizontal="center" vertical="center"/>
    </xf>
    <xf numFmtId="217" fontId="1" fillId="30" borderId="33" xfId="0" applyNumberFormat="1" applyFont="1" applyFill="1" applyBorder="1" applyAlignment="1">
      <alignment horizontal="center" vertical="center"/>
    </xf>
    <xf numFmtId="0" fontId="55" fillId="0" borderId="17" xfId="0" applyFont="1" applyBorder="1"/>
    <xf numFmtId="199" fontId="1" fillId="57" borderId="28" xfId="0" applyNumberFormat="1" applyFont="1" applyFill="1" applyBorder="1" applyAlignment="1">
      <alignment horizontal="center" vertical="center"/>
    </xf>
    <xf numFmtId="217" fontId="1" fillId="57" borderId="38" xfId="0" applyNumberFormat="1" applyFont="1" applyFill="1" applyBorder="1" applyAlignment="1">
      <alignment horizontal="center" vertical="center"/>
    </xf>
    <xf numFmtId="199" fontId="1" fillId="58" borderId="70" xfId="0" applyNumberFormat="1" applyFont="1" applyFill="1" applyBorder="1" applyAlignment="1">
      <alignment horizontal="center" vertical="center"/>
    </xf>
    <xf numFmtId="217" fontId="1" fillId="58" borderId="38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vertical="center" wrapText="1"/>
    </xf>
    <xf numFmtId="0" fontId="55" fillId="0" borderId="24" xfId="0" applyFont="1" applyBorder="1"/>
    <xf numFmtId="199" fontId="1" fillId="59" borderId="1" xfId="0" applyNumberFormat="1" applyFont="1" applyFill="1" applyBorder="1" applyAlignment="1">
      <alignment horizontal="center" vertical="center"/>
    </xf>
    <xf numFmtId="217" fontId="1" fillId="59" borderId="33" xfId="0" applyNumberFormat="1" applyFont="1" applyFill="1" applyBorder="1" applyAlignment="1">
      <alignment horizontal="center" vertical="center"/>
    </xf>
    <xf numFmtId="0" fontId="55" fillId="0" borderId="28" xfId="0" applyFont="1" applyBorder="1"/>
    <xf numFmtId="199" fontId="1" fillId="60" borderId="34" xfId="0" applyNumberFormat="1" applyFont="1" applyFill="1" applyBorder="1" applyAlignment="1">
      <alignment horizontal="center" vertical="center"/>
    </xf>
    <xf numFmtId="217" fontId="1" fillId="60" borderId="38" xfId="0" applyNumberFormat="1" applyFont="1" applyFill="1" applyBorder="1" applyAlignment="1">
      <alignment horizontal="center" vertical="center"/>
    </xf>
    <xf numFmtId="0" fontId="1" fillId="36" borderId="63" xfId="0" applyFont="1" applyFill="1" applyBorder="1" applyAlignment="1">
      <alignment vertical="center"/>
    </xf>
    <xf numFmtId="0" fontId="1" fillId="36" borderId="63" xfId="0" applyFont="1" applyFill="1" applyBorder="1" applyAlignment="1">
      <alignment horizontal="center"/>
    </xf>
    <xf numFmtId="168" fontId="0" fillId="0" borderId="43" xfId="0" applyNumberFormat="1" applyBorder="1" applyAlignment="1">
      <alignment horizontal="center" vertical="center"/>
    </xf>
    <xf numFmtId="168" fontId="0" fillId="0" borderId="71" xfId="0" applyNumberFormat="1" applyBorder="1" applyAlignment="1">
      <alignment horizontal="center" vertical="center"/>
    </xf>
    <xf numFmtId="0" fontId="1" fillId="36" borderId="71" xfId="0" applyFont="1" applyFill="1" applyBorder="1" applyAlignment="1">
      <alignment vertical="center"/>
    </xf>
    <xf numFmtId="0" fontId="1" fillId="36" borderId="71" xfId="0" applyFont="1" applyFill="1" applyBorder="1" applyAlignment="1">
      <alignment horizontal="center"/>
    </xf>
    <xf numFmtId="168" fontId="0" fillId="0" borderId="72" xfId="0" applyNumberFormat="1" applyBorder="1" applyAlignment="1">
      <alignment horizontal="center"/>
    </xf>
    <xf numFmtId="0" fontId="0" fillId="36" borderId="16" xfId="0" applyFill="1" applyBorder="1"/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1" fillId="36" borderId="25" xfId="0" applyFont="1" applyFill="1" applyBorder="1"/>
    <xf numFmtId="0" fontId="0" fillId="0" borderId="18" xfId="0" applyBorder="1" applyAlignment="1">
      <alignment horizontal="left" vertical="center"/>
    </xf>
    <xf numFmtId="0" fontId="62" fillId="36" borderId="12" xfId="0" applyFont="1" applyFill="1" applyBorder="1" applyAlignment="1">
      <alignment horizontal="center" vertical="center"/>
    </xf>
    <xf numFmtId="0" fontId="8" fillId="4" borderId="14" xfId="1" applyFill="1" applyBorder="1"/>
    <xf numFmtId="218" fontId="8" fillId="3" borderId="25" xfId="1" applyNumberFormat="1" applyFill="1" applyBorder="1"/>
    <xf numFmtId="0" fontId="55" fillId="36" borderId="22" xfId="0" applyFont="1" applyFill="1" applyBorder="1" applyAlignment="1">
      <alignment vertical="center"/>
    </xf>
    <xf numFmtId="0" fontId="0" fillId="0" borderId="24" xfId="0" applyBorder="1" applyAlignment="1">
      <alignment horizontal="left" vertical="center" wrapText="1"/>
    </xf>
    <xf numFmtId="184" fontId="9" fillId="0" borderId="0" xfId="1" applyNumberFormat="1" applyFont="1"/>
    <xf numFmtId="184" fontId="8" fillId="0" borderId="0" xfId="1" applyNumberFormat="1"/>
    <xf numFmtId="9" fontId="9" fillId="4" borderId="16" xfId="1" applyNumberFormat="1" applyFont="1" applyFill="1" applyBorder="1"/>
    <xf numFmtId="9" fontId="9" fillId="4" borderId="18" xfId="1" applyNumberFormat="1" applyFont="1" applyFill="1" applyBorder="1"/>
    <xf numFmtId="14" fontId="0" fillId="0" borderId="0" xfId="0" applyNumberFormat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1" fillId="0" borderId="20" xfId="0" applyFont="1" applyBorder="1" applyAlignment="1">
      <alignment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33" xfId="1" applyBorder="1" applyAlignment="1">
      <alignment horizontal="center"/>
    </xf>
    <xf numFmtId="1" fontId="8" fillId="0" borderId="33" xfId="1" applyNumberFormat="1" applyBorder="1" applyAlignment="1">
      <alignment horizontal="center"/>
    </xf>
    <xf numFmtId="0" fontId="8" fillId="0" borderId="34" xfId="1" applyBorder="1" applyAlignment="1">
      <alignment horizontal="center"/>
    </xf>
    <xf numFmtId="0" fontId="8" fillId="0" borderId="38" xfId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2" fontId="0" fillId="22" borderId="0" xfId="0" applyNumberFormat="1" applyFill="1"/>
    <xf numFmtId="0" fontId="63" fillId="4" borderId="32" xfId="1" applyFont="1" applyFill="1" applyBorder="1" applyAlignment="1">
      <alignment horizontal="center"/>
    </xf>
    <xf numFmtId="0" fontId="63" fillId="4" borderId="33" xfId="1" applyFont="1" applyFill="1" applyBorder="1" applyAlignment="1">
      <alignment horizontal="center"/>
    </xf>
    <xf numFmtId="2" fontId="64" fillId="0" borderId="0" xfId="1" applyNumberFormat="1" applyFont="1"/>
    <xf numFmtId="0" fontId="0" fillId="0" borderId="74" xfId="0" applyBorder="1"/>
    <xf numFmtId="0" fontId="0" fillId="0" borderId="75" xfId="0" applyBorder="1" applyAlignment="1">
      <alignment horizontal="left" vertical="center"/>
    </xf>
    <xf numFmtId="0" fontId="0" fillId="0" borderId="75" xfId="0" applyBorder="1" applyAlignment="1">
      <alignment vertical="center"/>
    </xf>
    <xf numFmtId="0" fontId="57" fillId="0" borderId="24" xfId="1" applyFont="1" applyBorder="1" applyAlignment="1">
      <alignment vertical="center" wrapText="1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1" fillId="0" borderId="24" xfId="1" applyFont="1" applyBorder="1" applyAlignment="1">
      <alignment horizontal="center" wrapText="1"/>
    </xf>
    <xf numFmtId="0" fontId="11" fillId="0" borderId="33" xfId="1" applyFont="1" applyBorder="1" applyAlignment="1">
      <alignment horizontal="center" wrapText="1"/>
    </xf>
    <xf numFmtId="0" fontId="8" fillId="0" borderId="2" xfId="1" applyBorder="1" applyAlignment="1">
      <alignment horizontal="center" vertical="top" wrapText="1"/>
    </xf>
    <xf numFmtId="0" fontId="8" fillId="0" borderId="10" xfId="1" applyBorder="1" applyAlignment="1">
      <alignment horizontal="center" vertical="top" wrapText="1"/>
    </xf>
    <xf numFmtId="0" fontId="8" fillId="0" borderId="6" xfId="1" applyBorder="1" applyAlignment="1">
      <alignment horizontal="center" vertical="top" wrapText="1"/>
    </xf>
    <xf numFmtId="0" fontId="8" fillId="0" borderId="9" xfId="1" applyBorder="1" applyAlignment="1">
      <alignment horizontal="left" vertical="top" wrapText="1"/>
    </xf>
    <xf numFmtId="0" fontId="8" fillId="0" borderId="14" xfId="1" applyBorder="1" applyAlignment="1">
      <alignment horizontal="left" vertical="top" wrapText="1"/>
    </xf>
    <xf numFmtId="0" fontId="8" fillId="0" borderId="11" xfId="1" applyBorder="1" applyAlignment="1">
      <alignment horizontal="left" vertical="top" wrapText="1"/>
    </xf>
    <xf numFmtId="0" fontId="9" fillId="0" borderId="9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6" fillId="7" borderId="9" xfId="1" applyFont="1" applyFill="1" applyBorder="1" applyAlignment="1">
      <alignment horizontal="center" vertical="center" textRotation="90"/>
    </xf>
    <xf numFmtId="0" fontId="16" fillId="7" borderId="14" xfId="1" applyFont="1" applyFill="1" applyBorder="1" applyAlignment="1">
      <alignment horizontal="center" vertical="center" textRotation="90"/>
    </xf>
    <xf numFmtId="0" fontId="16" fillId="7" borderId="11" xfId="1" applyFont="1" applyFill="1" applyBorder="1" applyAlignment="1">
      <alignment horizontal="center" vertical="center" textRotation="90"/>
    </xf>
    <xf numFmtId="0" fontId="9" fillId="0" borderId="4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14" fillId="5" borderId="6" xfId="1" applyFont="1" applyFill="1" applyBorder="1" applyAlignment="1">
      <alignment horizontal="center"/>
    </xf>
    <xf numFmtId="0" fontId="14" fillId="5" borderId="7" xfId="1" applyFont="1" applyFill="1" applyBorder="1" applyAlignment="1">
      <alignment horizontal="center"/>
    </xf>
    <xf numFmtId="0" fontId="16" fillId="6" borderId="9" xfId="1" applyFont="1" applyFill="1" applyBorder="1" applyAlignment="1">
      <alignment horizontal="center" vertical="center" textRotation="90"/>
    </xf>
    <xf numFmtId="0" fontId="16" fillId="6" borderId="14" xfId="1" applyFont="1" applyFill="1" applyBorder="1" applyAlignment="1">
      <alignment horizontal="center" vertical="center" textRotation="90"/>
    </xf>
    <xf numFmtId="0" fontId="16" fillId="6" borderId="11" xfId="1" applyFont="1" applyFill="1" applyBorder="1" applyAlignment="1">
      <alignment horizontal="center" vertical="center" textRotation="90"/>
    </xf>
    <xf numFmtId="0" fontId="9" fillId="0" borderId="9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wrapText="1"/>
    </xf>
    <xf numFmtId="0" fontId="11" fillId="0" borderId="6" xfId="1" applyFont="1" applyBorder="1" applyAlignment="1">
      <alignment horizontal="center" wrapText="1"/>
    </xf>
    <xf numFmtId="0" fontId="20" fillId="4" borderId="13" xfId="1" applyFont="1" applyFill="1" applyBorder="1" applyAlignment="1">
      <alignment horizontal="center"/>
    </xf>
    <xf numFmtId="0" fontId="20" fillId="4" borderId="12" xfId="1" applyFont="1" applyFill="1" applyBorder="1" applyAlignment="1">
      <alignment horizontal="center"/>
    </xf>
    <xf numFmtId="0" fontId="9" fillId="0" borderId="4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6" fillId="8" borderId="9" xfId="1" applyFont="1" applyFill="1" applyBorder="1" applyAlignment="1">
      <alignment horizontal="center" vertical="center" textRotation="90"/>
    </xf>
    <xf numFmtId="0" fontId="16" fillId="8" borderId="14" xfId="1" applyFont="1" applyFill="1" applyBorder="1" applyAlignment="1">
      <alignment horizontal="center" vertical="center" textRotation="90"/>
    </xf>
    <xf numFmtId="0" fontId="16" fillId="8" borderId="11" xfId="1" applyFont="1" applyFill="1" applyBorder="1" applyAlignment="1">
      <alignment horizontal="center" vertical="center" textRotation="90"/>
    </xf>
    <xf numFmtId="0" fontId="9" fillId="4" borderId="4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10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2" borderId="4" xfId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wrapText="1"/>
    </xf>
    <xf numFmtId="0" fontId="11" fillId="0" borderId="4" xfId="1" applyFont="1" applyBorder="1" applyAlignment="1">
      <alignment horizontal="center" wrapText="1"/>
    </xf>
    <xf numFmtId="0" fontId="11" fillId="0" borderId="7" xfId="1" applyFont="1" applyBorder="1" applyAlignment="1">
      <alignment horizontal="center" wrapText="1"/>
    </xf>
    <xf numFmtId="0" fontId="11" fillId="0" borderId="8" xfId="1" applyFont="1" applyBorder="1" applyAlignment="1">
      <alignment horizont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24" fillId="27" borderId="39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 vertical="center" wrapText="1"/>
    </xf>
    <xf numFmtId="0" fontId="9" fillId="31" borderId="14" xfId="1" applyFont="1" applyFill="1" applyBorder="1" applyAlignment="1">
      <alignment horizontal="center" vertical="center"/>
    </xf>
    <xf numFmtId="0" fontId="9" fillId="31" borderId="11" xfId="1" applyFont="1" applyFill="1" applyBorder="1" applyAlignment="1">
      <alignment horizontal="center" vertical="center"/>
    </xf>
    <xf numFmtId="0" fontId="20" fillId="4" borderId="9" xfId="1" applyFont="1" applyFill="1" applyBorder="1" applyAlignment="1">
      <alignment horizontal="center" vertical="center" wrapText="1"/>
    </xf>
    <xf numFmtId="0" fontId="20" fillId="4" borderId="14" xfId="1" applyFont="1" applyFill="1" applyBorder="1" applyAlignment="1">
      <alignment horizontal="center" vertical="center"/>
    </xf>
    <xf numFmtId="0" fontId="20" fillId="4" borderId="11" xfId="1" applyFont="1" applyFill="1" applyBorder="1" applyAlignment="1">
      <alignment horizontal="center" vertical="center"/>
    </xf>
    <xf numFmtId="0" fontId="32" fillId="0" borderId="1" xfId="2" applyBorder="1" applyAlignment="1">
      <alignment horizontal="center"/>
    </xf>
    <xf numFmtId="0" fontId="48" fillId="46" borderId="9" xfId="0" applyFont="1" applyFill="1" applyBorder="1" applyAlignment="1">
      <alignment vertical="center"/>
    </xf>
    <xf numFmtId="0" fontId="48" fillId="46" borderId="14" xfId="0" applyFont="1" applyFill="1" applyBorder="1" applyAlignment="1">
      <alignment vertical="center"/>
    </xf>
    <xf numFmtId="0" fontId="48" fillId="46" borderId="11" xfId="0" applyFont="1" applyFill="1" applyBorder="1" applyAlignment="1">
      <alignment vertical="center"/>
    </xf>
    <xf numFmtId="0" fontId="13" fillId="25" borderId="9" xfId="1" applyFont="1" applyFill="1" applyBorder="1" applyAlignment="1">
      <alignment horizontal="center" vertical="center" wrapText="1"/>
    </xf>
    <xf numFmtId="0" fontId="13" fillId="25" borderId="11" xfId="1" applyFont="1" applyFill="1" applyBorder="1" applyAlignment="1">
      <alignment horizontal="center" vertical="center" wrapText="1"/>
    </xf>
    <xf numFmtId="0" fontId="13" fillId="44" borderId="9" xfId="1" applyFont="1" applyFill="1" applyBorder="1" applyAlignment="1">
      <alignment horizontal="center" vertical="center" wrapText="1"/>
    </xf>
    <xf numFmtId="0" fontId="13" fillId="44" borderId="11" xfId="1" applyFont="1" applyFill="1" applyBorder="1" applyAlignment="1">
      <alignment horizontal="center" vertical="center" wrapText="1"/>
    </xf>
    <xf numFmtId="0" fontId="13" fillId="45" borderId="9" xfId="1" applyFont="1" applyFill="1" applyBorder="1" applyAlignment="1">
      <alignment horizontal="center" vertical="center" wrapText="1"/>
    </xf>
    <xf numFmtId="0" fontId="13" fillId="45" borderId="11" xfId="1" applyFont="1" applyFill="1" applyBorder="1" applyAlignment="1">
      <alignment horizontal="center" vertical="center" wrapText="1"/>
    </xf>
    <xf numFmtId="0" fontId="16" fillId="20" borderId="9" xfId="1" applyFont="1" applyFill="1" applyBorder="1" applyAlignment="1">
      <alignment horizontal="center" vertical="center"/>
    </xf>
    <xf numFmtId="0" fontId="16" fillId="20" borderId="14" xfId="1" applyFont="1" applyFill="1" applyBorder="1" applyAlignment="1">
      <alignment horizontal="center" vertical="center"/>
    </xf>
    <xf numFmtId="0" fontId="16" fillId="20" borderId="11" xfId="1" applyFont="1" applyFill="1" applyBorder="1" applyAlignment="1">
      <alignment horizontal="center" vertical="center"/>
    </xf>
    <xf numFmtId="0" fontId="18" fillId="13" borderId="2" xfId="1" applyFont="1" applyFill="1" applyBorder="1" applyAlignment="1">
      <alignment horizontal="center" vertical="center" wrapText="1"/>
    </xf>
    <xf numFmtId="0" fontId="18" fillId="13" borderId="10" xfId="1" applyFont="1" applyFill="1" applyBorder="1" applyAlignment="1">
      <alignment horizontal="center" vertical="center"/>
    </xf>
    <xf numFmtId="0" fontId="18" fillId="13" borderId="6" xfId="1" applyFont="1" applyFill="1" applyBorder="1" applyAlignment="1">
      <alignment horizontal="center" vertical="center"/>
    </xf>
    <xf numFmtId="0" fontId="9" fillId="0" borderId="13" xfId="1" applyFont="1" applyBorder="1" applyAlignment="1">
      <alignment horizontal="left"/>
    </xf>
    <xf numFmtId="0" fontId="9" fillId="0" borderId="12" xfId="1" applyFont="1" applyBorder="1" applyAlignment="1">
      <alignment horizontal="left"/>
    </xf>
    <xf numFmtId="0" fontId="9" fillId="0" borderId="30" xfId="1" applyFont="1" applyBorder="1" applyAlignment="1">
      <alignment horizontal="left"/>
    </xf>
    <xf numFmtId="0" fontId="9" fillId="4" borderId="13" xfId="1" applyFont="1" applyFill="1" applyBorder="1" applyAlignment="1">
      <alignment horizontal="center"/>
    </xf>
    <xf numFmtId="0" fontId="9" fillId="4" borderId="12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16" fillId="15" borderId="9" xfId="1" applyFont="1" applyFill="1" applyBorder="1" applyAlignment="1">
      <alignment horizontal="center" vertical="center"/>
    </xf>
    <xf numFmtId="0" fontId="16" fillId="15" borderId="14" xfId="1" applyFont="1" applyFill="1" applyBorder="1" applyAlignment="1">
      <alignment horizontal="center" vertical="center"/>
    </xf>
    <xf numFmtId="0" fontId="16" fillId="15" borderId="11" xfId="1" applyFont="1" applyFill="1" applyBorder="1" applyAlignment="1">
      <alignment horizontal="center" vertical="center"/>
    </xf>
    <xf numFmtId="0" fontId="18" fillId="12" borderId="9" xfId="1" applyFont="1" applyFill="1" applyBorder="1" applyAlignment="1">
      <alignment horizontal="center" vertical="center" wrapText="1"/>
    </xf>
    <xf numFmtId="0" fontId="18" fillId="12" borderId="14" xfId="1" applyFont="1" applyFill="1" applyBorder="1" applyAlignment="1">
      <alignment horizontal="center" vertical="center"/>
    </xf>
    <xf numFmtId="0" fontId="18" fillId="12" borderId="11" xfId="1" applyFont="1" applyFill="1" applyBorder="1" applyAlignment="1">
      <alignment horizontal="center" vertical="center"/>
    </xf>
    <xf numFmtId="0" fontId="18" fillId="13" borderId="9" xfId="1" applyFont="1" applyFill="1" applyBorder="1" applyAlignment="1">
      <alignment horizontal="center" vertical="center" wrapText="1"/>
    </xf>
    <xf numFmtId="0" fontId="18" fillId="13" borderId="14" xfId="1" applyFont="1" applyFill="1" applyBorder="1" applyAlignment="1">
      <alignment horizontal="center" vertical="center"/>
    </xf>
    <xf numFmtId="0" fontId="18" fillId="13" borderId="11" xfId="1" applyFont="1" applyFill="1" applyBorder="1" applyAlignment="1">
      <alignment horizontal="center" vertical="center"/>
    </xf>
    <xf numFmtId="0" fontId="38" fillId="0" borderId="0" xfId="1" applyFont="1" applyAlignment="1">
      <alignment horizontal="center"/>
    </xf>
    <xf numFmtId="0" fontId="16" fillId="15" borderId="2" xfId="1" applyFont="1" applyFill="1" applyBorder="1" applyAlignment="1">
      <alignment horizontal="center" vertical="center"/>
    </xf>
    <xf numFmtId="0" fontId="16" fillId="15" borderId="10" xfId="1" applyFont="1" applyFill="1" applyBorder="1" applyAlignment="1">
      <alignment horizontal="center" vertical="center"/>
    </xf>
    <xf numFmtId="0" fontId="16" fillId="15" borderId="6" xfId="1" applyFont="1" applyFill="1" applyBorder="1" applyAlignment="1">
      <alignment horizontal="center" vertical="center"/>
    </xf>
    <xf numFmtId="0" fontId="16" fillId="20" borderId="2" xfId="1" applyFont="1" applyFill="1" applyBorder="1" applyAlignment="1">
      <alignment horizontal="center" vertical="center"/>
    </xf>
    <xf numFmtId="0" fontId="16" fillId="20" borderId="10" xfId="1" applyFont="1" applyFill="1" applyBorder="1" applyAlignment="1">
      <alignment horizontal="center" vertical="center"/>
    </xf>
    <xf numFmtId="0" fontId="16" fillId="20" borderId="6" xfId="1" applyFont="1" applyFill="1" applyBorder="1" applyAlignment="1">
      <alignment horizontal="center" vertical="center"/>
    </xf>
    <xf numFmtId="0" fontId="18" fillId="12" borderId="2" xfId="1" applyFont="1" applyFill="1" applyBorder="1" applyAlignment="1">
      <alignment horizontal="center" vertical="center" wrapText="1"/>
    </xf>
    <xf numFmtId="0" fontId="18" fillId="12" borderId="10" xfId="1" applyFont="1" applyFill="1" applyBorder="1" applyAlignment="1">
      <alignment horizontal="center" vertical="center" wrapText="1"/>
    </xf>
    <xf numFmtId="0" fontId="9" fillId="12" borderId="13" xfId="1" applyFont="1" applyFill="1" applyBorder="1" applyAlignment="1">
      <alignment horizontal="center"/>
    </xf>
    <xf numFmtId="0" fontId="9" fillId="12" borderId="12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18" fillId="12" borderId="10" xfId="1" applyFont="1" applyFill="1" applyBorder="1" applyAlignment="1">
      <alignment horizontal="center" vertical="center"/>
    </xf>
    <xf numFmtId="0" fontId="18" fillId="12" borderId="6" xfId="1" applyFont="1" applyFill="1" applyBorder="1" applyAlignment="1">
      <alignment horizontal="center" vertical="center"/>
    </xf>
    <xf numFmtId="0" fontId="9" fillId="13" borderId="13" xfId="1" applyFont="1" applyFill="1" applyBorder="1" applyAlignment="1">
      <alignment horizontal="center"/>
    </xf>
    <xf numFmtId="0" fontId="9" fillId="13" borderId="1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18" fillId="12" borderId="2" xfId="1" applyFont="1" applyFill="1" applyBorder="1" applyAlignment="1">
      <alignment horizontal="center" vertical="center"/>
    </xf>
    <xf numFmtId="0" fontId="18" fillId="13" borderId="2" xfId="1" applyFont="1" applyFill="1" applyBorder="1" applyAlignment="1">
      <alignment horizontal="center" vertical="center"/>
    </xf>
    <xf numFmtId="0" fontId="10" fillId="21" borderId="2" xfId="1" applyFont="1" applyFill="1" applyBorder="1" applyAlignment="1">
      <alignment horizontal="center" vertical="center" wrapText="1"/>
    </xf>
    <xf numFmtId="0" fontId="10" fillId="21" borderId="3" xfId="1" applyFont="1" applyFill="1" applyBorder="1" applyAlignment="1">
      <alignment horizontal="center" vertical="center"/>
    </xf>
    <xf numFmtId="0" fontId="10" fillId="21" borderId="4" xfId="1" applyFont="1" applyFill="1" applyBorder="1" applyAlignment="1">
      <alignment horizontal="center" vertical="center"/>
    </xf>
    <xf numFmtId="0" fontId="10" fillId="21" borderId="10" xfId="1" applyFont="1" applyFill="1" applyBorder="1" applyAlignment="1">
      <alignment horizontal="center" vertical="center"/>
    </xf>
    <xf numFmtId="0" fontId="10" fillId="21" borderId="0" xfId="1" applyFont="1" applyFill="1" applyAlignment="1">
      <alignment horizontal="center" vertical="center"/>
    </xf>
    <xf numFmtId="0" fontId="10" fillId="21" borderId="23" xfId="1" applyFont="1" applyFill="1" applyBorder="1" applyAlignment="1">
      <alignment horizontal="center" vertical="center"/>
    </xf>
    <xf numFmtId="0" fontId="10" fillId="21" borderId="6" xfId="1" applyFont="1" applyFill="1" applyBorder="1" applyAlignment="1">
      <alignment horizontal="center" vertical="center"/>
    </xf>
    <xf numFmtId="0" fontId="10" fillId="21" borderId="7" xfId="1" applyFont="1" applyFill="1" applyBorder="1" applyAlignment="1">
      <alignment horizontal="center" vertical="center"/>
    </xf>
    <xf numFmtId="0" fontId="10" fillId="21" borderId="8" xfId="1" applyFont="1" applyFill="1" applyBorder="1" applyAlignment="1">
      <alignment horizontal="center" vertical="center"/>
    </xf>
    <xf numFmtId="0" fontId="9" fillId="11" borderId="13" xfId="1" applyFont="1" applyFill="1" applyBorder="1" applyAlignment="1">
      <alignment horizontal="center"/>
    </xf>
    <xf numFmtId="0" fontId="9" fillId="11" borderId="1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8" fillId="0" borderId="13" xfId="1" applyBorder="1" applyAlignment="1">
      <alignment horizontal="center"/>
    </xf>
    <xf numFmtId="0" fontId="8" fillId="0" borderId="12" xfId="1" applyBorder="1" applyAlignment="1">
      <alignment horizontal="center"/>
    </xf>
    <xf numFmtId="0" fontId="8" fillId="0" borderId="30" xfId="1" applyBorder="1" applyAlignment="1">
      <alignment horizontal="center"/>
    </xf>
    <xf numFmtId="0" fontId="8" fillId="0" borderId="13" xfId="1" applyBorder="1" applyAlignment="1">
      <alignment horizontal="left"/>
    </xf>
    <xf numFmtId="0" fontId="8" fillId="0" borderId="12" xfId="1" applyBorder="1" applyAlignment="1">
      <alignment horizontal="left"/>
    </xf>
    <xf numFmtId="0" fontId="8" fillId="0" borderId="30" xfId="1" applyBorder="1" applyAlignment="1">
      <alignment horizontal="left"/>
    </xf>
    <xf numFmtId="0" fontId="9" fillId="13" borderId="13" xfId="0" applyFont="1" applyFill="1" applyBorder="1" applyAlignment="1">
      <alignment horizontal="center"/>
    </xf>
    <xf numFmtId="0" fontId="9" fillId="13" borderId="12" xfId="0" applyFont="1" applyFill="1" applyBorder="1" applyAlignment="1">
      <alignment horizontal="center"/>
    </xf>
    <xf numFmtId="0" fontId="9" fillId="13" borderId="30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8" fillId="0" borderId="6" xfId="1" applyBorder="1" applyAlignment="1">
      <alignment horizontal="left"/>
    </xf>
    <xf numFmtId="0" fontId="8" fillId="0" borderId="7" xfId="1" applyBorder="1" applyAlignment="1">
      <alignment horizontal="left"/>
    </xf>
    <xf numFmtId="0" fontId="10" fillId="23" borderId="2" xfId="1" applyFont="1" applyFill="1" applyBorder="1" applyAlignment="1">
      <alignment horizontal="center" vertical="center" wrapText="1"/>
    </xf>
    <xf numFmtId="0" fontId="10" fillId="23" borderId="3" xfId="1" applyFont="1" applyFill="1" applyBorder="1" applyAlignment="1">
      <alignment horizontal="center" vertical="center"/>
    </xf>
    <xf numFmtId="0" fontId="10" fillId="23" borderId="4" xfId="1" applyFont="1" applyFill="1" applyBorder="1" applyAlignment="1">
      <alignment horizontal="center" vertical="center"/>
    </xf>
    <xf numFmtId="0" fontId="10" fillId="23" borderId="10" xfId="1" applyFont="1" applyFill="1" applyBorder="1" applyAlignment="1">
      <alignment horizontal="center" vertical="center"/>
    </xf>
    <xf numFmtId="0" fontId="10" fillId="23" borderId="0" xfId="1" applyFont="1" applyFill="1" applyAlignment="1">
      <alignment horizontal="center" vertical="center"/>
    </xf>
    <xf numFmtId="0" fontId="10" fillId="23" borderId="23" xfId="1" applyFont="1" applyFill="1" applyBorder="1" applyAlignment="1">
      <alignment horizontal="center" vertical="center"/>
    </xf>
    <xf numFmtId="0" fontId="10" fillId="23" borderId="6" xfId="1" applyFont="1" applyFill="1" applyBorder="1" applyAlignment="1">
      <alignment horizontal="center" vertical="center"/>
    </xf>
    <xf numFmtId="0" fontId="10" fillId="23" borderId="7" xfId="1" applyFont="1" applyFill="1" applyBorder="1" applyAlignment="1">
      <alignment horizontal="center" vertical="center"/>
    </xf>
    <xf numFmtId="0" fontId="10" fillId="23" borderId="8" xfId="1" applyFont="1" applyFill="1" applyBorder="1" applyAlignment="1">
      <alignment horizontal="center" vertical="center"/>
    </xf>
    <xf numFmtId="0" fontId="1" fillId="41" borderId="22" xfId="0" applyFont="1" applyFill="1" applyBorder="1" applyAlignment="1">
      <alignment horizontal="center" vertical="center"/>
    </xf>
    <xf numFmtId="0" fontId="1" fillId="41" borderId="31" xfId="0" applyFont="1" applyFill="1" applyBorder="1" applyAlignment="1">
      <alignment horizontal="center" vertical="center"/>
    </xf>
    <xf numFmtId="0" fontId="9" fillId="41" borderId="24" xfId="1" applyFont="1" applyFill="1" applyBorder="1" applyAlignment="1">
      <alignment horizontal="center" vertical="center" wrapText="1"/>
    </xf>
    <xf numFmtId="0" fontId="9" fillId="41" borderId="28" xfId="1" applyFont="1" applyFill="1" applyBorder="1" applyAlignment="1">
      <alignment horizontal="center" vertical="center" wrapText="1"/>
    </xf>
    <xf numFmtId="0" fontId="1" fillId="29" borderId="22" xfId="0" applyFont="1" applyFill="1" applyBorder="1" applyAlignment="1">
      <alignment horizontal="center" vertical="center"/>
    </xf>
    <xf numFmtId="0" fontId="1" fillId="29" borderId="31" xfId="0" applyFont="1" applyFill="1" applyBorder="1" applyAlignment="1">
      <alignment horizontal="center" vertical="center"/>
    </xf>
    <xf numFmtId="0" fontId="9" fillId="29" borderId="24" xfId="1" applyFont="1" applyFill="1" applyBorder="1" applyAlignment="1">
      <alignment horizontal="center" vertical="center" wrapText="1"/>
    </xf>
    <xf numFmtId="0" fontId="9" fillId="29" borderId="28" xfId="1" applyFont="1" applyFill="1" applyBorder="1" applyAlignment="1">
      <alignment horizontal="center" vertical="center" wrapText="1"/>
    </xf>
    <xf numFmtId="0" fontId="1" fillId="18" borderId="22" xfId="0" applyFont="1" applyFill="1" applyBorder="1" applyAlignment="1">
      <alignment horizontal="center" vertical="center"/>
    </xf>
    <xf numFmtId="0" fontId="1" fillId="18" borderId="31" xfId="0" applyFont="1" applyFill="1" applyBorder="1" applyAlignment="1">
      <alignment horizontal="center" vertical="center"/>
    </xf>
    <xf numFmtId="0" fontId="9" fillId="18" borderId="24" xfId="1" applyFont="1" applyFill="1" applyBorder="1" applyAlignment="1">
      <alignment horizontal="center" vertical="center" wrapText="1"/>
    </xf>
    <xf numFmtId="0" fontId="9" fillId="18" borderId="28" xfId="1" applyFont="1" applyFill="1" applyBorder="1" applyAlignment="1">
      <alignment horizontal="center" vertical="center" wrapText="1"/>
    </xf>
    <xf numFmtId="2" fontId="16" fillId="4" borderId="9" xfId="1" applyNumberFormat="1" applyFont="1" applyFill="1" applyBorder="1" applyAlignment="1">
      <alignment horizontal="center" vertical="center"/>
    </xf>
    <xf numFmtId="2" fontId="16" fillId="4" borderId="11" xfId="1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/>
    </xf>
    <xf numFmtId="0" fontId="9" fillId="4" borderId="30" xfId="0" applyFont="1" applyFill="1" applyBorder="1" applyAlignment="1">
      <alignment horizontal="center"/>
    </xf>
    <xf numFmtId="2" fontId="16" fillId="4" borderId="14" xfId="1" applyNumberFormat="1" applyFont="1" applyFill="1" applyBorder="1" applyAlignment="1">
      <alignment horizontal="center" vertical="center"/>
    </xf>
    <xf numFmtId="0" fontId="20" fillId="4" borderId="13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center"/>
    </xf>
    <xf numFmtId="0" fontId="20" fillId="4" borderId="30" xfId="0" applyFont="1" applyFill="1" applyBorder="1" applyAlignment="1">
      <alignment horizontal="center"/>
    </xf>
    <xf numFmtId="0" fontId="9" fillId="15" borderId="9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8" fillId="0" borderId="2" xfId="1" applyBorder="1" applyAlignment="1">
      <alignment horizontal="center" wrapText="1"/>
    </xf>
    <xf numFmtId="0" fontId="8" fillId="0" borderId="6" xfId="1" applyBorder="1" applyAlignment="1">
      <alignment horizontal="center" wrapText="1"/>
    </xf>
    <xf numFmtId="2" fontId="10" fillId="4" borderId="9" xfId="1" applyNumberFormat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/>
    </xf>
    <xf numFmtId="0" fontId="8" fillId="0" borderId="64" xfId="1" applyBorder="1" applyAlignment="1">
      <alignment horizontal="right" vertical="center"/>
    </xf>
    <xf numFmtId="0" fontId="8" fillId="0" borderId="66" xfId="1" applyBorder="1" applyAlignment="1">
      <alignment horizontal="right" vertical="center"/>
    </xf>
    <xf numFmtId="0" fontId="9" fillId="15" borderId="9" xfId="0" applyFont="1" applyFill="1" applyBorder="1" applyAlignment="1">
      <alignment horizontal="center" vertical="center" wrapText="1"/>
    </xf>
    <xf numFmtId="0" fontId="9" fillId="15" borderId="14" xfId="0" applyFont="1" applyFill="1" applyBorder="1" applyAlignment="1">
      <alignment horizontal="center" vertical="center" wrapText="1"/>
    </xf>
    <xf numFmtId="0" fontId="9" fillId="15" borderId="10" xfId="0" applyFont="1" applyFill="1" applyBorder="1" applyAlignment="1">
      <alignment horizontal="center" vertical="center" wrapText="1"/>
    </xf>
    <xf numFmtId="0" fontId="8" fillId="0" borderId="6" xfId="1" applyBorder="1" applyAlignment="1">
      <alignment horizontal="center"/>
    </xf>
    <xf numFmtId="0" fontId="8" fillId="0" borderId="7" xfId="1" applyBorder="1" applyAlignment="1">
      <alignment horizontal="center"/>
    </xf>
    <xf numFmtId="2" fontId="8" fillId="0" borderId="10" xfId="1" applyNumberFormat="1" applyBorder="1" applyAlignment="1">
      <alignment horizontal="center"/>
    </xf>
    <xf numFmtId="2" fontId="8" fillId="0" borderId="0" xfId="1" applyNumberFormat="1" applyAlignment="1">
      <alignment horizontal="center"/>
    </xf>
    <xf numFmtId="0" fontId="18" fillId="12" borderId="14" xfId="1" applyFont="1" applyFill="1" applyBorder="1" applyAlignment="1">
      <alignment horizontal="center" vertical="center" wrapText="1"/>
    </xf>
    <xf numFmtId="0" fontId="16" fillId="15" borderId="9" xfId="0" applyFont="1" applyFill="1" applyBorder="1" applyAlignment="1">
      <alignment horizontal="center" vertical="center"/>
    </xf>
    <xf numFmtId="0" fontId="16" fillId="15" borderId="14" xfId="0" applyFont="1" applyFill="1" applyBorder="1" applyAlignment="1">
      <alignment horizontal="center" vertical="center"/>
    </xf>
    <xf numFmtId="0" fontId="16" fillId="15" borderId="11" xfId="0" applyFont="1" applyFill="1" applyBorder="1" applyAlignment="1">
      <alignment horizontal="center" vertical="center"/>
    </xf>
    <xf numFmtId="0" fontId="18" fillId="12" borderId="9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2" borderId="11" xfId="0" applyFont="1" applyFill="1" applyBorder="1" applyAlignment="1">
      <alignment horizontal="center" vertical="center" wrapText="1"/>
    </xf>
    <xf numFmtId="0" fontId="8" fillId="0" borderId="65" xfId="1" applyBorder="1" applyAlignment="1">
      <alignment horizontal="right" vertical="center"/>
    </xf>
    <xf numFmtId="0" fontId="18" fillId="15" borderId="9" xfId="1" applyFont="1" applyFill="1" applyBorder="1" applyAlignment="1">
      <alignment horizontal="center" vertical="center" wrapText="1"/>
    </xf>
    <xf numFmtId="0" fontId="18" fillId="15" borderId="14" xfId="1" applyFont="1" applyFill="1" applyBorder="1" applyAlignment="1">
      <alignment horizontal="center" vertical="center" wrapText="1"/>
    </xf>
    <xf numFmtId="0" fontId="18" fillId="15" borderId="11" xfId="1" applyFont="1" applyFill="1" applyBorder="1" applyAlignment="1">
      <alignment horizontal="center" vertical="center" wrapText="1"/>
    </xf>
    <xf numFmtId="0" fontId="18" fillId="20" borderId="9" xfId="1" applyFont="1" applyFill="1" applyBorder="1" applyAlignment="1">
      <alignment horizontal="center" vertical="center" wrapText="1"/>
    </xf>
    <xf numFmtId="0" fontId="18" fillId="20" borderId="14" xfId="1" applyFont="1" applyFill="1" applyBorder="1" applyAlignment="1">
      <alignment horizontal="center" vertical="center" wrapText="1"/>
    </xf>
    <xf numFmtId="0" fontId="18" fillId="20" borderId="11" xfId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61" fillId="18" borderId="22" xfId="0" applyFont="1" applyFill="1" applyBorder="1" applyAlignment="1">
      <alignment horizontal="center" vertical="center"/>
    </xf>
    <xf numFmtId="0" fontId="61" fillId="18" borderId="32" xfId="0" applyFont="1" applyFill="1" applyBorder="1" applyAlignment="1">
      <alignment horizontal="center" vertical="center"/>
    </xf>
    <xf numFmtId="0" fontId="61" fillId="39" borderId="69" xfId="0" applyFont="1" applyFill="1" applyBorder="1" applyAlignment="1">
      <alignment horizontal="center" vertical="center"/>
    </xf>
    <xf numFmtId="0" fontId="61" fillId="39" borderId="32" xfId="0" applyFont="1" applyFill="1" applyBorder="1" applyAlignment="1">
      <alignment horizontal="center" vertical="center"/>
    </xf>
    <xf numFmtId="0" fontId="13" fillId="0" borderId="22" xfId="1" applyFont="1" applyBorder="1" applyAlignment="1">
      <alignment horizontal="left" vertical="center" wrapText="1"/>
    </xf>
    <xf numFmtId="0" fontId="13" fillId="0" borderId="24" xfId="1" applyFont="1" applyBorder="1" applyAlignment="1">
      <alignment horizontal="left" vertical="center" wrapText="1"/>
    </xf>
    <xf numFmtId="0" fontId="9" fillId="0" borderId="31" xfId="1" applyFont="1" applyBorder="1" applyAlignment="1">
      <alignment horizontal="left"/>
    </xf>
    <xf numFmtId="0" fontId="9" fillId="0" borderId="32" xfId="1" applyFont="1" applyBorder="1" applyAlignment="1">
      <alignment horizontal="left"/>
    </xf>
    <xf numFmtId="0" fontId="18" fillId="12" borderId="15" xfId="1" applyFont="1" applyFill="1" applyBorder="1" applyAlignment="1">
      <alignment horizontal="center" vertical="center" wrapText="1"/>
    </xf>
    <xf numFmtId="0" fontId="18" fillId="12" borderId="20" xfId="1" applyFont="1" applyFill="1" applyBorder="1" applyAlignment="1">
      <alignment horizontal="center" vertical="center"/>
    </xf>
    <xf numFmtId="0" fontId="18" fillId="12" borderId="17" xfId="1" applyFont="1" applyFill="1" applyBorder="1" applyAlignment="1">
      <alignment horizontal="center" vertical="center"/>
    </xf>
    <xf numFmtId="0" fontId="18" fillId="13" borderId="15" xfId="1" applyFont="1" applyFill="1" applyBorder="1" applyAlignment="1">
      <alignment horizontal="center" vertical="center" wrapText="1"/>
    </xf>
    <xf numFmtId="0" fontId="18" fillId="13" borderId="20" xfId="1" applyFont="1" applyFill="1" applyBorder="1" applyAlignment="1">
      <alignment horizontal="center" vertical="center"/>
    </xf>
    <xf numFmtId="0" fontId="18" fillId="13" borderId="17" xfId="1" applyFont="1" applyFill="1" applyBorder="1" applyAlignment="1">
      <alignment horizontal="center" vertical="center"/>
    </xf>
    <xf numFmtId="0" fontId="18" fillId="20" borderId="9" xfId="1" applyFont="1" applyFill="1" applyBorder="1" applyAlignment="1">
      <alignment horizontal="center" vertical="top" wrapText="1"/>
    </xf>
    <xf numFmtId="0" fontId="18" fillId="20" borderId="14" xfId="1" applyFont="1" applyFill="1" applyBorder="1" applyAlignment="1">
      <alignment horizontal="center" vertical="top" wrapText="1"/>
    </xf>
    <xf numFmtId="0" fontId="18" fillId="20" borderId="11" xfId="1" applyFont="1" applyFill="1" applyBorder="1" applyAlignment="1">
      <alignment horizontal="center" vertical="top" wrapText="1"/>
    </xf>
    <xf numFmtId="0" fontId="18" fillId="12" borderId="15" xfId="1" applyFont="1" applyFill="1" applyBorder="1" applyAlignment="1">
      <alignment horizontal="center" wrapText="1"/>
    </xf>
    <xf numFmtId="0" fontId="18" fillId="12" borderId="20" xfId="1" applyFont="1" applyFill="1" applyBorder="1" applyAlignment="1">
      <alignment horizontal="center"/>
    </xf>
    <xf numFmtId="0" fontId="18" fillId="12" borderId="17" xfId="1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28" fillId="4" borderId="0" xfId="0" applyFont="1" applyFill="1" applyAlignment="1">
      <alignment horizontal="center"/>
    </xf>
    <xf numFmtId="0" fontId="33" fillId="34" borderId="22" xfId="2" applyFont="1" applyFill="1" applyBorder="1" applyAlignment="1">
      <alignment horizontal="center"/>
    </xf>
    <xf numFmtId="0" fontId="33" fillId="34" borderId="49" xfId="2" applyFont="1" applyFill="1" applyBorder="1" applyAlignment="1">
      <alignment horizontal="center"/>
    </xf>
    <xf numFmtId="0" fontId="33" fillId="34" borderId="32" xfId="2" applyFont="1" applyFill="1" applyBorder="1" applyAlignment="1">
      <alignment horizontal="center"/>
    </xf>
    <xf numFmtId="0" fontId="56" fillId="0" borderId="24" xfId="0" applyFont="1" applyBorder="1" applyAlignment="1">
      <alignment horizontal="left" vertical="center" wrapText="1"/>
    </xf>
    <xf numFmtId="0" fontId="55" fillId="36" borderId="13" xfId="0" applyFont="1" applyFill="1" applyBorder="1" applyAlignment="1">
      <alignment horizontal="center"/>
    </xf>
    <xf numFmtId="0" fontId="55" fillId="36" borderId="12" xfId="0" applyFont="1" applyFill="1" applyBorder="1" applyAlignment="1">
      <alignment horizontal="center"/>
    </xf>
    <xf numFmtId="0" fontId="56" fillId="0" borderId="24" xfId="0" applyFont="1" applyBorder="1" applyAlignment="1">
      <alignment horizontal="center" vertical="top" wrapText="1"/>
    </xf>
    <xf numFmtId="0" fontId="9" fillId="20" borderId="9" xfId="1" applyFont="1" applyFill="1" applyBorder="1" applyAlignment="1">
      <alignment horizontal="center" vertical="center"/>
    </xf>
    <xf numFmtId="0" fontId="9" fillId="20" borderId="14" xfId="1" applyFont="1" applyFill="1" applyBorder="1" applyAlignment="1">
      <alignment horizontal="center" vertical="center"/>
    </xf>
    <xf numFmtId="0" fontId="9" fillId="15" borderId="9" xfId="1" applyFont="1" applyFill="1" applyBorder="1" applyAlignment="1">
      <alignment horizontal="center" vertical="center"/>
    </xf>
    <xf numFmtId="0" fontId="9" fillId="15" borderId="14" xfId="1" applyFont="1" applyFill="1" applyBorder="1" applyAlignment="1">
      <alignment horizontal="center" vertical="center"/>
    </xf>
    <xf numFmtId="0" fontId="9" fillId="20" borderId="11" xfId="1" applyFont="1" applyFill="1" applyBorder="1" applyAlignment="1">
      <alignment horizontal="center" vertical="center"/>
    </xf>
    <xf numFmtId="0" fontId="9" fillId="15" borderId="11" xfId="1" applyFont="1" applyFill="1" applyBorder="1" applyAlignment="1">
      <alignment horizontal="center" vertical="center"/>
    </xf>
    <xf numFmtId="0" fontId="22" fillId="12" borderId="2" xfId="1" applyFont="1" applyFill="1" applyBorder="1" applyAlignment="1">
      <alignment horizontal="left" vertical="top" wrapText="1"/>
    </xf>
    <xf numFmtId="0" fontId="22" fillId="12" borderId="3" xfId="1" applyFont="1" applyFill="1" applyBorder="1" applyAlignment="1">
      <alignment horizontal="left" vertical="top" wrapText="1"/>
    </xf>
    <xf numFmtId="0" fontId="22" fillId="12" borderId="4" xfId="1" applyFont="1" applyFill="1" applyBorder="1" applyAlignment="1">
      <alignment horizontal="left" vertical="top" wrapText="1"/>
    </xf>
    <xf numFmtId="0" fontId="22" fillId="12" borderId="10" xfId="1" applyFont="1" applyFill="1" applyBorder="1" applyAlignment="1">
      <alignment horizontal="left" vertical="top" wrapText="1"/>
    </xf>
    <xf numFmtId="0" fontId="22" fillId="12" borderId="0" xfId="1" applyFont="1" applyFill="1" applyAlignment="1">
      <alignment horizontal="left" vertical="top" wrapText="1"/>
    </xf>
    <xf numFmtId="0" fontId="22" fillId="12" borderId="23" xfId="1" applyFont="1" applyFill="1" applyBorder="1" applyAlignment="1">
      <alignment horizontal="left" vertical="top" wrapText="1"/>
    </xf>
    <xf numFmtId="0" fontId="22" fillId="12" borderId="6" xfId="1" applyFont="1" applyFill="1" applyBorder="1" applyAlignment="1">
      <alignment horizontal="left" vertical="top" wrapText="1"/>
    </xf>
    <xf numFmtId="0" fontId="22" fillId="12" borderId="7" xfId="1" applyFont="1" applyFill="1" applyBorder="1" applyAlignment="1">
      <alignment horizontal="left" vertical="top" wrapText="1"/>
    </xf>
    <xf numFmtId="0" fontId="22" fillId="12" borderId="8" xfId="1" applyFont="1" applyFill="1" applyBorder="1" applyAlignment="1">
      <alignment horizontal="left" vertical="top" wrapText="1"/>
    </xf>
    <xf numFmtId="0" fontId="9" fillId="0" borderId="1" xfId="1" applyFont="1" applyBorder="1" applyAlignment="1">
      <alignment horizontal="center"/>
    </xf>
    <xf numFmtId="0" fontId="9" fillId="0" borderId="33" xfId="1" applyFont="1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68" fontId="0" fillId="0" borderId="33" xfId="0" applyNumberForma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36" borderId="25" xfId="0" applyFont="1" applyFill="1" applyBorder="1" applyAlignment="1">
      <alignment horizontal="center" vertical="center"/>
    </xf>
    <xf numFmtId="0" fontId="1" fillId="36" borderId="1" xfId="0" applyFont="1" applyFill="1" applyBorder="1" applyAlignment="1">
      <alignment horizontal="center"/>
    </xf>
    <xf numFmtId="0" fontId="1" fillId="36" borderId="33" xfId="0" applyFont="1" applyFill="1" applyBorder="1" applyAlignment="1">
      <alignment horizontal="center"/>
    </xf>
    <xf numFmtId="0" fontId="55" fillId="36" borderId="22" xfId="0" applyFont="1" applyFill="1" applyBorder="1" applyAlignment="1">
      <alignment horizontal="center" vertical="center"/>
    </xf>
    <xf numFmtId="0" fontId="55" fillId="36" borderId="31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2" fillId="36" borderId="19" xfId="0" applyFont="1" applyFill="1" applyBorder="1" applyAlignment="1">
      <alignment horizontal="center" vertical="center"/>
    </xf>
    <xf numFmtId="0" fontId="62" fillId="36" borderId="40" xfId="0" applyFont="1" applyFill="1" applyBorder="1" applyAlignment="1">
      <alignment horizontal="center" vertical="center"/>
    </xf>
    <xf numFmtId="0" fontId="62" fillId="36" borderId="41" xfId="0" applyFont="1" applyFill="1" applyBorder="1" applyAlignment="1">
      <alignment horizontal="center" vertical="center"/>
    </xf>
    <xf numFmtId="168" fontId="0" fillId="0" borderId="58" xfId="0" applyNumberFormat="1" applyBorder="1" applyAlignment="1">
      <alignment horizontal="center" vertical="center"/>
    </xf>
    <xf numFmtId="168" fontId="0" fillId="0" borderId="51" xfId="0" applyNumberFormat="1" applyBorder="1" applyAlignment="1">
      <alignment horizontal="center" vertical="center"/>
    </xf>
    <xf numFmtId="168" fontId="0" fillId="0" borderId="45" xfId="0" applyNumberFormat="1" applyBorder="1" applyAlignment="1">
      <alignment horizontal="center" vertical="center"/>
    </xf>
    <xf numFmtId="168" fontId="0" fillId="0" borderId="24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7">
    <cellStyle name="Normal" xfId="0" builtinId="0"/>
    <cellStyle name="Normal 2" xfId="1" xr:uid="{642DDD5E-DE80-4113-A7B1-7CFDD3E1ACF3}"/>
    <cellStyle name="Normal 2 2" xfId="3" xr:uid="{82240F0B-3667-4A5A-8023-948D6AFBBDAE}"/>
    <cellStyle name="Normal 4" xfId="6" xr:uid="{2FA71CF9-CEEC-483F-82E6-B3A060F7DD8A}"/>
    <cellStyle name="Normal 5" xfId="2" xr:uid="{4BC7FBAF-BA33-44EE-983B-943D64100E57}"/>
    <cellStyle name="Normal_X52 Model Change Russie Bresil GF91 S1102 V2 " xfId="5" xr:uid="{7DF16CE5-0B63-46DF-BA31-626087BB4616}"/>
    <cellStyle name="Pourcentage" xfId="4" builtinId="5"/>
  </cellStyles>
  <dxfs count="179"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FF99FF"/>
        </patternFill>
      </fill>
    </dxf>
    <dxf>
      <fill>
        <patternFill>
          <bgColor rgb="FFFF99CC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mruColors>
      <color rgb="FFFF00FF"/>
      <color rgb="FFFF99FF"/>
      <color rgb="FF00FF00"/>
      <color rgb="FFFF9900"/>
      <color rgb="FF996600"/>
      <color rgb="FFFF99CC"/>
      <color rgb="FFFFCC00"/>
      <color rgb="FFCC00FF"/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sheetMetadata" Target="metadata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1.xml"/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courant de veille FlexEVan Vs XDD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Flex_Vs_XDD!$A$3</c:f>
              <c:strCache>
                <c:ptCount val="1"/>
                <c:pt idx="0">
                  <c:v>FlexEVan base_ connectivité 8Jours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Flex_Vs_XDD!$B$3:$AE$3</c:f>
              <c:numCache>
                <c:formatCode>0.0</c:formatCode>
                <c:ptCount val="30"/>
                <c:pt idx="0">
                  <c:v>51.486259999999994</c:v>
                </c:pt>
                <c:pt idx="1">
                  <c:v>47.584583333333327</c:v>
                </c:pt>
                <c:pt idx="2">
                  <c:v>47.584583333333327</c:v>
                </c:pt>
                <c:pt idx="3">
                  <c:v>45.184583333333329</c:v>
                </c:pt>
                <c:pt idx="4">
                  <c:v>45.184583333333329</c:v>
                </c:pt>
                <c:pt idx="5">
                  <c:v>45.184583333333329</c:v>
                </c:pt>
                <c:pt idx="6">
                  <c:v>45.184583333333329</c:v>
                </c:pt>
                <c:pt idx="7">
                  <c:v>45.184583333333329</c:v>
                </c:pt>
                <c:pt idx="8">
                  <c:v>10.084583333333333</c:v>
                </c:pt>
                <c:pt idx="9">
                  <c:v>10.084583333333333</c:v>
                </c:pt>
                <c:pt idx="10">
                  <c:v>10.084583333333333</c:v>
                </c:pt>
                <c:pt idx="11">
                  <c:v>10.084583333333333</c:v>
                </c:pt>
                <c:pt idx="12">
                  <c:v>10.084583333333333</c:v>
                </c:pt>
                <c:pt idx="13">
                  <c:v>10.084583333333333</c:v>
                </c:pt>
                <c:pt idx="14">
                  <c:v>10.084583333333333</c:v>
                </c:pt>
                <c:pt idx="15">
                  <c:v>10.084583333333333</c:v>
                </c:pt>
                <c:pt idx="16">
                  <c:v>10.084583333333333</c:v>
                </c:pt>
                <c:pt idx="17">
                  <c:v>10.084583333333333</c:v>
                </c:pt>
                <c:pt idx="18">
                  <c:v>10.084583333333333</c:v>
                </c:pt>
                <c:pt idx="19">
                  <c:v>10.084583333333333</c:v>
                </c:pt>
                <c:pt idx="20">
                  <c:v>10.084583333333333</c:v>
                </c:pt>
                <c:pt idx="21">
                  <c:v>10.084583333333333</c:v>
                </c:pt>
                <c:pt idx="22">
                  <c:v>10.084583333333333</c:v>
                </c:pt>
                <c:pt idx="23">
                  <c:v>10.084583333333333</c:v>
                </c:pt>
                <c:pt idx="24">
                  <c:v>10.084583333333333</c:v>
                </c:pt>
                <c:pt idx="25">
                  <c:v>10.084583333333333</c:v>
                </c:pt>
                <c:pt idx="26">
                  <c:v>10.084583333333333</c:v>
                </c:pt>
                <c:pt idx="27">
                  <c:v>10.084583333333333</c:v>
                </c:pt>
                <c:pt idx="28">
                  <c:v>10.084583333333333</c:v>
                </c:pt>
                <c:pt idx="29">
                  <c:v>10.084583333333333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1-45BD-8268-1BE56F47CD58}"/>
            </c:ext>
          </c:extLst>
        </c:ser>
        <c:ser>
          <c:idx val="3"/>
          <c:order val="1"/>
          <c:tx>
            <c:strRef>
              <c:f>Flex_Vs_XDD!$A$6</c:f>
              <c:strCache>
                <c:ptCount val="1"/>
                <c:pt idx="0">
                  <c:v>FlexEVan Ttoptions_connectivité &gt;8 jours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Flex_Vs_XDD!$B$5:$AE$5</c:f>
              <c:numCache>
                <c:formatCode>0.0</c:formatCode>
                <c:ptCount val="30"/>
                <c:pt idx="0">
                  <c:v>68.18625999999999</c:v>
                </c:pt>
                <c:pt idx="1">
                  <c:v>64.28458333333333</c:v>
                </c:pt>
                <c:pt idx="2">
                  <c:v>64.28458333333333</c:v>
                </c:pt>
                <c:pt idx="3">
                  <c:v>61.884583333333332</c:v>
                </c:pt>
                <c:pt idx="4">
                  <c:v>61.884583333333332</c:v>
                </c:pt>
                <c:pt idx="5">
                  <c:v>61.884583333333332</c:v>
                </c:pt>
                <c:pt idx="6">
                  <c:v>61.884583333333332</c:v>
                </c:pt>
                <c:pt idx="7">
                  <c:v>61.884583333333332</c:v>
                </c:pt>
                <c:pt idx="8">
                  <c:v>26.784583333333334</c:v>
                </c:pt>
                <c:pt idx="9">
                  <c:v>26.784583333333334</c:v>
                </c:pt>
                <c:pt idx="10">
                  <c:v>26.784583333333334</c:v>
                </c:pt>
                <c:pt idx="11">
                  <c:v>26.784583333333334</c:v>
                </c:pt>
                <c:pt idx="12">
                  <c:v>26.784583333333334</c:v>
                </c:pt>
                <c:pt idx="13">
                  <c:v>26.784583333333334</c:v>
                </c:pt>
                <c:pt idx="14">
                  <c:v>26.784583333333334</c:v>
                </c:pt>
                <c:pt idx="15">
                  <c:v>26.784583333333334</c:v>
                </c:pt>
                <c:pt idx="16">
                  <c:v>26.784583333333334</c:v>
                </c:pt>
                <c:pt idx="17">
                  <c:v>26.784583333333334</c:v>
                </c:pt>
                <c:pt idx="18">
                  <c:v>26.784583333333334</c:v>
                </c:pt>
                <c:pt idx="19">
                  <c:v>26.784583333333334</c:v>
                </c:pt>
                <c:pt idx="20">
                  <c:v>26.784583333333334</c:v>
                </c:pt>
                <c:pt idx="21">
                  <c:v>26.784583333333334</c:v>
                </c:pt>
                <c:pt idx="22">
                  <c:v>26.784583333333334</c:v>
                </c:pt>
                <c:pt idx="23">
                  <c:v>26.784583333333334</c:v>
                </c:pt>
                <c:pt idx="24">
                  <c:v>26.784583333333334</c:v>
                </c:pt>
                <c:pt idx="25">
                  <c:v>26.784583333333334</c:v>
                </c:pt>
                <c:pt idx="26">
                  <c:v>26.784583333333334</c:v>
                </c:pt>
                <c:pt idx="27">
                  <c:v>26.784583333333334</c:v>
                </c:pt>
                <c:pt idx="28">
                  <c:v>26.784583333333334</c:v>
                </c:pt>
                <c:pt idx="29">
                  <c:v>26.784583333333334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1-45BD-8268-1BE56F47CD58}"/>
            </c:ext>
          </c:extLst>
        </c:ser>
        <c:ser>
          <c:idx val="5"/>
          <c:order val="3"/>
          <c:tx>
            <c:strRef>
              <c:f>Flex_Vs_XDD!$A$8</c:f>
              <c:strCache>
                <c:ptCount val="1"/>
                <c:pt idx="0">
                  <c:v>XDD base_connectivité 8 jours</c:v>
                </c:pt>
              </c:strCache>
            </c:strRef>
          </c:tx>
          <c:spPr>
            <a:ln w="381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Flex_Vs_XDD!$B$8:$AE$8</c:f>
              <c:numCache>
                <c:formatCode>0.0</c:formatCode>
                <c:ptCount val="30"/>
                <c:pt idx="0">
                  <c:v>23.994359027777776</c:v>
                </c:pt>
                <c:pt idx="1">
                  <c:v>19.411359027777777</c:v>
                </c:pt>
                <c:pt idx="2">
                  <c:v>19.411359027777777</c:v>
                </c:pt>
                <c:pt idx="3">
                  <c:v>16.911359027777777</c:v>
                </c:pt>
                <c:pt idx="4">
                  <c:v>16.911359027777777</c:v>
                </c:pt>
                <c:pt idx="5">
                  <c:v>16.911359027777777</c:v>
                </c:pt>
                <c:pt idx="6">
                  <c:v>16.911359027777777</c:v>
                </c:pt>
                <c:pt idx="7">
                  <c:v>16.211359027777778</c:v>
                </c:pt>
                <c:pt idx="8">
                  <c:v>3.9113590277777774</c:v>
                </c:pt>
                <c:pt idx="9">
                  <c:v>3.9113590277777774</c:v>
                </c:pt>
                <c:pt idx="10">
                  <c:v>3.9113590277777774</c:v>
                </c:pt>
                <c:pt idx="11">
                  <c:v>3.9113590277777774</c:v>
                </c:pt>
                <c:pt idx="12">
                  <c:v>3.9113590277777774</c:v>
                </c:pt>
                <c:pt idx="13">
                  <c:v>3.9113590277777774</c:v>
                </c:pt>
                <c:pt idx="14">
                  <c:v>3.9113590277777774</c:v>
                </c:pt>
                <c:pt idx="15">
                  <c:v>3.9113590277777774</c:v>
                </c:pt>
                <c:pt idx="16">
                  <c:v>3.9113590277777774</c:v>
                </c:pt>
                <c:pt idx="17">
                  <c:v>3.9113590277777774</c:v>
                </c:pt>
                <c:pt idx="18">
                  <c:v>3.9113590277777774</c:v>
                </c:pt>
                <c:pt idx="19">
                  <c:v>3.9113590277777774</c:v>
                </c:pt>
                <c:pt idx="20">
                  <c:v>3.9113590277777774</c:v>
                </c:pt>
                <c:pt idx="21">
                  <c:v>3.9113590277777774</c:v>
                </c:pt>
                <c:pt idx="22">
                  <c:v>3.9113590277777774</c:v>
                </c:pt>
                <c:pt idx="23">
                  <c:v>3.9113590277777774</c:v>
                </c:pt>
                <c:pt idx="24">
                  <c:v>3.9113590277777774</c:v>
                </c:pt>
                <c:pt idx="25">
                  <c:v>3.9113590277777774</c:v>
                </c:pt>
                <c:pt idx="26">
                  <c:v>3.9113590277777774</c:v>
                </c:pt>
                <c:pt idx="27">
                  <c:v>3.9113590277777774</c:v>
                </c:pt>
                <c:pt idx="28">
                  <c:v>3.9113590277777774</c:v>
                </c:pt>
                <c:pt idx="29">
                  <c:v>3.9113590277777774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1-45BD-8268-1BE56F47CD58}"/>
            </c:ext>
          </c:extLst>
        </c:ser>
        <c:ser>
          <c:idx val="6"/>
          <c:order val="4"/>
          <c:tx>
            <c:strRef>
              <c:f>Flex_Vs_XDD!$A$9</c:f>
              <c:strCache>
                <c:ptCount val="1"/>
                <c:pt idx="0">
                  <c:v>XDD TToptions_connectivité 8 jours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Flex_Vs_XDD!$B$9:$AE$9</c:f>
              <c:numCache>
                <c:formatCode>0.0</c:formatCode>
                <c:ptCount val="30"/>
                <c:pt idx="0">
                  <c:v>31.494359027777776</c:v>
                </c:pt>
                <c:pt idx="1">
                  <c:v>26.911359027777777</c:v>
                </c:pt>
                <c:pt idx="2">
                  <c:v>26.911359027777777</c:v>
                </c:pt>
                <c:pt idx="3">
                  <c:v>24.411359027777777</c:v>
                </c:pt>
                <c:pt idx="4">
                  <c:v>24.411359027777777</c:v>
                </c:pt>
                <c:pt idx="5">
                  <c:v>24.411359027777777</c:v>
                </c:pt>
                <c:pt idx="6">
                  <c:v>24.411359027777777</c:v>
                </c:pt>
                <c:pt idx="7">
                  <c:v>23.711359027777778</c:v>
                </c:pt>
                <c:pt idx="8">
                  <c:v>11.411359027777777</c:v>
                </c:pt>
                <c:pt idx="9">
                  <c:v>11.411359027777777</c:v>
                </c:pt>
                <c:pt idx="10">
                  <c:v>11.411359027777777</c:v>
                </c:pt>
                <c:pt idx="11">
                  <c:v>11.411359027777777</c:v>
                </c:pt>
                <c:pt idx="12">
                  <c:v>11.411359027777777</c:v>
                </c:pt>
                <c:pt idx="13">
                  <c:v>11.411359027777777</c:v>
                </c:pt>
                <c:pt idx="14">
                  <c:v>11.411359027777777</c:v>
                </c:pt>
                <c:pt idx="15">
                  <c:v>11.411359027777777</c:v>
                </c:pt>
                <c:pt idx="16">
                  <c:v>11.411359027777777</c:v>
                </c:pt>
                <c:pt idx="17">
                  <c:v>11.411359027777777</c:v>
                </c:pt>
                <c:pt idx="18">
                  <c:v>11.411359027777777</c:v>
                </c:pt>
                <c:pt idx="19">
                  <c:v>11.411359027777777</c:v>
                </c:pt>
                <c:pt idx="20">
                  <c:v>11.411359027777777</c:v>
                </c:pt>
                <c:pt idx="21">
                  <c:v>11.411359027777777</c:v>
                </c:pt>
                <c:pt idx="22">
                  <c:v>11.411359027777777</c:v>
                </c:pt>
                <c:pt idx="23">
                  <c:v>11.411359027777777</c:v>
                </c:pt>
                <c:pt idx="24">
                  <c:v>11.411359027777777</c:v>
                </c:pt>
                <c:pt idx="25">
                  <c:v>11.411359027777777</c:v>
                </c:pt>
                <c:pt idx="26">
                  <c:v>11.411359027777777</c:v>
                </c:pt>
                <c:pt idx="27">
                  <c:v>11.411359027777777</c:v>
                </c:pt>
                <c:pt idx="28">
                  <c:v>11.411359027777777</c:v>
                </c:pt>
                <c:pt idx="29">
                  <c:v>11.411359027777777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E1-45BD-8268-1BE56F47C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>
          <c:ext xmlns:c15="http://schemas.microsoft.com/office/drawing/2012/chart" uri="{02D57815-91ED-43cb-92C2-25804820EDAC}">
            <c15:filteredLine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Flex_Vs_XDD!$A$7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Flex_Vs_XDD!$B$2:$AE$2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Flex_Vs_XDD!$B$7:$AE$7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1E1-45BD-8268-1BE56F47CD58}"/>
                  </c:ext>
                </c:extLst>
              </c15:ser>
            </c15:filteredLineSeries>
          </c:ext>
        </c:extLst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>
                    <a:solidFill>
                      <a:srgbClr val="FF0000"/>
                    </a:solidFill>
                  </a:rPr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/>
              <a:t>Energie necessaire parking 30 jours /sans remote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Flex_Vs_XDD!$A$34</c:f>
              <c:strCache>
                <c:ptCount val="1"/>
                <c:pt idx="0">
                  <c:v>FlexEVan Ttoptions_connectivité &gt;8 jours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Flex_Vs_XDD!$B$34</c:f>
              <c:numCache>
                <c:formatCode>General</c:formatCode>
                <c:ptCount val="1"/>
                <c:pt idx="0">
                  <c:v>1731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C-47A9-AE2C-F6C74F100550}"/>
            </c:ext>
          </c:extLst>
        </c:ser>
        <c:ser>
          <c:idx val="1"/>
          <c:order val="1"/>
          <c:tx>
            <c:strRef>
              <c:f>Flex_Vs_XDD!$A$35</c:f>
              <c:strCache>
                <c:ptCount val="1"/>
                <c:pt idx="0">
                  <c:v>FlexEVan base_ connectivité 8Jours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Flex_Vs_XDD!$B$35</c:f>
              <c:numCache>
                <c:formatCode>General</c:formatCode>
                <c:ptCount val="1"/>
                <c:pt idx="0">
                  <c:v>1258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C-47A9-AE2C-F6C74F100550}"/>
            </c:ext>
          </c:extLst>
        </c:ser>
        <c:ser>
          <c:idx val="2"/>
          <c:order val="2"/>
          <c:tx>
            <c:strRef>
              <c:f>Flex_Vs_XDD!$A$36</c:f>
              <c:strCache>
                <c:ptCount val="1"/>
                <c:pt idx="0">
                  <c:v>XDD TToptions_connectivité 8 jours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Flex_Vs_XDD!$B$36</c:f>
              <c:numCache>
                <c:formatCode>General</c:formatCode>
                <c:ptCount val="1"/>
                <c:pt idx="0">
                  <c:v>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C-47A9-AE2C-F6C74F100550}"/>
            </c:ext>
          </c:extLst>
        </c:ser>
        <c:ser>
          <c:idx val="3"/>
          <c:order val="3"/>
          <c:tx>
            <c:strRef>
              <c:f>Flex_Vs_XDD!$A$37</c:f>
              <c:strCache>
                <c:ptCount val="1"/>
                <c:pt idx="0">
                  <c:v>XDD base_connectivité 8 jours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val>
            <c:numRef>
              <c:f>Flex_Vs_XDD!$B$37</c:f>
              <c:numCache>
                <c:formatCode>General</c:formatCode>
                <c:ptCount val="1"/>
                <c:pt idx="0">
                  <c:v>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6C-47A9-AE2C-F6C74F10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51657440"/>
        <c:axId val="651662688"/>
      </c:barChart>
      <c:catAx>
        <c:axId val="651657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1662688"/>
        <c:crosses val="autoZero"/>
        <c:auto val="1"/>
        <c:lblAlgn val="ctr"/>
        <c:lblOffset val="100"/>
        <c:noMultiLvlLbl val="0"/>
      </c:catAx>
      <c:valAx>
        <c:axId val="65166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100" b="1">
                    <a:solidFill>
                      <a:srgbClr val="FF0000"/>
                    </a:solidFill>
                  </a:rPr>
                  <a:t>Wh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65744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  <a:r>
              <a:rPr lang="fr-FR" baseline="0"/>
              <a:t> courant de veille FlexEVan Vs XDD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Flex_Vs_XDD!$A$3</c:f>
              <c:strCache>
                <c:ptCount val="1"/>
                <c:pt idx="0">
                  <c:v>FlexEVan base_ connectivité 8Jours</c:v>
                </c:pt>
              </c:strCache>
            </c:strRef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Flex_Vs_XDD!$B$3:$AE$3</c:f>
              <c:numCache>
                <c:formatCode>0.0</c:formatCode>
                <c:ptCount val="30"/>
                <c:pt idx="0">
                  <c:v>51.486259999999994</c:v>
                </c:pt>
                <c:pt idx="1">
                  <c:v>47.584583333333327</c:v>
                </c:pt>
                <c:pt idx="2">
                  <c:v>47.584583333333327</c:v>
                </c:pt>
                <c:pt idx="3">
                  <c:v>45.184583333333329</c:v>
                </c:pt>
                <c:pt idx="4">
                  <c:v>45.184583333333329</c:v>
                </c:pt>
                <c:pt idx="5">
                  <c:v>45.184583333333329</c:v>
                </c:pt>
                <c:pt idx="6">
                  <c:v>45.184583333333329</c:v>
                </c:pt>
                <c:pt idx="7">
                  <c:v>45.184583333333329</c:v>
                </c:pt>
                <c:pt idx="8">
                  <c:v>10.084583333333333</c:v>
                </c:pt>
                <c:pt idx="9">
                  <c:v>10.084583333333333</c:v>
                </c:pt>
                <c:pt idx="10">
                  <c:v>10.084583333333333</c:v>
                </c:pt>
                <c:pt idx="11">
                  <c:v>10.084583333333333</c:v>
                </c:pt>
                <c:pt idx="12">
                  <c:v>10.084583333333333</c:v>
                </c:pt>
                <c:pt idx="13">
                  <c:v>10.084583333333333</c:v>
                </c:pt>
                <c:pt idx="14">
                  <c:v>10.084583333333333</c:v>
                </c:pt>
                <c:pt idx="15">
                  <c:v>10.084583333333333</c:v>
                </c:pt>
                <c:pt idx="16">
                  <c:v>10.084583333333333</c:v>
                </c:pt>
                <c:pt idx="17">
                  <c:v>10.084583333333333</c:v>
                </c:pt>
                <c:pt idx="18">
                  <c:v>10.084583333333333</c:v>
                </c:pt>
                <c:pt idx="19">
                  <c:v>10.084583333333333</c:v>
                </c:pt>
                <c:pt idx="20">
                  <c:v>10.084583333333333</c:v>
                </c:pt>
                <c:pt idx="21">
                  <c:v>10.084583333333333</c:v>
                </c:pt>
                <c:pt idx="22">
                  <c:v>10.084583333333333</c:v>
                </c:pt>
                <c:pt idx="23">
                  <c:v>10.084583333333333</c:v>
                </c:pt>
                <c:pt idx="24">
                  <c:v>10.084583333333333</c:v>
                </c:pt>
                <c:pt idx="25">
                  <c:v>10.084583333333333</c:v>
                </c:pt>
                <c:pt idx="26">
                  <c:v>10.084583333333333</c:v>
                </c:pt>
                <c:pt idx="27">
                  <c:v>10.084583333333333</c:v>
                </c:pt>
                <c:pt idx="28">
                  <c:v>10.084583333333333</c:v>
                </c:pt>
                <c:pt idx="29">
                  <c:v>10.084583333333333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8-4EAF-8922-6DFF31C399C4}"/>
            </c:ext>
          </c:extLst>
        </c:ser>
        <c:ser>
          <c:idx val="3"/>
          <c:order val="1"/>
          <c:tx>
            <c:strRef>
              <c:f>Flex_Vs_XDD!$A$6</c:f>
              <c:strCache>
                <c:ptCount val="1"/>
                <c:pt idx="0">
                  <c:v>FlexEVan Ttoptions_connectivité &gt;8 jours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Flex_Vs_XDD!$B$5:$AE$5</c:f>
              <c:numCache>
                <c:formatCode>0.0</c:formatCode>
                <c:ptCount val="30"/>
                <c:pt idx="0">
                  <c:v>68.18625999999999</c:v>
                </c:pt>
                <c:pt idx="1">
                  <c:v>64.28458333333333</c:v>
                </c:pt>
                <c:pt idx="2">
                  <c:v>64.28458333333333</c:v>
                </c:pt>
                <c:pt idx="3">
                  <c:v>61.884583333333332</c:v>
                </c:pt>
                <c:pt idx="4">
                  <c:v>61.884583333333332</c:v>
                </c:pt>
                <c:pt idx="5">
                  <c:v>61.884583333333332</c:v>
                </c:pt>
                <c:pt idx="6">
                  <c:v>61.884583333333332</c:v>
                </c:pt>
                <c:pt idx="7">
                  <c:v>61.884583333333332</c:v>
                </c:pt>
                <c:pt idx="8">
                  <c:v>26.784583333333334</c:v>
                </c:pt>
                <c:pt idx="9">
                  <c:v>26.784583333333334</c:v>
                </c:pt>
                <c:pt idx="10">
                  <c:v>26.784583333333334</c:v>
                </c:pt>
                <c:pt idx="11">
                  <c:v>26.784583333333334</c:v>
                </c:pt>
                <c:pt idx="12">
                  <c:v>26.784583333333334</c:v>
                </c:pt>
                <c:pt idx="13">
                  <c:v>26.784583333333334</c:v>
                </c:pt>
                <c:pt idx="14">
                  <c:v>26.784583333333334</c:v>
                </c:pt>
                <c:pt idx="15">
                  <c:v>26.784583333333334</c:v>
                </c:pt>
                <c:pt idx="16">
                  <c:v>26.784583333333334</c:v>
                </c:pt>
                <c:pt idx="17">
                  <c:v>26.784583333333334</c:v>
                </c:pt>
                <c:pt idx="18">
                  <c:v>26.784583333333334</c:v>
                </c:pt>
                <c:pt idx="19">
                  <c:v>26.784583333333334</c:v>
                </c:pt>
                <c:pt idx="20">
                  <c:v>26.784583333333334</c:v>
                </c:pt>
                <c:pt idx="21">
                  <c:v>26.784583333333334</c:v>
                </c:pt>
                <c:pt idx="22">
                  <c:v>26.784583333333334</c:v>
                </c:pt>
                <c:pt idx="23">
                  <c:v>26.784583333333334</c:v>
                </c:pt>
                <c:pt idx="24">
                  <c:v>26.784583333333334</c:v>
                </c:pt>
                <c:pt idx="25">
                  <c:v>26.784583333333334</c:v>
                </c:pt>
                <c:pt idx="26">
                  <c:v>26.784583333333334</c:v>
                </c:pt>
                <c:pt idx="27">
                  <c:v>26.784583333333334</c:v>
                </c:pt>
                <c:pt idx="28">
                  <c:v>26.784583333333334</c:v>
                </c:pt>
                <c:pt idx="29">
                  <c:v>26.784583333333334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EAF-8922-6DFF31C399C4}"/>
            </c:ext>
          </c:extLst>
        </c:ser>
        <c:ser>
          <c:idx val="5"/>
          <c:order val="3"/>
          <c:tx>
            <c:strRef>
              <c:f>Flex_Vs_XDD!$A$8</c:f>
              <c:strCache>
                <c:ptCount val="1"/>
                <c:pt idx="0">
                  <c:v>XDD base_connectivité 8 jours</c:v>
                </c:pt>
              </c:strCache>
            </c:strRef>
          </c:tx>
          <c:spPr>
            <a:ln w="381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Flex_Vs_XDD!$B$8:$AE$8</c:f>
              <c:numCache>
                <c:formatCode>0.0</c:formatCode>
                <c:ptCount val="30"/>
                <c:pt idx="0">
                  <c:v>23.994359027777776</c:v>
                </c:pt>
                <c:pt idx="1">
                  <c:v>19.411359027777777</c:v>
                </c:pt>
                <c:pt idx="2">
                  <c:v>19.411359027777777</c:v>
                </c:pt>
                <c:pt idx="3">
                  <c:v>16.911359027777777</c:v>
                </c:pt>
                <c:pt idx="4">
                  <c:v>16.911359027777777</c:v>
                </c:pt>
                <c:pt idx="5">
                  <c:v>16.911359027777777</c:v>
                </c:pt>
                <c:pt idx="6">
                  <c:v>16.911359027777777</c:v>
                </c:pt>
                <c:pt idx="7">
                  <c:v>16.211359027777778</c:v>
                </c:pt>
                <c:pt idx="8">
                  <c:v>3.9113590277777774</c:v>
                </c:pt>
                <c:pt idx="9">
                  <c:v>3.9113590277777774</c:v>
                </c:pt>
                <c:pt idx="10">
                  <c:v>3.9113590277777774</c:v>
                </c:pt>
                <c:pt idx="11">
                  <c:v>3.9113590277777774</c:v>
                </c:pt>
                <c:pt idx="12">
                  <c:v>3.9113590277777774</c:v>
                </c:pt>
                <c:pt idx="13">
                  <c:v>3.9113590277777774</c:v>
                </c:pt>
                <c:pt idx="14">
                  <c:v>3.9113590277777774</c:v>
                </c:pt>
                <c:pt idx="15">
                  <c:v>3.9113590277777774</c:v>
                </c:pt>
                <c:pt idx="16">
                  <c:v>3.9113590277777774</c:v>
                </c:pt>
                <c:pt idx="17">
                  <c:v>3.9113590277777774</c:v>
                </c:pt>
                <c:pt idx="18">
                  <c:v>3.9113590277777774</c:v>
                </c:pt>
                <c:pt idx="19">
                  <c:v>3.9113590277777774</c:v>
                </c:pt>
                <c:pt idx="20">
                  <c:v>3.9113590277777774</c:v>
                </c:pt>
                <c:pt idx="21">
                  <c:v>3.9113590277777774</c:v>
                </c:pt>
                <c:pt idx="22">
                  <c:v>3.9113590277777774</c:v>
                </c:pt>
                <c:pt idx="23">
                  <c:v>3.9113590277777774</c:v>
                </c:pt>
                <c:pt idx="24">
                  <c:v>3.9113590277777774</c:v>
                </c:pt>
                <c:pt idx="25">
                  <c:v>3.9113590277777774</c:v>
                </c:pt>
                <c:pt idx="26">
                  <c:v>3.9113590277777774</c:v>
                </c:pt>
                <c:pt idx="27">
                  <c:v>3.9113590277777774</c:v>
                </c:pt>
                <c:pt idx="28">
                  <c:v>3.9113590277777774</c:v>
                </c:pt>
                <c:pt idx="29">
                  <c:v>3.9113590277777774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8-4EAF-8922-6DFF31C399C4}"/>
            </c:ext>
          </c:extLst>
        </c:ser>
        <c:ser>
          <c:idx val="6"/>
          <c:order val="4"/>
          <c:tx>
            <c:strRef>
              <c:f>Flex_Vs_XDD!$A$9</c:f>
              <c:strCache>
                <c:ptCount val="1"/>
                <c:pt idx="0">
                  <c:v>XDD TToptions_connectivité 8 jours</c:v>
                </c:pt>
              </c:strCache>
            </c:strRef>
          </c:tx>
          <c:spPr>
            <a:ln w="381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Flex_Vs_XDD!$B$2:$AE$2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Flex_Vs_XDD!$B$9:$AE$9</c:f>
              <c:numCache>
                <c:formatCode>0.0</c:formatCode>
                <c:ptCount val="30"/>
                <c:pt idx="0">
                  <c:v>31.494359027777776</c:v>
                </c:pt>
                <c:pt idx="1">
                  <c:v>26.911359027777777</c:v>
                </c:pt>
                <c:pt idx="2">
                  <c:v>26.911359027777777</c:v>
                </c:pt>
                <c:pt idx="3">
                  <c:v>24.411359027777777</c:v>
                </c:pt>
                <c:pt idx="4">
                  <c:v>24.411359027777777</c:v>
                </c:pt>
                <c:pt idx="5">
                  <c:v>24.411359027777777</c:v>
                </c:pt>
                <c:pt idx="6">
                  <c:v>24.411359027777777</c:v>
                </c:pt>
                <c:pt idx="7">
                  <c:v>23.711359027777778</c:v>
                </c:pt>
                <c:pt idx="8">
                  <c:v>11.411359027777777</c:v>
                </c:pt>
                <c:pt idx="9">
                  <c:v>11.411359027777777</c:v>
                </c:pt>
                <c:pt idx="10">
                  <c:v>11.411359027777777</c:v>
                </c:pt>
                <c:pt idx="11">
                  <c:v>11.411359027777777</c:v>
                </c:pt>
                <c:pt idx="12">
                  <c:v>11.411359027777777</c:v>
                </c:pt>
                <c:pt idx="13">
                  <c:v>11.411359027777777</c:v>
                </c:pt>
                <c:pt idx="14">
                  <c:v>11.411359027777777</c:v>
                </c:pt>
                <c:pt idx="15">
                  <c:v>11.411359027777777</c:v>
                </c:pt>
                <c:pt idx="16">
                  <c:v>11.411359027777777</c:v>
                </c:pt>
                <c:pt idx="17">
                  <c:v>11.411359027777777</c:v>
                </c:pt>
                <c:pt idx="18">
                  <c:v>11.411359027777777</c:v>
                </c:pt>
                <c:pt idx="19">
                  <c:v>11.411359027777777</c:v>
                </c:pt>
                <c:pt idx="20">
                  <c:v>11.411359027777777</c:v>
                </c:pt>
                <c:pt idx="21">
                  <c:v>11.411359027777777</c:v>
                </c:pt>
                <c:pt idx="22">
                  <c:v>11.411359027777777</c:v>
                </c:pt>
                <c:pt idx="23">
                  <c:v>11.411359027777777</c:v>
                </c:pt>
                <c:pt idx="24">
                  <c:v>11.411359027777777</c:v>
                </c:pt>
                <c:pt idx="25">
                  <c:v>11.411359027777777</c:v>
                </c:pt>
                <c:pt idx="26">
                  <c:v>11.411359027777777</c:v>
                </c:pt>
                <c:pt idx="27">
                  <c:v>11.411359027777777</c:v>
                </c:pt>
                <c:pt idx="28">
                  <c:v>11.411359027777777</c:v>
                </c:pt>
                <c:pt idx="29">
                  <c:v>11.411359027777777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8-4EAF-8922-6DFF31C39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>
          <c:ext xmlns:c15="http://schemas.microsoft.com/office/drawing/2012/chart" uri="{02D57815-91ED-43cb-92C2-25804820EDAC}">
            <c15:filteredLine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Flex_Vs_XDD!$A$7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Flex_Vs_XDD!$B$2:$AE$2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Flex_Vs_XDD!$B$7:$AE$7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6F8-4EAF-8922-6DFF31C399C4}"/>
                  </c:ext>
                </c:extLst>
              </c15:ser>
            </c15:filteredLineSeries>
          </c:ext>
        </c:extLst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>
                    <a:solidFill>
                      <a:srgbClr val="FF0000"/>
                    </a:solidFill>
                  </a:rPr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9B1A-4A4B-8EE6-1A71A26CCE76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9B1A-4A4B-8EE6-1A71A26CC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9355-4EDD-9E6E-C9E66A72667C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9355-4EDD-9E6E-C9E66A726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1AB0-4A13-855D-F6F06FEC1DE4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1AB0-4A13-855D-F6F06FEC1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3237-4AD9-B253-985B6B844142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3237-4AD9-B253-985B6B84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9E37-4645-8C49-3445149B6BC9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9E37-4645-8C49-3445149B6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15EC-4450-B235-4106B10A33AE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15EC-4450-B235-4106B10A3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Biberonnage_23°!$K$217:$AR$217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90.55827033333334</c:v>
                </c:pt>
                <c:pt idx="2">
                  <c:v>89.552371777777779</c:v>
                </c:pt>
                <c:pt idx="3">
                  <c:v>88.546473222222218</c:v>
                </c:pt>
                <c:pt idx="4">
                  <c:v>88.546473222222218</c:v>
                </c:pt>
                <c:pt idx="5">
                  <c:v>87.732574748056521</c:v>
                </c:pt>
                <c:pt idx="6">
                  <c:v>86.918676192500968</c:v>
                </c:pt>
                <c:pt idx="7">
                  <c:v>86.104777718335271</c:v>
                </c:pt>
                <c:pt idx="8">
                  <c:v>90</c:v>
                </c:pt>
                <c:pt idx="9">
                  <c:v>89.186101444444446</c:v>
                </c:pt>
                <c:pt idx="10">
                  <c:v>89.186101444444446</c:v>
                </c:pt>
                <c:pt idx="11">
                  <c:v>88.546522952846743</c:v>
                </c:pt>
                <c:pt idx="12">
                  <c:v>87.906944397291184</c:v>
                </c:pt>
                <c:pt idx="13">
                  <c:v>87.267365841735625</c:v>
                </c:pt>
                <c:pt idx="14">
                  <c:v>86.627787286180066</c:v>
                </c:pt>
                <c:pt idx="15">
                  <c:v>85.988208730624507</c:v>
                </c:pt>
                <c:pt idx="16">
                  <c:v>90</c:v>
                </c:pt>
                <c:pt idx="17">
                  <c:v>89.360421444444441</c:v>
                </c:pt>
                <c:pt idx="18">
                  <c:v>88.720842888888882</c:v>
                </c:pt>
                <c:pt idx="19">
                  <c:v>88.081264333333323</c:v>
                </c:pt>
                <c:pt idx="20">
                  <c:v>87.441685777777764</c:v>
                </c:pt>
                <c:pt idx="21">
                  <c:v>86.802107222222205</c:v>
                </c:pt>
                <c:pt idx="22">
                  <c:v>86.162528666666645</c:v>
                </c:pt>
                <c:pt idx="23">
                  <c:v>90</c:v>
                </c:pt>
                <c:pt idx="24">
                  <c:v>89.360421444444441</c:v>
                </c:pt>
                <c:pt idx="25">
                  <c:v>88.720842888888882</c:v>
                </c:pt>
                <c:pt idx="26">
                  <c:v>88.081264333333323</c:v>
                </c:pt>
                <c:pt idx="27">
                  <c:v>87.441685777777764</c:v>
                </c:pt>
                <c:pt idx="28">
                  <c:v>86.802107222222205</c:v>
                </c:pt>
                <c:pt idx="29">
                  <c:v>86.162528666666645</c:v>
                </c:pt>
                <c:pt idx="30">
                  <c:v>90</c:v>
                </c:pt>
                <c:pt idx="31">
                  <c:v>89.360421444444441</c:v>
                </c:pt>
                <c:pt idx="32">
                  <c:v>88.720842888888882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A5-4DB6-9E46-F0F9A0803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Biberonnage_23°!$K$270:$DA$270</c:f>
              <c:numCache>
                <c:formatCode>0.00</c:formatCode>
                <c:ptCount val="94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41-42D4-A535-3C2F948F4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Biberonnage_23°!$K$242:$AR$242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89.502270333333328</c:v>
                </c:pt>
                <c:pt idx="2">
                  <c:v>87.44037177777777</c:v>
                </c:pt>
                <c:pt idx="3">
                  <c:v>85.378473222222212</c:v>
                </c:pt>
                <c:pt idx="4">
                  <c:v>85.378473222222212</c:v>
                </c:pt>
                <c:pt idx="5">
                  <c:v>83.508574853656512</c:v>
                </c:pt>
                <c:pt idx="6">
                  <c:v>81.638676298100961</c:v>
                </c:pt>
                <c:pt idx="7">
                  <c:v>79.768777929535261</c:v>
                </c:pt>
                <c:pt idx="8">
                  <c:v>90</c:v>
                </c:pt>
                <c:pt idx="9">
                  <c:v>88.130101444444449</c:v>
                </c:pt>
                <c:pt idx="10">
                  <c:v>88.130101444444449</c:v>
                </c:pt>
                <c:pt idx="11">
                  <c:v>86.462523055646756</c:v>
                </c:pt>
                <c:pt idx="12">
                  <c:v>84.794944500091205</c:v>
                </c:pt>
                <c:pt idx="13">
                  <c:v>83.127365944535654</c:v>
                </c:pt>
                <c:pt idx="14">
                  <c:v>81.459787388980104</c:v>
                </c:pt>
                <c:pt idx="15">
                  <c:v>79.792208833424553</c:v>
                </c:pt>
                <c:pt idx="16">
                  <c:v>90</c:v>
                </c:pt>
                <c:pt idx="17">
                  <c:v>88.332421444444449</c:v>
                </c:pt>
                <c:pt idx="18">
                  <c:v>86.664842888888899</c:v>
                </c:pt>
                <c:pt idx="19">
                  <c:v>84.997264333333334</c:v>
                </c:pt>
                <c:pt idx="20">
                  <c:v>83.329685777777769</c:v>
                </c:pt>
                <c:pt idx="21">
                  <c:v>81.662107222222204</c:v>
                </c:pt>
                <c:pt idx="22">
                  <c:v>79.994528666666639</c:v>
                </c:pt>
                <c:pt idx="23">
                  <c:v>90</c:v>
                </c:pt>
                <c:pt idx="24">
                  <c:v>88.332421444444435</c:v>
                </c:pt>
                <c:pt idx="25">
                  <c:v>86.66484288888887</c:v>
                </c:pt>
                <c:pt idx="26">
                  <c:v>84.997264333333305</c:v>
                </c:pt>
                <c:pt idx="27">
                  <c:v>83.32968577777774</c:v>
                </c:pt>
                <c:pt idx="28">
                  <c:v>81.662107222222176</c:v>
                </c:pt>
                <c:pt idx="29">
                  <c:v>79.994528666666611</c:v>
                </c:pt>
                <c:pt idx="30">
                  <c:v>90</c:v>
                </c:pt>
                <c:pt idx="31">
                  <c:v>88.332421444444435</c:v>
                </c:pt>
                <c:pt idx="32">
                  <c:v>86.66484288888887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F2-444E-ADCC-C529D6137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Biberonnage_23°!$D$293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Biberonnage_23°!$E$293:$AR$293</c15:sqref>
                  </c15:fullRef>
                </c:ext>
              </c:extLst>
              <c:f>Biberonnage_23°!$J$293:$AR$293</c:f>
              <c:numCache>
                <c:formatCode>0.0</c:formatCode>
                <c:ptCount val="34"/>
                <c:pt idx="0">
                  <c:v>25.224388888888885</c:v>
                </c:pt>
                <c:pt idx="1">
                  <c:v>25.224388888888885</c:v>
                </c:pt>
                <c:pt idx="2">
                  <c:v>25.145388888888888</c:v>
                </c:pt>
                <c:pt idx="3">
                  <c:v>25.145388888888888</c:v>
                </c:pt>
                <c:pt idx="4">
                  <c:v>25.145388888888888</c:v>
                </c:pt>
                <c:pt idx="5">
                  <c:v>20.345388888888888</c:v>
                </c:pt>
                <c:pt idx="6">
                  <c:v>20.345388888888888</c:v>
                </c:pt>
                <c:pt idx="7">
                  <c:v>20.345388888888888</c:v>
                </c:pt>
                <c:pt idx="8">
                  <c:v>20.345388888888888</c:v>
                </c:pt>
                <c:pt idx="9">
                  <c:v>20.345388888888888</c:v>
                </c:pt>
                <c:pt idx="10">
                  <c:v>20.345388888888888</c:v>
                </c:pt>
                <c:pt idx="11">
                  <c:v>15.987388888888887</c:v>
                </c:pt>
                <c:pt idx="12">
                  <c:v>15.987388888888887</c:v>
                </c:pt>
                <c:pt idx="13">
                  <c:v>15.987388888888887</c:v>
                </c:pt>
                <c:pt idx="14">
                  <c:v>15.987388888888887</c:v>
                </c:pt>
                <c:pt idx="15">
                  <c:v>15.987388888888887</c:v>
                </c:pt>
                <c:pt idx="16">
                  <c:v>15.987388888888887</c:v>
                </c:pt>
                <c:pt idx="17">
                  <c:v>15.987388888888887</c:v>
                </c:pt>
                <c:pt idx="18">
                  <c:v>15.987388888888887</c:v>
                </c:pt>
                <c:pt idx="19">
                  <c:v>15.987388888888887</c:v>
                </c:pt>
                <c:pt idx="20">
                  <c:v>15.987388888888887</c:v>
                </c:pt>
                <c:pt idx="21">
                  <c:v>15.987388888888887</c:v>
                </c:pt>
                <c:pt idx="22">
                  <c:v>15.987388888888887</c:v>
                </c:pt>
                <c:pt idx="23">
                  <c:v>15.987388888888887</c:v>
                </c:pt>
                <c:pt idx="24">
                  <c:v>15.987388888888887</c:v>
                </c:pt>
                <c:pt idx="25">
                  <c:v>15.987388888888887</c:v>
                </c:pt>
                <c:pt idx="26">
                  <c:v>15.987388888888887</c:v>
                </c:pt>
                <c:pt idx="27">
                  <c:v>15.987388888888887</c:v>
                </c:pt>
                <c:pt idx="28">
                  <c:v>15.987388888888887</c:v>
                </c:pt>
                <c:pt idx="29">
                  <c:v>15.987388888888887</c:v>
                </c:pt>
                <c:pt idx="30">
                  <c:v>15.987388888888887</c:v>
                </c:pt>
                <c:pt idx="31">
                  <c:v>15.987388888888887</c:v>
                </c:pt>
                <c:pt idx="32">
                  <c:v>15.987388888888887</c:v>
                </c:pt>
                <c:pt idx="33">
                  <c:v>15.987388888888887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2-4D6E-9D52-785F2458FB31}"/>
            </c:ext>
          </c:extLst>
        </c:ser>
        <c:ser>
          <c:idx val="1"/>
          <c:order val="1"/>
          <c:tx>
            <c:strRef>
              <c:f>Biberonnage_23°!$D$301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Biberonnage_23°!$E$301:$AR$301</c15:sqref>
                  </c15:fullRef>
                </c:ext>
              </c:extLst>
              <c:f>Biberonnage_23°!$J$301:$AR$301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02-4D6E-9D52-785F2458FB31}"/>
            </c:ext>
          </c:extLst>
        </c:ser>
        <c:ser>
          <c:idx val="2"/>
          <c:order val="2"/>
          <c:tx>
            <c:strRef>
              <c:f>Biberonnage_23°!$D$298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Biberonnage_23°!$E$298:$AR$298</c15:sqref>
                  </c15:fullRef>
                </c:ext>
              </c:extLst>
              <c:f>Biberonnage_23°!$J$298:$AR$298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02-4D6E-9D52-785F2458FB31}"/>
            </c:ext>
          </c:extLst>
        </c:ser>
        <c:ser>
          <c:idx val="3"/>
          <c:order val="3"/>
          <c:tx>
            <c:strRef>
              <c:f>Biberonnage_23°!$D$296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Biberonnage_23°!$E$296:$AR$296</c15:sqref>
                  </c15:fullRef>
                </c:ext>
              </c:extLst>
              <c:f>Biberonnage_23°!$J$296:$AR$296</c:f>
              <c:numCache>
                <c:formatCode>0.0</c:formatCode>
                <c:ptCount val="34"/>
                <c:pt idx="0">
                  <c:v>51.624388888888888</c:v>
                </c:pt>
                <c:pt idx="1">
                  <c:v>51.624388888888888</c:v>
                </c:pt>
                <c:pt idx="2">
                  <c:v>51.545388888888887</c:v>
                </c:pt>
                <c:pt idx="3">
                  <c:v>51.545388888888887</c:v>
                </c:pt>
                <c:pt idx="4">
                  <c:v>51.545388888888887</c:v>
                </c:pt>
                <c:pt idx="5">
                  <c:v>46.745388888888883</c:v>
                </c:pt>
                <c:pt idx="6">
                  <c:v>46.745388888888883</c:v>
                </c:pt>
                <c:pt idx="7">
                  <c:v>46.745388888888883</c:v>
                </c:pt>
                <c:pt idx="8">
                  <c:v>46.745388888888883</c:v>
                </c:pt>
                <c:pt idx="9">
                  <c:v>46.745388888888883</c:v>
                </c:pt>
                <c:pt idx="10">
                  <c:v>46.745388888888883</c:v>
                </c:pt>
                <c:pt idx="11">
                  <c:v>41.68738888888889</c:v>
                </c:pt>
                <c:pt idx="12">
                  <c:v>41.68738888888889</c:v>
                </c:pt>
                <c:pt idx="13">
                  <c:v>41.68738888888889</c:v>
                </c:pt>
                <c:pt idx="14">
                  <c:v>41.68738888888889</c:v>
                </c:pt>
                <c:pt idx="15">
                  <c:v>41.68738888888889</c:v>
                </c:pt>
                <c:pt idx="16">
                  <c:v>41.68738888888889</c:v>
                </c:pt>
                <c:pt idx="17">
                  <c:v>41.68738888888889</c:v>
                </c:pt>
                <c:pt idx="18">
                  <c:v>41.68738888888889</c:v>
                </c:pt>
                <c:pt idx="19">
                  <c:v>41.68738888888889</c:v>
                </c:pt>
                <c:pt idx="20">
                  <c:v>41.68738888888889</c:v>
                </c:pt>
                <c:pt idx="21">
                  <c:v>41.68738888888889</c:v>
                </c:pt>
                <c:pt idx="22">
                  <c:v>41.68738888888889</c:v>
                </c:pt>
                <c:pt idx="23">
                  <c:v>41.68738888888889</c:v>
                </c:pt>
                <c:pt idx="24">
                  <c:v>41.68738888888889</c:v>
                </c:pt>
                <c:pt idx="25">
                  <c:v>41.68738888888889</c:v>
                </c:pt>
                <c:pt idx="26">
                  <c:v>41.68738888888889</c:v>
                </c:pt>
                <c:pt idx="27">
                  <c:v>41.68738888888889</c:v>
                </c:pt>
                <c:pt idx="28">
                  <c:v>41.68738888888889</c:v>
                </c:pt>
                <c:pt idx="29">
                  <c:v>41.68738888888889</c:v>
                </c:pt>
                <c:pt idx="30">
                  <c:v>41.68738888888889</c:v>
                </c:pt>
                <c:pt idx="31">
                  <c:v>41.68738888888889</c:v>
                </c:pt>
                <c:pt idx="32">
                  <c:v>41.68738888888889</c:v>
                </c:pt>
                <c:pt idx="33">
                  <c:v>41.68738888888889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02-4D6E-9D52-785F2458FB31}"/>
            </c:ext>
          </c:extLst>
        </c:ser>
        <c:ser>
          <c:idx val="4"/>
          <c:order val="4"/>
          <c:tx>
            <c:strRef>
              <c:f>Biberonnage_23°!$D$297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Biberonnage_23°!$E$297:$AR$297</c15:sqref>
                  </c15:fullRef>
                </c:ext>
              </c:extLst>
              <c:f>Biberonnage_23°!$J$297:$AR$297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02-4D6E-9D52-785F2458F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Biberonnage_23°!$D$306</c:f>
              <c:strCache>
                <c:ptCount val="1"/>
                <c:pt idx="0">
                  <c:v>conso de veille delivery AVEC unplug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Biberonnage_23°!$E$305:$CZ$305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Biberonnage_23°!$E$306:$CZ$306</c:f>
              <c:numCache>
                <c:formatCode>0.00</c:formatCode>
                <c:ptCount val="99"/>
                <c:pt idx="0">
                  <c:v>2014.3599800925927</c:v>
                </c:pt>
                <c:pt idx="1">
                  <c:v>2014.3599800925927</c:v>
                </c:pt>
                <c:pt idx="2">
                  <c:v>14.359980092592588</c:v>
                </c:pt>
                <c:pt idx="3">
                  <c:v>14.359980092592588</c:v>
                </c:pt>
                <c:pt idx="4">
                  <c:v>14.359980092592588</c:v>
                </c:pt>
                <c:pt idx="5">
                  <c:v>14.359980092592588</c:v>
                </c:pt>
                <c:pt idx="6">
                  <c:v>14.359980092592588</c:v>
                </c:pt>
                <c:pt idx="7">
                  <c:v>14.359980092592588</c:v>
                </c:pt>
                <c:pt idx="8">
                  <c:v>14.359980092592588</c:v>
                </c:pt>
                <c:pt idx="9">
                  <c:v>14.359980092592588</c:v>
                </c:pt>
                <c:pt idx="10">
                  <c:v>14.359980092592588</c:v>
                </c:pt>
                <c:pt idx="11">
                  <c:v>14.359980092592588</c:v>
                </c:pt>
                <c:pt idx="12">
                  <c:v>14.359980092592588</c:v>
                </c:pt>
                <c:pt idx="13">
                  <c:v>14.359980092592588</c:v>
                </c:pt>
                <c:pt idx="14">
                  <c:v>14.359980092592588</c:v>
                </c:pt>
                <c:pt idx="15">
                  <c:v>14.359980092592588</c:v>
                </c:pt>
                <c:pt idx="16">
                  <c:v>14.359980092592588</c:v>
                </c:pt>
                <c:pt idx="17">
                  <c:v>14.359980092592588</c:v>
                </c:pt>
                <c:pt idx="18">
                  <c:v>14.359980092592588</c:v>
                </c:pt>
                <c:pt idx="19">
                  <c:v>13.159980092592589</c:v>
                </c:pt>
                <c:pt idx="20">
                  <c:v>13.159980092592589</c:v>
                </c:pt>
                <c:pt idx="21">
                  <c:v>13.159980092592589</c:v>
                </c:pt>
                <c:pt idx="22">
                  <c:v>13.159980092592589</c:v>
                </c:pt>
                <c:pt idx="23">
                  <c:v>13.159980092592589</c:v>
                </c:pt>
                <c:pt idx="24">
                  <c:v>13.159980092592589</c:v>
                </c:pt>
                <c:pt idx="25">
                  <c:v>13.159980092592589</c:v>
                </c:pt>
                <c:pt idx="26">
                  <c:v>13.159980092592589</c:v>
                </c:pt>
                <c:pt idx="27">
                  <c:v>13.159980092592589</c:v>
                </c:pt>
                <c:pt idx="28">
                  <c:v>13.159980092592589</c:v>
                </c:pt>
                <c:pt idx="29">
                  <c:v>13.159980092592589</c:v>
                </c:pt>
                <c:pt idx="30">
                  <c:v>13.159980092592589</c:v>
                </c:pt>
                <c:pt idx="31">
                  <c:v>13.159980092592589</c:v>
                </c:pt>
                <c:pt idx="32">
                  <c:v>13.159980092592589</c:v>
                </c:pt>
                <c:pt idx="33">
                  <c:v>13.159980092592589</c:v>
                </c:pt>
                <c:pt idx="34">
                  <c:v>13.159980092592589</c:v>
                </c:pt>
                <c:pt idx="35">
                  <c:v>13.159980092592589</c:v>
                </c:pt>
                <c:pt idx="36">
                  <c:v>13.159980092592589</c:v>
                </c:pt>
                <c:pt idx="37">
                  <c:v>13.159980092592589</c:v>
                </c:pt>
                <c:pt idx="38">
                  <c:v>13.159980092592589</c:v>
                </c:pt>
                <c:pt idx="39">
                  <c:v>13.159980092592589</c:v>
                </c:pt>
                <c:pt idx="40">
                  <c:v>13.159980092592589</c:v>
                </c:pt>
                <c:pt idx="41">
                  <c:v>13.159980092592589</c:v>
                </c:pt>
                <c:pt idx="42">
                  <c:v>13.159980092592589</c:v>
                </c:pt>
                <c:pt idx="43">
                  <c:v>13.159980092592589</c:v>
                </c:pt>
                <c:pt idx="44">
                  <c:v>13.159980092592589</c:v>
                </c:pt>
                <c:pt idx="45">
                  <c:v>13.159980092592589</c:v>
                </c:pt>
                <c:pt idx="46">
                  <c:v>13.159980092592589</c:v>
                </c:pt>
                <c:pt idx="47">
                  <c:v>13.159980092592589</c:v>
                </c:pt>
                <c:pt idx="48">
                  <c:v>13.159980092592589</c:v>
                </c:pt>
                <c:pt idx="49">
                  <c:v>13.159980092592589</c:v>
                </c:pt>
                <c:pt idx="50">
                  <c:v>13.159980092592589</c:v>
                </c:pt>
                <c:pt idx="51">
                  <c:v>13.159980092592589</c:v>
                </c:pt>
                <c:pt idx="52">
                  <c:v>13.159980092592589</c:v>
                </c:pt>
                <c:pt idx="53">
                  <c:v>13.159980092592589</c:v>
                </c:pt>
                <c:pt idx="54">
                  <c:v>13.159980092592589</c:v>
                </c:pt>
                <c:pt idx="55">
                  <c:v>13.159980092592589</c:v>
                </c:pt>
                <c:pt idx="56">
                  <c:v>13.159980092592589</c:v>
                </c:pt>
                <c:pt idx="57">
                  <c:v>13.159980092592589</c:v>
                </c:pt>
                <c:pt idx="58">
                  <c:v>13.159980092592589</c:v>
                </c:pt>
                <c:pt idx="59">
                  <c:v>13.159980092592589</c:v>
                </c:pt>
                <c:pt idx="60">
                  <c:v>13.159980092592589</c:v>
                </c:pt>
                <c:pt idx="61">
                  <c:v>13.159980092592589</c:v>
                </c:pt>
                <c:pt idx="62">
                  <c:v>13.159980092592589</c:v>
                </c:pt>
                <c:pt idx="63">
                  <c:v>13.159980092592589</c:v>
                </c:pt>
                <c:pt idx="64">
                  <c:v>13.159980092592589</c:v>
                </c:pt>
                <c:pt idx="65">
                  <c:v>13.159980092592589</c:v>
                </c:pt>
                <c:pt idx="66">
                  <c:v>13.159980092592589</c:v>
                </c:pt>
                <c:pt idx="67">
                  <c:v>13.159980092592589</c:v>
                </c:pt>
                <c:pt idx="68">
                  <c:v>13.159980092592589</c:v>
                </c:pt>
                <c:pt idx="69">
                  <c:v>13.159980092592589</c:v>
                </c:pt>
                <c:pt idx="70">
                  <c:v>13.159980092592589</c:v>
                </c:pt>
                <c:pt idx="71">
                  <c:v>13.159980092592589</c:v>
                </c:pt>
                <c:pt idx="72">
                  <c:v>13.159980092592589</c:v>
                </c:pt>
                <c:pt idx="73">
                  <c:v>13.159980092592589</c:v>
                </c:pt>
                <c:pt idx="74">
                  <c:v>13.159980092592589</c:v>
                </c:pt>
                <c:pt idx="75">
                  <c:v>13.159980092592589</c:v>
                </c:pt>
                <c:pt idx="76">
                  <c:v>13.159980092592589</c:v>
                </c:pt>
                <c:pt idx="77">
                  <c:v>13.159980092592589</c:v>
                </c:pt>
                <c:pt idx="78">
                  <c:v>13.159980092592589</c:v>
                </c:pt>
                <c:pt idx="79">
                  <c:v>13.159980092592589</c:v>
                </c:pt>
                <c:pt idx="80">
                  <c:v>13.159980092592589</c:v>
                </c:pt>
                <c:pt idx="81">
                  <c:v>13.159980092592589</c:v>
                </c:pt>
                <c:pt idx="82">
                  <c:v>13.159980092592589</c:v>
                </c:pt>
                <c:pt idx="83">
                  <c:v>13.159980092592589</c:v>
                </c:pt>
                <c:pt idx="84">
                  <c:v>13.159980092592589</c:v>
                </c:pt>
                <c:pt idx="85">
                  <c:v>13.159980092592589</c:v>
                </c:pt>
                <c:pt idx="86">
                  <c:v>13.159980092592589</c:v>
                </c:pt>
                <c:pt idx="87">
                  <c:v>13.159980092592589</c:v>
                </c:pt>
                <c:pt idx="88">
                  <c:v>13.159980092592589</c:v>
                </c:pt>
                <c:pt idx="89">
                  <c:v>13.159980092592589</c:v>
                </c:pt>
                <c:pt idx="90">
                  <c:v>13.159980092592589</c:v>
                </c:pt>
                <c:pt idx="91">
                  <c:v>13.159980092592589</c:v>
                </c:pt>
                <c:pt idx="92">
                  <c:v>13.159980092592589</c:v>
                </c:pt>
                <c:pt idx="93">
                  <c:v>13.159980092592589</c:v>
                </c:pt>
                <c:pt idx="94">
                  <c:v>13.159980092592589</c:v>
                </c:pt>
                <c:pt idx="95">
                  <c:v>13.159980092592589</c:v>
                </c:pt>
                <c:pt idx="96">
                  <c:v>13.159980092592589</c:v>
                </c:pt>
                <c:pt idx="97">
                  <c:v>13.159980092592589</c:v>
                </c:pt>
                <c:pt idx="98">
                  <c:v>13.159980092592589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8-4687-B86E-601FFC455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Biberonnage_23°!$D$293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Biberonnage_23°!$E$293:$AR$293</c15:sqref>
                  </c15:fullRef>
                </c:ext>
              </c:extLst>
              <c:f>Biberonnage_23°!$J$293:$AR$293</c:f>
              <c:numCache>
                <c:formatCode>0.0</c:formatCode>
                <c:ptCount val="34"/>
                <c:pt idx="0">
                  <c:v>25.224388888888885</c:v>
                </c:pt>
                <c:pt idx="1">
                  <c:v>25.224388888888885</c:v>
                </c:pt>
                <c:pt idx="2">
                  <c:v>25.145388888888888</c:v>
                </c:pt>
                <c:pt idx="3">
                  <c:v>25.145388888888888</c:v>
                </c:pt>
                <c:pt idx="4">
                  <c:v>25.145388888888888</c:v>
                </c:pt>
                <c:pt idx="5">
                  <c:v>20.345388888888888</c:v>
                </c:pt>
                <c:pt idx="6">
                  <c:v>20.345388888888888</c:v>
                </c:pt>
                <c:pt idx="7">
                  <c:v>20.345388888888888</c:v>
                </c:pt>
                <c:pt idx="8">
                  <c:v>20.345388888888888</c:v>
                </c:pt>
                <c:pt idx="9">
                  <c:v>20.345388888888888</c:v>
                </c:pt>
                <c:pt idx="10">
                  <c:v>20.345388888888888</c:v>
                </c:pt>
                <c:pt idx="11">
                  <c:v>15.987388888888887</c:v>
                </c:pt>
                <c:pt idx="12">
                  <c:v>15.987388888888887</c:v>
                </c:pt>
                <c:pt idx="13">
                  <c:v>15.987388888888887</c:v>
                </c:pt>
                <c:pt idx="14">
                  <c:v>15.987388888888887</c:v>
                </c:pt>
                <c:pt idx="15">
                  <c:v>15.987388888888887</c:v>
                </c:pt>
                <c:pt idx="16">
                  <c:v>15.987388888888887</c:v>
                </c:pt>
                <c:pt idx="17">
                  <c:v>15.987388888888887</c:v>
                </c:pt>
                <c:pt idx="18">
                  <c:v>15.987388888888887</c:v>
                </c:pt>
                <c:pt idx="19">
                  <c:v>15.987388888888887</c:v>
                </c:pt>
                <c:pt idx="20">
                  <c:v>15.987388888888887</c:v>
                </c:pt>
                <c:pt idx="21">
                  <c:v>15.987388888888887</c:v>
                </c:pt>
                <c:pt idx="22">
                  <c:v>15.987388888888887</c:v>
                </c:pt>
                <c:pt idx="23">
                  <c:v>15.987388888888887</c:v>
                </c:pt>
                <c:pt idx="24">
                  <c:v>15.987388888888887</c:v>
                </c:pt>
                <c:pt idx="25">
                  <c:v>15.987388888888887</c:v>
                </c:pt>
                <c:pt idx="26">
                  <c:v>15.987388888888887</c:v>
                </c:pt>
                <c:pt idx="27">
                  <c:v>15.987388888888887</c:v>
                </c:pt>
                <c:pt idx="28">
                  <c:v>15.987388888888887</c:v>
                </c:pt>
                <c:pt idx="29">
                  <c:v>15.987388888888887</c:v>
                </c:pt>
                <c:pt idx="30">
                  <c:v>15.987388888888887</c:v>
                </c:pt>
                <c:pt idx="31">
                  <c:v>15.987388888888887</c:v>
                </c:pt>
                <c:pt idx="32">
                  <c:v>15.987388888888887</c:v>
                </c:pt>
                <c:pt idx="33">
                  <c:v>15.987388888888887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A-41E1-A866-CB5C04948982}"/>
            </c:ext>
          </c:extLst>
        </c:ser>
        <c:ser>
          <c:idx val="3"/>
          <c:order val="1"/>
          <c:tx>
            <c:strRef>
              <c:f>Biberonnage_23°!$D$296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Biberonnage_23°!$E$296:$AR$296</c15:sqref>
                  </c15:fullRef>
                </c:ext>
              </c:extLst>
              <c:f>Biberonnage_23°!$J$296:$AR$296</c:f>
              <c:numCache>
                <c:formatCode>0.0</c:formatCode>
                <c:ptCount val="34"/>
                <c:pt idx="0">
                  <c:v>51.624388888888888</c:v>
                </c:pt>
                <c:pt idx="1">
                  <c:v>51.624388888888888</c:v>
                </c:pt>
                <c:pt idx="2">
                  <c:v>51.545388888888887</c:v>
                </c:pt>
                <c:pt idx="3">
                  <c:v>51.545388888888887</c:v>
                </c:pt>
                <c:pt idx="4">
                  <c:v>51.545388888888887</c:v>
                </c:pt>
                <c:pt idx="5">
                  <c:v>46.745388888888883</c:v>
                </c:pt>
                <c:pt idx="6">
                  <c:v>46.745388888888883</c:v>
                </c:pt>
                <c:pt idx="7">
                  <c:v>46.745388888888883</c:v>
                </c:pt>
                <c:pt idx="8">
                  <c:v>46.745388888888883</c:v>
                </c:pt>
                <c:pt idx="9">
                  <c:v>46.745388888888883</c:v>
                </c:pt>
                <c:pt idx="10">
                  <c:v>46.745388888888883</c:v>
                </c:pt>
                <c:pt idx="11">
                  <c:v>41.68738888888889</c:v>
                </c:pt>
                <c:pt idx="12">
                  <c:v>41.68738888888889</c:v>
                </c:pt>
                <c:pt idx="13">
                  <c:v>41.68738888888889</c:v>
                </c:pt>
                <c:pt idx="14">
                  <c:v>41.68738888888889</c:v>
                </c:pt>
                <c:pt idx="15">
                  <c:v>41.68738888888889</c:v>
                </c:pt>
                <c:pt idx="16">
                  <c:v>41.68738888888889</c:v>
                </c:pt>
                <c:pt idx="17">
                  <c:v>41.68738888888889</c:v>
                </c:pt>
                <c:pt idx="18">
                  <c:v>41.68738888888889</c:v>
                </c:pt>
                <c:pt idx="19">
                  <c:v>41.68738888888889</c:v>
                </c:pt>
                <c:pt idx="20">
                  <c:v>41.68738888888889</c:v>
                </c:pt>
                <c:pt idx="21">
                  <c:v>41.68738888888889</c:v>
                </c:pt>
                <c:pt idx="22">
                  <c:v>41.68738888888889</c:v>
                </c:pt>
                <c:pt idx="23">
                  <c:v>41.68738888888889</c:v>
                </c:pt>
                <c:pt idx="24">
                  <c:v>41.68738888888889</c:v>
                </c:pt>
                <c:pt idx="25">
                  <c:v>41.68738888888889</c:v>
                </c:pt>
                <c:pt idx="26">
                  <c:v>41.68738888888889</c:v>
                </c:pt>
                <c:pt idx="27">
                  <c:v>41.68738888888889</c:v>
                </c:pt>
                <c:pt idx="28">
                  <c:v>41.68738888888889</c:v>
                </c:pt>
                <c:pt idx="29">
                  <c:v>41.68738888888889</c:v>
                </c:pt>
                <c:pt idx="30">
                  <c:v>41.68738888888889</c:v>
                </c:pt>
                <c:pt idx="31">
                  <c:v>41.68738888888889</c:v>
                </c:pt>
                <c:pt idx="32">
                  <c:v>41.68738888888889</c:v>
                </c:pt>
                <c:pt idx="33">
                  <c:v>41.68738888888889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AA-41E1-A866-CB5C04948982}"/>
            </c:ext>
          </c:extLst>
        </c:ser>
        <c:ser>
          <c:idx val="4"/>
          <c:order val="2"/>
          <c:tx>
            <c:strRef>
              <c:f>Biberonnage_23°!$D$297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Biberonnage_23°!$E$292:$AR$292</c15:sqref>
                  </c15:fullRef>
                </c:ext>
              </c:extLst>
              <c:f>Biberonnage_23°!$J$292:$AR$292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Biberonnage_23°!$E$297:$AR$297</c15:sqref>
                  </c15:fullRef>
                </c:ext>
              </c:extLst>
              <c:f>Biberonnage_23°!$J$297:$AR$297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AA-41E1-A866-CB5C0494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66-4EC3-BD3B-653B22F639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66-4EC3-BD3B-653B22F639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Biberonnage_23°!$AG$226:$AG$227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Biberonnage_23°!$AI$226:$AI$227</c:f>
              <c:numCache>
                <c:formatCode>0.00</c:formatCode>
                <c:ptCount val="2"/>
                <c:pt idx="0">
                  <c:v>187.86560369404984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0-49EE-8C13-CCCFF1FA79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Biberonnage_23°!$AG$252:$AG$253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CE-4C54-AF77-82EE6BCA34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CE-4C54-AF77-82EE6BCA34A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Biberonnage_23°!$AG$252:$AG$253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Biberonnage_23°!$AI$252:$AI$253</c:f>
              <c:numCache>
                <c:formatCode>0.00</c:formatCode>
                <c:ptCount val="2"/>
                <c:pt idx="0">
                  <c:v>458.12240096225008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00-4ACC-BE31-AFB4763FE53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Biberonnage_23°!$AG$282:$AG$283</c:f>
              <c:strCache>
                <c:ptCount val="2"/>
                <c:pt idx="0">
                  <c:v>Conso de veille ( fourni par la batterie 12V ) 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04-46A7-956C-FE759603A8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04-46A7-956C-FE759603A82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Biberonnage_23°!$AG$283:$AG$284</c:f>
              <c:strCache>
                <c:ptCount val="2"/>
                <c:pt idx="0">
                  <c:v>Energie perdue</c:v>
                </c:pt>
                <c:pt idx="1">
                  <c:v>Besoin  Batt12V</c:v>
                </c:pt>
              </c:strCache>
            </c:strRef>
          </c:cat>
          <c:val>
            <c:numRef>
              <c:f>Biberonnage_23°!$AI$282:$AI$283</c:f>
              <c:numCache>
                <c:formatCode>0.00</c:formatCode>
                <c:ptCount val="2"/>
                <c:pt idx="0">
                  <c:v>0</c:v>
                </c:pt>
                <c:pt idx="1">
                  <c:v>3005.0670000000009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7-4CBD-9C3B-B10EBAB247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5A0A-4B10-8200-577F4F1854BD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5A0A-4B10-8200-577F4F185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A53E-4947-85F5-C7221809AB1F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A53E-4947-85F5-C7221809A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D9E7-4DF6-A009-2835651F33AA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D9E7-4DF6-A009-2835651F3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0BA8-470A-BA9F-AEB1D88A2227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0BA8-470A-BA9F-AEB1D88A2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0176-4EFC-921E-1931047C8E8D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0176-4EFC-921E-1931047C8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610B-4627-BB7A-C04BFA97893A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610B-4627-BB7A-C04BFA978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'Biberonnage_(3)'!$K$212:$AR$212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'Biberonnage_(3)'!$K$217:$AR$217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90.55827033333334</c:v>
                </c:pt>
                <c:pt idx="2">
                  <c:v>89.552371777777779</c:v>
                </c:pt>
                <c:pt idx="3">
                  <c:v>88.546473222222218</c:v>
                </c:pt>
                <c:pt idx="4">
                  <c:v>88.546473222222218</c:v>
                </c:pt>
                <c:pt idx="5">
                  <c:v>87.732574748056521</c:v>
                </c:pt>
                <c:pt idx="6">
                  <c:v>86.918676192500968</c:v>
                </c:pt>
                <c:pt idx="7">
                  <c:v>86.104777718335271</c:v>
                </c:pt>
                <c:pt idx="8">
                  <c:v>90</c:v>
                </c:pt>
                <c:pt idx="9">
                  <c:v>89.186101444444446</c:v>
                </c:pt>
                <c:pt idx="10">
                  <c:v>89.186101444444446</c:v>
                </c:pt>
                <c:pt idx="11">
                  <c:v>88.546522952846743</c:v>
                </c:pt>
                <c:pt idx="12">
                  <c:v>87.906944397291184</c:v>
                </c:pt>
                <c:pt idx="13">
                  <c:v>87.267365841735625</c:v>
                </c:pt>
                <c:pt idx="14">
                  <c:v>86.627787286180066</c:v>
                </c:pt>
                <c:pt idx="15">
                  <c:v>85.988208730624507</c:v>
                </c:pt>
                <c:pt idx="16">
                  <c:v>90</c:v>
                </c:pt>
                <c:pt idx="17">
                  <c:v>89.360421444444441</c:v>
                </c:pt>
                <c:pt idx="18">
                  <c:v>88.720842888888882</c:v>
                </c:pt>
                <c:pt idx="19">
                  <c:v>88.081264333333323</c:v>
                </c:pt>
                <c:pt idx="20">
                  <c:v>87.441685777777764</c:v>
                </c:pt>
                <c:pt idx="21">
                  <c:v>86.802107222222205</c:v>
                </c:pt>
                <c:pt idx="22">
                  <c:v>86.162528666666645</c:v>
                </c:pt>
                <c:pt idx="23">
                  <c:v>90</c:v>
                </c:pt>
                <c:pt idx="24">
                  <c:v>89.360421444444441</c:v>
                </c:pt>
                <c:pt idx="25">
                  <c:v>88.720842888888882</c:v>
                </c:pt>
                <c:pt idx="26">
                  <c:v>88.081264333333323</c:v>
                </c:pt>
                <c:pt idx="27">
                  <c:v>87.441685777777764</c:v>
                </c:pt>
                <c:pt idx="28">
                  <c:v>86.802107222222205</c:v>
                </c:pt>
                <c:pt idx="29">
                  <c:v>86.162528666666645</c:v>
                </c:pt>
                <c:pt idx="30">
                  <c:v>90</c:v>
                </c:pt>
                <c:pt idx="31">
                  <c:v>89.360421444444441</c:v>
                </c:pt>
                <c:pt idx="32">
                  <c:v>88.720842888888882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C6-4336-81A7-E9325D6B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'Biberonnage_(3)'!$K$263:$CZ$263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'Biberonnage_(3)'!$K$270:$DA$270</c:f>
              <c:numCache>
                <c:formatCode>0.00</c:formatCode>
                <c:ptCount val="94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71-4EA6-AF1C-8BEAD5B61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'Biberonnage_(3)'!$K$237:$AR$237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'Biberonnage_(3)'!$K$242:$AR$242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89.530270333333334</c:v>
                </c:pt>
                <c:pt idx="2">
                  <c:v>87.496371777777782</c:v>
                </c:pt>
                <c:pt idx="3">
                  <c:v>85.462473222222229</c:v>
                </c:pt>
                <c:pt idx="4">
                  <c:v>85.462473222222229</c:v>
                </c:pt>
                <c:pt idx="5">
                  <c:v>83.620574850856528</c:v>
                </c:pt>
                <c:pt idx="6">
                  <c:v>81.778676295300968</c:v>
                </c:pt>
                <c:pt idx="7">
                  <c:v>79.936777923935267</c:v>
                </c:pt>
                <c:pt idx="8">
                  <c:v>90</c:v>
                </c:pt>
                <c:pt idx="9">
                  <c:v>88.158101444444441</c:v>
                </c:pt>
                <c:pt idx="10">
                  <c:v>88.158101444444441</c:v>
                </c:pt>
                <c:pt idx="11">
                  <c:v>86.490523055646747</c:v>
                </c:pt>
                <c:pt idx="12">
                  <c:v>84.822944500091197</c:v>
                </c:pt>
                <c:pt idx="13">
                  <c:v>83.155365944535646</c:v>
                </c:pt>
                <c:pt idx="14">
                  <c:v>81.487787388980095</c:v>
                </c:pt>
                <c:pt idx="15">
                  <c:v>79.820208833424545</c:v>
                </c:pt>
                <c:pt idx="16">
                  <c:v>90</c:v>
                </c:pt>
                <c:pt idx="17">
                  <c:v>88.332421444444449</c:v>
                </c:pt>
                <c:pt idx="18">
                  <c:v>86.664842888888899</c:v>
                </c:pt>
                <c:pt idx="19">
                  <c:v>84.997264333333334</c:v>
                </c:pt>
                <c:pt idx="20">
                  <c:v>83.329685777777769</c:v>
                </c:pt>
                <c:pt idx="21">
                  <c:v>81.662107222222204</c:v>
                </c:pt>
                <c:pt idx="22">
                  <c:v>79.994528666666639</c:v>
                </c:pt>
                <c:pt idx="23">
                  <c:v>90</c:v>
                </c:pt>
                <c:pt idx="24">
                  <c:v>88.332421444444435</c:v>
                </c:pt>
                <c:pt idx="25">
                  <c:v>86.66484288888887</c:v>
                </c:pt>
                <c:pt idx="26">
                  <c:v>84.997264333333305</c:v>
                </c:pt>
                <c:pt idx="27">
                  <c:v>83.32968577777774</c:v>
                </c:pt>
                <c:pt idx="28">
                  <c:v>81.662107222222176</c:v>
                </c:pt>
                <c:pt idx="29">
                  <c:v>79.994528666666611</c:v>
                </c:pt>
                <c:pt idx="30">
                  <c:v>90</c:v>
                </c:pt>
                <c:pt idx="31">
                  <c:v>88.332421444444435</c:v>
                </c:pt>
                <c:pt idx="32">
                  <c:v>86.66484288888887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6-4123-AB64-BC04E0B15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8818398905009505"/>
          <c:y val="2.1126649271837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6.6906644786444619E-2"/>
          <c:w val="0.91385411054796828"/>
          <c:h val="0.741451698014114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'Biberonnage_(3)'!$D$293</c:f>
              <c:strCache>
                <c:ptCount val="1"/>
                <c:pt idx="0">
                  <c:v>Entrée de gamme Avec unplug &gt;8j CDC - PCU - IVC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'Biberonnage_(3)'!$E$293:$AM$293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13.714547222222219</c:v>
                </c:pt>
                <c:pt idx="13">
                  <c:v>13.714547222222219</c:v>
                </c:pt>
                <c:pt idx="14">
                  <c:v>13.714547222222219</c:v>
                </c:pt>
                <c:pt idx="15">
                  <c:v>13.714547222222219</c:v>
                </c:pt>
                <c:pt idx="16">
                  <c:v>13.714547222222219</c:v>
                </c:pt>
                <c:pt idx="17">
                  <c:v>13.714547222222219</c:v>
                </c:pt>
                <c:pt idx="18">
                  <c:v>13.714547222222219</c:v>
                </c:pt>
                <c:pt idx="19">
                  <c:v>13.714547222222219</c:v>
                </c:pt>
                <c:pt idx="20">
                  <c:v>13.714547222222219</c:v>
                </c:pt>
                <c:pt idx="21">
                  <c:v>13.714547222222219</c:v>
                </c:pt>
                <c:pt idx="22">
                  <c:v>13.714547222222219</c:v>
                </c:pt>
                <c:pt idx="23">
                  <c:v>13.714547222222219</c:v>
                </c:pt>
                <c:pt idx="24">
                  <c:v>13.714547222222219</c:v>
                </c:pt>
                <c:pt idx="25">
                  <c:v>13.714547222222219</c:v>
                </c:pt>
                <c:pt idx="26">
                  <c:v>13.714547222222219</c:v>
                </c:pt>
                <c:pt idx="27">
                  <c:v>13.714547222222219</c:v>
                </c:pt>
                <c:pt idx="28">
                  <c:v>13.714547222222219</c:v>
                </c:pt>
                <c:pt idx="29">
                  <c:v>13.714547222222219</c:v>
                </c:pt>
                <c:pt idx="30">
                  <c:v>13.714547222222219</c:v>
                </c:pt>
                <c:pt idx="31">
                  <c:v>13.714547222222219</c:v>
                </c:pt>
                <c:pt idx="32">
                  <c:v>13.714547222222219</c:v>
                </c:pt>
                <c:pt idx="33">
                  <c:v>13.714547222222219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F-43DE-B973-A7281FD2BFE1}"/>
            </c:ext>
          </c:extLst>
        </c:ser>
        <c:ser>
          <c:idx val="3"/>
          <c:order val="1"/>
          <c:tx>
            <c:strRef>
              <c:f>'Biberonnage_(3)'!$D$301</c:f>
              <c:strCache>
                <c:ptCount val="1"/>
                <c:pt idx="0">
                  <c:v>Haut de gamme Avec unplug &gt;8j CDC - PCU - IVC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'Biberonnage_(3)'!$E$301:$AM$301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39.414547222222218</c:v>
                </c:pt>
                <c:pt idx="13">
                  <c:v>39.414547222222218</c:v>
                </c:pt>
                <c:pt idx="14">
                  <c:v>39.414547222222218</c:v>
                </c:pt>
                <c:pt idx="15">
                  <c:v>39.414547222222218</c:v>
                </c:pt>
                <c:pt idx="16">
                  <c:v>39.414547222222218</c:v>
                </c:pt>
                <c:pt idx="17">
                  <c:v>39.414547222222218</c:v>
                </c:pt>
                <c:pt idx="18">
                  <c:v>39.414547222222218</c:v>
                </c:pt>
                <c:pt idx="19">
                  <c:v>39.414547222222218</c:v>
                </c:pt>
                <c:pt idx="20">
                  <c:v>39.414547222222218</c:v>
                </c:pt>
                <c:pt idx="21">
                  <c:v>39.414547222222218</c:v>
                </c:pt>
                <c:pt idx="22">
                  <c:v>39.414547222222218</c:v>
                </c:pt>
                <c:pt idx="23">
                  <c:v>39.414547222222218</c:v>
                </c:pt>
                <c:pt idx="24">
                  <c:v>39.414547222222218</c:v>
                </c:pt>
                <c:pt idx="25">
                  <c:v>39.414547222222218</c:v>
                </c:pt>
                <c:pt idx="26">
                  <c:v>39.414547222222218</c:v>
                </c:pt>
                <c:pt idx="27">
                  <c:v>39.414547222222218</c:v>
                </c:pt>
                <c:pt idx="28">
                  <c:v>39.414547222222218</c:v>
                </c:pt>
                <c:pt idx="29">
                  <c:v>39.414547222222218</c:v>
                </c:pt>
                <c:pt idx="30">
                  <c:v>39.414547222222218</c:v>
                </c:pt>
                <c:pt idx="31">
                  <c:v>39.414547222222218</c:v>
                </c:pt>
                <c:pt idx="32">
                  <c:v>39.414547222222218</c:v>
                </c:pt>
                <c:pt idx="33">
                  <c:v>39.414547222222218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F-43DE-B973-A7281FD2BFE1}"/>
            </c:ext>
          </c:extLst>
        </c:ser>
        <c:ser>
          <c:idx val="4"/>
          <c:order val="2"/>
          <c:tx>
            <c:strRef>
              <c:f>'Biberonnage_(3)'!$D$302</c:f>
              <c:strCache>
                <c:ptCount val="1"/>
                <c:pt idx="0">
                  <c:v>Haut de gamme Avec unplug &gt;8j CDC - IVC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'Biberonnage_(3)'!$E$302:$AM$302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40.414547222222218</c:v>
                </c:pt>
                <c:pt idx="13">
                  <c:v>40.414547222222218</c:v>
                </c:pt>
                <c:pt idx="14">
                  <c:v>40.414547222222218</c:v>
                </c:pt>
                <c:pt idx="15">
                  <c:v>40.414547222222218</c:v>
                </c:pt>
                <c:pt idx="16">
                  <c:v>40.414547222222218</c:v>
                </c:pt>
                <c:pt idx="17">
                  <c:v>40.414547222222218</c:v>
                </c:pt>
                <c:pt idx="18">
                  <c:v>40.414547222222218</c:v>
                </c:pt>
                <c:pt idx="19">
                  <c:v>40.414547222222218</c:v>
                </c:pt>
                <c:pt idx="20">
                  <c:v>40.414547222222218</c:v>
                </c:pt>
                <c:pt idx="21">
                  <c:v>40.414547222222218</c:v>
                </c:pt>
                <c:pt idx="22">
                  <c:v>40.414547222222218</c:v>
                </c:pt>
                <c:pt idx="23">
                  <c:v>40.414547222222218</c:v>
                </c:pt>
                <c:pt idx="24">
                  <c:v>40.414547222222218</c:v>
                </c:pt>
                <c:pt idx="25">
                  <c:v>40.414547222222218</c:v>
                </c:pt>
                <c:pt idx="26">
                  <c:v>40.414547222222218</c:v>
                </c:pt>
                <c:pt idx="27">
                  <c:v>40.414547222222218</c:v>
                </c:pt>
                <c:pt idx="28">
                  <c:v>40.414547222222218</c:v>
                </c:pt>
                <c:pt idx="29">
                  <c:v>40.414547222222218</c:v>
                </c:pt>
                <c:pt idx="30">
                  <c:v>40.414547222222218</c:v>
                </c:pt>
                <c:pt idx="31">
                  <c:v>40.414547222222218</c:v>
                </c:pt>
                <c:pt idx="32">
                  <c:v>40.414547222222218</c:v>
                </c:pt>
                <c:pt idx="33">
                  <c:v>40.414547222222218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5F-43DE-B973-A7281FD2BFE1}"/>
            </c:ext>
          </c:extLst>
        </c:ser>
        <c:ser>
          <c:idx val="2"/>
          <c:order val="3"/>
          <c:tx>
            <c:strRef>
              <c:f>'Biberonnage_(3)'!$D$303</c:f>
              <c:strCache>
                <c:ptCount val="1"/>
                <c:pt idx="0">
                  <c:v>Haut de gamme Avec unplug &gt;8j PCU - IVC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'Biberonnage_(3)'!$E$303:$AM$303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44.214547222222215</c:v>
                </c:pt>
                <c:pt idx="13">
                  <c:v>44.214547222222215</c:v>
                </c:pt>
                <c:pt idx="14">
                  <c:v>44.214547222222215</c:v>
                </c:pt>
                <c:pt idx="15">
                  <c:v>44.214547222222215</c:v>
                </c:pt>
                <c:pt idx="16">
                  <c:v>44.214547222222215</c:v>
                </c:pt>
                <c:pt idx="17">
                  <c:v>44.214547222222215</c:v>
                </c:pt>
                <c:pt idx="18">
                  <c:v>44.214547222222215</c:v>
                </c:pt>
                <c:pt idx="19">
                  <c:v>44.214547222222215</c:v>
                </c:pt>
                <c:pt idx="20">
                  <c:v>44.214547222222215</c:v>
                </c:pt>
                <c:pt idx="21">
                  <c:v>44.214547222222215</c:v>
                </c:pt>
                <c:pt idx="22">
                  <c:v>44.214547222222215</c:v>
                </c:pt>
                <c:pt idx="23">
                  <c:v>44.214547222222215</c:v>
                </c:pt>
                <c:pt idx="24">
                  <c:v>44.214547222222215</c:v>
                </c:pt>
                <c:pt idx="25">
                  <c:v>44.214547222222215</c:v>
                </c:pt>
                <c:pt idx="26">
                  <c:v>44.214547222222215</c:v>
                </c:pt>
                <c:pt idx="27">
                  <c:v>44.214547222222215</c:v>
                </c:pt>
                <c:pt idx="28">
                  <c:v>44.214547222222215</c:v>
                </c:pt>
                <c:pt idx="29">
                  <c:v>44.214547222222215</c:v>
                </c:pt>
                <c:pt idx="30">
                  <c:v>44.214547222222215</c:v>
                </c:pt>
                <c:pt idx="31">
                  <c:v>44.214547222222215</c:v>
                </c:pt>
                <c:pt idx="32">
                  <c:v>44.214547222222215</c:v>
                </c:pt>
                <c:pt idx="33">
                  <c:v>44.214547222222215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5F-43DE-B973-A7281FD2BFE1}"/>
            </c:ext>
          </c:extLst>
        </c:ser>
        <c:ser>
          <c:idx val="5"/>
          <c:order val="4"/>
          <c:tx>
            <c:strRef>
              <c:f>'Biberonnage_(3)'!$D$304</c:f>
              <c:strCache>
                <c:ptCount val="1"/>
                <c:pt idx="0">
                  <c:v>Haut de gamme Avec unplug &gt;8j IVC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'Biberonnage_(3)'!$E$304:$AM$304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45.214547222222215</c:v>
                </c:pt>
                <c:pt idx="13">
                  <c:v>45.214547222222215</c:v>
                </c:pt>
                <c:pt idx="14">
                  <c:v>45.214547222222215</c:v>
                </c:pt>
                <c:pt idx="15">
                  <c:v>45.214547222222215</c:v>
                </c:pt>
                <c:pt idx="16">
                  <c:v>45.214547222222215</c:v>
                </c:pt>
                <c:pt idx="17">
                  <c:v>45.214547222222215</c:v>
                </c:pt>
                <c:pt idx="18">
                  <c:v>45.214547222222215</c:v>
                </c:pt>
                <c:pt idx="19">
                  <c:v>45.214547222222215</c:v>
                </c:pt>
                <c:pt idx="20">
                  <c:v>45.214547222222215</c:v>
                </c:pt>
                <c:pt idx="21">
                  <c:v>45.214547222222215</c:v>
                </c:pt>
                <c:pt idx="22">
                  <c:v>45.214547222222215</c:v>
                </c:pt>
                <c:pt idx="23">
                  <c:v>45.214547222222215</c:v>
                </c:pt>
                <c:pt idx="24">
                  <c:v>45.214547222222215</c:v>
                </c:pt>
                <c:pt idx="25">
                  <c:v>45.214547222222215</c:v>
                </c:pt>
                <c:pt idx="26">
                  <c:v>45.214547222222215</c:v>
                </c:pt>
                <c:pt idx="27">
                  <c:v>45.214547222222215</c:v>
                </c:pt>
                <c:pt idx="28">
                  <c:v>45.214547222222215</c:v>
                </c:pt>
                <c:pt idx="29">
                  <c:v>45.214547222222215</c:v>
                </c:pt>
                <c:pt idx="30">
                  <c:v>45.214547222222215</c:v>
                </c:pt>
                <c:pt idx="31">
                  <c:v>45.214547222222215</c:v>
                </c:pt>
                <c:pt idx="32">
                  <c:v>45.214547222222215</c:v>
                </c:pt>
                <c:pt idx="33">
                  <c:v>45.214547222222215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5F-43DE-B973-A7281FD2BFE1}"/>
            </c:ext>
          </c:extLst>
        </c:ser>
        <c:ser>
          <c:idx val="6"/>
          <c:order val="5"/>
          <c:tx>
            <c:strRef>
              <c:f>'Biberonnage_(3)'!$D$305</c:f>
              <c:strCache>
                <c:ptCount val="1"/>
                <c:pt idx="0">
                  <c:v>Haut de gamme Avec unplug &gt;8j CDC </c:v>
                </c:pt>
              </c:strCache>
            </c:strRef>
          </c:tx>
          <c:spPr>
            <a:ln w="28575" cap="rnd">
              <a:solidFill>
                <a:srgbClr val="FF6699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'Biberonnage_(3)'!$E$305:$AM$305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46.414547222222218</c:v>
                </c:pt>
                <c:pt idx="13">
                  <c:v>46.414547222222218</c:v>
                </c:pt>
                <c:pt idx="14">
                  <c:v>46.414547222222218</c:v>
                </c:pt>
                <c:pt idx="15">
                  <c:v>46.414547222222218</c:v>
                </c:pt>
                <c:pt idx="16">
                  <c:v>46.414547222222218</c:v>
                </c:pt>
                <c:pt idx="17">
                  <c:v>46.414547222222218</c:v>
                </c:pt>
                <c:pt idx="18">
                  <c:v>46.414547222222218</c:v>
                </c:pt>
                <c:pt idx="19">
                  <c:v>46.414547222222218</c:v>
                </c:pt>
                <c:pt idx="20">
                  <c:v>46.414547222222218</c:v>
                </c:pt>
                <c:pt idx="21">
                  <c:v>46.414547222222218</c:v>
                </c:pt>
                <c:pt idx="22">
                  <c:v>46.414547222222218</c:v>
                </c:pt>
                <c:pt idx="23">
                  <c:v>46.414547222222218</c:v>
                </c:pt>
                <c:pt idx="24">
                  <c:v>46.414547222222218</c:v>
                </c:pt>
                <c:pt idx="25">
                  <c:v>46.414547222222218</c:v>
                </c:pt>
                <c:pt idx="26">
                  <c:v>46.414547222222218</c:v>
                </c:pt>
                <c:pt idx="27">
                  <c:v>46.414547222222218</c:v>
                </c:pt>
                <c:pt idx="28">
                  <c:v>46.414547222222218</c:v>
                </c:pt>
                <c:pt idx="29">
                  <c:v>46.414547222222218</c:v>
                </c:pt>
                <c:pt idx="30">
                  <c:v>46.414547222222218</c:v>
                </c:pt>
                <c:pt idx="31">
                  <c:v>46.414547222222218</c:v>
                </c:pt>
                <c:pt idx="32">
                  <c:v>46.414547222222218</c:v>
                </c:pt>
                <c:pt idx="33">
                  <c:v>46.414547222222218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5F-43DE-B973-A7281FD2BFE1}"/>
            </c:ext>
          </c:extLst>
        </c:ser>
        <c:ser>
          <c:idx val="7"/>
          <c:order val="6"/>
          <c:tx>
            <c:strRef>
              <c:f>'Biberonnage_(3)'!$D$306</c:f>
              <c:strCache>
                <c:ptCount val="1"/>
                <c:pt idx="0">
                  <c:v>Haut de gamme Avec unplug &gt;8j PCU</c:v>
                </c:pt>
              </c:strCache>
            </c:strRef>
          </c:tx>
          <c:spPr>
            <a:ln w="28575" cap="rnd">
              <a:solidFill>
                <a:srgbClr val="CC66FF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'Biberonnage_(3)'!$E$306:$AM$306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50.214547222222215</c:v>
                </c:pt>
                <c:pt idx="13">
                  <c:v>50.214547222222215</c:v>
                </c:pt>
                <c:pt idx="14">
                  <c:v>50.214547222222215</c:v>
                </c:pt>
                <c:pt idx="15">
                  <c:v>50.214547222222215</c:v>
                </c:pt>
                <c:pt idx="16">
                  <c:v>50.214547222222215</c:v>
                </c:pt>
                <c:pt idx="17">
                  <c:v>50.214547222222215</c:v>
                </c:pt>
                <c:pt idx="18">
                  <c:v>50.214547222222215</c:v>
                </c:pt>
                <c:pt idx="19">
                  <c:v>50.214547222222215</c:v>
                </c:pt>
                <c:pt idx="20">
                  <c:v>50.214547222222215</c:v>
                </c:pt>
                <c:pt idx="21">
                  <c:v>50.214547222222215</c:v>
                </c:pt>
                <c:pt idx="22">
                  <c:v>50.214547222222215</c:v>
                </c:pt>
                <c:pt idx="23">
                  <c:v>50.214547222222215</c:v>
                </c:pt>
                <c:pt idx="24">
                  <c:v>50.214547222222215</c:v>
                </c:pt>
                <c:pt idx="25">
                  <c:v>50.214547222222215</c:v>
                </c:pt>
                <c:pt idx="26">
                  <c:v>50.214547222222215</c:v>
                </c:pt>
                <c:pt idx="27">
                  <c:v>50.214547222222215</c:v>
                </c:pt>
                <c:pt idx="28">
                  <c:v>50.214547222222215</c:v>
                </c:pt>
                <c:pt idx="29">
                  <c:v>50.214547222222215</c:v>
                </c:pt>
                <c:pt idx="30">
                  <c:v>50.214547222222215</c:v>
                </c:pt>
                <c:pt idx="31">
                  <c:v>50.214547222222215</c:v>
                </c:pt>
                <c:pt idx="32">
                  <c:v>50.214547222222215</c:v>
                </c:pt>
                <c:pt idx="33">
                  <c:v>50.214547222222215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5F-43DE-B973-A7281FD2BFE1}"/>
            </c:ext>
          </c:extLst>
        </c:ser>
        <c:ser>
          <c:idx val="8"/>
          <c:order val="7"/>
          <c:tx>
            <c:strRef>
              <c:f>'Biberonnage_(3)'!$D$307</c:f>
              <c:strCache>
                <c:ptCount val="1"/>
                <c:pt idx="0">
                  <c:v>Haut de gamme SANS unplug</c:v>
                </c:pt>
              </c:strCache>
            </c:strRef>
          </c:tx>
          <c:spPr>
            <a:ln w="28575" cap="rnd">
              <a:solidFill>
                <a:srgbClr val="FF0066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'Biberonnage_(3)'!$E$307:$AM$307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51.214547222222215</c:v>
                </c:pt>
                <c:pt idx="13">
                  <c:v>51.214547222222215</c:v>
                </c:pt>
                <c:pt idx="14">
                  <c:v>51.214547222222215</c:v>
                </c:pt>
                <c:pt idx="15">
                  <c:v>51.214547222222215</c:v>
                </c:pt>
                <c:pt idx="16">
                  <c:v>51.214547222222215</c:v>
                </c:pt>
                <c:pt idx="17">
                  <c:v>51.214547222222215</c:v>
                </c:pt>
                <c:pt idx="18">
                  <c:v>51.214547222222215</c:v>
                </c:pt>
                <c:pt idx="19">
                  <c:v>51.214547222222215</c:v>
                </c:pt>
                <c:pt idx="20">
                  <c:v>51.214547222222215</c:v>
                </c:pt>
                <c:pt idx="21">
                  <c:v>51.214547222222215</c:v>
                </c:pt>
                <c:pt idx="22">
                  <c:v>51.214547222222215</c:v>
                </c:pt>
                <c:pt idx="23">
                  <c:v>51.214547222222215</c:v>
                </c:pt>
                <c:pt idx="24">
                  <c:v>51.214547222222215</c:v>
                </c:pt>
                <c:pt idx="25">
                  <c:v>51.214547222222215</c:v>
                </c:pt>
                <c:pt idx="26">
                  <c:v>51.214547222222215</c:v>
                </c:pt>
                <c:pt idx="27">
                  <c:v>51.214547222222215</c:v>
                </c:pt>
                <c:pt idx="28">
                  <c:v>51.214547222222215</c:v>
                </c:pt>
                <c:pt idx="29">
                  <c:v>51.214547222222215</c:v>
                </c:pt>
                <c:pt idx="30">
                  <c:v>51.214547222222215</c:v>
                </c:pt>
                <c:pt idx="31">
                  <c:v>51.214547222222215</c:v>
                </c:pt>
                <c:pt idx="32">
                  <c:v>51.214547222222215</c:v>
                </c:pt>
                <c:pt idx="33">
                  <c:v>51.214547222222215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5F-43DE-B973-A7281FD2BFE1}"/>
            </c:ext>
          </c:extLst>
        </c:ser>
        <c:ser>
          <c:idx val="1"/>
          <c:order val="8"/>
          <c:tx>
            <c:strRef>
              <c:f>'Biberonnage_(3)'!$D$294</c:f>
              <c:strCache>
                <c:ptCount val="1"/>
                <c:pt idx="0">
                  <c:v>Entrée de gamme Avec unplug &gt;8j CDC - IVC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'Biberonnage_(3)'!$E$294:$AM$294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14.714547222222219</c:v>
                </c:pt>
                <c:pt idx="13">
                  <c:v>14.714547222222219</c:v>
                </c:pt>
                <c:pt idx="14">
                  <c:v>14.714547222222219</c:v>
                </c:pt>
                <c:pt idx="15">
                  <c:v>14.714547222222219</c:v>
                </c:pt>
                <c:pt idx="16">
                  <c:v>14.714547222222219</c:v>
                </c:pt>
                <c:pt idx="17">
                  <c:v>14.714547222222219</c:v>
                </c:pt>
                <c:pt idx="18">
                  <c:v>14.714547222222219</c:v>
                </c:pt>
                <c:pt idx="19">
                  <c:v>14.714547222222219</c:v>
                </c:pt>
                <c:pt idx="20">
                  <c:v>14.714547222222219</c:v>
                </c:pt>
                <c:pt idx="21">
                  <c:v>14.714547222222219</c:v>
                </c:pt>
                <c:pt idx="22">
                  <c:v>14.714547222222219</c:v>
                </c:pt>
                <c:pt idx="23">
                  <c:v>14.714547222222219</c:v>
                </c:pt>
                <c:pt idx="24">
                  <c:v>14.714547222222219</c:v>
                </c:pt>
                <c:pt idx="25">
                  <c:v>14.714547222222219</c:v>
                </c:pt>
                <c:pt idx="26">
                  <c:v>14.714547222222219</c:v>
                </c:pt>
                <c:pt idx="27">
                  <c:v>14.714547222222219</c:v>
                </c:pt>
                <c:pt idx="28">
                  <c:v>14.714547222222219</c:v>
                </c:pt>
                <c:pt idx="29">
                  <c:v>14.714547222222219</c:v>
                </c:pt>
                <c:pt idx="30">
                  <c:v>14.714547222222219</c:v>
                </c:pt>
                <c:pt idx="31">
                  <c:v>14.714547222222219</c:v>
                </c:pt>
                <c:pt idx="32">
                  <c:v>14.714547222222219</c:v>
                </c:pt>
                <c:pt idx="33">
                  <c:v>14.714547222222219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95F-43DE-B973-A7281FD2BFE1}"/>
            </c:ext>
          </c:extLst>
        </c:ser>
        <c:ser>
          <c:idx val="9"/>
          <c:order val="9"/>
          <c:tx>
            <c:strRef>
              <c:f>'Biberonnage_(3)'!$D$295</c:f>
              <c:strCache>
                <c:ptCount val="1"/>
                <c:pt idx="0">
                  <c:v>Entrée de gamme Avec unplug &gt;8j PCU - IVC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'Biberonnage_(3)'!$E$295:$AM$295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18.514547222222223</c:v>
                </c:pt>
                <c:pt idx="13">
                  <c:v>18.514547222222223</c:v>
                </c:pt>
                <c:pt idx="14">
                  <c:v>18.514547222222223</c:v>
                </c:pt>
                <c:pt idx="15">
                  <c:v>18.514547222222223</c:v>
                </c:pt>
                <c:pt idx="16">
                  <c:v>18.514547222222223</c:v>
                </c:pt>
                <c:pt idx="17">
                  <c:v>18.514547222222223</c:v>
                </c:pt>
                <c:pt idx="18">
                  <c:v>18.514547222222223</c:v>
                </c:pt>
                <c:pt idx="19">
                  <c:v>18.514547222222223</c:v>
                </c:pt>
                <c:pt idx="20">
                  <c:v>18.514547222222223</c:v>
                </c:pt>
                <c:pt idx="21">
                  <c:v>18.514547222222223</c:v>
                </c:pt>
                <c:pt idx="22">
                  <c:v>18.514547222222223</c:v>
                </c:pt>
                <c:pt idx="23">
                  <c:v>18.514547222222223</c:v>
                </c:pt>
                <c:pt idx="24">
                  <c:v>18.514547222222223</c:v>
                </c:pt>
                <c:pt idx="25">
                  <c:v>18.514547222222223</c:v>
                </c:pt>
                <c:pt idx="26">
                  <c:v>18.514547222222223</c:v>
                </c:pt>
                <c:pt idx="27">
                  <c:v>18.514547222222223</c:v>
                </c:pt>
                <c:pt idx="28">
                  <c:v>18.514547222222223</c:v>
                </c:pt>
                <c:pt idx="29">
                  <c:v>18.514547222222223</c:v>
                </c:pt>
                <c:pt idx="30">
                  <c:v>18.514547222222223</c:v>
                </c:pt>
                <c:pt idx="31">
                  <c:v>18.514547222222223</c:v>
                </c:pt>
                <c:pt idx="32">
                  <c:v>18.514547222222223</c:v>
                </c:pt>
                <c:pt idx="33">
                  <c:v>18.514547222222223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95F-43DE-B973-A7281FD2BFE1}"/>
            </c:ext>
          </c:extLst>
        </c:ser>
        <c:ser>
          <c:idx val="10"/>
          <c:order val="10"/>
          <c:tx>
            <c:strRef>
              <c:f>'Biberonnage_(3)'!$D$296</c:f>
              <c:strCache>
                <c:ptCount val="1"/>
                <c:pt idx="0">
                  <c:v>Entrée de gamme Avec unplug &gt;8j IVC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'Biberonnage_(3)'!$E$296:$AM$296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19.514547222222223</c:v>
                </c:pt>
                <c:pt idx="13">
                  <c:v>19.514547222222223</c:v>
                </c:pt>
                <c:pt idx="14">
                  <c:v>19.514547222222223</c:v>
                </c:pt>
                <c:pt idx="15">
                  <c:v>19.514547222222223</c:v>
                </c:pt>
                <c:pt idx="16">
                  <c:v>19.514547222222223</c:v>
                </c:pt>
                <c:pt idx="17">
                  <c:v>19.514547222222223</c:v>
                </c:pt>
                <c:pt idx="18">
                  <c:v>19.514547222222223</c:v>
                </c:pt>
                <c:pt idx="19">
                  <c:v>19.514547222222223</c:v>
                </c:pt>
                <c:pt idx="20">
                  <c:v>19.514547222222223</c:v>
                </c:pt>
                <c:pt idx="21">
                  <c:v>19.514547222222223</c:v>
                </c:pt>
                <c:pt idx="22">
                  <c:v>19.514547222222223</c:v>
                </c:pt>
                <c:pt idx="23">
                  <c:v>19.514547222222223</c:v>
                </c:pt>
                <c:pt idx="24">
                  <c:v>19.514547222222223</c:v>
                </c:pt>
                <c:pt idx="25">
                  <c:v>19.514547222222223</c:v>
                </c:pt>
                <c:pt idx="26">
                  <c:v>19.514547222222223</c:v>
                </c:pt>
                <c:pt idx="27">
                  <c:v>19.514547222222223</c:v>
                </c:pt>
                <c:pt idx="28">
                  <c:v>19.514547222222223</c:v>
                </c:pt>
                <c:pt idx="29">
                  <c:v>19.514547222222223</c:v>
                </c:pt>
                <c:pt idx="30">
                  <c:v>19.514547222222223</c:v>
                </c:pt>
                <c:pt idx="31">
                  <c:v>19.514547222222223</c:v>
                </c:pt>
                <c:pt idx="32">
                  <c:v>19.514547222222223</c:v>
                </c:pt>
                <c:pt idx="33">
                  <c:v>19.514547222222223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95F-43DE-B973-A7281FD2BFE1}"/>
            </c:ext>
          </c:extLst>
        </c:ser>
        <c:ser>
          <c:idx val="11"/>
          <c:order val="11"/>
          <c:tx>
            <c:strRef>
              <c:f>'Biberonnage_(3)'!$D$297</c:f>
              <c:strCache>
                <c:ptCount val="1"/>
                <c:pt idx="0">
                  <c:v>Entrée de gamme Avec unplug &gt;8j CDC</c:v>
                </c:pt>
              </c:strCache>
            </c:strRef>
          </c:tx>
          <c:spPr>
            <a:ln w="28575" cap="rnd">
              <a:solidFill>
                <a:srgbClr val="66CCFF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'Biberonnage_(3)'!$E$297:$AM$297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20.714547222222219</c:v>
                </c:pt>
                <c:pt idx="13">
                  <c:v>20.714547222222219</c:v>
                </c:pt>
                <c:pt idx="14">
                  <c:v>20.714547222222219</c:v>
                </c:pt>
                <c:pt idx="15">
                  <c:v>20.714547222222219</c:v>
                </c:pt>
                <c:pt idx="16">
                  <c:v>20.714547222222219</c:v>
                </c:pt>
                <c:pt idx="17">
                  <c:v>20.714547222222219</c:v>
                </c:pt>
                <c:pt idx="18">
                  <c:v>20.714547222222219</c:v>
                </c:pt>
                <c:pt idx="19">
                  <c:v>20.714547222222219</c:v>
                </c:pt>
                <c:pt idx="20">
                  <c:v>20.714547222222219</c:v>
                </c:pt>
                <c:pt idx="21">
                  <c:v>20.714547222222219</c:v>
                </c:pt>
                <c:pt idx="22">
                  <c:v>20.714547222222219</c:v>
                </c:pt>
                <c:pt idx="23">
                  <c:v>20.714547222222219</c:v>
                </c:pt>
                <c:pt idx="24">
                  <c:v>20.714547222222219</c:v>
                </c:pt>
                <c:pt idx="25">
                  <c:v>20.714547222222219</c:v>
                </c:pt>
                <c:pt idx="26">
                  <c:v>20.714547222222219</c:v>
                </c:pt>
                <c:pt idx="27">
                  <c:v>20.714547222222219</c:v>
                </c:pt>
                <c:pt idx="28">
                  <c:v>20.714547222222219</c:v>
                </c:pt>
                <c:pt idx="29">
                  <c:v>20.714547222222219</c:v>
                </c:pt>
                <c:pt idx="30">
                  <c:v>20.714547222222219</c:v>
                </c:pt>
                <c:pt idx="31">
                  <c:v>20.714547222222219</c:v>
                </c:pt>
                <c:pt idx="32">
                  <c:v>20.714547222222219</c:v>
                </c:pt>
                <c:pt idx="33">
                  <c:v>20.714547222222219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95F-43DE-B973-A7281FD2BFE1}"/>
            </c:ext>
          </c:extLst>
        </c:ser>
        <c:ser>
          <c:idx val="12"/>
          <c:order val="12"/>
          <c:tx>
            <c:strRef>
              <c:f>'Biberonnage_(3)'!$D$298</c:f>
              <c:strCache>
                <c:ptCount val="1"/>
                <c:pt idx="0">
                  <c:v>Entrée de gamme Avec unplug &gt;8j PCU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'Biberonnage_(3)'!$E$298:$AM$298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24.514547222222223</c:v>
                </c:pt>
                <c:pt idx="13">
                  <c:v>24.514547222222223</c:v>
                </c:pt>
                <c:pt idx="14">
                  <c:v>24.514547222222223</c:v>
                </c:pt>
                <c:pt idx="15">
                  <c:v>24.514547222222223</c:v>
                </c:pt>
                <c:pt idx="16">
                  <c:v>24.514547222222223</c:v>
                </c:pt>
                <c:pt idx="17">
                  <c:v>24.514547222222223</c:v>
                </c:pt>
                <c:pt idx="18">
                  <c:v>24.514547222222223</c:v>
                </c:pt>
                <c:pt idx="19">
                  <c:v>24.514547222222223</c:v>
                </c:pt>
                <c:pt idx="20">
                  <c:v>24.514547222222223</c:v>
                </c:pt>
                <c:pt idx="21">
                  <c:v>24.514547222222223</c:v>
                </c:pt>
                <c:pt idx="22">
                  <c:v>24.514547222222223</c:v>
                </c:pt>
                <c:pt idx="23">
                  <c:v>24.514547222222223</c:v>
                </c:pt>
                <c:pt idx="24">
                  <c:v>24.514547222222223</c:v>
                </c:pt>
                <c:pt idx="25">
                  <c:v>24.514547222222223</c:v>
                </c:pt>
                <c:pt idx="26">
                  <c:v>24.514547222222223</c:v>
                </c:pt>
                <c:pt idx="27">
                  <c:v>24.514547222222223</c:v>
                </c:pt>
                <c:pt idx="28">
                  <c:v>24.514547222222223</c:v>
                </c:pt>
                <c:pt idx="29">
                  <c:v>24.514547222222223</c:v>
                </c:pt>
                <c:pt idx="30">
                  <c:v>24.514547222222223</c:v>
                </c:pt>
                <c:pt idx="31">
                  <c:v>24.514547222222223</c:v>
                </c:pt>
                <c:pt idx="32">
                  <c:v>24.514547222222223</c:v>
                </c:pt>
                <c:pt idx="33">
                  <c:v>24.514547222222223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95F-43DE-B973-A7281FD2BFE1}"/>
            </c:ext>
          </c:extLst>
        </c:ser>
        <c:ser>
          <c:idx val="13"/>
          <c:order val="13"/>
          <c:tx>
            <c:strRef>
              <c:f>'Biberonnage_(3)'!$D$299</c:f>
              <c:strCache>
                <c:ptCount val="1"/>
                <c:pt idx="0">
                  <c:v>Entrée de gamme SANS unplug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'Biberonnage_(3)'!$E$299:$AM$299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25.514547222222223</c:v>
                </c:pt>
                <c:pt idx="13">
                  <c:v>25.514547222222223</c:v>
                </c:pt>
                <c:pt idx="14">
                  <c:v>25.514547222222223</c:v>
                </c:pt>
                <c:pt idx="15">
                  <c:v>25.514547222222223</c:v>
                </c:pt>
                <c:pt idx="16">
                  <c:v>25.514547222222223</c:v>
                </c:pt>
                <c:pt idx="17">
                  <c:v>25.514547222222223</c:v>
                </c:pt>
                <c:pt idx="18">
                  <c:v>25.514547222222223</c:v>
                </c:pt>
                <c:pt idx="19">
                  <c:v>25.514547222222223</c:v>
                </c:pt>
                <c:pt idx="20">
                  <c:v>25.514547222222223</c:v>
                </c:pt>
                <c:pt idx="21">
                  <c:v>25.514547222222223</c:v>
                </c:pt>
                <c:pt idx="22">
                  <c:v>25.514547222222223</c:v>
                </c:pt>
                <c:pt idx="23">
                  <c:v>25.514547222222223</c:v>
                </c:pt>
                <c:pt idx="24">
                  <c:v>25.514547222222223</c:v>
                </c:pt>
                <c:pt idx="25">
                  <c:v>25.514547222222223</c:v>
                </c:pt>
                <c:pt idx="26">
                  <c:v>25.514547222222223</c:v>
                </c:pt>
                <c:pt idx="27">
                  <c:v>25.514547222222223</c:v>
                </c:pt>
                <c:pt idx="28">
                  <c:v>25.514547222222223</c:v>
                </c:pt>
                <c:pt idx="29">
                  <c:v>25.514547222222223</c:v>
                </c:pt>
                <c:pt idx="30">
                  <c:v>25.514547222222223</c:v>
                </c:pt>
                <c:pt idx="31">
                  <c:v>25.514547222222223</c:v>
                </c:pt>
                <c:pt idx="32">
                  <c:v>25.514547222222223</c:v>
                </c:pt>
                <c:pt idx="33">
                  <c:v>25.514547222222223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95F-43DE-B973-A7281FD2B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/>
                  <a:t>mA</a:t>
                </a:r>
              </a:p>
            </c:rich>
          </c:tx>
          <c:layout>
            <c:manualLayout>
              <c:xMode val="edge"/>
              <c:yMode val="edge"/>
              <c:x val="1.0325769288407328E-2"/>
              <c:y val="0.36493950720176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Conso de veille Logistique / 90 jours</a:t>
            </a:r>
          </a:p>
        </c:rich>
      </c:tx>
      <c:layout>
        <c:manualLayout>
          <c:xMode val="edge"/>
          <c:yMode val="edge"/>
          <c:x val="0.38427738522328153"/>
          <c:y val="2.1158420759909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457848149351266E-2"/>
          <c:y val="6.968089936061031E-2"/>
          <c:w val="0.9238363372855054"/>
          <c:h val="0.7512008027876305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'Biberonnage_(3)'!$D$312</c:f>
              <c:strCache>
                <c:ptCount val="1"/>
                <c:pt idx="0">
                  <c:v>conso de veille Logistique Avec Unplug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'Biberonnage_(3)'!$J$312:$CZ$312</c:f>
              <c:numCache>
                <c:formatCode>0.00</c:formatCode>
                <c:ptCount val="94"/>
                <c:pt idx="0">
                  <c:v>12.552980092592588</c:v>
                </c:pt>
                <c:pt idx="1">
                  <c:v>12.552980092592588</c:v>
                </c:pt>
                <c:pt idx="2">
                  <c:v>12.552980092592588</c:v>
                </c:pt>
                <c:pt idx="3">
                  <c:v>12.552980092592588</c:v>
                </c:pt>
                <c:pt idx="4">
                  <c:v>12.552980092592588</c:v>
                </c:pt>
                <c:pt idx="5">
                  <c:v>12.552980092592588</c:v>
                </c:pt>
                <c:pt idx="6">
                  <c:v>12.552980092592588</c:v>
                </c:pt>
                <c:pt idx="7">
                  <c:v>12.552980092592588</c:v>
                </c:pt>
                <c:pt idx="8">
                  <c:v>12.552980092592588</c:v>
                </c:pt>
                <c:pt idx="9">
                  <c:v>12.552980092592588</c:v>
                </c:pt>
                <c:pt idx="10">
                  <c:v>12.552980092592588</c:v>
                </c:pt>
                <c:pt idx="11">
                  <c:v>12.552980092592588</c:v>
                </c:pt>
                <c:pt idx="12">
                  <c:v>12.552980092592588</c:v>
                </c:pt>
                <c:pt idx="13">
                  <c:v>12.552980092592588</c:v>
                </c:pt>
                <c:pt idx="14">
                  <c:v>12.552980092592588</c:v>
                </c:pt>
                <c:pt idx="15">
                  <c:v>12.552980092592588</c:v>
                </c:pt>
                <c:pt idx="16">
                  <c:v>12.552980092592588</c:v>
                </c:pt>
                <c:pt idx="17">
                  <c:v>12.552980092592588</c:v>
                </c:pt>
                <c:pt idx="18">
                  <c:v>12.552980092592588</c:v>
                </c:pt>
                <c:pt idx="19">
                  <c:v>12.552980092592588</c:v>
                </c:pt>
                <c:pt idx="20">
                  <c:v>12.552980092592588</c:v>
                </c:pt>
                <c:pt idx="21">
                  <c:v>12.552980092592588</c:v>
                </c:pt>
                <c:pt idx="22">
                  <c:v>12.552980092592588</c:v>
                </c:pt>
                <c:pt idx="23">
                  <c:v>12.552980092592588</c:v>
                </c:pt>
                <c:pt idx="24">
                  <c:v>12.552980092592588</c:v>
                </c:pt>
                <c:pt idx="25">
                  <c:v>12.552980092592588</c:v>
                </c:pt>
                <c:pt idx="26">
                  <c:v>12.552980092592588</c:v>
                </c:pt>
                <c:pt idx="27">
                  <c:v>12.552980092592588</c:v>
                </c:pt>
                <c:pt idx="28">
                  <c:v>12.552980092592588</c:v>
                </c:pt>
                <c:pt idx="29">
                  <c:v>12.552980092592588</c:v>
                </c:pt>
                <c:pt idx="30">
                  <c:v>12.552980092592588</c:v>
                </c:pt>
                <c:pt idx="31">
                  <c:v>12.552980092592588</c:v>
                </c:pt>
                <c:pt idx="32">
                  <c:v>12.552980092592588</c:v>
                </c:pt>
                <c:pt idx="33">
                  <c:v>12.552980092592588</c:v>
                </c:pt>
                <c:pt idx="34">
                  <c:v>12.552980092592588</c:v>
                </c:pt>
                <c:pt idx="35">
                  <c:v>12.552980092592588</c:v>
                </c:pt>
                <c:pt idx="36">
                  <c:v>12.552980092592588</c:v>
                </c:pt>
                <c:pt idx="37">
                  <c:v>12.552980092592588</c:v>
                </c:pt>
                <c:pt idx="38">
                  <c:v>12.552980092592588</c:v>
                </c:pt>
                <c:pt idx="39">
                  <c:v>12.552980092592588</c:v>
                </c:pt>
                <c:pt idx="40">
                  <c:v>12.552980092592588</c:v>
                </c:pt>
                <c:pt idx="41">
                  <c:v>12.552980092592588</c:v>
                </c:pt>
                <c:pt idx="42">
                  <c:v>12.552980092592588</c:v>
                </c:pt>
                <c:pt idx="43">
                  <c:v>12.552980092592588</c:v>
                </c:pt>
                <c:pt idx="44">
                  <c:v>12.552980092592588</c:v>
                </c:pt>
                <c:pt idx="45">
                  <c:v>12.552980092592588</c:v>
                </c:pt>
                <c:pt idx="46">
                  <c:v>12.552980092592588</c:v>
                </c:pt>
                <c:pt idx="47">
                  <c:v>12.552980092592588</c:v>
                </c:pt>
                <c:pt idx="48">
                  <c:v>12.552980092592588</c:v>
                </c:pt>
                <c:pt idx="49">
                  <c:v>12.552980092592588</c:v>
                </c:pt>
                <c:pt idx="50">
                  <c:v>12.552980092592588</c:v>
                </c:pt>
                <c:pt idx="51">
                  <c:v>12.552980092592588</c:v>
                </c:pt>
                <c:pt idx="52">
                  <c:v>12.552980092592588</c:v>
                </c:pt>
                <c:pt idx="53">
                  <c:v>12.552980092592588</c:v>
                </c:pt>
                <c:pt idx="54">
                  <c:v>12.552980092592588</c:v>
                </c:pt>
                <c:pt idx="55">
                  <c:v>12.552980092592588</c:v>
                </c:pt>
                <c:pt idx="56">
                  <c:v>12.552980092592588</c:v>
                </c:pt>
                <c:pt idx="57">
                  <c:v>12.552980092592588</c:v>
                </c:pt>
                <c:pt idx="58">
                  <c:v>12.552980092592588</c:v>
                </c:pt>
                <c:pt idx="59">
                  <c:v>12.552980092592588</c:v>
                </c:pt>
                <c:pt idx="60">
                  <c:v>12.552980092592588</c:v>
                </c:pt>
                <c:pt idx="61">
                  <c:v>12.552980092592588</c:v>
                </c:pt>
                <c:pt idx="62">
                  <c:v>12.552980092592588</c:v>
                </c:pt>
                <c:pt idx="63">
                  <c:v>12.552980092592588</c:v>
                </c:pt>
                <c:pt idx="64">
                  <c:v>12.552980092592588</c:v>
                </c:pt>
                <c:pt idx="65">
                  <c:v>12.552980092592588</c:v>
                </c:pt>
                <c:pt idx="66">
                  <c:v>12.552980092592588</c:v>
                </c:pt>
                <c:pt idx="67">
                  <c:v>12.552980092592588</c:v>
                </c:pt>
                <c:pt idx="68">
                  <c:v>12.552980092592588</c:v>
                </c:pt>
                <c:pt idx="69">
                  <c:v>12.552980092592588</c:v>
                </c:pt>
                <c:pt idx="70">
                  <c:v>12.552980092592588</c:v>
                </c:pt>
                <c:pt idx="71">
                  <c:v>12.552980092592588</c:v>
                </c:pt>
                <c:pt idx="72">
                  <c:v>12.552980092592588</c:v>
                </c:pt>
                <c:pt idx="73">
                  <c:v>12.552980092592588</c:v>
                </c:pt>
                <c:pt idx="74">
                  <c:v>12.552980092592588</c:v>
                </c:pt>
                <c:pt idx="75">
                  <c:v>12.552980092592588</c:v>
                </c:pt>
                <c:pt idx="76">
                  <c:v>12.552980092592588</c:v>
                </c:pt>
                <c:pt idx="77">
                  <c:v>12.552980092592588</c:v>
                </c:pt>
                <c:pt idx="78">
                  <c:v>12.552980092592588</c:v>
                </c:pt>
                <c:pt idx="79">
                  <c:v>12.552980092592588</c:v>
                </c:pt>
                <c:pt idx="80">
                  <c:v>12.552980092592588</c:v>
                </c:pt>
                <c:pt idx="81">
                  <c:v>12.552980092592588</c:v>
                </c:pt>
                <c:pt idx="82">
                  <c:v>12.552980092592588</c:v>
                </c:pt>
                <c:pt idx="83">
                  <c:v>12.552980092592588</c:v>
                </c:pt>
                <c:pt idx="84">
                  <c:v>12.552980092592588</c:v>
                </c:pt>
                <c:pt idx="85">
                  <c:v>12.552980092592588</c:v>
                </c:pt>
                <c:pt idx="86">
                  <c:v>12.552980092592588</c:v>
                </c:pt>
                <c:pt idx="87">
                  <c:v>12.552980092592588</c:v>
                </c:pt>
                <c:pt idx="88">
                  <c:v>12.552980092592588</c:v>
                </c:pt>
                <c:pt idx="89">
                  <c:v>12.552980092592588</c:v>
                </c:pt>
                <c:pt idx="90">
                  <c:v>12.552980092592588</c:v>
                </c:pt>
                <c:pt idx="91">
                  <c:v>12.552980092592588</c:v>
                </c:pt>
                <c:pt idx="92">
                  <c:v>12.552980092592588</c:v>
                </c:pt>
                <c:pt idx="93">
                  <c:v>12.552980092592588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E-4372-993A-7AF136973E03}"/>
            </c:ext>
          </c:extLst>
        </c:ser>
        <c:ser>
          <c:idx val="1"/>
          <c:order val="1"/>
          <c:tx>
            <c:strRef>
              <c:f>'Biberonnage_(3)'!$D$313</c:f>
              <c:strCache>
                <c:ptCount val="1"/>
                <c:pt idx="0">
                  <c:v>conso de veille Logistique SANS Unplug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'Biberonnage_(3)'!$J$311:$DA$311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'Biberonnage_(3)'!$J$313:$CZ$313</c:f>
              <c:numCache>
                <c:formatCode>0.00</c:formatCode>
                <c:ptCount val="94"/>
                <c:pt idx="0">
                  <c:v>14.142980092592587</c:v>
                </c:pt>
                <c:pt idx="1">
                  <c:v>14.142980092592587</c:v>
                </c:pt>
                <c:pt idx="2">
                  <c:v>14.142980092592587</c:v>
                </c:pt>
                <c:pt idx="3">
                  <c:v>14.142980092592587</c:v>
                </c:pt>
                <c:pt idx="4">
                  <c:v>14.142980092592587</c:v>
                </c:pt>
                <c:pt idx="5">
                  <c:v>14.142980092592587</c:v>
                </c:pt>
                <c:pt idx="6">
                  <c:v>14.142980092592587</c:v>
                </c:pt>
                <c:pt idx="7">
                  <c:v>14.142980092592587</c:v>
                </c:pt>
                <c:pt idx="8">
                  <c:v>14.142980092592587</c:v>
                </c:pt>
                <c:pt idx="9">
                  <c:v>14.142980092592587</c:v>
                </c:pt>
                <c:pt idx="10">
                  <c:v>14.142980092592587</c:v>
                </c:pt>
                <c:pt idx="11">
                  <c:v>14.142980092592587</c:v>
                </c:pt>
                <c:pt idx="12">
                  <c:v>14.142980092592587</c:v>
                </c:pt>
                <c:pt idx="13">
                  <c:v>14.142980092592587</c:v>
                </c:pt>
                <c:pt idx="14">
                  <c:v>14.142980092592587</c:v>
                </c:pt>
                <c:pt idx="15">
                  <c:v>14.142980092592587</c:v>
                </c:pt>
                <c:pt idx="16">
                  <c:v>14.142980092592587</c:v>
                </c:pt>
                <c:pt idx="17">
                  <c:v>14.142980092592587</c:v>
                </c:pt>
                <c:pt idx="18">
                  <c:v>14.142980092592587</c:v>
                </c:pt>
                <c:pt idx="19">
                  <c:v>14.142980092592587</c:v>
                </c:pt>
                <c:pt idx="20">
                  <c:v>14.142980092592587</c:v>
                </c:pt>
                <c:pt idx="21">
                  <c:v>14.142980092592587</c:v>
                </c:pt>
                <c:pt idx="22">
                  <c:v>14.142980092592587</c:v>
                </c:pt>
                <c:pt idx="23">
                  <c:v>14.142980092592587</c:v>
                </c:pt>
                <c:pt idx="24">
                  <c:v>14.142980092592587</c:v>
                </c:pt>
                <c:pt idx="25">
                  <c:v>14.142980092592587</c:v>
                </c:pt>
                <c:pt idx="26">
                  <c:v>14.142980092592587</c:v>
                </c:pt>
                <c:pt idx="27">
                  <c:v>14.142980092592587</c:v>
                </c:pt>
                <c:pt idx="28">
                  <c:v>14.142980092592587</c:v>
                </c:pt>
                <c:pt idx="29">
                  <c:v>14.142980092592587</c:v>
                </c:pt>
                <c:pt idx="30">
                  <c:v>14.142980092592587</c:v>
                </c:pt>
                <c:pt idx="31">
                  <c:v>14.142980092592587</c:v>
                </c:pt>
                <c:pt idx="32">
                  <c:v>14.142980092592587</c:v>
                </c:pt>
                <c:pt idx="33">
                  <c:v>14.142980092592587</c:v>
                </c:pt>
                <c:pt idx="34">
                  <c:v>14.142980092592587</c:v>
                </c:pt>
                <c:pt idx="35">
                  <c:v>14.142980092592587</c:v>
                </c:pt>
                <c:pt idx="36">
                  <c:v>14.142980092592587</c:v>
                </c:pt>
                <c:pt idx="37">
                  <c:v>14.142980092592587</c:v>
                </c:pt>
                <c:pt idx="38">
                  <c:v>14.142980092592587</c:v>
                </c:pt>
                <c:pt idx="39">
                  <c:v>14.142980092592587</c:v>
                </c:pt>
                <c:pt idx="40">
                  <c:v>14.142980092592587</c:v>
                </c:pt>
                <c:pt idx="41">
                  <c:v>14.142980092592587</c:v>
                </c:pt>
                <c:pt idx="42">
                  <c:v>14.142980092592587</c:v>
                </c:pt>
                <c:pt idx="43">
                  <c:v>14.142980092592587</c:v>
                </c:pt>
                <c:pt idx="44">
                  <c:v>14.142980092592587</c:v>
                </c:pt>
                <c:pt idx="45">
                  <c:v>14.142980092592587</c:v>
                </c:pt>
                <c:pt idx="46">
                  <c:v>14.142980092592587</c:v>
                </c:pt>
                <c:pt idx="47">
                  <c:v>14.142980092592587</c:v>
                </c:pt>
                <c:pt idx="48">
                  <c:v>14.142980092592587</c:v>
                </c:pt>
                <c:pt idx="49">
                  <c:v>14.142980092592587</c:v>
                </c:pt>
                <c:pt idx="50">
                  <c:v>14.142980092592587</c:v>
                </c:pt>
                <c:pt idx="51">
                  <c:v>14.142980092592587</c:v>
                </c:pt>
                <c:pt idx="52">
                  <c:v>14.142980092592587</c:v>
                </c:pt>
                <c:pt idx="53">
                  <c:v>14.142980092592587</c:v>
                </c:pt>
                <c:pt idx="54">
                  <c:v>14.142980092592587</c:v>
                </c:pt>
                <c:pt idx="55">
                  <c:v>14.142980092592587</c:v>
                </c:pt>
                <c:pt idx="56">
                  <c:v>14.142980092592587</c:v>
                </c:pt>
                <c:pt idx="57">
                  <c:v>14.142980092592587</c:v>
                </c:pt>
                <c:pt idx="58">
                  <c:v>14.142980092592587</c:v>
                </c:pt>
                <c:pt idx="59">
                  <c:v>14.142980092592587</c:v>
                </c:pt>
                <c:pt idx="60">
                  <c:v>14.142980092592587</c:v>
                </c:pt>
                <c:pt idx="61">
                  <c:v>14.142980092592587</c:v>
                </c:pt>
                <c:pt idx="62">
                  <c:v>14.142980092592587</c:v>
                </c:pt>
                <c:pt idx="63">
                  <c:v>14.142980092592587</c:v>
                </c:pt>
                <c:pt idx="64">
                  <c:v>14.142980092592587</c:v>
                </c:pt>
                <c:pt idx="65">
                  <c:v>14.142980092592587</c:v>
                </c:pt>
                <c:pt idx="66">
                  <c:v>14.142980092592587</c:v>
                </c:pt>
                <c:pt idx="67">
                  <c:v>14.142980092592587</c:v>
                </c:pt>
                <c:pt idx="68">
                  <c:v>14.142980092592587</c:v>
                </c:pt>
                <c:pt idx="69">
                  <c:v>14.142980092592587</c:v>
                </c:pt>
                <c:pt idx="70">
                  <c:v>14.142980092592587</c:v>
                </c:pt>
                <c:pt idx="71">
                  <c:v>14.142980092592587</c:v>
                </c:pt>
                <c:pt idx="72">
                  <c:v>14.142980092592587</c:v>
                </c:pt>
                <c:pt idx="73">
                  <c:v>14.142980092592587</c:v>
                </c:pt>
                <c:pt idx="74">
                  <c:v>14.142980092592587</c:v>
                </c:pt>
                <c:pt idx="75">
                  <c:v>14.142980092592587</c:v>
                </c:pt>
                <c:pt idx="76">
                  <c:v>14.142980092592587</c:v>
                </c:pt>
                <c:pt idx="77">
                  <c:v>14.142980092592587</c:v>
                </c:pt>
                <c:pt idx="78">
                  <c:v>14.142980092592587</c:v>
                </c:pt>
                <c:pt idx="79">
                  <c:v>14.142980092592587</c:v>
                </c:pt>
                <c:pt idx="80">
                  <c:v>14.142980092592587</c:v>
                </c:pt>
                <c:pt idx="81">
                  <c:v>14.142980092592587</c:v>
                </c:pt>
                <c:pt idx="82">
                  <c:v>14.142980092592587</c:v>
                </c:pt>
                <c:pt idx="83">
                  <c:v>14.142980092592587</c:v>
                </c:pt>
                <c:pt idx="84">
                  <c:v>14.142980092592587</c:v>
                </c:pt>
                <c:pt idx="85">
                  <c:v>14.142980092592587</c:v>
                </c:pt>
                <c:pt idx="86">
                  <c:v>14.142980092592587</c:v>
                </c:pt>
                <c:pt idx="87">
                  <c:v>14.142980092592587</c:v>
                </c:pt>
                <c:pt idx="88">
                  <c:v>14.142980092592587</c:v>
                </c:pt>
                <c:pt idx="89">
                  <c:v>14.142980092592587</c:v>
                </c:pt>
                <c:pt idx="90">
                  <c:v>14.142980092592587</c:v>
                </c:pt>
                <c:pt idx="91">
                  <c:v>14.142980092592587</c:v>
                </c:pt>
                <c:pt idx="92">
                  <c:v>14.142980092592587</c:v>
                </c:pt>
                <c:pt idx="93">
                  <c:v>14.142980092592587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E-4372-993A-7AF136973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442267397723633"/>
          <c:y val="0.90054625933282129"/>
          <c:w val="0.62653077724086392"/>
          <c:h val="5.950847489159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'Biberonnage_(3)'!$AG$226:$AG$227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19-4F1A-ADFD-9C6AADABC44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19-4F1A-ADFD-9C6AADABC44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'Biberonnage_(3)'!$AG$226:$AG$227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'Biberonnage_(3)'!$AI$226:$AI$227</c:f>
              <c:numCache>
                <c:formatCode>0.00</c:formatCode>
                <c:ptCount val="2"/>
                <c:pt idx="0">
                  <c:v>187.86560369404984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19-4F1A-ADFD-9C6AADABC4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'Biberonnage_(3)'!$AG$252:$AG$253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84-42B9-B58C-1405308689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84-42B9-B58C-14053086898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'Biberonnage_(3)'!$AG$252:$AG$253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'Biberonnage_(3)'!$AI$252:$AI$253</c:f>
              <c:numCache>
                <c:formatCode>0.00</c:formatCode>
                <c:ptCount val="2"/>
                <c:pt idx="0">
                  <c:v>456.17360101097012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84-42B9-B58C-14053086898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'Biberonnage_(3)'!$AG$282:$AG$283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D3-4838-96DB-36DB5AB106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D3-4838-96DB-36DB5AB1067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'Biberonnage_(3)'!$AG$282:$AG$283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'Biberonnage_(3)'!$AI$282:$AI$283</c:f>
              <c:numCache>
                <c:formatCode>0.00</c:formatCode>
                <c:ptCount val="2"/>
                <c:pt idx="0">
                  <c:v>0</c:v>
                </c:pt>
                <c:pt idx="1">
                  <c:v>3005.0670000000009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D3-4838-96DB-36DB5AB106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E8C6-474C-A383-D1F18FC28F01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E8C6-474C-A383-D1F18FC28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117E-47AE-88E3-F97F8C8A15EE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117E-47AE-88E3-F97F8C8A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2F94-4A37-9D21-A4DC32D38FFB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2F94-4A37-9D21-A4DC32D3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9666-4031-BA8B-8C0067663028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9666-4031-BA8B-8C0067663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5084-463C-894A-952D5C110F95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5084-463C-894A-952D5C110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44B3-4631-8330-1AA6B17F7F93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44B3-4631-8330-1AA6B17F7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'Biberonnage_(4)'!$K$212:$AR$212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'Biberonnage_(4)'!$K$217:$AR$217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90.55827033333334</c:v>
                </c:pt>
                <c:pt idx="2">
                  <c:v>90</c:v>
                </c:pt>
                <c:pt idx="3">
                  <c:v>88.994101444444439</c:v>
                </c:pt>
                <c:pt idx="4">
                  <c:v>88.994101444444439</c:v>
                </c:pt>
                <c:pt idx="5">
                  <c:v>90</c:v>
                </c:pt>
                <c:pt idx="6">
                  <c:v>89.186101444444446</c:v>
                </c:pt>
                <c:pt idx="7">
                  <c:v>90</c:v>
                </c:pt>
                <c:pt idx="8">
                  <c:v>89.186101444444446</c:v>
                </c:pt>
                <c:pt idx="9">
                  <c:v>90</c:v>
                </c:pt>
                <c:pt idx="10">
                  <c:v>90</c:v>
                </c:pt>
                <c:pt idx="11">
                  <c:v>89.360421508402297</c:v>
                </c:pt>
                <c:pt idx="12">
                  <c:v>90</c:v>
                </c:pt>
                <c:pt idx="13">
                  <c:v>89.360421444444441</c:v>
                </c:pt>
                <c:pt idx="14">
                  <c:v>90</c:v>
                </c:pt>
                <c:pt idx="15">
                  <c:v>89.360421444444441</c:v>
                </c:pt>
                <c:pt idx="16">
                  <c:v>90</c:v>
                </c:pt>
                <c:pt idx="17">
                  <c:v>89.360421444444441</c:v>
                </c:pt>
                <c:pt idx="18">
                  <c:v>90</c:v>
                </c:pt>
                <c:pt idx="19">
                  <c:v>89.360421444444441</c:v>
                </c:pt>
                <c:pt idx="20">
                  <c:v>90</c:v>
                </c:pt>
                <c:pt idx="21">
                  <c:v>89.360421444444441</c:v>
                </c:pt>
                <c:pt idx="22">
                  <c:v>90</c:v>
                </c:pt>
                <c:pt idx="23">
                  <c:v>89.360421444444441</c:v>
                </c:pt>
                <c:pt idx="24">
                  <c:v>90</c:v>
                </c:pt>
                <c:pt idx="25">
                  <c:v>89.360421444444441</c:v>
                </c:pt>
                <c:pt idx="26">
                  <c:v>90</c:v>
                </c:pt>
                <c:pt idx="27">
                  <c:v>89.360421444444441</c:v>
                </c:pt>
                <c:pt idx="28">
                  <c:v>90</c:v>
                </c:pt>
                <c:pt idx="29">
                  <c:v>89.360421444444441</c:v>
                </c:pt>
                <c:pt idx="30">
                  <c:v>90</c:v>
                </c:pt>
                <c:pt idx="31">
                  <c:v>89.360421444444441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C-43AF-B9F5-9E8EADA5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'Biberonnage_(4)'!$K$263:$CZ$263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'Biberonnage_(4)'!$K$270:$DA$270</c:f>
              <c:numCache>
                <c:formatCode>0.00</c:formatCode>
                <c:ptCount val="94"/>
                <c:pt idx="0">
                  <c:v>90</c:v>
                </c:pt>
                <c:pt idx="1">
                  <c:v>0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  <c:pt idx="5">
                  <c:v>90</c:v>
                </c:pt>
                <c:pt idx="6">
                  <c:v>0</c:v>
                </c:pt>
                <c:pt idx="7">
                  <c:v>90</c:v>
                </c:pt>
                <c:pt idx="8">
                  <c:v>0</c:v>
                </c:pt>
                <c:pt idx="9">
                  <c:v>90</c:v>
                </c:pt>
                <c:pt idx="10">
                  <c:v>89.999999986298235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90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90</c:v>
                </c:pt>
                <c:pt idx="19">
                  <c:v>0</c:v>
                </c:pt>
                <c:pt idx="20">
                  <c:v>90</c:v>
                </c:pt>
                <c:pt idx="21">
                  <c:v>0</c:v>
                </c:pt>
                <c:pt idx="22">
                  <c:v>90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90</c:v>
                </c:pt>
                <c:pt idx="27">
                  <c:v>0</c:v>
                </c:pt>
                <c:pt idx="28">
                  <c:v>90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90</c:v>
                </c:pt>
                <c:pt idx="33">
                  <c:v>0</c:v>
                </c:pt>
                <c:pt idx="34">
                  <c:v>90</c:v>
                </c:pt>
                <c:pt idx="35">
                  <c:v>0</c:v>
                </c:pt>
                <c:pt idx="36">
                  <c:v>90</c:v>
                </c:pt>
                <c:pt idx="37">
                  <c:v>0</c:v>
                </c:pt>
                <c:pt idx="38">
                  <c:v>90</c:v>
                </c:pt>
                <c:pt idx="39">
                  <c:v>0</c:v>
                </c:pt>
                <c:pt idx="40">
                  <c:v>90</c:v>
                </c:pt>
                <c:pt idx="41">
                  <c:v>0</c:v>
                </c:pt>
                <c:pt idx="42">
                  <c:v>90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90</c:v>
                </c:pt>
                <c:pt idx="47">
                  <c:v>0</c:v>
                </c:pt>
                <c:pt idx="48">
                  <c:v>90</c:v>
                </c:pt>
                <c:pt idx="49">
                  <c:v>0</c:v>
                </c:pt>
                <c:pt idx="50">
                  <c:v>90</c:v>
                </c:pt>
                <c:pt idx="51">
                  <c:v>0</c:v>
                </c:pt>
                <c:pt idx="52">
                  <c:v>90</c:v>
                </c:pt>
                <c:pt idx="53">
                  <c:v>0</c:v>
                </c:pt>
                <c:pt idx="54">
                  <c:v>90</c:v>
                </c:pt>
                <c:pt idx="55">
                  <c:v>0</c:v>
                </c:pt>
                <c:pt idx="56">
                  <c:v>90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90</c:v>
                </c:pt>
                <c:pt idx="61">
                  <c:v>0</c:v>
                </c:pt>
                <c:pt idx="62">
                  <c:v>90</c:v>
                </c:pt>
                <c:pt idx="63">
                  <c:v>0</c:v>
                </c:pt>
                <c:pt idx="64">
                  <c:v>90</c:v>
                </c:pt>
                <c:pt idx="65">
                  <c:v>0</c:v>
                </c:pt>
                <c:pt idx="66">
                  <c:v>90</c:v>
                </c:pt>
                <c:pt idx="67">
                  <c:v>0</c:v>
                </c:pt>
                <c:pt idx="68">
                  <c:v>90</c:v>
                </c:pt>
                <c:pt idx="69">
                  <c:v>0</c:v>
                </c:pt>
                <c:pt idx="70">
                  <c:v>90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90</c:v>
                </c:pt>
                <c:pt idx="75">
                  <c:v>0</c:v>
                </c:pt>
                <c:pt idx="76">
                  <c:v>90</c:v>
                </c:pt>
                <c:pt idx="77">
                  <c:v>0</c:v>
                </c:pt>
                <c:pt idx="78">
                  <c:v>90</c:v>
                </c:pt>
                <c:pt idx="79">
                  <c:v>0</c:v>
                </c:pt>
                <c:pt idx="80">
                  <c:v>90</c:v>
                </c:pt>
                <c:pt idx="81">
                  <c:v>0</c:v>
                </c:pt>
                <c:pt idx="82">
                  <c:v>90</c:v>
                </c:pt>
                <c:pt idx="83">
                  <c:v>0</c:v>
                </c:pt>
                <c:pt idx="84">
                  <c:v>90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90</c:v>
                </c:pt>
                <c:pt idx="89">
                  <c:v>0</c:v>
                </c:pt>
                <c:pt idx="90">
                  <c:v>90</c:v>
                </c:pt>
                <c:pt idx="91">
                  <c:v>0</c:v>
                </c:pt>
                <c:pt idx="92">
                  <c:v>90</c:v>
                </c:pt>
                <c:pt idx="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A-4CDB-B077-17DCEE7A0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'Biberonnage_(4)'!$K$237:$AR$237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'Biberonnage_(4)'!$K$242:$AR$242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89.530270333333334</c:v>
                </c:pt>
                <c:pt idx="2">
                  <c:v>90</c:v>
                </c:pt>
                <c:pt idx="3">
                  <c:v>87.966101444444448</c:v>
                </c:pt>
                <c:pt idx="4">
                  <c:v>87.966101444444448</c:v>
                </c:pt>
                <c:pt idx="5">
                  <c:v>89.73</c:v>
                </c:pt>
                <c:pt idx="6">
                  <c:v>87.888101444444445</c:v>
                </c:pt>
                <c:pt idx="7">
                  <c:v>89.66</c:v>
                </c:pt>
                <c:pt idx="8">
                  <c:v>87.818101444444437</c:v>
                </c:pt>
                <c:pt idx="9">
                  <c:v>89.59</c:v>
                </c:pt>
                <c:pt idx="10">
                  <c:v>89.59</c:v>
                </c:pt>
                <c:pt idx="11">
                  <c:v>87.92242161120231</c:v>
                </c:pt>
                <c:pt idx="12">
                  <c:v>89.66</c:v>
                </c:pt>
                <c:pt idx="13">
                  <c:v>87.992421444444446</c:v>
                </c:pt>
                <c:pt idx="14">
                  <c:v>89.73</c:v>
                </c:pt>
                <c:pt idx="15">
                  <c:v>88.062421444444453</c:v>
                </c:pt>
                <c:pt idx="16">
                  <c:v>89.8</c:v>
                </c:pt>
                <c:pt idx="17">
                  <c:v>88.132421444444446</c:v>
                </c:pt>
                <c:pt idx="18">
                  <c:v>89.87</c:v>
                </c:pt>
                <c:pt idx="19">
                  <c:v>88.20242144444444</c:v>
                </c:pt>
                <c:pt idx="20">
                  <c:v>89.94</c:v>
                </c:pt>
                <c:pt idx="21">
                  <c:v>88.272421444444433</c:v>
                </c:pt>
                <c:pt idx="22">
                  <c:v>90</c:v>
                </c:pt>
                <c:pt idx="23">
                  <c:v>88.332421444444435</c:v>
                </c:pt>
                <c:pt idx="24">
                  <c:v>90</c:v>
                </c:pt>
                <c:pt idx="25">
                  <c:v>88.332421444444435</c:v>
                </c:pt>
                <c:pt idx="26">
                  <c:v>90</c:v>
                </c:pt>
                <c:pt idx="27">
                  <c:v>88.332421444444435</c:v>
                </c:pt>
                <c:pt idx="28">
                  <c:v>90</c:v>
                </c:pt>
                <c:pt idx="29">
                  <c:v>88.332421444444435</c:v>
                </c:pt>
                <c:pt idx="30">
                  <c:v>90</c:v>
                </c:pt>
                <c:pt idx="31">
                  <c:v>88.332421444444435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B0-4F43-98C7-28312C9E8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8818398905009505"/>
          <c:y val="2.1126649271837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6.6906644786444619E-2"/>
          <c:w val="0.91385411054796828"/>
          <c:h val="0.741451698014114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'Biberonnage_(4)'!$D$293</c:f>
              <c:strCache>
                <c:ptCount val="1"/>
                <c:pt idx="0">
                  <c:v>Entrée de gamme Avec unplug &gt;8j CDC - PCU - IVC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'Biberonnage_(4)'!$E$293:$AM$293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13.714547222222219</c:v>
                </c:pt>
                <c:pt idx="13">
                  <c:v>13.714547222222219</c:v>
                </c:pt>
                <c:pt idx="14">
                  <c:v>13.714547222222219</c:v>
                </c:pt>
                <c:pt idx="15">
                  <c:v>13.714547222222219</c:v>
                </c:pt>
                <c:pt idx="16">
                  <c:v>13.714547222222219</c:v>
                </c:pt>
                <c:pt idx="17">
                  <c:v>13.714547222222219</c:v>
                </c:pt>
                <c:pt idx="18">
                  <c:v>13.714547222222219</c:v>
                </c:pt>
                <c:pt idx="19">
                  <c:v>13.714547222222219</c:v>
                </c:pt>
                <c:pt idx="20">
                  <c:v>13.714547222222219</c:v>
                </c:pt>
                <c:pt idx="21">
                  <c:v>13.714547222222219</c:v>
                </c:pt>
                <c:pt idx="22">
                  <c:v>13.714547222222219</c:v>
                </c:pt>
                <c:pt idx="23">
                  <c:v>13.714547222222219</c:v>
                </c:pt>
                <c:pt idx="24">
                  <c:v>13.714547222222219</c:v>
                </c:pt>
                <c:pt idx="25">
                  <c:v>13.714547222222219</c:v>
                </c:pt>
                <c:pt idx="26">
                  <c:v>13.714547222222219</c:v>
                </c:pt>
                <c:pt idx="27">
                  <c:v>13.714547222222219</c:v>
                </c:pt>
                <c:pt idx="28">
                  <c:v>13.714547222222219</c:v>
                </c:pt>
                <c:pt idx="29">
                  <c:v>13.714547222222219</c:v>
                </c:pt>
                <c:pt idx="30">
                  <c:v>13.714547222222219</c:v>
                </c:pt>
                <c:pt idx="31">
                  <c:v>13.714547222222219</c:v>
                </c:pt>
                <c:pt idx="32">
                  <c:v>13.714547222222219</c:v>
                </c:pt>
                <c:pt idx="33">
                  <c:v>13.714547222222219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51-4948-A413-B7ABDB6F9C73}"/>
            </c:ext>
          </c:extLst>
        </c:ser>
        <c:ser>
          <c:idx val="3"/>
          <c:order val="1"/>
          <c:tx>
            <c:strRef>
              <c:f>'Biberonnage_(4)'!$D$301</c:f>
              <c:strCache>
                <c:ptCount val="1"/>
                <c:pt idx="0">
                  <c:v>Haut de gamme Avec unplug &gt;8j CDC - PCU - IVC</c:v>
                </c:pt>
              </c:strCache>
            </c:strRef>
          </c:tx>
          <c:spPr>
            <a:ln w="28575" cap="rnd">
              <a:solidFill>
                <a:srgbClr val="FF9900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'Biberonnage_(4)'!$E$301:$AM$301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39.414547222222218</c:v>
                </c:pt>
                <c:pt idx="13">
                  <c:v>39.414547222222218</c:v>
                </c:pt>
                <c:pt idx="14">
                  <c:v>39.414547222222218</c:v>
                </c:pt>
                <c:pt idx="15">
                  <c:v>39.414547222222218</c:v>
                </c:pt>
                <c:pt idx="16">
                  <c:v>39.414547222222218</c:v>
                </c:pt>
                <c:pt idx="17">
                  <c:v>39.414547222222218</c:v>
                </c:pt>
                <c:pt idx="18">
                  <c:v>39.414547222222218</c:v>
                </c:pt>
                <c:pt idx="19">
                  <c:v>39.414547222222218</c:v>
                </c:pt>
                <c:pt idx="20">
                  <c:v>39.414547222222218</c:v>
                </c:pt>
                <c:pt idx="21">
                  <c:v>39.414547222222218</c:v>
                </c:pt>
                <c:pt idx="22">
                  <c:v>39.414547222222218</c:v>
                </c:pt>
                <c:pt idx="23">
                  <c:v>39.414547222222218</c:v>
                </c:pt>
                <c:pt idx="24">
                  <c:v>39.414547222222218</c:v>
                </c:pt>
                <c:pt idx="25">
                  <c:v>39.414547222222218</c:v>
                </c:pt>
                <c:pt idx="26">
                  <c:v>39.414547222222218</c:v>
                </c:pt>
                <c:pt idx="27">
                  <c:v>39.414547222222218</c:v>
                </c:pt>
                <c:pt idx="28">
                  <c:v>39.414547222222218</c:v>
                </c:pt>
                <c:pt idx="29">
                  <c:v>39.414547222222218</c:v>
                </c:pt>
                <c:pt idx="30">
                  <c:v>39.414547222222218</c:v>
                </c:pt>
                <c:pt idx="31">
                  <c:v>39.414547222222218</c:v>
                </c:pt>
                <c:pt idx="32">
                  <c:v>39.414547222222218</c:v>
                </c:pt>
                <c:pt idx="33">
                  <c:v>39.414547222222218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51-4948-A413-B7ABDB6F9C73}"/>
            </c:ext>
          </c:extLst>
        </c:ser>
        <c:ser>
          <c:idx val="4"/>
          <c:order val="2"/>
          <c:tx>
            <c:strRef>
              <c:f>'Biberonnage_(4)'!$D$302</c:f>
              <c:strCache>
                <c:ptCount val="1"/>
                <c:pt idx="0">
                  <c:v>Haut de gamme Avec unplug &gt;8j CDC - IVC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'Biberonnage_(4)'!$E$292:$AM$292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f>'Biberonnage_(4)'!$E$302:$AM$302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40.414547222222218</c:v>
                </c:pt>
                <c:pt idx="13">
                  <c:v>40.414547222222218</c:v>
                </c:pt>
                <c:pt idx="14">
                  <c:v>40.414547222222218</c:v>
                </c:pt>
                <c:pt idx="15">
                  <c:v>40.414547222222218</c:v>
                </c:pt>
                <c:pt idx="16">
                  <c:v>40.414547222222218</c:v>
                </c:pt>
                <c:pt idx="17">
                  <c:v>40.414547222222218</c:v>
                </c:pt>
                <c:pt idx="18">
                  <c:v>40.414547222222218</c:v>
                </c:pt>
                <c:pt idx="19">
                  <c:v>40.414547222222218</c:v>
                </c:pt>
                <c:pt idx="20">
                  <c:v>40.414547222222218</c:v>
                </c:pt>
                <c:pt idx="21">
                  <c:v>40.414547222222218</c:v>
                </c:pt>
                <c:pt idx="22">
                  <c:v>40.414547222222218</c:v>
                </c:pt>
                <c:pt idx="23">
                  <c:v>40.414547222222218</c:v>
                </c:pt>
                <c:pt idx="24">
                  <c:v>40.414547222222218</c:v>
                </c:pt>
                <c:pt idx="25">
                  <c:v>40.414547222222218</c:v>
                </c:pt>
                <c:pt idx="26">
                  <c:v>40.414547222222218</c:v>
                </c:pt>
                <c:pt idx="27">
                  <c:v>40.414547222222218</c:v>
                </c:pt>
                <c:pt idx="28">
                  <c:v>40.414547222222218</c:v>
                </c:pt>
                <c:pt idx="29">
                  <c:v>40.414547222222218</c:v>
                </c:pt>
                <c:pt idx="30">
                  <c:v>40.414547222222218</c:v>
                </c:pt>
                <c:pt idx="31">
                  <c:v>40.414547222222218</c:v>
                </c:pt>
                <c:pt idx="32">
                  <c:v>40.414547222222218</c:v>
                </c:pt>
                <c:pt idx="33">
                  <c:v>40.414547222222218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51-4948-A413-B7ABDB6F9C73}"/>
            </c:ext>
          </c:extLst>
        </c:ser>
        <c:ser>
          <c:idx val="2"/>
          <c:order val="3"/>
          <c:tx>
            <c:strRef>
              <c:f>'Biberonnage_(4)'!$D$303</c:f>
              <c:strCache>
                <c:ptCount val="1"/>
                <c:pt idx="0">
                  <c:v>Haut de gamme Avec unplug &gt;8j PCU - IVC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'Biberonnage_(4)'!$E$303:$AM$303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44.214547222222215</c:v>
                </c:pt>
                <c:pt idx="13">
                  <c:v>44.214547222222215</c:v>
                </c:pt>
                <c:pt idx="14">
                  <c:v>44.214547222222215</c:v>
                </c:pt>
                <c:pt idx="15">
                  <c:v>44.214547222222215</c:v>
                </c:pt>
                <c:pt idx="16">
                  <c:v>44.214547222222215</c:v>
                </c:pt>
                <c:pt idx="17">
                  <c:v>44.214547222222215</c:v>
                </c:pt>
                <c:pt idx="18">
                  <c:v>44.214547222222215</c:v>
                </c:pt>
                <c:pt idx="19">
                  <c:v>44.214547222222215</c:v>
                </c:pt>
                <c:pt idx="20">
                  <c:v>44.214547222222215</c:v>
                </c:pt>
                <c:pt idx="21">
                  <c:v>44.214547222222215</c:v>
                </c:pt>
                <c:pt idx="22">
                  <c:v>44.214547222222215</c:v>
                </c:pt>
                <c:pt idx="23">
                  <c:v>44.214547222222215</c:v>
                </c:pt>
                <c:pt idx="24">
                  <c:v>44.214547222222215</c:v>
                </c:pt>
                <c:pt idx="25">
                  <c:v>44.214547222222215</c:v>
                </c:pt>
                <c:pt idx="26">
                  <c:v>44.214547222222215</c:v>
                </c:pt>
                <c:pt idx="27">
                  <c:v>44.214547222222215</c:v>
                </c:pt>
                <c:pt idx="28">
                  <c:v>44.214547222222215</c:v>
                </c:pt>
                <c:pt idx="29">
                  <c:v>44.214547222222215</c:v>
                </c:pt>
                <c:pt idx="30">
                  <c:v>44.214547222222215</c:v>
                </c:pt>
                <c:pt idx="31">
                  <c:v>44.214547222222215</c:v>
                </c:pt>
                <c:pt idx="32">
                  <c:v>44.214547222222215</c:v>
                </c:pt>
                <c:pt idx="33">
                  <c:v>44.214547222222215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51-4948-A413-B7ABDB6F9C73}"/>
            </c:ext>
          </c:extLst>
        </c:ser>
        <c:ser>
          <c:idx val="5"/>
          <c:order val="4"/>
          <c:tx>
            <c:strRef>
              <c:f>'Biberonnage_(4)'!$D$304</c:f>
              <c:strCache>
                <c:ptCount val="1"/>
                <c:pt idx="0">
                  <c:v>Haut de gamme Avec unplug &gt;8j IVC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'Biberonnage_(4)'!$E$304:$AM$304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45.214547222222215</c:v>
                </c:pt>
                <c:pt idx="13">
                  <c:v>45.214547222222215</c:v>
                </c:pt>
                <c:pt idx="14">
                  <c:v>45.214547222222215</c:v>
                </c:pt>
                <c:pt idx="15">
                  <c:v>45.214547222222215</c:v>
                </c:pt>
                <c:pt idx="16">
                  <c:v>45.214547222222215</c:v>
                </c:pt>
                <c:pt idx="17">
                  <c:v>45.214547222222215</c:v>
                </c:pt>
                <c:pt idx="18">
                  <c:v>45.214547222222215</c:v>
                </c:pt>
                <c:pt idx="19">
                  <c:v>45.214547222222215</c:v>
                </c:pt>
                <c:pt idx="20">
                  <c:v>45.214547222222215</c:v>
                </c:pt>
                <c:pt idx="21">
                  <c:v>45.214547222222215</c:v>
                </c:pt>
                <c:pt idx="22">
                  <c:v>45.214547222222215</c:v>
                </c:pt>
                <c:pt idx="23">
                  <c:v>45.214547222222215</c:v>
                </c:pt>
                <c:pt idx="24">
                  <c:v>45.214547222222215</c:v>
                </c:pt>
                <c:pt idx="25">
                  <c:v>45.214547222222215</c:v>
                </c:pt>
                <c:pt idx="26">
                  <c:v>45.214547222222215</c:v>
                </c:pt>
                <c:pt idx="27">
                  <c:v>45.214547222222215</c:v>
                </c:pt>
                <c:pt idx="28">
                  <c:v>45.214547222222215</c:v>
                </c:pt>
                <c:pt idx="29">
                  <c:v>45.214547222222215</c:v>
                </c:pt>
                <c:pt idx="30">
                  <c:v>45.214547222222215</c:v>
                </c:pt>
                <c:pt idx="31">
                  <c:v>45.214547222222215</c:v>
                </c:pt>
                <c:pt idx="32">
                  <c:v>45.214547222222215</c:v>
                </c:pt>
                <c:pt idx="33">
                  <c:v>45.214547222222215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51-4948-A413-B7ABDB6F9C73}"/>
            </c:ext>
          </c:extLst>
        </c:ser>
        <c:ser>
          <c:idx val="6"/>
          <c:order val="5"/>
          <c:tx>
            <c:strRef>
              <c:f>'Biberonnage_(4)'!$D$305</c:f>
              <c:strCache>
                <c:ptCount val="1"/>
                <c:pt idx="0">
                  <c:v>Haut de gamme Avec unplug &gt;8j CDC </c:v>
                </c:pt>
              </c:strCache>
            </c:strRef>
          </c:tx>
          <c:spPr>
            <a:ln w="28575" cap="rnd">
              <a:solidFill>
                <a:srgbClr val="FF6699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'Biberonnage_(4)'!$E$305:$AM$305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46.414547222222218</c:v>
                </c:pt>
                <c:pt idx="13">
                  <c:v>46.414547222222218</c:v>
                </c:pt>
                <c:pt idx="14">
                  <c:v>46.414547222222218</c:v>
                </c:pt>
                <c:pt idx="15">
                  <c:v>46.414547222222218</c:v>
                </c:pt>
                <c:pt idx="16">
                  <c:v>46.414547222222218</c:v>
                </c:pt>
                <c:pt idx="17">
                  <c:v>46.414547222222218</c:v>
                </c:pt>
                <c:pt idx="18">
                  <c:v>46.414547222222218</c:v>
                </c:pt>
                <c:pt idx="19">
                  <c:v>46.414547222222218</c:v>
                </c:pt>
                <c:pt idx="20">
                  <c:v>46.414547222222218</c:v>
                </c:pt>
                <c:pt idx="21">
                  <c:v>46.414547222222218</c:v>
                </c:pt>
                <c:pt idx="22">
                  <c:v>46.414547222222218</c:v>
                </c:pt>
                <c:pt idx="23">
                  <c:v>46.414547222222218</c:v>
                </c:pt>
                <c:pt idx="24">
                  <c:v>46.414547222222218</c:v>
                </c:pt>
                <c:pt idx="25">
                  <c:v>46.414547222222218</c:v>
                </c:pt>
                <c:pt idx="26">
                  <c:v>46.414547222222218</c:v>
                </c:pt>
                <c:pt idx="27">
                  <c:v>46.414547222222218</c:v>
                </c:pt>
                <c:pt idx="28">
                  <c:v>46.414547222222218</c:v>
                </c:pt>
                <c:pt idx="29">
                  <c:v>46.414547222222218</c:v>
                </c:pt>
                <c:pt idx="30">
                  <c:v>46.414547222222218</c:v>
                </c:pt>
                <c:pt idx="31">
                  <c:v>46.414547222222218</c:v>
                </c:pt>
                <c:pt idx="32">
                  <c:v>46.414547222222218</c:v>
                </c:pt>
                <c:pt idx="33">
                  <c:v>46.414547222222218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51-4948-A413-B7ABDB6F9C73}"/>
            </c:ext>
          </c:extLst>
        </c:ser>
        <c:ser>
          <c:idx val="7"/>
          <c:order val="6"/>
          <c:tx>
            <c:strRef>
              <c:f>'Biberonnage_(4)'!$D$306</c:f>
              <c:strCache>
                <c:ptCount val="1"/>
                <c:pt idx="0">
                  <c:v>Haut de gamme Avec unplug &gt;8j PCU</c:v>
                </c:pt>
              </c:strCache>
            </c:strRef>
          </c:tx>
          <c:spPr>
            <a:ln w="28575" cap="rnd">
              <a:solidFill>
                <a:srgbClr val="CC66FF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'Biberonnage_(4)'!$E$306:$AM$306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50.214547222222215</c:v>
                </c:pt>
                <c:pt idx="13">
                  <c:v>50.214547222222215</c:v>
                </c:pt>
                <c:pt idx="14">
                  <c:v>50.214547222222215</c:v>
                </c:pt>
                <c:pt idx="15">
                  <c:v>50.214547222222215</c:v>
                </c:pt>
                <c:pt idx="16">
                  <c:v>50.214547222222215</c:v>
                </c:pt>
                <c:pt idx="17">
                  <c:v>50.214547222222215</c:v>
                </c:pt>
                <c:pt idx="18">
                  <c:v>50.214547222222215</c:v>
                </c:pt>
                <c:pt idx="19">
                  <c:v>50.214547222222215</c:v>
                </c:pt>
                <c:pt idx="20">
                  <c:v>50.214547222222215</c:v>
                </c:pt>
                <c:pt idx="21">
                  <c:v>50.214547222222215</c:v>
                </c:pt>
                <c:pt idx="22">
                  <c:v>50.214547222222215</c:v>
                </c:pt>
                <c:pt idx="23">
                  <c:v>50.214547222222215</c:v>
                </c:pt>
                <c:pt idx="24">
                  <c:v>50.214547222222215</c:v>
                </c:pt>
                <c:pt idx="25">
                  <c:v>50.214547222222215</c:v>
                </c:pt>
                <c:pt idx="26">
                  <c:v>50.214547222222215</c:v>
                </c:pt>
                <c:pt idx="27">
                  <c:v>50.214547222222215</c:v>
                </c:pt>
                <c:pt idx="28">
                  <c:v>50.214547222222215</c:v>
                </c:pt>
                <c:pt idx="29">
                  <c:v>50.214547222222215</c:v>
                </c:pt>
                <c:pt idx="30">
                  <c:v>50.214547222222215</c:v>
                </c:pt>
                <c:pt idx="31">
                  <c:v>50.214547222222215</c:v>
                </c:pt>
                <c:pt idx="32">
                  <c:v>50.214547222222215</c:v>
                </c:pt>
                <c:pt idx="33">
                  <c:v>50.214547222222215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51-4948-A413-B7ABDB6F9C73}"/>
            </c:ext>
          </c:extLst>
        </c:ser>
        <c:ser>
          <c:idx val="8"/>
          <c:order val="7"/>
          <c:tx>
            <c:strRef>
              <c:f>'Biberonnage_(4)'!$D$307</c:f>
              <c:strCache>
                <c:ptCount val="1"/>
                <c:pt idx="0">
                  <c:v>Haut de gamme SANS unplug</c:v>
                </c:pt>
              </c:strCache>
            </c:strRef>
          </c:tx>
          <c:spPr>
            <a:ln w="28575" cap="rnd">
              <a:solidFill>
                <a:srgbClr val="FF0066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'Biberonnage_(4)'!$E$307:$AM$307</c:f>
              <c:numCache>
                <c:formatCode>0.0</c:formatCode>
                <c:ptCount val="34"/>
                <c:pt idx="0">
                  <c:v>66.506557222222227</c:v>
                </c:pt>
                <c:pt idx="1">
                  <c:v>66.506557222222227</c:v>
                </c:pt>
                <c:pt idx="2" formatCode="0.00">
                  <c:v>62.953747222222219</c:v>
                </c:pt>
                <c:pt idx="3">
                  <c:v>62.703747222222219</c:v>
                </c:pt>
                <c:pt idx="4">
                  <c:v>62.703747222222219</c:v>
                </c:pt>
                <c:pt idx="5">
                  <c:v>57.303747222222221</c:v>
                </c:pt>
                <c:pt idx="6">
                  <c:v>57.303747222222221</c:v>
                </c:pt>
                <c:pt idx="7">
                  <c:v>57.303747222222221</c:v>
                </c:pt>
                <c:pt idx="8">
                  <c:v>57.303747222222221</c:v>
                </c:pt>
                <c:pt idx="9">
                  <c:v>57.303747222222221</c:v>
                </c:pt>
                <c:pt idx="10">
                  <c:v>57.303747222222221</c:v>
                </c:pt>
                <c:pt idx="11">
                  <c:v>57.303747222222221</c:v>
                </c:pt>
                <c:pt idx="12">
                  <c:v>51.214547222222215</c:v>
                </c:pt>
                <c:pt idx="13">
                  <c:v>51.214547222222215</c:v>
                </c:pt>
                <c:pt idx="14">
                  <c:v>51.214547222222215</c:v>
                </c:pt>
                <c:pt idx="15">
                  <c:v>51.214547222222215</c:v>
                </c:pt>
                <c:pt idx="16">
                  <c:v>51.214547222222215</c:v>
                </c:pt>
                <c:pt idx="17">
                  <c:v>51.214547222222215</c:v>
                </c:pt>
                <c:pt idx="18">
                  <c:v>51.214547222222215</c:v>
                </c:pt>
                <c:pt idx="19">
                  <c:v>51.214547222222215</c:v>
                </c:pt>
                <c:pt idx="20">
                  <c:v>51.214547222222215</c:v>
                </c:pt>
                <c:pt idx="21">
                  <c:v>51.214547222222215</c:v>
                </c:pt>
                <c:pt idx="22">
                  <c:v>51.214547222222215</c:v>
                </c:pt>
                <c:pt idx="23">
                  <c:v>51.214547222222215</c:v>
                </c:pt>
                <c:pt idx="24">
                  <c:v>51.214547222222215</c:v>
                </c:pt>
                <c:pt idx="25">
                  <c:v>51.214547222222215</c:v>
                </c:pt>
                <c:pt idx="26">
                  <c:v>51.214547222222215</c:v>
                </c:pt>
                <c:pt idx="27">
                  <c:v>51.214547222222215</c:v>
                </c:pt>
                <c:pt idx="28">
                  <c:v>51.214547222222215</c:v>
                </c:pt>
                <c:pt idx="29">
                  <c:v>51.214547222222215</c:v>
                </c:pt>
                <c:pt idx="30">
                  <c:v>51.214547222222215</c:v>
                </c:pt>
                <c:pt idx="31">
                  <c:v>51.214547222222215</c:v>
                </c:pt>
                <c:pt idx="32">
                  <c:v>51.214547222222215</c:v>
                </c:pt>
                <c:pt idx="33">
                  <c:v>51.214547222222215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351-4948-A413-B7ABDB6F9C73}"/>
            </c:ext>
          </c:extLst>
        </c:ser>
        <c:ser>
          <c:idx val="1"/>
          <c:order val="8"/>
          <c:tx>
            <c:strRef>
              <c:f>'Biberonnage_(4)'!$D$294</c:f>
              <c:strCache>
                <c:ptCount val="1"/>
                <c:pt idx="0">
                  <c:v>Entrée de gamme Avec unplug &gt;8j CDC - IVC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'Biberonnage_(4)'!$E$294:$AM$294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14.714547222222219</c:v>
                </c:pt>
                <c:pt idx="13">
                  <c:v>14.714547222222219</c:v>
                </c:pt>
                <c:pt idx="14">
                  <c:v>14.714547222222219</c:v>
                </c:pt>
                <c:pt idx="15">
                  <c:v>14.714547222222219</c:v>
                </c:pt>
                <c:pt idx="16">
                  <c:v>14.714547222222219</c:v>
                </c:pt>
                <c:pt idx="17">
                  <c:v>14.714547222222219</c:v>
                </c:pt>
                <c:pt idx="18">
                  <c:v>14.714547222222219</c:v>
                </c:pt>
                <c:pt idx="19">
                  <c:v>14.714547222222219</c:v>
                </c:pt>
                <c:pt idx="20">
                  <c:v>14.714547222222219</c:v>
                </c:pt>
                <c:pt idx="21">
                  <c:v>14.714547222222219</c:v>
                </c:pt>
                <c:pt idx="22">
                  <c:v>14.714547222222219</c:v>
                </c:pt>
                <c:pt idx="23">
                  <c:v>14.714547222222219</c:v>
                </c:pt>
                <c:pt idx="24">
                  <c:v>14.714547222222219</c:v>
                </c:pt>
                <c:pt idx="25">
                  <c:v>14.714547222222219</c:v>
                </c:pt>
                <c:pt idx="26">
                  <c:v>14.714547222222219</c:v>
                </c:pt>
                <c:pt idx="27">
                  <c:v>14.714547222222219</c:v>
                </c:pt>
                <c:pt idx="28">
                  <c:v>14.714547222222219</c:v>
                </c:pt>
                <c:pt idx="29">
                  <c:v>14.714547222222219</c:v>
                </c:pt>
                <c:pt idx="30">
                  <c:v>14.714547222222219</c:v>
                </c:pt>
                <c:pt idx="31">
                  <c:v>14.714547222222219</c:v>
                </c:pt>
                <c:pt idx="32">
                  <c:v>14.714547222222219</c:v>
                </c:pt>
                <c:pt idx="33">
                  <c:v>14.714547222222219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51-4948-A413-B7ABDB6F9C73}"/>
            </c:ext>
          </c:extLst>
        </c:ser>
        <c:ser>
          <c:idx val="9"/>
          <c:order val="9"/>
          <c:tx>
            <c:strRef>
              <c:f>'Biberonnage_(4)'!$D$295</c:f>
              <c:strCache>
                <c:ptCount val="1"/>
                <c:pt idx="0">
                  <c:v>Entrée de gamme Avec unplug &gt;8j PCU - IVC</c:v>
                </c:pt>
              </c:strCache>
            </c:strRef>
          </c:tx>
          <c:spPr>
            <a:ln w="28575" cap="rnd">
              <a:solidFill>
                <a:srgbClr val="66FF33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'Biberonnage_(4)'!$E$295:$AM$295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18.514547222222223</c:v>
                </c:pt>
                <c:pt idx="13">
                  <c:v>18.514547222222223</c:v>
                </c:pt>
                <c:pt idx="14">
                  <c:v>18.514547222222223</c:v>
                </c:pt>
                <c:pt idx="15">
                  <c:v>18.514547222222223</c:v>
                </c:pt>
                <c:pt idx="16">
                  <c:v>18.514547222222223</c:v>
                </c:pt>
                <c:pt idx="17">
                  <c:v>18.514547222222223</c:v>
                </c:pt>
                <c:pt idx="18">
                  <c:v>18.514547222222223</c:v>
                </c:pt>
                <c:pt idx="19">
                  <c:v>18.514547222222223</c:v>
                </c:pt>
                <c:pt idx="20">
                  <c:v>18.514547222222223</c:v>
                </c:pt>
                <c:pt idx="21">
                  <c:v>18.514547222222223</c:v>
                </c:pt>
                <c:pt idx="22">
                  <c:v>18.514547222222223</c:v>
                </c:pt>
                <c:pt idx="23">
                  <c:v>18.514547222222223</c:v>
                </c:pt>
                <c:pt idx="24">
                  <c:v>18.514547222222223</c:v>
                </c:pt>
                <c:pt idx="25">
                  <c:v>18.514547222222223</c:v>
                </c:pt>
                <c:pt idx="26">
                  <c:v>18.514547222222223</c:v>
                </c:pt>
                <c:pt idx="27">
                  <c:v>18.514547222222223</c:v>
                </c:pt>
                <c:pt idx="28">
                  <c:v>18.514547222222223</c:v>
                </c:pt>
                <c:pt idx="29">
                  <c:v>18.514547222222223</c:v>
                </c:pt>
                <c:pt idx="30">
                  <c:v>18.514547222222223</c:v>
                </c:pt>
                <c:pt idx="31">
                  <c:v>18.514547222222223</c:v>
                </c:pt>
                <c:pt idx="32">
                  <c:v>18.514547222222223</c:v>
                </c:pt>
                <c:pt idx="33">
                  <c:v>18.514547222222223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351-4948-A413-B7ABDB6F9C73}"/>
            </c:ext>
          </c:extLst>
        </c:ser>
        <c:ser>
          <c:idx val="10"/>
          <c:order val="10"/>
          <c:tx>
            <c:strRef>
              <c:f>'Biberonnage_(4)'!$D$296</c:f>
              <c:strCache>
                <c:ptCount val="1"/>
                <c:pt idx="0">
                  <c:v>Entrée de gamme Avec unplug &gt;8j IVC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'Biberonnage_(4)'!$E$296:$AM$296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19.514547222222223</c:v>
                </c:pt>
                <c:pt idx="13">
                  <c:v>19.514547222222223</c:v>
                </c:pt>
                <c:pt idx="14">
                  <c:v>19.514547222222223</c:v>
                </c:pt>
                <c:pt idx="15">
                  <c:v>19.514547222222223</c:v>
                </c:pt>
                <c:pt idx="16">
                  <c:v>19.514547222222223</c:v>
                </c:pt>
                <c:pt idx="17">
                  <c:v>19.514547222222223</c:v>
                </c:pt>
                <c:pt idx="18">
                  <c:v>19.514547222222223</c:v>
                </c:pt>
                <c:pt idx="19">
                  <c:v>19.514547222222223</c:v>
                </c:pt>
                <c:pt idx="20">
                  <c:v>19.514547222222223</c:v>
                </c:pt>
                <c:pt idx="21">
                  <c:v>19.514547222222223</c:v>
                </c:pt>
                <c:pt idx="22">
                  <c:v>19.514547222222223</c:v>
                </c:pt>
                <c:pt idx="23">
                  <c:v>19.514547222222223</c:v>
                </c:pt>
                <c:pt idx="24">
                  <c:v>19.514547222222223</c:v>
                </c:pt>
                <c:pt idx="25">
                  <c:v>19.514547222222223</c:v>
                </c:pt>
                <c:pt idx="26">
                  <c:v>19.514547222222223</c:v>
                </c:pt>
                <c:pt idx="27">
                  <c:v>19.514547222222223</c:v>
                </c:pt>
                <c:pt idx="28">
                  <c:v>19.514547222222223</c:v>
                </c:pt>
                <c:pt idx="29">
                  <c:v>19.514547222222223</c:v>
                </c:pt>
                <c:pt idx="30">
                  <c:v>19.514547222222223</c:v>
                </c:pt>
                <c:pt idx="31">
                  <c:v>19.514547222222223</c:v>
                </c:pt>
                <c:pt idx="32">
                  <c:v>19.514547222222223</c:v>
                </c:pt>
                <c:pt idx="33">
                  <c:v>19.514547222222223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51-4948-A413-B7ABDB6F9C73}"/>
            </c:ext>
          </c:extLst>
        </c:ser>
        <c:ser>
          <c:idx val="11"/>
          <c:order val="11"/>
          <c:tx>
            <c:strRef>
              <c:f>'Biberonnage_(4)'!$D$297</c:f>
              <c:strCache>
                <c:ptCount val="1"/>
                <c:pt idx="0">
                  <c:v>Entrée de gamme Avec unplug &gt;8j CDC</c:v>
                </c:pt>
              </c:strCache>
            </c:strRef>
          </c:tx>
          <c:spPr>
            <a:ln w="28575" cap="rnd">
              <a:solidFill>
                <a:srgbClr val="66CCFF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'Biberonnage_(4)'!$E$297:$AM$297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20.714547222222219</c:v>
                </c:pt>
                <c:pt idx="13">
                  <c:v>20.714547222222219</c:v>
                </c:pt>
                <c:pt idx="14">
                  <c:v>20.714547222222219</c:v>
                </c:pt>
                <c:pt idx="15">
                  <c:v>20.714547222222219</c:v>
                </c:pt>
                <c:pt idx="16">
                  <c:v>20.714547222222219</c:v>
                </c:pt>
                <c:pt idx="17">
                  <c:v>20.714547222222219</c:v>
                </c:pt>
                <c:pt idx="18">
                  <c:v>20.714547222222219</c:v>
                </c:pt>
                <c:pt idx="19">
                  <c:v>20.714547222222219</c:v>
                </c:pt>
                <c:pt idx="20">
                  <c:v>20.714547222222219</c:v>
                </c:pt>
                <c:pt idx="21">
                  <c:v>20.714547222222219</c:v>
                </c:pt>
                <c:pt idx="22">
                  <c:v>20.714547222222219</c:v>
                </c:pt>
                <c:pt idx="23">
                  <c:v>20.714547222222219</c:v>
                </c:pt>
                <c:pt idx="24">
                  <c:v>20.714547222222219</c:v>
                </c:pt>
                <c:pt idx="25">
                  <c:v>20.714547222222219</c:v>
                </c:pt>
                <c:pt idx="26">
                  <c:v>20.714547222222219</c:v>
                </c:pt>
                <c:pt idx="27">
                  <c:v>20.714547222222219</c:v>
                </c:pt>
                <c:pt idx="28">
                  <c:v>20.714547222222219</c:v>
                </c:pt>
                <c:pt idx="29">
                  <c:v>20.714547222222219</c:v>
                </c:pt>
                <c:pt idx="30">
                  <c:v>20.714547222222219</c:v>
                </c:pt>
                <c:pt idx="31">
                  <c:v>20.714547222222219</c:v>
                </c:pt>
                <c:pt idx="32">
                  <c:v>20.714547222222219</c:v>
                </c:pt>
                <c:pt idx="33">
                  <c:v>20.714547222222219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351-4948-A413-B7ABDB6F9C73}"/>
            </c:ext>
          </c:extLst>
        </c:ser>
        <c:ser>
          <c:idx val="12"/>
          <c:order val="12"/>
          <c:tx>
            <c:strRef>
              <c:f>'Biberonnage_(4)'!$D$298</c:f>
              <c:strCache>
                <c:ptCount val="1"/>
                <c:pt idx="0">
                  <c:v>Entrée de gamme Avec unplug &gt;8j PCU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'Biberonnage_(4)'!$E$298:$AM$298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24.514547222222223</c:v>
                </c:pt>
                <c:pt idx="13">
                  <c:v>24.514547222222223</c:v>
                </c:pt>
                <c:pt idx="14">
                  <c:v>24.514547222222223</c:v>
                </c:pt>
                <c:pt idx="15">
                  <c:v>24.514547222222223</c:v>
                </c:pt>
                <c:pt idx="16">
                  <c:v>24.514547222222223</c:v>
                </c:pt>
                <c:pt idx="17">
                  <c:v>24.514547222222223</c:v>
                </c:pt>
                <c:pt idx="18">
                  <c:v>24.514547222222223</c:v>
                </c:pt>
                <c:pt idx="19">
                  <c:v>24.514547222222223</c:v>
                </c:pt>
                <c:pt idx="20">
                  <c:v>24.514547222222223</c:v>
                </c:pt>
                <c:pt idx="21">
                  <c:v>24.514547222222223</c:v>
                </c:pt>
                <c:pt idx="22">
                  <c:v>24.514547222222223</c:v>
                </c:pt>
                <c:pt idx="23">
                  <c:v>24.514547222222223</c:v>
                </c:pt>
                <c:pt idx="24">
                  <c:v>24.514547222222223</c:v>
                </c:pt>
                <c:pt idx="25">
                  <c:v>24.514547222222223</c:v>
                </c:pt>
                <c:pt idx="26">
                  <c:v>24.514547222222223</c:v>
                </c:pt>
                <c:pt idx="27">
                  <c:v>24.514547222222223</c:v>
                </c:pt>
                <c:pt idx="28">
                  <c:v>24.514547222222223</c:v>
                </c:pt>
                <c:pt idx="29">
                  <c:v>24.514547222222223</c:v>
                </c:pt>
                <c:pt idx="30">
                  <c:v>24.514547222222223</c:v>
                </c:pt>
                <c:pt idx="31">
                  <c:v>24.514547222222223</c:v>
                </c:pt>
                <c:pt idx="32">
                  <c:v>24.514547222222223</c:v>
                </c:pt>
                <c:pt idx="33">
                  <c:v>24.514547222222223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51-4948-A413-B7ABDB6F9C73}"/>
            </c:ext>
          </c:extLst>
        </c:ser>
        <c:ser>
          <c:idx val="13"/>
          <c:order val="13"/>
          <c:tx>
            <c:strRef>
              <c:f>'Biberonnage_(4)'!$D$299</c:f>
              <c:strCache>
                <c:ptCount val="1"/>
                <c:pt idx="0">
                  <c:v>Entrée de gamme SANS unplug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val>
            <c:numRef>
              <c:f>'Biberonnage_(4)'!$E$299:$AM$299</c:f>
              <c:numCache>
                <c:formatCode>0.0</c:formatCode>
                <c:ptCount val="34"/>
                <c:pt idx="0">
                  <c:v>40.106557222222214</c:v>
                </c:pt>
                <c:pt idx="1">
                  <c:v>40.106557222222214</c:v>
                </c:pt>
                <c:pt idx="2">
                  <c:v>36.553747222222214</c:v>
                </c:pt>
                <c:pt idx="3">
                  <c:v>36.303747222222214</c:v>
                </c:pt>
                <c:pt idx="4">
                  <c:v>36.303747222222214</c:v>
                </c:pt>
                <c:pt idx="5">
                  <c:v>30.903747222222222</c:v>
                </c:pt>
                <c:pt idx="6">
                  <c:v>30.903747222222222</c:v>
                </c:pt>
                <c:pt idx="7">
                  <c:v>30.903747222222222</c:v>
                </c:pt>
                <c:pt idx="8">
                  <c:v>30.903747222222222</c:v>
                </c:pt>
                <c:pt idx="9">
                  <c:v>30.903747222222222</c:v>
                </c:pt>
                <c:pt idx="10">
                  <c:v>30.903747222222222</c:v>
                </c:pt>
                <c:pt idx="11">
                  <c:v>30.903747222222222</c:v>
                </c:pt>
                <c:pt idx="12">
                  <c:v>25.514547222222223</c:v>
                </c:pt>
                <c:pt idx="13">
                  <c:v>25.514547222222223</c:v>
                </c:pt>
                <c:pt idx="14">
                  <c:v>25.514547222222223</c:v>
                </c:pt>
                <c:pt idx="15">
                  <c:v>25.514547222222223</c:v>
                </c:pt>
                <c:pt idx="16">
                  <c:v>25.514547222222223</c:v>
                </c:pt>
                <c:pt idx="17">
                  <c:v>25.514547222222223</c:v>
                </c:pt>
                <c:pt idx="18">
                  <c:v>25.514547222222223</c:v>
                </c:pt>
                <c:pt idx="19">
                  <c:v>25.514547222222223</c:v>
                </c:pt>
                <c:pt idx="20">
                  <c:v>25.514547222222223</c:v>
                </c:pt>
                <c:pt idx="21">
                  <c:v>25.514547222222223</c:v>
                </c:pt>
                <c:pt idx="22">
                  <c:v>25.514547222222223</c:v>
                </c:pt>
                <c:pt idx="23">
                  <c:v>25.514547222222223</c:v>
                </c:pt>
                <c:pt idx="24">
                  <c:v>25.514547222222223</c:v>
                </c:pt>
                <c:pt idx="25">
                  <c:v>25.514547222222223</c:v>
                </c:pt>
                <c:pt idx="26">
                  <c:v>25.514547222222223</c:v>
                </c:pt>
                <c:pt idx="27">
                  <c:v>25.514547222222223</c:v>
                </c:pt>
                <c:pt idx="28">
                  <c:v>25.514547222222223</c:v>
                </c:pt>
                <c:pt idx="29">
                  <c:v>25.514547222222223</c:v>
                </c:pt>
                <c:pt idx="30">
                  <c:v>25.514547222222223</c:v>
                </c:pt>
                <c:pt idx="31">
                  <c:v>25.514547222222223</c:v>
                </c:pt>
                <c:pt idx="32">
                  <c:v>25.514547222222223</c:v>
                </c:pt>
                <c:pt idx="33">
                  <c:v>25.514547222222223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351-4948-A413-B7ABDB6F9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/>
                  <a:t>mA</a:t>
                </a:r>
              </a:p>
            </c:rich>
          </c:tx>
          <c:layout>
            <c:manualLayout>
              <c:xMode val="edge"/>
              <c:yMode val="edge"/>
              <c:x val="1.0325769288407328E-2"/>
              <c:y val="0.36493950720176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Conso de veille Logistique / 90 jours</a:t>
            </a:r>
          </a:p>
        </c:rich>
      </c:tx>
      <c:layout>
        <c:manualLayout>
          <c:xMode val="edge"/>
          <c:yMode val="edge"/>
          <c:x val="0.38427738522328153"/>
          <c:y val="2.11584207599094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457848149351266E-2"/>
          <c:y val="6.968089936061031E-2"/>
          <c:w val="0.9238363372855054"/>
          <c:h val="0.75120080278763057"/>
        </c:manualLayout>
      </c:layout>
      <c:lineChart>
        <c:grouping val="standard"/>
        <c:varyColors val="0"/>
        <c:ser>
          <c:idx val="0"/>
          <c:order val="0"/>
          <c:tx>
            <c:strRef>
              <c:f>'Biberonnage_(4)'!$D$312</c:f>
              <c:strCache>
                <c:ptCount val="1"/>
                <c:pt idx="0">
                  <c:v>conso de veille Logistique Avec Unplug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'Biberonnage_(4)'!$J$312:$CZ$312</c:f>
              <c:numCache>
                <c:formatCode>0.00</c:formatCode>
                <c:ptCount val="94"/>
                <c:pt idx="0">
                  <c:v>12.552980092592588</c:v>
                </c:pt>
                <c:pt idx="1">
                  <c:v>12.552980092592588</c:v>
                </c:pt>
                <c:pt idx="2">
                  <c:v>12.552980092592588</c:v>
                </c:pt>
                <c:pt idx="3">
                  <c:v>12.552980092592588</c:v>
                </c:pt>
                <c:pt idx="4">
                  <c:v>12.552980092592588</c:v>
                </c:pt>
                <c:pt idx="5">
                  <c:v>12.552980092592588</c:v>
                </c:pt>
                <c:pt idx="6">
                  <c:v>12.552980092592588</c:v>
                </c:pt>
                <c:pt idx="7">
                  <c:v>12.552980092592588</c:v>
                </c:pt>
                <c:pt idx="8">
                  <c:v>12.552980092592588</c:v>
                </c:pt>
                <c:pt idx="9">
                  <c:v>12.552980092592588</c:v>
                </c:pt>
                <c:pt idx="10">
                  <c:v>12.552980092592588</c:v>
                </c:pt>
                <c:pt idx="11">
                  <c:v>12.552980092592588</c:v>
                </c:pt>
                <c:pt idx="12">
                  <c:v>12.552980092592588</c:v>
                </c:pt>
                <c:pt idx="13">
                  <c:v>12.552980092592588</c:v>
                </c:pt>
                <c:pt idx="14">
                  <c:v>12.552980092592588</c:v>
                </c:pt>
                <c:pt idx="15">
                  <c:v>12.552980092592588</c:v>
                </c:pt>
                <c:pt idx="16">
                  <c:v>12.552980092592588</c:v>
                </c:pt>
                <c:pt idx="17">
                  <c:v>12.552980092592588</c:v>
                </c:pt>
                <c:pt idx="18">
                  <c:v>12.552980092592588</c:v>
                </c:pt>
                <c:pt idx="19">
                  <c:v>12.552980092592588</c:v>
                </c:pt>
                <c:pt idx="20">
                  <c:v>12.552980092592588</c:v>
                </c:pt>
                <c:pt idx="21">
                  <c:v>12.552980092592588</c:v>
                </c:pt>
                <c:pt idx="22">
                  <c:v>12.552980092592588</c:v>
                </c:pt>
                <c:pt idx="23">
                  <c:v>12.552980092592588</c:v>
                </c:pt>
                <c:pt idx="24">
                  <c:v>12.552980092592588</c:v>
                </c:pt>
                <c:pt idx="25">
                  <c:v>12.552980092592588</c:v>
                </c:pt>
                <c:pt idx="26">
                  <c:v>12.552980092592588</c:v>
                </c:pt>
                <c:pt idx="27">
                  <c:v>12.552980092592588</c:v>
                </c:pt>
                <c:pt idx="28">
                  <c:v>12.552980092592588</c:v>
                </c:pt>
                <c:pt idx="29">
                  <c:v>12.552980092592588</c:v>
                </c:pt>
                <c:pt idx="30">
                  <c:v>12.552980092592588</c:v>
                </c:pt>
                <c:pt idx="31">
                  <c:v>12.552980092592588</c:v>
                </c:pt>
                <c:pt idx="32">
                  <c:v>12.552980092592588</c:v>
                </c:pt>
                <c:pt idx="33">
                  <c:v>12.552980092592588</c:v>
                </c:pt>
                <c:pt idx="34">
                  <c:v>12.552980092592588</c:v>
                </c:pt>
                <c:pt idx="35">
                  <c:v>12.552980092592588</c:v>
                </c:pt>
                <c:pt idx="36">
                  <c:v>12.552980092592588</c:v>
                </c:pt>
                <c:pt idx="37">
                  <c:v>12.552980092592588</c:v>
                </c:pt>
                <c:pt idx="38">
                  <c:v>12.552980092592588</c:v>
                </c:pt>
                <c:pt idx="39">
                  <c:v>12.552980092592588</c:v>
                </c:pt>
                <c:pt idx="40">
                  <c:v>12.552980092592588</c:v>
                </c:pt>
                <c:pt idx="41">
                  <c:v>12.552980092592588</c:v>
                </c:pt>
                <c:pt idx="42">
                  <c:v>12.552980092592588</c:v>
                </c:pt>
                <c:pt idx="43">
                  <c:v>12.552980092592588</c:v>
                </c:pt>
                <c:pt idx="44">
                  <c:v>12.552980092592588</c:v>
                </c:pt>
                <c:pt idx="45">
                  <c:v>12.552980092592588</c:v>
                </c:pt>
                <c:pt idx="46">
                  <c:v>12.552980092592588</c:v>
                </c:pt>
                <c:pt idx="47">
                  <c:v>12.552980092592588</c:v>
                </c:pt>
                <c:pt idx="48">
                  <c:v>12.552980092592588</c:v>
                </c:pt>
                <c:pt idx="49">
                  <c:v>12.552980092592588</c:v>
                </c:pt>
                <c:pt idx="50">
                  <c:v>12.552980092592588</c:v>
                </c:pt>
                <c:pt idx="51">
                  <c:v>12.552980092592588</c:v>
                </c:pt>
                <c:pt idx="52">
                  <c:v>12.552980092592588</c:v>
                </c:pt>
                <c:pt idx="53">
                  <c:v>12.552980092592588</c:v>
                </c:pt>
                <c:pt idx="54">
                  <c:v>12.552980092592588</c:v>
                </c:pt>
                <c:pt idx="55">
                  <c:v>12.552980092592588</c:v>
                </c:pt>
                <c:pt idx="56">
                  <c:v>12.552980092592588</c:v>
                </c:pt>
                <c:pt idx="57">
                  <c:v>12.552980092592588</c:v>
                </c:pt>
                <c:pt idx="58">
                  <c:v>12.552980092592588</c:v>
                </c:pt>
                <c:pt idx="59">
                  <c:v>12.552980092592588</c:v>
                </c:pt>
                <c:pt idx="60">
                  <c:v>12.552980092592588</c:v>
                </c:pt>
                <c:pt idx="61">
                  <c:v>12.552980092592588</c:v>
                </c:pt>
                <c:pt idx="62">
                  <c:v>12.552980092592588</c:v>
                </c:pt>
                <c:pt idx="63">
                  <c:v>12.552980092592588</c:v>
                </c:pt>
                <c:pt idx="64">
                  <c:v>12.552980092592588</c:v>
                </c:pt>
                <c:pt idx="65">
                  <c:v>12.552980092592588</c:v>
                </c:pt>
                <c:pt idx="66">
                  <c:v>12.552980092592588</c:v>
                </c:pt>
                <c:pt idx="67">
                  <c:v>12.552980092592588</c:v>
                </c:pt>
                <c:pt idx="68">
                  <c:v>12.552980092592588</c:v>
                </c:pt>
                <c:pt idx="69">
                  <c:v>12.552980092592588</c:v>
                </c:pt>
                <c:pt idx="70">
                  <c:v>12.552980092592588</c:v>
                </c:pt>
                <c:pt idx="71">
                  <c:v>12.552980092592588</c:v>
                </c:pt>
                <c:pt idx="72">
                  <c:v>12.552980092592588</c:v>
                </c:pt>
                <c:pt idx="73">
                  <c:v>12.552980092592588</c:v>
                </c:pt>
                <c:pt idx="74">
                  <c:v>12.552980092592588</c:v>
                </c:pt>
                <c:pt idx="75">
                  <c:v>12.552980092592588</c:v>
                </c:pt>
                <c:pt idx="76">
                  <c:v>12.552980092592588</c:v>
                </c:pt>
                <c:pt idx="77">
                  <c:v>12.552980092592588</c:v>
                </c:pt>
                <c:pt idx="78">
                  <c:v>12.552980092592588</c:v>
                </c:pt>
                <c:pt idx="79">
                  <c:v>12.552980092592588</c:v>
                </c:pt>
                <c:pt idx="80">
                  <c:v>12.552980092592588</c:v>
                </c:pt>
                <c:pt idx="81">
                  <c:v>12.552980092592588</c:v>
                </c:pt>
                <c:pt idx="82">
                  <c:v>12.552980092592588</c:v>
                </c:pt>
                <c:pt idx="83">
                  <c:v>12.552980092592588</c:v>
                </c:pt>
                <c:pt idx="84">
                  <c:v>12.552980092592588</c:v>
                </c:pt>
                <c:pt idx="85">
                  <c:v>12.552980092592588</c:v>
                </c:pt>
                <c:pt idx="86">
                  <c:v>12.552980092592588</c:v>
                </c:pt>
                <c:pt idx="87">
                  <c:v>12.552980092592588</c:v>
                </c:pt>
                <c:pt idx="88">
                  <c:v>12.552980092592588</c:v>
                </c:pt>
                <c:pt idx="89">
                  <c:v>12.552980092592588</c:v>
                </c:pt>
                <c:pt idx="90">
                  <c:v>12.552980092592588</c:v>
                </c:pt>
                <c:pt idx="91">
                  <c:v>12.552980092592588</c:v>
                </c:pt>
                <c:pt idx="92">
                  <c:v>12.552980092592588</c:v>
                </c:pt>
                <c:pt idx="93">
                  <c:v>12.552980092592588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5-4E19-ACEF-DB49299F4041}"/>
            </c:ext>
          </c:extLst>
        </c:ser>
        <c:ser>
          <c:idx val="1"/>
          <c:order val="1"/>
          <c:tx>
            <c:strRef>
              <c:f>'Biberonnage_(4)'!$D$313</c:f>
              <c:strCache>
                <c:ptCount val="1"/>
                <c:pt idx="0">
                  <c:v>conso de veille Logistique SANS Unplug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'Biberonnage_(4)'!$J$311:$DA$311</c:f>
              <c:strCache>
                <c:ptCount val="9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  <c:pt idx="94">
                  <c:v>91</c:v>
                </c:pt>
              </c:strCache>
            </c:strRef>
          </c:cat>
          <c:val>
            <c:numRef>
              <c:f>'Biberonnage_(4)'!$J$313:$CZ$313</c:f>
              <c:numCache>
                <c:formatCode>0.00</c:formatCode>
                <c:ptCount val="94"/>
                <c:pt idx="0">
                  <c:v>14.142980092592587</c:v>
                </c:pt>
                <c:pt idx="1">
                  <c:v>14.142980092592587</c:v>
                </c:pt>
                <c:pt idx="2">
                  <c:v>14.142980092592587</c:v>
                </c:pt>
                <c:pt idx="3">
                  <c:v>14.142980092592587</c:v>
                </c:pt>
                <c:pt idx="4">
                  <c:v>14.142980092592587</c:v>
                </c:pt>
                <c:pt idx="5">
                  <c:v>14.142980092592587</c:v>
                </c:pt>
                <c:pt idx="6">
                  <c:v>14.142980092592587</c:v>
                </c:pt>
                <c:pt idx="7">
                  <c:v>14.142980092592587</c:v>
                </c:pt>
                <c:pt idx="8">
                  <c:v>14.142980092592587</c:v>
                </c:pt>
                <c:pt idx="9">
                  <c:v>14.142980092592587</c:v>
                </c:pt>
                <c:pt idx="10">
                  <c:v>14.142980092592587</c:v>
                </c:pt>
                <c:pt idx="11">
                  <c:v>14.142980092592587</c:v>
                </c:pt>
                <c:pt idx="12">
                  <c:v>14.142980092592587</c:v>
                </c:pt>
                <c:pt idx="13">
                  <c:v>14.142980092592587</c:v>
                </c:pt>
                <c:pt idx="14">
                  <c:v>14.142980092592587</c:v>
                </c:pt>
                <c:pt idx="15">
                  <c:v>14.142980092592587</c:v>
                </c:pt>
                <c:pt idx="16">
                  <c:v>14.142980092592587</c:v>
                </c:pt>
                <c:pt idx="17">
                  <c:v>14.142980092592587</c:v>
                </c:pt>
                <c:pt idx="18">
                  <c:v>14.142980092592587</c:v>
                </c:pt>
                <c:pt idx="19">
                  <c:v>14.142980092592587</c:v>
                </c:pt>
                <c:pt idx="20">
                  <c:v>14.142980092592587</c:v>
                </c:pt>
                <c:pt idx="21">
                  <c:v>14.142980092592587</c:v>
                </c:pt>
                <c:pt idx="22">
                  <c:v>14.142980092592587</c:v>
                </c:pt>
                <c:pt idx="23">
                  <c:v>14.142980092592587</c:v>
                </c:pt>
                <c:pt idx="24">
                  <c:v>14.142980092592587</c:v>
                </c:pt>
                <c:pt idx="25">
                  <c:v>14.142980092592587</c:v>
                </c:pt>
                <c:pt idx="26">
                  <c:v>14.142980092592587</c:v>
                </c:pt>
                <c:pt idx="27">
                  <c:v>14.142980092592587</c:v>
                </c:pt>
                <c:pt idx="28">
                  <c:v>14.142980092592587</c:v>
                </c:pt>
                <c:pt idx="29">
                  <c:v>14.142980092592587</c:v>
                </c:pt>
                <c:pt idx="30">
                  <c:v>14.142980092592587</c:v>
                </c:pt>
                <c:pt idx="31">
                  <c:v>14.142980092592587</c:v>
                </c:pt>
                <c:pt idx="32">
                  <c:v>14.142980092592587</c:v>
                </c:pt>
                <c:pt idx="33">
                  <c:v>14.142980092592587</c:v>
                </c:pt>
                <c:pt idx="34">
                  <c:v>14.142980092592587</c:v>
                </c:pt>
                <c:pt idx="35">
                  <c:v>14.142980092592587</c:v>
                </c:pt>
                <c:pt idx="36">
                  <c:v>14.142980092592587</c:v>
                </c:pt>
                <c:pt idx="37">
                  <c:v>14.142980092592587</c:v>
                </c:pt>
                <c:pt idx="38">
                  <c:v>14.142980092592587</c:v>
                </c:pt>
                <c:pt idx="39">
                  <c:v>14.142980092592587</c:v>
                </c:pt>
                <c:pt idx="40">
                  <c:v>14.142980092592587</c:v>
                </c:pt>
                <c:pt idx="41">
                  <c:v>14.142980092592587</c:v>
                </c:pt>
                <c:pt idx="42">
                  <c:v>14.142980092592587</c:v>
                </c:pt>
                <c:pt idx="43">
                  <c:v>14.142980092592587</c:v>
                </c:pt>
                <c:pt idx="44">
                  <c:v>14.142980092592587</c:v>
                </c:pt>
                <c:pt idx="45">
                  <c:v>14.142980092592587</c:v>
                </c:pt>
                <c:pt idx="46">
                  <c:v>14.142980092592587</c:v>
                </c:pt>
                <c:pt idx="47">
                  <c:v>14.142980092592587</c:v>
                </c:pt>
                <c:pt idx="48">
                  <c:v>14.142980092592587</c:v>
                </c:pt>
                <c:pt idx="49">
                  <c:v>14.142980092592587</c:v>
                </c:pt>
                <c:pt idx="50">
                  <c:v>14.142980092592587</c:v>
                </c:pt>
                <c:pt idx="51">
                  <c:v>14.142980092592587</c:v>
                </c:pt>
                <c:pt idx="52">
                  <c:v>14.142980092592587</c:v>
                </c:pt>
                <c:pt idx="53">
                  <c:v>14.142980092592587</c:v>
                </c:pt>
                <c:pt idx="54">
                  <c:v>14.142980092592587</c:v>
                </c:pt>
                <c:pt idx="55">
                  <c:v>14.142980092592587</c:v>
                </c:pt>
                <c:pt idx="56">
                  <c:v>14.142980092592587</c:v>
                </c:pt>
                <c:pt idx="57">
                  <c:v>14.142980092592587</c:v>
                </c:pt>
                <c:pt idx="58">
                  <c:v>14.142980092592587</c:v>
                </c:pt>
                <c:pt idx="59">
                  <c:v>14.142980092592587</c:v>
                </c:pt>
                <c:pt idx="60">
                  <c:v>14.142980092592587</c:v>
                </c:pt>
                <c:pt idx="61">
                  <c:v>14.142980092592587</c:v>
                </c:pt>
                <c:pt idx="62">
                  <c:v>14.142980092592587</c:v>
                </c:pt>
                <c:pt idx="63">
                  <c:v>14.142980092592587</c:v>
                </c:pt>
                <c:pt idx="64">
                  <c:v>14.142980092592587</c:v>
                </c:pt>
                <c:pt idx="65">
                  <c:v>14.142980092592587</c:v>
                </c:pt>
                <c:pt idx="66">
                  <c:v>14.142980092592587</c:v>
                </c:pt>
                <c:pt idx="67">
                  <c:v>14.142980092592587</c:v>
                </c:pt>
                <c:pt idx="68">
                  <c:v>14.142980092592587</c:v>
                </c:pt>
                <c:pt idx="69">
                  <c:v>14.142980092592587</c:v>
                </c:pt>
                <c:pt idx="70">
                  <c:v>14.142980092592587</c:v>
                </c:pt>
                <c:pt idx="71">
                  <c:v>14.142980092592587</c:v>
                </c:pt>
                <c:pt idx="72">
                  <c:v>14.142980092592587</c:v>
                </c:pt>
                <c:pt idx="73">
                  <c:v>14.142980092592587</c:v>
                </c:pt>
                <c:pt idx="74">
                  <c:v>14.142980092592587</c:v>
                </c:pt>
                <c:pt idx="75">
                  <c:v>14.142980092592587</c:v>
                </c:pt>
                <c:pt idx="76">
                  <c:v>14.142980092592587</c:v>
                </c:pt>
                <c:pt idx="77">
                  <c:v>14.142980092592587</c:v>
                </c:pt>
                <c:pt idx="78">
                  <c:v>14.142980092592587</c:v>
                </c:pt>
                <c:pt idx="79">
                  <c:v>14.142980092592587</c:v>
                </c:pt>
                <c:pt idx="80">
                  <c:v>14.142980092592587</c:v>
                </c:pt>
                <c:pt idx="81">
                  <c:v>14.142980092592587</c:v>
                </c:pt>
                <c:pt idx="82">
                  <c:v>14.142980092592587</c:v>
                </c:pt>
                <c:pt idx="83">
                  <c:v>14.142980092592587</c:v>
                </c:pt>
                <c:pt idx="84">
                  <c:v>14.142980092592587</c:v>
                </c:pt>
                <c:pt idx="85">
                  <c:v>14.142980092592587</c:v>
                </c:pt>
                <c:pt idx="86">
                  <c:v>14.142980092592587</c:v>
                </c:pt>
                <c:pt idx="87">
                  <c:v>14.142980092592587</c:v>
                </c:pt>
                <c:pt idx="88">
                  <c:v>14.142980092592587</c:v>
                </c:pt>
                <c:pt idx="89">
                  <c:v>14.142980092592587</c:v>
                </c:pt>
                <c:pt idx="90">
                  <c:v>14.142980092592587</c:v>
                </c:pt>
                <c:pt idx="91">
                  <c:v>14.142980092592587</c:v>
                </c:pt>
                <c:pt idx="92">
                  <c:v>14.142980092592587</c:v>
                </c:pt>
                <c:pt idx="93">
                  <c:v>14.142980092592587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5-4E19-ACEF-DB49299F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fr-FR" sz="18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442267397723633"/>
          <c:y val="0.90054625933282129"/>
          <c:w val="0.62653077724086392"/>
          <c:h val="5.9508474891590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'Biberonnage_(4)'!$AG$226:$AG$227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5C-429F-A625-485080F47C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5C-429F-A625-485080F47C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'Biberonnage_(4)'!$AG$226:$AG$227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'Biberonnage_(4)'!$AI$226:$AI$227</c:f>
              <c:numCache>
                <c:formatCode>0.00</c:formatCode>
                <c:ptCount val="2"/>
                <c:pt idx="0">
                  <c:v>187.86560369404984</c:v>
                </c:pt>
                <c:pt idx="1">
                  <c:v>722.37187499999993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5C-429F-A625-485080F47CA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'Biberonnage_(4)'!$AG$252:$AG$253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A1-4E6E-95D8-49816A6B9B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A1-4E6E-95D8-49816A6B9B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'Biberonnage_(4)'!$AG$252:$AG$253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'Biberonnage_(4)'!$AI$252:$AI$253</c:f>
              <c:numCache>
                <c:formatCode>0.00</c:formatCode>
                <c:ptCount val="2"/>
                <c:pt idx="0">
                  <c:v>456.17360101097012</c:v>
                </c:pt>
                <c:pt idx="1">
                  <c:v>722.37187499999993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1-4E6E-95D8-49816A6B9BD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'Biberonnage_(4)'!$AG$282:$AG$283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BF9-442F-A4EB-3C4E3F9320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BF9-442F-A4EB-3C4E3F93204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'Biberonnage_(4)'!$AG$282:$AG$283</c:f>
              <c:strCache>
                <c:ptCount val="2"/>
                <c:pt idx="0">
                  <c:v>Besoin  Batt12V</c:v>
                </c:pt>
                <c:pt idx="1">
                  <c:v>Energie perdue</c:v>
                </c:pt>
              </c:strCache>
            </c:strRef>
          </c:cat>
          <c:val>
            <c:numRef>
              <c:f>'Biberonnage_(4)'!$AI$282:$AI$283</c:f>
              <c:numCache>
                <c:formatCode>0.00</c:formatCode>
                <c:ptCount val="2"/>
                <c:pt idx="0">
                  <c:v>0</c:v>
                </c:pt>
                <c:pt idx="1">
                  <c:v>2167.1156250000008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F9-442F-A4EB-3C4E3F93204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E052-4DF0-8F5A-7766C4D0E173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E052-4DF0-8F5A-7766C4D0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1233-443E-B756-C7DF4532DBEB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1233-443E-B756-C7DF4532D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DCF4-4A2C-B424-68BDBF41FF05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DCF4-4A2C-B424-68BDBF41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E3BF-4D66-A6DF-E4C89EF9B17D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E3BF-4D66-A6DF-E4C89EF9B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57F8-4E87-BDBA-BAEB68C4DD9D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57F8-4E87-BDBA-BAEB68C4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2CAB-4639-8851-546215B23436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2CAB-4639-8851-546215B23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pie'!$K$212:$AR$212</c:f>
              <c:numCache>
                <c:formatCode>General</c:formatCode>
                <c:ptCount val="34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numCache>
            </c:numRef>
          </c:xVal>
          <c:yVal>
            <c:numRef>
              <c:f>'Bib pie'!$K$217:$AR$217</c:f>
              <c:numCache>
                <c:formatCode>0.00</c:formatCode>
                <c:ptCount val="34"/>
                <c:pt idx="0">
                  <c:v>92</c:v>
                </c:pt>
                <c:pt idx="1">
                  <c:v>90.601322222222223</c:v>
                </c:pt>
                <c:pt idx="2">
                  <c:v>89.704162222222223</c:v>
                </c:pt>
                <c:pt idx="3">
                  <c:v>88.807002222222224</c:v>
                </c:pt>
                <c:pt idx="4">
                  <c:v>88.807002222222224</c:v>
                </c:pt>
                <c:pt idx="5">
                  <c:v>88.101842292738226</c:v>
                </c:pt>
                <c:pt idx="6">
                  <c:v>87.39668229273822</c:v>
                </c:pt>
                <c:pt idx="7">
                  <c:v>87.39668229273822</c:v>
                </c:pt>
                <c:pt idx="8">
                  <c:v>86.691522363254222</c:v>
                </c:pt>
                <c:pt idx="9">
                  <c:v>90</c:v>
                </c:pt>
                <c:pt idx="10">
                  <c:v>89.294839999999994</c:v>
                </c:pt>
                <c:pt idx="11">
                  <c:v>89.294839999999994</c:v>
                </c:pt>
                <c:pt idx="12">
                  <c:v>88.76400005308399</c:v>
                </c:pt>
                <c:pt idx="13">
                  <c:v>88.233160053083992</c:v>
                </c:pt>
                <c:pt idx="14">
                  <c:v>87.702320053083994</c:v>
                </c:pt>
                <c:pt idx="15">
                  <c:v>87.171480053083997</c:v>
                </c:pt>
                <c:pt idx="16">
                  <c:v>86.640640053083999</c:v>
                </c:pt>
                <c:pt idx="17">
                  <c:v>90</c:v>
                </c:pt>
                <c:pt idx="18">
                  <c:v>89.469160000000002</c:v>
                </c:pt>
                <c:pt idx="19">
                  <c:v>88.938320000000004</c:v>
                </c:pt>
                <c:pt idx="20">
                  <c:v>88.407480000000007</c:v>
                </c:pt>
                <c:pt idx="21">
                  <c:v>87.876640000000009</c:v>
                </c:pt>
                <c:pt idx="22">
                  <c:v>87.345800000000011</c:v>
                </c:pt>
                <c:pt idx="23">
                  <c:v>86.814960000000013</c:v>
                </c:pt>
                <c:pt idx="24">
                  <c:v>90</c:v>
                </c:pt>
                <c:pt idx="25">
                  <c:v>89.469160000000002</c:v>
                </c:pt>
                <c:pt idx="26">
                  <c:v>88.938320000000004</c:v>
                </c:pt>
                <c:pt idx="27">
                  <c:v>88.407480000000007</c:v>
                </c:pt>
                <c:pt idx="28">
                  <c:v>87.876640000000009</c:v>
                </c:pt>
                <c:pt idx="29">
                  <c:v>87.345800000000011</c:v>
                </c:pt>
                <c:pt idx="30">
                  <c:v>86.814960000000013</c:v>
                </c:pt>
                <c:pt idx="31">
                  <c:v>90</c:v>
                </c:pt>
                <c:pt idx="32">
                  <c:v>89.469160000000002</c:v>
                </c:pt>
                <c:pt idx="33">
                  <c:v>88.938320000000004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3-4BF1-B4D5-17F4FFA10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pie'!$K$263:$CZ$263</c:f>
              <c:numCache>
                <c:formatCode>General</c:formatCode>
                <c:ptCount val="94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  <c:pt idx="34">
                  <c:v>31</c:v>
                </c:pt>
                <c:pt idx="35">
                  <c:v>32</c:v>
                </c:pt>
                <c:pt idx="36">
                  <c:v>33</c:v>
                </c:pt>
                <c:pt idx="37">
                  <c:v>34</c:v>
                </c:pt>
                <c:pt idx="38">
                  <c:v>35</c:v>
                </c:pt>
                <c:pt idx="39">
                  <c:v>36</c:v>
                </c:pt>
                <c:pt idx="40">
                  <c:v>37</c:v>
                </c:pt>
                <c:pt idx="41">
                  <c:v>38</c:v>
                </c:pt>
                <c:pt idx="42">
                  <c:v>39</c:v>
                </c:pt>
                <c:pt idx="43">
                  <c:v>40</c:v>
                </c:pt>
                <c:pt idx="44">
                  <c:v>41</c:v>
                </c:pt>
                <c:pt idx="45">
                  <c:v>42</c:v>
                </c:pt>
                <c:pt idx="46">
                  <c:v>43</c:v>
                </c:pt>
                <c:pt idx="47">
                  <c:v>44</c:v>
                </c:pt>
                <c:pt idx="48">
                  <c:v>45</c:v>
                </c:pt>
                <c:pt idx="49">
                  <c:v>46</c:v>
                </c:pt>
                <c:pt idx="50">
                  <c:v>47</c:v>
                </c:pt>
                <c:pt idx="51">
                  <c:v>48</c:v>
                </c:pt>
                <c:pt idx="52">
                  <c:v>49</c:v>
                </c:pt>
                <c:pt idx="53">
                  <c:v>50</c:v>
                </c:pt>
                <c:pt idx="54">
                  <c:v>51</c:v>
                </c:pt>
                <c:pt idx="55">
                  <c:v>52</c:v>
                </c:pt>
                <c:pt idx="56">
                  <c:v>53</c:v>
                </c:pt>
                <c:pt idx="57">
                  <c:v>54</c:v>
                </c:pt>
                <c:pt idx="58">
                  <c:v>55</c:v>
                </c:pt>
                <c:pt idx="59">
                  <c:v>56</c:v>
                </c:pt>
                <c:pt idx="60">
                  <c:v>57</c:v>
                </c:pt>
                <c:pt idx="61">
                  <c:v>58</c:v>
                </c:pt>
                <c:pt idx="62">
                  <c:v>59</c:v>
                </c:pt>
                <c:pt idx="63">
                  <c:v>60</c:v>
                </c:pt>
                <c:pt idx="64">
                  <c:v>61</c:v>
                </c:pt>
                <c:pt idx="65">
                  <c:v>62</c:v>
                </c:pt>
                <c:pt idx="66">
                  <c:v>63</c:v>
                </c:pt>
                <c:pt idx="67">
                  <c:v>64</c:v>
                </c:pt>
                <c:pt idx="68">
                  <c:v>65</c:v>
                </c:pt>
                <c:pt idx="69">
                  <c:v>66</c:v>
                </c:pt>
                <c:pt idx="70">
                  <c:v>67</c:v>
                </c:pt>
                <c:pt idx="71">
                  <c:v>68</c:v>
                </c:pt>
                <c:pt idx="72">
                  <c:v>69</c:v>
                </c:pt>
                <c:pt idx="73">
                  <c:v>70</c:v>
                </c:pt>
                <c:pt idx="74">
                  <c:v>71</c:v>
                </c:pt>
                <c:pt idx="75">
                  <c:v>72</c:v>
                </c:pt>
                <c:pt idx="76">
                  <c:v>73</c:v>
                </c:pt>
                <c:pt idx="77">
                  <c:v>74</c:v>
                </c:pt>
                <c:pt idx="78">
                  <c:v>75</c:v>
                </c:pt>
                <c:pt idx="79">
                  <c:v>76</c:v>
                </c:pt>
                <c:pt idx="80">
                  <c:v>77</c:v>
                </c:pt>
                <c:pt idx="81">
                  <c:v>78</c:v>
                </c:pt>
                <c:pt idx="82">
                  <c:v>79</c:v>
                </c:pt>
                <c:pt idx="83">
                  <c:v>80</c:v>
                </c:pt>
                <c:pt idx="84">
                  <c:v>81</c:v>
                </c:pt>
                <c:pt idx="85">
                  <c:v>82</c:v>
                </c:pt>
                <c:pt idx="86">
                  <c:v>83</c:v>
                </c:pt>
                <c:pt idx="87">
                  <c:v>84</c:v>
                </c:pt>
                <c:pt idx="88">
                  <c:v>85</c:v>
                </c:pt>
                <c:pt idx="89">
                  <c:v>86</c:v>
                </c:pt>
                <c:pt idx="90">
                  <c:v>87</c:v>
                </c:pt>
                <c:pt idx="91">
                  <c:v>88</c:v>
                </c:pt>
                <c:pt idx="92">
                  <c:v>89</c:v>
                </c:pt>
                <c:pt idx="93">
                  <c:v>90</c:v>
                </c:pt>
              </c:numCache>
            </c:numRef>
          </c:xVal>
          <c:yVal>
            <c:numRef>
              <c:f>'Bib pie'!$K$270:$DA$270</c:f>
              <c:numCache>
                <c:formatCode>0.00</c:formatCode>
                <c:ptCount val="95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90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90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90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90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90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86-4E36-8387-AA9B1C2A8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pie'!$K$237:$AR$237</c:f>
              <c:numCache>
                <c:formatCode>General</c:formatCode>
                <c:ptCount val="34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numCache>
            </c:numRef>
          </c:xVal>
          <c:yVal>
            <c:numRef>
              <c:f>'Bib pie'!$K$242:$AR$242</c:f>
              <c:numCache>
                <c:formatCode>0.00</c:formatCode>
                <c:ptCount val="34"/>
                <c:pt idx="0">
                  <c:v>92</c:v>
                </c:pt>
                <c:pt idx="1">
                  <c:v>89.801239222222222</c:v>
                </c:pt>
                <c:pt idx="2">
                  <c:v>88.103996222222221</c:v>
                </c:pt>
                <c:pt idx="3">
                  <c:v>86.406753222222221</c:v>
                </c:pt>
                <c:pt idx="4">
                  <c:v>86.406753222222221</c:v>
                </c:pt>
                <c:pt idx="5">
                  <c:v>84.901510372746515</c:v>
                </c:pt>
                <c:pt idx="6">
                  <c:v>83.396267372746522</c:v>
                </c:pt>
                <c:pt idx="7">
                  <c:v>83.396267372746522</c:v>
                </c:pt>
                <c:pt idx="8">
                  <c:v>90</c:v>
                </c:pt>
                <c:pt idx="9">
                  <c:v>90</c:v>
                </c:pt>
                <c:pt idx="10">
                  <c:v>88.494757000000007</c:v>
                </c:pt>
                <c:pt idx="11">
                  <c:v>88.494757000000007</c:v>
                </c:pt>
                <c:pt idx="12">
                  <c:v>87.163834133092308</c:v>
                </c:pt>
                <c:pt idx="13">
                  <c:v>85.83291113309231</c:v>
                </c:pt>
                <c:pt idx="14">
                  <c:v>84.501988133092311</c:v>
                </c:pt>
                <c:pt idx="15">
                  <c:v>83.171065133092313</c:v>
                </c:pt>
                <c:pt idx="16">
                  <c:v>90</c:v>
                </c:pt>
                <c:pt idx="17">
                  <c:v>90</c:v>
                </c:pt>
                <c:pt idx="18">
                  <c:v>88.669077000000001</c:v>
                </c:pt>
                <c:pt idx="19">
                  <c:v>87.338154000000003</c:v>
                </c:pt>
                <c:pt idx="20">
                  <c:v>86.007231000000004</c:v>
                </c:pt>
                <c:pt idx="21">
                  <c:v>84.676308000000006</c:v>
                </c:pt>
                <c:pt idx="22">
                  <c:v>83.345385000000007</c:v>
                </c:pt>
                <c:pt idx="23">
                  <c:v>82.014462000000009</c:v>
                </c:pt>
                <c:pt idx="24">
                  <c:v>90</c:v>
                </c:pt>
                <c:pt idx="25">
                  <c:v>88.669077000000001</c:v>
                </c:pt>
                <c:pt idx="26">
                  <c:v>87.338154000000003</c:v>
                </c:pt>
                <c:pt idx="27">
                  <c:v>86.007231000000004</c:v>
                </c:pt>
                <c:pt idx="28">
                  <c:v>84.676308000000006</c:v>
                </c:pt>
                <c:pt idx="29">
                  <c:v>83.345385000000007</c:v>
                </c:pt>
                <c:pt idx="30">
                  <c:v>82.014462000000009</c:v>
                </c:pt>
                <c:pt idx="31">
                  <c:v>90</c:v>
                </c:pt>
                <c:pt idx="32">
                  <c:v>88.669077000000001</c:v>
                </c:pt>
                <c:pt idx="33">
                  <c:v>87.338154000000003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1-4183-8B69-4AF538B30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(mA)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8656475224552024E-2"/>
          <c:y val="3.2299929734863869E-2"/>
          <c:w val="0.91041585267170433"/>
          <c:h val="0.88453766111899368"/>
        </c:manualLayout>
      </c:layout>
      <c:lineChart>
        <c:grouping val="standard"/>
        <c:varyColors val="0"/>
        <c:ser>
          <c:idx val="0"/>
          <c:order val="0"/>
          <c:tx>
            <c:strRef>
              <c:f>'Bib pie'!$D$293</c:f>
              <c:strCache>
                <c:ptCount val="1"/>
                <c:pt idx="0">
                  <c:v>Prévu au SOP - Sans option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pie'!$J$293:$AR$293</c:f>
              <c:numCache>
                <c:formatCode>0.0</c:formatCode>
                <c:ptCount val="35"/>
                <c:pt idx="0">
                  <c:v>23.271999999999998</c:v>
                </c:pt>
                <c:pt idx="1">
                  <c:v>23.271999999999998</c:v>
                </c:pt>
                <c:pt idx="2">
                  <c:v>22.429000000000002</c:v>
                </c:pt>
                <c:pt idx="3">
                  <c:v>22.429000000000002</c:v>
                </c:pt>
                <c:pt idx="4">
                  <c:v>22.429000000000002</c:v>
                </c:pt>
                <c:pt idx="5">
                  <c:v>17.629000000000001</c:v>
                </c:pt>
                <c:pt idx="6">
                  <c:v>17.629000000000001</c:v>
                </c:pt>
                <c:pt idx="7">
                  <c:v>17.629000000000001</c:v>
                </c:pt>
                <c:pt idx="8">
                  <c:v>17.629000000000001</c:v>
                </c:pt>
                <c:pt idx="9">
                  <c:v>17.629000000000001</c:v>
                </c:pt>
                <c:pt idx="10">
                  <c:v>17.629000000000001</c:v>
                </c:pt>
                <c:pt idx="11">
                  <c:v>17.629000000000001</c:v>
                </c:pt>
                <c:pt idx="12">
                  <c:v>13.271000000000001</c:v>
                </c:pt>
                <c:pt idx="13">
                  <c:v>13.271000000000001</c:v>
                </c:pt>
                <c:pt idx="14">
                  <c:v>13.271000000000001</c:v>
                </c:pt>
                <c:pt idx="15">
                  <c:v>13.271000000000001</c:v>
                </c:pt>
                <c:pt idx="16">
                  <c:v>13.271000000000001</c:v>
                </c:pt>
                <c:pt idx="17">
                  <c:v>13.271000000000001</c:v>
                </c:pt>
                <c:pt idx="18">
                  <c:v>13.271000000000001</c:v>
                </c:pt>
                <c:pt idx="19">
                  <c:v>13.271000000000001</c:v>
                </c:pt>
                <c:pt idx="20">
                  <c:v>13.271000000000001</c:v>
                </c:pt>
                <c:pt idx="21">
                  <c:v>13.271000000000001</c:v>
                </c:pt>
                <c:pt idx="22">
                  <c:v>13.271000000000001</c:v>
                </c:pt>
                <c:pt idx="23">
                  <c:v>13.271000000000001</c:v>
                </c:pt>
                <c:pt idx="24">
                  <c:v>13.271000000000001</c:v>
                </c:pt>
                <c:pt idx="25">
                  <c:v>13.271000000000001</c:v>
                </c:pt>
                <c:pt idx="26">
                  <c:v>13.271000000000001</c:v>
                </c:pt>
                <c:pt idx="27">
                  <c:v>13.271000000000001</c:v>
                </c:pt>
                <c:pt idx="28">
                  <c:v>13.271000000000001</c:v>
                </c:pt>
                <c:pt idx="29">
                  <c:v>13.271000000000001</c:v>
                </c:pt>
                <c:pt idx="30">
                  <c:v>13.271000000000001</c:v>
                </c:pt>
                <c:pt idx="31">
                  <c:v>13.271000000000001</c:v>
                </c:pt>
                <c:pt idx="32">
                  <c:v>13.271000000000001</c:v>
                </c:pt>
                <c:pt idx="33">
                  <c:v>13.271000000000001</c:v>
                </c:pt>
                <c:pt idx="34">
                  <c:v>13.271000000000001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E-4215-AF3D-3A230B796D32}"/>
            </c:ext>
          </c:extLst>
        </c:ser>
        <c:ser>
          <c:idx val="1"/>
          <c:order val="1"/>
          <c:tx>
            <c:strRef>
              <c:f>'Bib pie'!$D$303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pie'!$E$303:$AR$303</c:f>
              <c:numCache>
                <c:formatCode>0.0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E-4215-AF3D-3A230B796D32}"/>
            </c:ext>
          </c:extLst>
        </c:ser>
        <c:ser>
          <c:idx val="2"/>
          <c:order val="2"/>
          <c:tx>
            <c:strRef>
              <c:f>'Bib pie'!$D$300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pie'!$E$300:$AR$300</c:f>
              <c:numCache>
                <c:formatCode>0.0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E-4215-AF3D-3A230B796D32}"/>
            </c:ext>
          </c:extLst>
        </c:ser>
        <c:ser>
          <c:idx val="5"/>
          <c:order val="3"/>
          <c:tx>
            <c:strRef>
              <c:f>'Bib pie'!$D$294</c:f>
              <c:strCache>
                <c:ptCount val="1"/>
                <c:pt idx="0">
                  <c:v>VC actuel Sans option, avec HW C1 + Jumper PCU + bug IVC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pie'!$J$294:$AR$294</c:f>
              <c:numCache>
                <c:formatCode>0.0</c:formatCode>
                <c:ptCount val="35"/>
                <c:pt idx="0">
                  <c:v>32.981999999999999</c:v>
                </c:pt>
                <c:pt idx="1">
                  <c:v>32.981999999999999</c:v>
                </c:pt>
                <c:pt idx="2">
                  <c:v>32.138999999999996</c:v>
                </c:pt>
                <c:pt idx="3">
                  <c:v>32.138999999999996</c:v>
                </c:pt>
                <c:pt idx="4">
                  <c:v>32.138999999999996</c:v>
                </c:pt>
                <c:pt idx="5">
                  <c:v>27.338999999999999</c:v>
                </c:pt>
                <c:pt idx="6">
                  <c:v>27.338999999999999</c:v>
                </c:pt>
                <c:pt idx="7">
                  <c:v>27.338999999999999</c:v>
                </c:pt>
                <c:pt idx="8">
                  <c:v>27.338999999999999</c:v>
                </c:pt>
                <c:pt idx="9">
                  <c:v>27.338999999999999</c:v>
                </c:pt>
                <c:pt idx="10">
                  <c:v>27.338999999999999</c:v>
                </c:pt>
                <c:pt idx="11">
                  <c:v>27.338999999999999</c:v>
                </c:pt>
                <c:pt idx="12">
                  <c:v>22.980999999999998</c:v>
                </c:pt>
                <c:pt idx="13">
                  <c:v>22.980999999999998</c:v>
                </c:pt>
                <c:pt idx="14">
                  <c:v>22.980999999999998</c:v>
                </c:pt>
                <c:pt idx="15">
                  <c:v>22.980999999999998</c:v>
                </c:pt>
                <c:pt idx="16">
                  <c:v>22.980999999999998</c:v>
                </c:pt>
                <c:pt idx="17">
                  <c:v>22.980999999999998</c:v>
                </c:pt>
                <c:pt idx="18">
                  <c:v>22.980999999999998</c:v>
                </c:pt>
                <c:pt idx="19">
                  <c:v>22.980999999999998</c:v>
                </c:pt>
                <c:pt idx="20">
                  <c:v>22.980999999999998</c:v>
                </c:pt>
                <c:pt idx="21">
                  <c:v>22.980999999999998</c:v>
                </c:pt>
                <c:pt idx="22">
                  <c:v>22.980999999999998</c:v>
                </c:pt>
                <c:pt idx="23">
                  <c:v>22.980999999999998</c:v>
                </c:pt>
                <c:pt idx="24">
                  <c:v>22.980999999999998</c:v>
                </c:pt>
                <c:pt idx="25">
                  <c:v>22.980999999999998</c:v>
                </c:pt>
                <c:pt idx="26">
                  <c:v>22.980999999999998</c:v>
                </c:pt>
                <c:pt idx="27">
                  <c:v>22.980999999999998</c:v>
                </c:pt>
                <c:pt idx="28">
                  <c:v>22.980999999999998</c:v>
                </c:pt>
                <c:pt idx="29">
                  <c:v>22.980999999999998</c:v>
                </c:pt>
                <c:pt idx="30">
                  <c:v>22.980999999999998</c:v>
                </c:pt>
                <c:pt idx="31">
                  <c:v>22.980999999999998</c:v>
                </c:pt>
                <c:pt idx="32">
                  <c:v>22.980999999999998</c:v>
                </c:pt>
                <c:pt idx="33">
                  <c:v>22.980999999999998</c:v>
                </c:pt>
                <c:pt idx="34">
                  <c:v>22.980999999999998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4E-4215-AF3D-3A230B796D32}"/>
            </c:ext>
          </c:extLst>
        </c:ser>
        <c:ser>
          <c:idx val="4"/>
          <c:order val="4"/>
          <c:tx>
            <c:strRef>
              <c:f>'Bib pie'!$D$299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pie'!$E$299:$AR$299</c:f>
              <c:numCache>
                <c:formatCode>0.0</c:formatCode>
                <c:ptCount val="4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4E-4215-AF3D-3A230B796D32}"/>
            </c:ext>
          </c:extLst>
        </c:ser>
        <c:ser>
          <c:idx val="6"/>
          <c:order val="5"/>
          <c:tx>
            <c:strRef>
              <c:f>'Bib pie'!$D$295</c:f>
              <c:strCache>
                <c:ptCount val="1"/>
                <c:pt idx="0">
                  <c:v>VC actuel Sans option, avec HW C2 + Jumper PCU + bug IVC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pie'!$J$295:$AR$295</c:f>
              <c:numCache>
                <c:formatCode>0.0</c:formatCode>
                <c:ptCount val="35"/>
                <c:pt idx="0">
                  <c:v>148.47200000000001</c:v>
                </c:pt>
                <c:pt idx="1">
                  <c:v>148.47200000000001</c:v>
                </c:pt>
                <c:pt idx="2">
                  <c:v>147.62900000000002</c:v>
                </c:pt>
                <c:pt idx="3">
                  <c:v>147.62900000000002</c:v>
                </c:pt>
                <c:pt idx="4">
                  <c:v>147.62900000000002</c:v>
                </c:pt>
                <c:pt idx="5">
                  <c:v>142.82900000000001</c:v>
                </c:pt>
                <c:pt idx="6">
                  <c:v>142.82900000000001</c:v>
                </c:pt>
                <c:pt idx="7">
                  <c:v>142.82900000000001</c:v>
                </c:pt>
                <c:pt idx="8">
                  <c:v>142.82900000000001</c:v>
                </c:pt>
                <c:pt idx="9">
                  <c:v>142.82900000000001</c:v>
                </c:pt>
                <c:pt idx="10">
                  <c:v>142.82900000000001</c:v>
                </c:pt>
                <c:pt idx="11">
                  <c:v>142.82900000000001</c:v>
                </c:pt>
                <c:pt idx="12">
                  <c:v>138.471</c:v>
                </c:pt>
                <c:pt idx="13">
                  <c:v>138.471</c:v>
                </c:pt>
                <c:pt idx="14">
                  <c:v>138.471</c:v>
                </c:pt>
                <c:pt idx="15">
                  <c:v>138.471</c:v>
                </c:pt>
                <c:pt idx="16">
                  <c:v>138.471</c:v>
                </c:pt>
                <c:pt idx="17">
                  <c:v>138.471</c:v>
                </c:pt>
                <c:pt idx="18">
                  <c:v>138.471</c:v>
                </c:pt>
                <c:pt idx="19">
                  <c:v>138.471</c:v>
                </c:pt>
                <c:pt idx="20">
                  <c:v>138.471</c:v>
                </c:pt>
                <c:pt idx="21">
                  <c:v>138.471</c:v>
                </c:pt>
                <c:pt idx="22">
                  <c:v>138.471</c:v>
                </c:pt>
                <c:pt idx="23">
                  <c:v>138.471</c:v>
                </c:pt>
                <c:pt idx="24">
                  <c:v>138.471</c:v>
                </c:pt>
                <c:pt idx="25">
                  <c:v>138.471</c:v>
                </c:pt>
                <c:pt idx="26">
                  <c:v>138.471</c:v>
                </c:pt>
                <c:pt idx="27">
                  <c:v>138.471</c:v>
                </c:pt>
                <c:pt idx="28">
                  <c:v>138.471</c:v>
                </c:pt>
                <c:pt idx="29">
                  <c:v>138.471</c:v>
                </c:pt>
                <c:pt idx="30">
                  <c:v>138.471</c:v>
                </c:pt>
                <c:pt idx="31">
                  <c:v>138.471</c:v>
                </c:pt>
                <c:pt idx="32">
                  <c:v>138.471</c:v>
                </c:pt>
                <c:pt idx="33">
                  <c:v>138.471</c:v>
                </c:pt>
                <c:pt idx="34">
                  <c:v>138.471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4E-4215-AF3D-3A230B796D32}"/>
            </c:ext>
          </c:extLst>
        </c:ser>
        <c:ser>
          <c:idx val="3"/>
          <c:order val="6"/>
          <c:tx>
            <c:strRef>
              <c:f>'Bib pie'!$D$296</c:f>
              <c:strCache>
                <c:ptCount val="1"/>
                <c:pt idx="0">
                  <c:v>VC actuel Sans option, avec HW C2 + Jumper PCU + Sans bug IVC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'Bib pie'!$J$292:$AR$292</c:f>
              <c:strCache>
                <c:ptCount val="35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5,0000001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8,0000001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</c:strCache>
            </c:strRef>
          </c:cat>
          <c:val>
            <c:numRef>
              <c:f>'Bib pie'!$J$296:$AR$296</c:f>
              <c:numCache>
                <c:formatCode>0.0</c:formatCode>
                <c:ptCount val="35"/>
                <c:pt idx="0">
                  <c:v>43.271999999999998</c:v>
                </c:pt>
                <c:pt idx="1">
                  <c:v>43.271999999999998</c:v>
                </c:pt>
                <c:pt idx="2">
                  <c:v>42.429000000000002</c:v>
                </c:pt>
                <c:pt idx="3">
                  <c:v>42.429000000000002</c:v>
                </c:pt>
                <c:pt idx="4">
                  <c:v>42.429000000000002</c:v>
                </c:pt>
                <c:pt idx="5">
                  <c:v>37.629000000000005</c:v>
                </c:pt>
                <c:pt idx="6">
                  <c:v>37.629000000000005</c:v>
                </c:pt>
                <c:pt idx="7">
                  <c:v>37.629000000000005</c:v>
                </c:pt>
                <c:pt idx="8">
                  <c:v>37.629000000000005</c:v>
                </c:pt>
                <c:pt idx="9">
                  <c:v>37.629000000000005</c:v>
                </c:pt>
                <c:pt idx="10">
                  <c:v>37.629000000000005</c:v>
                </c:pt>
                <c:pt idx="11">
                  <c:v>37.629000000000005</c:v>
                </c:pt>
                <c:pt idx="12">
                  <c:v>33.271000000000001</c:v>
                </c:pt>
                <c:pt idx="13">
                  <c:v>33.271000000000001</c:v>
                </c:pt>
                <c:pt idx="14">
                  <c:v>33.271000000000001</c:v>
                </c:pt>
                <c:pt idx="15">
                  <c:v>33.271000000000001</c:v>
                </c:pt>
                <c:pt idx="16">
                  <c:v>33.271000000000001</c:v>
                </c:pt>
                <c:pt idx="17">
                  <c:v>33.271000000000001</c:v>
                </c:pt>
                <c:pt idx="18">
                  <c:v>33.271000000000001</c:v>
                </c:pt>
                <c:pt idx="19">
                  <c:v>33.271000000000001</c:v>
                </c:pt>
                <c:pt idx="20">
                  <c:v>33.271000000000001</c:v>
                </c:pt>
                <c:pt idx="21">
                  <c:v>33.271000000000001</c:v>
                </c:pt>
                <c:pt idx="22">
                  <c:v>33.271000000000001</c:v>
                </c:pt>
                <c:pt idx="23">
                  <c:v>33.271000000000001</c:v>
                </c:pt>
                <c:pt idx="24">
                  <c:v>33.271000000000001</c:v>
                </c:pt>
                <c:pt idx="25">
                  <c:v>33.271000000000001</c:v>
                </c:pt>
                <c:pt idx="26">
                  <c:v>33.271000000000001</c:v>
                </c:pt>
                <c:pt idx="27">
                  <c:v>33.271000000000001</c:v>
                </c:pt>
                <c:pt idx="28">
                  <c:v>33.271000000000001</c:v>
                </c:pt>
                <c:pt idx="29">
                  <c:v>33.271000000000001</c:v>
                </c:pt>
                <c:pt idx="30">
                  <c:v>33.271000000000001</c:v>
                </c:pt>
                <c:pt idx="31">
                  <c:v>33.271000000000001</c:v>
                </c:pt>
                <c:pt idx="32">
                  <c:v>33.271000000000001</c:v>
                </c:pt>
                <c:pt idx="33">
                  <c:v>33.271000000000001</c:v>
                </c:pt>
                <c:pt idx="34">
                  <c:v>33.271000000000001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4E-4215-AF3D-3A230B796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373756806"/>
              <c:y val="0.96100730390097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tickMarkSkip val="1"/>
        <c:noMultiLvlLbl val="0"/>
      </c:catAx>
      <c:valAx>
        <c:axId val="108166680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62227208773705256"/>
          <c:y val="0.21359341363660375"/>
          <c:w val="0.32636898569736539"/>
          <c:h val="0.251169225823782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 pie'!$D$308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pie'!$E$307:$CZ$307</c:f>
              <c:strCache>
                <c:ptCount val="10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  <c:pt idx="40">
                  <c:v>31</c:v>
                </c:pt>
                <c:pt idx="41">
                  <c:v>32</c:v>
                </c:pt>
                <c:pt idx="42">
                  <c:v>33</c:v>
                </c:pt>
                <c:pt idx="43">
                  <c:v>34</c:v>
                </c:pt>
                <c:pt idx="44">
                  <c:v>35</c:v>
                </c:pt>
                <c:pt idx="45">
                  <c:v>36</c:v>
                </c:pt>
                <c:pt idx="46">
                  <c:v>37</c:v>
                </c:pt>
                <c:pt idx="47">
                  <c:v>38</c:v>
                </c:pt>
                <c:pt idx="48">
                  <c:v>39</c:v>
                </c:pt>
                <c:pt idx="49">
                  <c:v>40</c:v>
                </c:pt>
                <c:pt idx="50">
                  <c:v>41</c:v>
                </c:pt>
                <c:pt idx="51">
                  <c:v>42</c:v>
                </c:pt>
                <c:pt idx="52">
                  <c:v>43</c:v>
                </c:pt>
                <c:pt idx="53">
                  <c:v>44</c:v>
                </c:pt>
                <c:pt idx="54">
                  <c:v>45</c:v>
                </c:pt>
                <c:pt idx="55">
                  <c:v>46</c:v>
                </c:pt>
                <c:pt idx="56">
                  <c:v>47</c:v>
                </c:pt>
                <c:pt idx="57">
                  <c:v>48</c:v>
                </c:pt>
                <c:pt idx="58">
                  <c:v>49</c:v>
                </c:pt>
                <c:pt idx="59">
                  <c:v>50</c:v>
                </c:pt>
                <c:pt idx="60">
                  <c:v>51</c:v>
                </c:pt>
                <c:pt idx="61">
                  <c:v>52</c:v>
                </c:pt>
                <c:pt idx="62">
                  <c:v>53</c:v>
                </c:pt>
                <c:pt idx="63">
                  <c:v>54</c:v>
                </c:pt>
                <c:pt idx="64">
                  <c:v>55</c:v>
                </c:pt>
                <c:pt idx="65">
                  <c:v>56</c:v>
                </c:pt>
                <c:pt idx="66">
                  <c:v>57</c:v>
                </c:pt>
                <c:pt idx="67">
                  <c:v>58</c:v>
                </c:pt>
                <c:pt idx="68">
                  <c:v>59</c:v>
                </c:pt>
                <c:pt idx="69">
                  <c:v>60</c:v>
                </c:pt>
                <c:pt idx="70">
                  <c:v>61</c:v>
                </c:pt>
                <c:pt idx="71">
                  <c:v>62</c:v>
                </c:pt>
                <c:pt idx="72">
                  <c:v>63</c:v>
                </c:pt>
                <c:pt idx="73">
                  <c:v>64</c:v>
                </c:pt>
                <c:pt idx="74">
                  <c:v>65</c:v>
                </c:pt>
                <c:pt idx="75">
                  <c:v>66</c:v>
                </c:pt>
                <c:pt idx="76">
                  <c:v>67</c:v>
                </c:pt>
                <c:pt idx="77">
                  <c:v>68</c:v>
                </c:pt>
                <c:pt idx="78">
                  <c:v>69</c:v>
                </c:pt>
                <c:pt idx="79">
                  <c:v>70</c:v>
                </c:pt>
                <c:pt idx="80">
                  <c:v>71</c:v>
                </c:pt>
                <c:pt idx="81">
                  <c:v>72</c:v>
                </c:pt>
                <c:pt idx="82">
                  <c:v>73</c:v>
                </c:pt>
                <c:pt idx="83">
                  <c:v>74</c:v>
                </c:pt>
                <c:pt idx="84">
                  <c:v>75</c:v>
                </c:pt>
                <c:pt idx="85">
                  <c:v>76</c:v>
                </c:pt>
                <c:pt idx="86">
                  <c:v>77</c:v>
                </c:pt>
                <c:pt idx="87">
                  <c:v>78</c:v>
                </c:pt>
                <c:pt idx="88">
                  <c:v>79</c:v>
                </c:pt>
                <c:pt idx="89">
                  <c:v>80</c:v>
                </c:pt>
                <c:pt idx="90">
                  <c:v>81</c:v>
                </c:pt>
                <c:pt idx="91">
                  <c:v>82</c:v>
                </c:pt>
                <c:pt idx="92">
                  <c:v>83</c:v>
                </c:pt>
                <c:pt idx="93">
                  <c:v>84</c:v>
                </c:pt>
                <c:pt idx="94">
                  <c:v>85</c:v>
                </c:pt>
                <c:pt idx="95">
                  <c:v>86</c:v>
                </c:pt>
                <c:pt idx="96">
                  <c:v>87</c:v>
                </c:pt>
                <c:pt idx="97">
                  <c:v>88</c:v>
                </c:pt>
                <c:pt idx="98">
                  <c:v>89</c:v>
                </c:pt>
                <c:pt idx="99">
                  <c:v>90</c:v>
                </c:pt>
              </c:strCache>
            </c:strRef>
          </c:cat>
          <c:val>
            <c:numRef>
              <c:f>'Bib pie'!$E$308:$CZ$308</c:f>
              <c:numCache>
                <c:formatCode>0.00</c:formatCode>
                <c:ptCount val="100"/>
                <c:pt idx="0">
                  <c:v>2002.5813680555555</c:v>
                </c:pt>
                <c:pt idx="1">
                  <c:v>2002.5813680555555</c:v>
                </c:pt>
                <c:pt idx="2">
                  <c:v>2.5813680555555556</c:v>
                </c:pt>
                <c:pt idx="3">
                  <c:v>2.5813680555555556</c:v>
                </c:pt>
                <c:pt idx="4">
                  <c:v>2.5813680555555556</c:v>
                </c:pt>
                <c:pt idx="5">
                  <c:v>2.5813680555555556</c:v>
                </c:pt>
                <c:pt idx="6">
                  <c:v>2.5813680555555556</c:v>
                </c:pt>
                <c:pt idx="7">
                  <c:v>2.5813680555555556</c:v>
                </c:pt>
                <c:pt idx="8">
                  <c:v>2.5813680555555556</c:v>
                </c:pt>
                <c:pt idx="9">
                  <c:v>2.5813680555555556</c:v>
                </c:pt>
                <c:pt idx="10">
                  <c:v>2.5813680555555556</c:v>
                </c:pt>
                <c:pt idx="11">
                  <c:v>2.5813680555555556</c:v>
                </c:pt>
                <c:pt idx="12">
                  <c:v>2.5813680555555556</c:v>
                </c:pt>
                <c:pt idx="13">
                  <c:v>2.5813680555555556</c:v>
                </c:pt>
                <c:pt idx="14">
                  <c:v>2.5813680555555556</c:v>
                </c:pt>
                <c:pt idx="15">
                  <c:v>2.5813680555555556</c:v>
                </c:pt>
                <c:pt idx="16">
                  <c:v>2.5813680555555556</c:v>
                </c:pt>
                <c:pt idx="17">
                  <c:v>2.5813680555555556</c:v>
                </c:pt>
                <c:pt idx="18">
                  <c:v>2.5813680555555556</c:v>
                </c:pt>
                <c:pt idx="19">
                  <c:v>2.5813680555555556</c:v>
                </c:pt>
                <c:pt idx="20">
                  <c:v>2.5813680555555556</c:v>
                </c:pt>
                <c:pt idx="21">
                  <c:v>2.5813680555555556</c:v>
                </c:pt>
                <c:pt idx="22">
                  <c:v>2.5813680555555556</c:v>
                </c:pt>
                <c:pt idx="23">
                  <c:v>2.5813680555555556</c:v>
                </c:pt>
                <c:pt idx="24">
                  <c:v>2.5813680555555556</c:v>
                </c:pt>
                <c:pt idx="25">
                  <c:v>2.5813680555555556</c:v>
                </c:pt>
                <c:pt idx="26">
                  <c:v>2.5813680555555556</c:v>
                </c:pt>
                <c:pt idx="27">
                  <c:v>2.5813680555555556</c:v>
                </c:pt>
                <c:pt idx="28">
                  <c:v>2.5813680555555556</c:v>
                </c:pt>
                <c:pt idx="29">
                  <c:v>2.5813680555555556</c:v>
                </c:pt>
                <c:pt idx="30">
                  <c:v>2.5813680555555556</c:v>
                </c:pt>
                <c:pt idx="31">
                  <c:v>2.5813680555555556</c:v>
                </c:pt>
                <c:pt idx="32">
                  <c:v>2.5813680555555556</c:v>
                </c:pt>
                <c:pt idx="33">
                  <c:v>2.5813680555555556</c:v>
                </c:pt>
                <c:pt idx="34">
                  <c:v>2.5813680555555556</c:v>
                </c:pt>
                <c:pt idx="35">
                  <c:v>2.5813680555555556</c:v>
                </c:pt>
                <c:pt idx="36">
                  <c:v>2.5813680555555556</c:v>
                </c:pt>
                <c:pt idx="37">
                  <c:v>2.5813680555555556</c:v>
                </c:pt>
                <c:pt idx="38">
                  <c:v>2.5813680555555556</c:v>
                </c:pt>
                <c:pt idx="39">
                  <c:v>2.5813680555555556</c:v>
                </c:pt>
                <c:pt idx="40">
                  <c:v>2.5813680555555556</c:v>
                </c:pt>
                <c:pt idx="41">
                  <c:v>2.5813680555555556</c:v>
                </c:pt>
                <c:pt idx="42">
                  <c:v>2.5813680555555556</c:v>
                </c:pt>
                <c:pt idx="43">
                  <c:v>2.5813680555555556</c:v>
                </c:pt>
                <c:pt idx="44">
                  <c:v>2.5813680555555556</c:v>
                </c:pt>
                <c:pt idx="45">
                  <c:v>2.5813680555555556</c:v>
                </c:pt>
                <c:pt idx="46">
                  <c:v>2.5813680555555556</c:v>
                </c:pt>
                <c:pt idx="47">
                  <c:v>2.5813680555555556</c:v>
                </c:pt>
                <c:pt idx="48">
                  <c:v>2.5813680555555556</c:v>
                </c:pt>
                <c:pt idx="49">
                  <c:v>2.5813680555555556</c:v>
                </c:pt>
                <c:pt idx="50">
                  <c:v>2.5813680555555556</c:v>
                </c:pt>
                <c:pt idx="51">
                  <c:v>2.5813680555555556</c:v>
                </c:pt>
                <c:pt idx="52">
                  <c:v>2.5813680555555556</c:v>
                </c:pt>
                <c:pt idx="53">
                  <c:v>2.5813680555555556</c:v>
                </c:pt>
                <c:pt idx="54">
                  <c:v>2.5813680555555556</c:v>
                </c:pt>
                <c:pt idx="55">
                  <c:v>2.5813680555555556</c:v>
                </c:pt>
                <c:pt idx="56">
                  <c:v>2.5813680555555556</c:v>
                </c:pt>
                <c:pt idx="57">
                  <c:v>2.5813680555555556</c:v>
                </c:pt>
                <c:pt idx="58">
                  <c:v>2.5813680555555556</c:v>
                </c:pt>
                <c:pt idx="59">
                  <c:v>2.5813680555555556</c:v>
                </c:pt>
                <c:pt idx="60">
                  <c:v>2.5813680555555556</c:v>
                </c:pt>
                <c:pt idx="61">
                  <c:v>2.5813680555555556</c:v>
                </c:pt>
                <c:pt idx="62">
                  <c:v>2.5813680555555556</c:v>
                </c:pt>
                <c:pt idx="63">
                  <c:v>2.5813680555555556</c:v>
                </c:pt>
                <c:pt idx="64">
                  <c:v>2.5813680555555556</c:v>
                </c:pt>
                <c:pt idx="65">
                  <c:v>2.5813680555555556</c:v>
                </c:pt>
                <c:pt idx="66">
                  <c:v>2.5813680555555556</c:v>
                </c:pt>
                <c:pt idx="67">
                  <c:v>2.5813680555555556</c:v>
                </c:pt>
                <c:pt idx="68">
                  <c:v>2.5813680555555556</c:v>
                </c:pt>
                <c:pt idx="69">
                  <c:v>2.5813680555555556</c:v>
                </c:pt>
                <c:pt idx="70">
                  <c:v>2.5813680555555556</c:v>
                </c:pt>
                <c:pt idx="71">
                  <c:v>2.5813680555555556</c:v>
                </c:pt>
                <c:pt idx="72">
                  <c:v>2.5813680555555556</c:v>
                </c:pt>
                <c:pt idx="73">
                  <c:v>2.5813680555555556</c:v>
                </c:pt>
                <c:pt idx="74">
                  <c:v>2.5813680555555556</c:v>
                </c:pt>
                <c:pt idx="75">
                  <c:v>2.5813680555555556</c:v>
                </c:pt>
                <c:pt idx="76">
                  <c:v>2.5813680555555556</c:v>
                </c:pt>
                <c:pt idx="77">
                  <c:v>2.5813680555555556</c:v>
                </c:pt>
                <c:pt idx="78">
                  <c:v>2.5813680555555556</c:v>
                </c:pt>
                <c:pt idx="79">
                  <c:v>2.5813680555555556</c:v>
                </c:pt>
                <c:pt idx="80">
                  <c:v>2.5813680555555556</c:v>
                </c:pt>
                <c:pt idx="81">
                  <c:v>2.5813680555555556</c:v>
                </c:pt>
                <c:pt idx="82">
                  <c:v>2.5813680555555556</c:v>
                </c:pt>
                <c:pt idx="83">
                  <c:v>2.5813680555555556</c:v>
                </c:pt>
                <c:pt idx="84">
                  <c:v>2.5813680555555556</c:v>
                </c:pt>
                <c:pt idx="85">
                  <c:v>2.5813680555555556</c:v>
                </c:pt>
                <c:pt idx="86">
                  <c:v>2.5813680555555556</c:v>
                </c:pt>
                <c:pt idx="87">
                  <c:v>2.5813680555555556</c:v>
                </c:pt>
                <c:pt idx="88">
                  <c:v>2.5813680555555556</c:v>
                </c:pt>
                <c:pt idx="89">
                  <c:v>2.5813680555555556</c:v>
                </c:pt>
                <c:pt idx="90">
                  <c:v>2.5813680555555556</c:v>
                </c:pt>
                <c:pt idx="91">
                  <c:v>2.5813680555555556</c:v>
                </c:pt>
                <c:pt idx="92">
                  <c:v>2.5813680555555556</c:v>
                </c:pt>
                <c:pt idx="93">
                  <c:v>2.5813680555555556</c:v>
                </c:pt>
                <c:pt idx="94">
                  <c:v>2.5813680555555556</c:v>
                </c:pt>
                <c:pt idx="95">
                  <c:v>2.5813680555555556</c:v>
                </c:pt>
                <c:pt idx="96">
                  <c:v>2.5813680555555556</c:v>
                </c:pt>
                <c:pt idx="97">
                  <c:v>2.5813680555555556</c:v>
                </c:pt>
                <c:pt idx="98">
                  <c:v>2.5813680555555556</c:v>
                </c:pt>
                <c:pt idx="99">
                  <c:v>2.5813680555555556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1-4AE6-8E64-85606E9F8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pie'!$D$293</c:f>
              <c:strCache>
                <c:ptCount val="1"/>
                <c:pt idx="0">
                  <c:v>Prévu au SOP - Sans option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pie'!$E$292:$AR$292</c:f>
              <c:strCache>
                <c:ptCount val="4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</c:strCache>
            </c:strRef>
          </c:cat>
          <c:val>
            <c:numRef>
              <c:f>'Bib pie'!$J$293:$AR$293</c:f>
              <c:numCache>
                <c:formatCode>0.0</c:formatCode>
                <c:ptCount val="35"/>
                <c:pt idx="0">
                  <c:v>23.271999999999998</c:v>
                </c:pt>
                <c:pt idx="1">
                  <c:v>23.271999999999998</c:v>
                </c:pt>
                <c:pt idx="2">
                  <c:v>22.429000000000002</c:v>
                </c:pt>
                <c:pt idx="3">
                  <c:v>22.429000000000002</c:v>
                </c:pt>
                <c:pt idx="4">
                  <c:v>22.429000000000002</c:v>
                </c:pt>
                <c:pt idx="5">
                  <c:v>17.629000000000001</c:v>
                </c:pt>
                <c:pt idx="6">
                  <c:v>17.629000000000001</c:v>
                </c:pt>
                <c:pt idx="7">
                  <c:v>17.629000000000001</c:v>
                </c:pt>
                <c:pt idx="8">
                  <c:v>17.629000000000001</c:v>
                </c:pt>
                <c:pt idx="9">
                  <c:v>17.629000000000001</c:v>
                </c:pt>
                <c:pt idx="10">
                  <c:v>17.629000000000001</c:v>
                </c:pt>
                <c:pt idx="11">
                  <c:v>17.629000000000001</c:v>
                </c:pt>
                <c:pt idx="12">
                  <c:v>13.271000000000001</c:v>
                </c:pt>
                <c:pt idx="13">
                  <c:v>13.271000000000001</c:v>
                </c:pt>
                <c:pt idx="14">
                  <c:v>13.271000000000001</c:v>
                </c:pt>
                <c:pt idx="15">
                  <c:v>13.271000000000001</c:v>
                </c:pt>
                <c:pt idx="16">
                  <c:v>13.271000000000001</c:v>
                </c:pt>
                <c:pt idx="17">
                  <c:v>13.271000000000001</c:v>
                </c:pt>
                <c:pt idx="18">
                  <c:v>13.271000000000001</c:v>
                </c:pt>
                <c:pt idx="19">
                  <c:v>13.271000000000001</c:v>
                </c:pt>
                <c:pt idx="20">
                  <c:v>13.271000000000001</c:v>
                </c:pt>
                <c:pt idx="21">
                  <c:v>13.271000000000001</c:v>
                </c:pt>
                <c:pt idx="22">
                  <c:v>13.271000000000001</c:v>
                </c:pt>
                <c:pt idx="23">
                  <c:v>13.271000000000001</c:v>
                </c:pt>
                <c:pt idx="24">
                  <c:v>13.271000000000001</c:v>
                </c:pt>
                <c:pt idx="25">
                  <c:v>13.271000000000001</c:v>
                </c:pt>
                <c:pt idx="26">
                  <c:v>13.271000000000001</c:v>
                </c:pt>
                <c:pt idx="27">
                  <c:v>13.271000000000001</c:v>
                </c:pt>
                <c:pt idx="28">
                  <c:v>13.271000000000001</c:v>
                </c:pt>
                <c:pt idx="29">
                  <c:v>13.271000000000001</c:v>
                </c:pt>
                <c:pt idx="30">
                  <c:v>13.271000000000001</c:v>
                </c:pt>
                <c:pt idx="31">
                  <c:v>13.271000000000001</c:v>
                </c:pt>
                <c:pt idx="32">
                  <c:v>13.271000000000001</c:v>
                </c:pt>
                <c:pt idx="33">
                  <c:v>13.271000000000001</c:v>
                </c:pt>
                <c:pt idx="34">
                  <c:v>13.271000000000001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1-4251-BB48-07C0ABBE0670}"/>
            </c:ext>
          </c:extLst>
        </c:ser>
        <c:ser>
          <c:idx val="3"/>
          <c:order val="1"/>
          <c:tx>
            <c:strRef>
              <c:f>'Bib pie'!$D$296</c:f>
              <c:strCache>
                <c:ptCount val="1"/>
                <c:pt idx="0">
                  <c:v>VC actuel Sans option, avec HW C2 + Jumper PCU + Sans bug IVC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'Bib pie'!$E$292:$AR$292</c:f>
              <c:strCache>
                <c:ptCount val="4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</c:strCache>
            </c:strRef>
          </c:cat>
          <c:val>
            <c:numRef>
              <c:f>'Bib pie'!$J$296:$AR$296</c:f>
              <c:numCache>
                <c:formatCode>0.0</c:formatCode>
                <c:ptCount val="35"/>
                <c:pt idx="0">
                  <c:v>43.271999999999998</c:v>
                </c:pt>
                <c:pt idx="1">
                  <c:v>43.271999999999998</c:v>
                </c:pt>
                <c:pt idx="2">
                  <c:v>42.429000000000002</c:v>
                </c:pt>
                <c:pt idx="3">
                  <c:v>42.429000000000002</c:v>
                </c:pt>
                <c:pt idx="4">
                  <c:v>42.429000000000002</c:v>
                </c:pt>
                <c:pt idx="5">
                  <c:v>37.629000000000005</c:v>
                </c:pt>
                <c:pt idx="6">
                  <c:v>37.629000000000005</c:v>
                </c:pt>
                <c:pt idx="7">
                  <c:v>37.629000000000005</c:v>
                </c:pt>
                <c:pt idx="8">
                  <c:v>37.629000000000005</c:v>
                </c:pt>
                <c:pt idx="9">
                  <c:v>37.629000000000005</c:v>
                </c:pt>
                <c:pt idx="10">
                  <c:v>37.629000000000005</c:v>
                </c:pt>
                <c:pt idx="11">
                  <c:v>37.629000000000005</c:v>
                </c:pt>
                <c:pt idx="12">
                  <c:v>33.271000000000001</c:v>
                </c:pt>
                <c:pt idx="13">
                  <c:v>33.271000000000001</c:v>
                </c:pt>
                <c:pt idx="14">
                  <c:v>33.271000000000001</c:v>
                </c:pt>
                <c:pt idx="15">
                  <c:v>33.271000000000001</c:v>
                </c:pt>
                <c:pt idx="16">
                  <c:v>33.271000000000001</c:v>
                </c:pt>
                <c:pt idx="17">
                  <c:v>33.271000000000001</c:v>
                </c:pt>
                <c:pt idx="18">
                  <c:v>33.271000000000001</c:v>
                </c:pt>
                <c:pt idx="19">
                  <c:v>33.271000000000001</c:v>
                </c:pt>
                <c:pt idx="20">
                  <c:v>33.271000000000001</c:v>
                </c:pt>
                <c:pt idx="21">
                  <c:v>33.271000000000001</c:v>
                </c:pt>
                <c:pt idx="22">
                  <c:v>33.271000000000001</c:v>
                </c:pt>
                <c:pt idx="23">
                  <c:v>33.271000000000001</c:v>
                </c:pt>
                <c:pt idx="24">
                  <c:v>33.271000000000001</c:v>
                </c:pt>
                <c:pt idx="25">
                  <c:v>33.271000000000001</c:v>
                </c:pt>
                <c:pt idx="26">
                  <c:v>33.271000000000001</c:v>
                </c:pt>
                <c:pt idx="27">
                  <c:v>33.271000000000001</c:v>
                </c:pt>
                <c:pt idx="28">
                  <c:v>33.271000000000001</c:v>
                </c:pt>
                <c:pt idx="29">
                  <c:v>33.271000000000001</c:v>
                </c:pt>
                <c:pt idx="30">
                  <c:v>33.271000000000001</c:v>
                </c:pt>
                <c:pt idx="31">
                  <c:v>33.271000000000001</c:v>
                </c:pt>
                <c:pt idx="32">
                  <c:v>33.271000000000001</c:v>
                </c:pt>
                <c:pt idx="33">
                  <c:v>33.271000000000001</c:v>
                </c:pt>
                <c:pt idx="34">
                  <c:v>33.271000000000001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1-4251-BB48-07C0ABBE0670}"/>
            </c:ext>
          </c:extLst>
        </c:ser>
        <c:ser>
          <c:idx val="4"/>
          <c:order val="2"/>
          <c:tx>
            <c:strRef>
              <c:f>'Bib pie'!$D$299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'Bib pie'!$E$292:$AR$292</c:f>
              <c:strCache>
                <c:ptCount val="40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5,0000001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8,0000001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13</c:v>
                </c:pt>
                <c:pt idx="23">
                  <c:v>14</c:v>
                </c:pt>
                <c:pt idx="24">
                  <c:v>15</c:v>
                </c:pt>
                <c:pt idx="25">
                  <c:v>16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20</c:v>
                </c:pt>
                <c:pt idx="30">
                  <c:v>21</c:v>
                </c:pt>
                <c:pt idx="31">
                  <c:v>22</c:v>
                </c:pt>
                <c:pt idx="32">
                  <c:v>23</c:v>
                </c:pt>
                <c:pt idx="33">
                  <c:v>24</c:v>
                </c:pt>
                <c:pt idx="34">
                  <c:v>25</c:v>
                </c:pt>
                <c:pt idx="35">
                  <c:v>26</c:v>
                </c:pt>
                <c:pt idx="36">
                  <c:v>27</c:v>
                </c:pt>
                <c:pt idx="37">
                  <c:v>28</c:v>
                </c:pt>
                <c:pt idx="38">
                  <c:v>29</c:v>
                </c:pt>
                <c:pt idx="39">
                  <c:v>30</c:v>
                </c:pt>
              </c:strCache>
            </c:strRef>
          </c:cat>
          <c:val>
            <c:numRef>
              <c:f>'Bib pie'!$E$299:$AR$299</c:f>
              <c:numCache>
                <c:formatCode>0.0</c:formatCode>
                <c:ptCount val="4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11-4251-BB48-07C0ABBE0670}"/>
            </c:ext>
          </c:extLst>
        </c:ser>
        <c:ser>
          <c:idx val="1"/>
          <c:order val="3"/>
          <c:tx>
            <c:strRef>
              <c:f>'Bib pie'!$D$294</c:f>
              <c:strCache>
                <c:ptCount val="1"/>
                <c:pt idx="0">
                  <c:v>VC actuel Sans option, avec HW C1 + Jumper PCU + bug IVC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'Bib pie'!$J$294:$AR$294</c:f>
              <c:numCache>
                <c:formatCode>0.0</c:formatCode>
                <c:ptCount val="35"/>
                <c:pt idx="0">
                  <c:v>32.981999999999999</c:v>
                </c:pt>
                <c:pt idx="1">
                  <c:v>32.981999999999999</c:v>
                </c:pt>
                <c:pt idx="2">
                  <c:v>32.138999999999996</c:v>
                </c:pt>
                <c:pt idx="3">
                  <c:v>32.138999999999996</c:v>
                </c:pt>
                <c:pt idx="4">
                  <c:v>32.138999999999996</c:v>
                </c:pt>
                <c:pt idx="5">
                  <c:v>27.338999999999999</c:v>
                </c:pt>
                <c:pt idx="6">
                  <c:v>27.338999999999999</c:v>
                </c:pt>
                <c:pt idx="7">
                  <c:v>27.338999999999999</c:v>
                </c:pt>
                <c:pt idx="8">
                  <c:v>27.338999999999999</c:v>
                </c:pt>
                <c:pt idx="9">
                  <c:v>27.338999999999999</c:v>
                </c:pt>
                <c:pt idx="10">
                  <c:v>27.338999999999999</c:v>
                </c:pt>
                <c:pt idx="11">
                  <c:v>27.338999999999999</c:v>
                </c:pt>
                <c:pt idx="12">
                  <c:v>22.980999999999998</c:v>
                </c:pt>
                <c:pt idx="13">
                  <c:v>22.980999999999998</c:v>
                </c:pt>
                <c:pt idx="14">
                  <c:v>22.980999999999998</c:v>
                </c:pt>
                <c:pt idx="15">
                  <c:v>22.980999999999998</c:v>
                </c:pt>
                <c:pt idx="16">
                  <c:v>22.980999999999998</c:v>
                </c:pt>
                <c:pt idx="17">
                  <c:v>22.980999999999998</c:v>
                </c:pt>
                <c:pt idx="18">
                  <c:v>22.980999999999998</c:v>
                </c:pt>
                <c:pt idx="19">
                  <c:v>22.980999999999998</c:v>
                </c:pt>
                <c:pt idx="20">
                  <c:v>22.980999999999998</c:v>
                </c:pt>
                <c:pt idx="21">
                  <c:v>22.980999999999998</c:v>
                </c:pt>
                <c:pt idx="22">
                  <c:v>22.980999999999998</c:v>
                </c:pt>
                <c:pt idx="23">
                  <c:v>22.980999999999998</c:v>
                </c:pt>
                <c:pt idx="24">
                  <c:v>22.980999999999998</c:v>
                </c:pt>
                <c:pt idx="25">
                  <c:v>22.980999999999998</c:v>
                </c:pt>
                <c:pt idx="26">
                  <c:v>22.980999999999998</c:v>
                </c:pt>
                <c:pt idx="27">
                  <c:v>22.980999999999998</c:v>
                </c:pt>
                <c:pt idx="28">
                  <c:v>22.980999999999998</c:v>
                </c:pt>
                <c:pt idx="29">
                  <c:v>22.980999999999998</c:v>
                </c:pt>
                <c:pt idx="30">
                  <c:v>22.980999999999998</c:v>
                </c:pt>
                <c:pt idx="31">
                  <c:v>22.980999999999998</c:v>
                </c:pt>
                <c:pt idx="32">
                  <c:v>22.980999999999998</c:v>
                </c:pt>
                <c:pt idx="33">
                  <c:v>22.980999999999998</c:v>
                </c:pt>
                <c:pt idx="34">
                  <c:v>22.980999999999998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11-4251-BB48-07C0ABBE0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10"/>
        <c:minorUnit val="10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71-49A6-9D61-9FC81F13AD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71-49A6-9D61-9FC81F13AD3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'Bib pie'!$AI$227:$AI$228</c:f>
              <c:numCache>
                <c:formatCode>0.00</c:formatCode>
                <c:ptCount val="2"/>
                <c:pt idx="0">
                  <c:v>924.63599999999997</c:v>
                </c:pt>
                <c:pt idx="1">
                  <c:v>348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'Bib pie'!$AG$227:$AG$228</c15:sqref>
                        </c15:formulaRef>
                      </c:ext>
                    </c:extLst>
                    <c:strCache>
                      <c:ptCount val="2"/>
                      <c:pt idx="0">
                        <c:v>Energie perdue</c:v>
                      </c:pt>
                      <c:pt idx="1">
                        <c:v>Besoin  Batt12V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BC1-4CFB-88D9-81E4D73AA7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EE-423E-8BF1-4445C94AB9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EE-423E-8BF1-4445C94AB94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'Bib pie'!$AI$253:$AI$254</c:f>
              <c:numCache>
                <c:formatCode>0.00</c:formatCode>
                <c:ptCount val="2"/>
                <c:pt idx="0">
                  <c:v>924.63599999999997</c:v>
                </c:pt>
                <c:pt idx="1">
                  <c:v>348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'Bib pie'!$AG$253:$AG$254</c15:sqref>
                        </c15:formulaRef>
                      </c:ext>
                    </c:extLst>
                    <c:strCache>
                      <c:ptCount val="2"/>
                      <c:pt idx="0">
                        <c:v>Energie perdue</c:v>
                      </c:pt>
                      <c:pt idx="1">
                        <c:v>Besoin  Batt12V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2062-48D6-920D-3FFCADB80F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1E-4FAD-B849-B986D82BC3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1E-4FAD-B849-B986D82BC37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'Bib pie'!$AI$283:$AI$284</c:f>
              <c:numCache>
                <c:formatCode>0.00</c:formatCode>
                <c:ptCount val="2"/>
                <c:pt idx="0">
                  <c:v>3005.0670000000009</c:v>
                </c:pt>
                <c:pt idx="1">
                  <c:v>1131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'Bib pie'!$AG$283:$AG$284</c15:sqref>
                        </c15:formulaRef>
                      </c:ext>
                    </c:extLst>
                    <c:strCache>
                      <c:ptCount val="2"/>
                      <c:pt idx="0">
                        <c:v>Energie perdue</c:v>
                      </c:pt>
                      <c:pt idx="1">
                        <c:v>Besoin  Batt12V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C534-4FD3-8393-3CFDE3CD67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6C7A-4DA9-A035-C48CB12C7F6D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6C7A-4DA9-A035-C48CB12C7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0AD2-42A6-8991-E0E883268CAC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0AD2-42A6-8991-E0E883268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A530-4BAB-BC13-FCC79631A786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A530-4BAB-BC13-FCC79631A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C00F-4CE8-A2D5-33C11FF11415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C00F-4CE8-A2D5-33C11FF1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F093-44F5-96C3-81AD94FA56A1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F093-44F5-96C3-81AD94FA5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EADB-4E53-9C87-75F8F927EE32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EADB-4E53-9C87-75F8F927E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'!$K$217:$AR$217</c:f>
              <c:numCache>
                <c:formatCode>0.00</c:formatCode>
                <c:ptCount val="33"/>
                <c:pt idx="0">
                  <c:v>92</c:v>
                </c:pt>
                <c:pt idx="1">
                  <c:v>90.518083666666669</c:v>
                </c:pt>
                <c:pt idx="2">
                  <c:v>89.492185111111112</c:v>
                </c:pt>
                <c:pt idx="3">
                  <c:v>88.466286555555556</c:v>
                </c:pt>
                <c:pt idx="4">
                  <c:v>88.466286555555556</c:v>
                </c:pt>
                <c:pt idx="5">
                  <c:v>87.632388083389856</c:v>
                </c:pt>
                <c:pt idx="6">
                  <c:v>86.798489527834306</c:v>
                </c:pt>
                <c:pt idx="7">
                  <c:v>85.964591055668606</c:v>
                </c:pt>
                <c:pt idx="8">
                  <c:v>90</c:v>
                </c:pt>
                <c:pt idx="9">
                  <c:v>89.16610144444445</c:v>
                </c:pt>
                <c:pt idx="10">
                  <c:v>89.16610144444445</c:v>
                </c:pt>
                <c:pt idx="11">
                  <c:v>88.534522952046743</c:v>
                </c:pt>
                <c:pt idx="12">
                  <c:v>87.902944396491193</c:v>
                </c:pt>
                <c:pt idx="13">
                  <c:v>87.271365840935644</c:v>
                </c:pt>
                <c:pt idx="14">
                  <c:v>86.639787285380095</c:v>
                </c:pt>
                <c:pt idx="15">
                  <c:v>86.008208729824545</c:v>
                </c:pt>
                <c:pt idx="16">
                  <c:v>90</c:v>
                </c:pt>
                <c:pt idx="17">
                  <c:v>89.368421444444451</c:v>
                </c:pt>
                <c:pt idx="18">
                  <c:v>88.736842888888901</c:v>
                </c:pt>
                <c:pt idx="19">
                  <c:v>88.105264333333352</c:v>
                </c:pt>
                <c:pt idx="20">
                  <c:v>87.473685777777803</c:v>
                </c:pt>
                <c:pt idx="21">
                  <c:v>86.842107222222239</c:v>
                </c:pt>
                <c:pt idx="22">
                  <c:v>86.210528666666676</c:v>
                </c:pt>
                <c:pt idx="23">
                  <c:v>90</c:v>
                </c:pt>
                <c:pt idx="24">
                  <c:v>89.368421444444436</c:v>
                </c:pt>
                <c:pt idx="25">
                  <c:v>88.736842888888873</c:v>
                </c:pt>
                <c:pt idx="26">
                  <c:v>88.105264333333309</c:v>
                </c:pt>
                <c:pt idx="27">
                  <c:v>87.473685777777746</c:v>
                </c:pt>
                <c:pt idx="28">
                  <c:v>86.842107222222182</c:v>
                </c:pt>
                <c:pt idx="29">
                  <c:v>86.210528666666619</c:v>
                </c:pt>
                <c:pt idx="30">
                  <c:v>90</c:v>
                </c:pt>
                <c:pt idx="31">
                  <c:v>89.368421444444436</c:v>
                </c:pt>
                <c:pt idx="32">
                  <c:v>88.736842888888873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F-475A-866C-6034188B1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'Bib_ TEST '!$K$270:$DA$270</c:f>
              <c:numCache>
                <c:formatCode>0.00</c:formatCode>
                <c:ptCount val="94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B-48F4-A5AD-9E638F016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'!$K$242:$AR$242</c:f>
              <c:numCache>
                <c:formatCode>0.00</c:formatCode>
                <c:ptCount val="33"/>
                <c:pt idx="0">
                  <c:v>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3-4CE7-964E-9FBAA2075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'!$E$293:$AR$293</c15:sqref>
                  </c15:fullRef>
                </c:ext>
              </c:extLst>
              <c:f>'Bib_ TEST '!$J$293:$AR$293</c:f>
              <c:numCache>
                <c:formatCode>0.0</c:formatCode>
                <c:ptCount val="34"/>
                <c:pt idx="0">
                  <c:v>26.738388888888888</c:v>
                </c:pt>
                <c:pt idx="1">
                  <c:v>26.738388888888888</c:v>
                </c:pt>
                <c:pt idx="2">
                  <c:v>25.895388888888888</c:v>
                </c:pt>
                <c:pt idx="3">
                  <c:v>25.645388888888888</c:v>
                </c:pt>
                <c:pt idx="4">
                  <c:v>25.645388888888888</c:v>
                </c:pt>
                <c:pt idx="5">
                  <c:v>20.845388888888888</c:v>
                </c:pt>
                <c:pt idx="6">
                  <c:v>20.845388888888888</c:v>
                </c:pt>
                <c:pt idx="7">
                  <c:v>20.845388888888888</c:v>
                </c:pt>
                <c:pt idx="8">
                  <c:v>20.845388888888888</c:v>
                </c:pt>
                <c:pt idx="9">
                  <c:v>20.845388888888888</c:v>
                </c:pt>
                <c:pt idx="10">
                  <c:v>20.845388888888888</c:v>
                </c:pt>
                <c:pt idx="11">
                  <c:v>20.687388888888886</c:v>
                </c:pt>
                <c:pt idx="12">
                  <c:v>15.78738888888889</c:v>
                </c:pt>
                <c:pt idx="13">
                  <c:v>15.78738888888889</c:v>
                </c:pt>
                <c:pt idx="14">
                  <c:v>15.78738888888889</c:v>
                </c:pt>
                <c:pt idx="15">
                  <c:v>15.78738888888889</c:v>
                </c:pt>
                <c:pt idx="16">
                  <c:v>15.78738888888889</c:v>
                </c:pt>
                <c:pt idx="17">
                  <c:v>15.78738888888889</c:v>
                </c:pt>
                <c:pt idx="18">
                  <c:v>15.78738888888889</c:v>
                </c:pt>
                <c:pt idx="19">
                  <c:v>15.78738888888889</c:v>
                </c:pt>
                <c:pt idx="20">
                  <c:v>15.78738888888889</c:v>
                </c:pt>
                <c:pt idx="21">
                  <c:v>15.78738888888889</c:v>
                </c:pt>
                <c:pt idx="22">
                  <c:v>15.78738888888889</c:v>
                </c:pt>
                <c:pt idx="23">
                  <c:v>15.78738888888889</c:v>
                </c:pt>
                <c:pt idx="24">
                  <c:v>15.78738888888889</c:v>
                </c:pt>
                <c:pt idx="25">
                  <c:v>15.78738888888889</c:v>
                </c:pt>
                <c:pt idx="26">
                  <c:v>15.78738888888889</c:v>
                </c:pt>
                <c:pt idx="27">
                  <c:v>15.78738888888889</c:v>
                </c:pt>
                <c:pt idx="28">
                  <c:v>15.78738888888889</c:v>
                </c:pt>
                <c:pt idx="29">
                  <c:v>15.78738888888889</c:v>
                </c:pt>
                <c:pt idx="30">
                  <c:v>15.78738888888889</c:v>
                </c:pt>
                <c:pt idx="31">
                  <c:v>15.78738888888889</c:v>
                </c:pt>
                <c:pt idx="32">
                  <c:v>15.78738888888889</c:v>
                </c:pt>
                <c:pt idx="33">
                  <c:v>15.78738888888889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3D-41CF-8FE6-92E65646548A}"/>
            </c:ext>
          </c:extLst>
        </c:ser>
        <c:ser>
          <c:idx val="1"/>
          <c:order val="1"/>
          <c:tx>
            <c:strRef>
              <c:f>'Bib_ TEST '!$D$301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'!$E$301:$AR$301</c15:sqref>
                  </c15:fullRef>
                </c:ext>
              </c:extLst>
              <c:f>'Bib_ TEST '!$J$301:$AR$301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3D-41CF-8FE6-92E65646548A}"/>
            </c:ext>
          </c:extLst>
        </c:ser>
        <c:ser>
          <c:idx val="2"/>
          <c:order val="2"/>
          <c:tx>
            <c:strRef>
              <c:f>'Bib_ TEST '!$D$298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'!$E$298:$AR$298</c15:sqref>
                  </c15:fullRef>
                </c:ext>
              </c:extLst>
              <c:f>'Bib_ TEST '!$J$298:$AR$298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3D-41CF-8FE6-92E65646548A}"/>
            </c:ext>
          </c:extLst>
        </c:ser>
        <c:ser>
          <c:idx val="3"/>
          <c:order val="3"/>
          <c:tx>
            <c:strRef>
              <c:f>'Bib_ TEST 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'!$E$296:$AR$296</c15:sqref>
                  </c15:fullRef>
                </c:ext>
              </c:extLst>
              <c:f>'Bib_ TEST '!$J$296:$AR$296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3D-41CF-8FE6-92E65646548A}"/>
            </c:ext>
          </c:extLst>
        </c:ser>
        <c:ser>
          <c:idx val="4"/>
          <c:order val="4"/>
          <c:tx>
            <c:strRef>
              <c:f>'Bib_ TEST 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'!$E$297:$AR$297</c15:sqref>
                  </c15:fullRef>
                </c:ext>
              </c:extLst>
              <c:f>'Bib_ TEST 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3D-41CF-8FE6-92E656465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'Bib_ TEST '!$D$306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'Bib_ TEST '!$E$305:$CZ$305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'Bib_ TEST '!$E$306:$CZ$306</c:f>
              <c:numCache>
                <c:formatCode>0.00</c:formatCode>
                <c:ptCount val="99"/>
                <c:pt idx="0">
                  <c:v>2002.6563680555555</c:v>
                </c:pt>
                <c:pt idx="1">
                  <c:v>2002.6563680555555</c:v>
                </c:pt>
                <c:pt idx="2">
                  <c:v>2.6563680555555558</c:v>
                </c:pt>
                <c:pt idx="3">
                  <c:v>2.6563680555555558</c:v>
                </c:pt>
                <c:pt idx="4">
                  <c:v>2.6563680555555558</c:v>
                </c:pt>
                <c:pt idx="5">
                  <c:v>2.6563680555555558</c:v>
                </c:pt>
                <c:pt idx="6">
                  <c:v>2.6563680555555558</c:v>
                </c:pt>
                <c:pt idx="7">
                  <c:v>2.6563680555555558</c:v>
                </c:pt>
                <c:pt idx="8">
                  <c:v>2.6563680555555558</c:v>
                </c:pt>
                <c:pt idx="9">
                  <c:v>2.6563680555555558</c:v>
                </c:pt>
                <c:pt idx="10">
                  <c:v>2.6563680555555558</c:v>
                </c:pt>
                <c:pt idx="11">
                  <c:v>2.6563680555555558</c:v>
                </c:pt>
                <c:pt idx="12">
                  <c:v>2.6563680555555558</c:v>
                </c:pt>
                <c:pt idx="13">
                  <c:v>2.6563680555555558</c:v>
                </c:pt>
                <c:pt idx="14">
                  <c:v>2.6563680555555558</c:v>
                </c:pt>
                <c:pt idx="15">
                  <c:v>2.6563680555555558</c:v>
                </c:pt>
                <c:pt idx="16">
                  <c:v>2.6563680555555558</c:v>
                </c:pt>
                <c:pt idx="17">
                  <c:v>2.6563680555555558</c:v>
                </c:pt>
                <c:pt idx="18">
                  <c:v>2.6563680555555558</c:v>
                </c:pt>
                <c:pt idx="19">
                  <c:v>2.6563680555555558</c:v>
                </c:pt>
                <c:pt idx="20">
                  <c:v>2.6563680555555558</c:v>
                </c:pt>
                <c:pt idx="21">
                  <c:v>2.6563680555555558</c:v>
                </c:pt>
                <c:pt idx="22">
                  <c:v>2.6563680555555558</c:v>
                </c:pt>
                <c:pt idx="23">
                  <c:v>2.6563680555555558</c:v>
                </c:pt>
                <c:pt idx="24">
                  <c:v>2.6563680555555558</c:v>
                </c:pt>
                <c:pt idx="25">
                  <c:v>2.6563680555555558</c:v>
                </c:pt>
                <c:pt idx="26">
                  <c:v>2.6563680555555558</c:v>
                </c:pt>
                <c:pt idx="27">
                  <c:v>2.6563680555555558</c:v>
                </c:pt>
                <c:pt idx="28">
                  <c:v>2.6563680555555558</c:v>
                </c:pt>
                <c:pt idx="29">
                  <c:v>2.6563680555555558</c:v>
                </c:pt>
                <c:pt idx="30">
                  <c:v>2.6563680555555558</c:v>
                </c:pt>
                <c:pt idx="31">
                  <c:v>2.6563680555555558</c:v>
                </c:pt>
                <c:pt idx="32">
                  <c:v>2.6563680555555558</c:v>
                </c:pt>
                <c:pt idx="33">
                  <c:v>2.6563680555555558</c:v>
                </c:pt>
                <c:pt idx="34">
                  <c:v>2.6563680555555558</c:v>
                </c:pt>
                <c:pt idx="35">
                  <c:v>2.6563680555555558</c:v>
                </c:pt>
                <c:pt idx="36">
                  <c:v>2.6563680555555558</c:v>
                </c:pt>
                <c:pt idx="37">
                  <c:v>2.6563680555555558</c:v>
                </c:pt>
                <c:pt idx="38">
                  <c:v>2.6563680555555558</c:v>
                </c:pt>
                <c:pt idx="39">
                  <c:v>2.6563680555555558</c:v>
                </c:pt>
                <c:pt idx="40">
                  <c:v>2.6563680555555558</c:v>
                </c:pt>
                <c:pt idx="41">
                  <c:v>2.6563680555555558</c:v>
                </c:pt>
                <c:pt idx="42">
                  <c:v>2.6563680555555558</c:v>
                </c:pt>
                <c:pt idx="43">
                  <c:v>2.6563680555555558</c:v>
                </c:pt>
                <c:pt idx="44">
                  <c:v>2.6563680555555558</c:v>
                </c:pt>
                <c:pt idx="45">
                  <c:v>2.6563680555555558</c:v>
                </c:pt>
                <c:pt idx="46">
                  <c:v>2.6563680555555558</c:v>
                </c:pt>
                <c:pt idx="47">
                  <c:v>2.6563680555555558</c:v>
                </c:pt>
                <c:pt idx="48">
                  <c:v>2.6563680555555558</c:v>
                </c:pt>
                <c:pt idx="49">
                  <c:v>2.6563680555555558</c:v>
                </c:pt>
                <c:pt idx="50">
                  <c:v>2.6563680555555558</c:v>
                </c:pt>
                <c:pt idx="51">
                  <c:v>2.6563680555555558</c:v>
                </c:pt>
                <c:pt idx="52">
                  <c:v>2.6563680555555558</c:v>
                </c:pt>
                <c:pt idx="53">
                  <c:v>2.6563680555555558</c:v>
                </c:pt>
                <c:pt idx="54">
                  <c:v>2.6563680555555558</c:v>
                </c:pt>
                <c:pt idx="55">
                  <c:v>2.6563680555555558</c:v>
                </c:pt>
                <c:pt idx="56">
                  <c:v>2.6563680555555558</c:v>
                </c:pt>
                <c:pt idx="57">
                  <c:v>2.6563680555555558</c:v>
                </c:pt>
                <c:pt idx="58">
                  <c:v>2.6563680555555558</c:v>
                </c:pt>
                <c:pt idx="59">
                  <c:v>2.6563680555555558</c:v>
                </c:pt>
                <c:pt idx="60">
                  <c:v>2.6563680555555558</c:v>
                </c:pt>
                <c:pt idx="61">
                  <c:v>2.6563680555555558</c:v>
                </c:pt>
                <c:pt idx="62">
                  <c:v>2.6563680555555558</c:v>
                </c:pt>
                <c:pt idx="63">
                  <c:v>2.6563680555555558</c:v>
                </c:pt>
                <c:pt idx="64">
                  <c:v>2.6563680555555558</c:v>
                </c:pt>
                <c:pt idx="65">
                  <c:v>2.6563680555555558</c:v>
                </c:pt>
                <c:pt idx="66">
                  <c:v>2.6563680555555558</c:v>
                </c:pt>
                <c:pt idx="67">
                  <c:v>2.6563680555555558</c:v>
                </c:pt>
                <c:pt idx="68">
                  <c:v>2.6563680555555558</c:v>
                </c:pt>
                <c:pt idx="69">
                  <c:v>2.6563680555555558</c:v>
                </c:pt>
                <c:pt idx="70">
                  <c:v>2.6563680555555558</c:v>
                </c:pt>
                <c:pt idx="71">
                  <c:v>2.6563680555555558</c:v>
                </c:pt>
                <c:pt idx="72">
                  <c:v>2.6563680555555558</c:v>
                </c:pt>
                <c:pt idx="73">
                  <c:v>2.6563680555555558</c:v>
                </c:pt>
                <c:pt idx="74">
                  <c:v>2.6563680555555558</c:v>
                </c:pt>
                <c:pt idx="75">
                  <c:v>2.6563680555555558</c:v>
                </c:pt>
                <c:pt idx="76">
                  <c:v>2.6563680555555558</c:v>
                </c:pt>
                <c:pt idx="77">
                  <c:v>2.6563680555555558</c:v>
                </c:pt>
                <c:pt idx="78">
                  <c:v>2.6563680555555558</c:v>
                </c:pt>
                <c:pt idx="79">
                  <c:v>2.6563680555555558</c:v>
                </c:pt>
                <c:pt idx="80">
                  <c:v>2.6563680555555558</c:v>
                </c:pt>
                <c:pt idx="81">
                  <c:v>2.6563680555555558</c:v>
                </c:pt>
                <c:pt idx="82">
                  <c:v>2.6563680555555558</c:v>
                </c:pt>
                <c:pt idx="83">
                  <c:v>2.6563680555555558</c:v>
                </c:pt>
                <c:pt idx="84">
                  <c:v>2.6563680555555558</c:v>
                </c:pt>
                <c:pt idx="85">
                  <c:v>2.6563680555555558</c:v>
                </c:pt>
                <c:pt idx="86">
                  <c:v>2.6563680555555558</c:v>
                </c:pt>
                <c:pt idx="87">
                  <c:v>2.6563680555555558</c:v>
                </c:pt>
                <c:pt idx="88">
                  <c:v>2.6563680555555558</c:v>
                </c:pt>
                <c:pt idx="89">
                  <c:v>2.6563680555555558</c:v>
                </c:pt>
                <c:pt idx="90">
                  <c:v>2.6563680555555558</c:v>
                </c:pt>
                <c:pt idx="91">
                  <c:v>2.6563680555555558</c:v>
                </c:pt>
                <c:pt idx="92">
                  <c:v>2.6563680555555558</c:v>
                </c:pt>
                <c:pt idx="93">
                  <c:v>2.6563680555555558</c:v>
                </c:pt>
                <c:pt idx="94">
                  <c:v>2.6563680555555558</c:v>
                </c:pt>
                <c:pt idx="95">
                  <c:v>2.6563680555555558</c:v>
                </c:pt>
                <c:pt idx="96">
                  <c:v>2.6563680555555558</c:v>
                </c:pt>
                <c:pt idx="97">
                  <c:v>2.6563680555555558</c:v>
                </c:pt>
                <c:pt idx="98">
                  <c:v>2.6563680555555558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7-4C06-BBE7-33A82C931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'!$E$293:$AR$293</c15:sqref>
                  </c15:fullRef>
                </c:ext>
              </c:extLst>
              <c:f>'Bib_ TEST '!$J$293:$AR$293</c:f>
              <c:numCache>
                <c:formatCode>0.0</c:formatCode>
                <c:ptCount val="34"/>
                <c:pt idx="0">
                  <c:v>26.738388888888888</c:v>
                </c:pt>
                <c:pt idx="1">
                  <c:v>26.738388888888888</c:v>
                </c:pt>
                <c:pt idx="2">
                  <c:v>25.895388888888888</c:v>
                </c:pt>
                <c:pt idx="3">
                  <c:v>25.645388888888888</c:v>
                </c:pt>
                <c:pt idx="4">
                  <c:v>25.645388888888888</c:v>
                </c:pt>
                <c:pt idx="5">
                  <c:v>20.845388888888888</c:v>
                </c:pt>
                <c:pt idx="6">
                  <c:v>20.845388888888888</c:v>
                </c:pt>
                <c:pt idx="7">
                  <c:v>20.845388888888888</c:v>
                </c:pt>
                <c:pt idx="8">
                  <c:v>20.845388888888888</c:v>
                </c:pt>
                <c:pt idx="9">
                  <c:v>20.845388888888888</c:v>
                </c:pt>
                <c:pt idx="10">
                  <c:v>20.845388888888888</c:v>
                </c:pt>
                <c:pt idx="11">
                  <c:v>20.687388888888886</c:v>
                </c:pt>
                <c:pt idx="12">
                  <c:v>15.78738888888889</c:v>
                </c:pt>
                <c:pt idx="13">
                  <c:v>15.78738888888889</c:v>
                </c:pt>
                <c:pt idx="14">
                  <c:v>15.78738888888889</c:v>
                </c:pt>
                <c:pt idx="15">
                  <c:v>15.78738888888889</c:v>
                </c:pt>
                <c:pt idx="16">
                  <c:v>15.78738888888889</c:v>
                </c:pt>
                <c:pt idx="17">
                  <c:v>15.78738888888889</c:v>
                </c:pt>
                <c:pt idx="18">
                  <c:v>15.78738888888889</c:v>
                </c:pt>
                <c:pt idx="19">
                  <c:v>15.78738888888889</c:v>
                </c:pt>
                <c:pt idx="20">
                  <c:v>15.78738888888889</c:v>
                </c:pt>
                <c:pt idx="21">
                  <c:v>15.78738888888889</c:v>
                </c:pt>
                <c:pt idx="22">
                  <c:v>15.78738888888889</c:v>
                </c:pt>
                <c:pt idx="23">
                  <c:v>15.78738888888889</c:v>
                </c:pt>
                <c:pt idx="24">
                  <c:v>15.78738888888889</c:v>
                </c:pt>
                <c:pt idx="25">
                  <c:v>15.78738888888889</c:v>
                </c:pt>
                <c:pt idx="26">
                  <c:v>15.78738888888889</c:v>
                </c:pt>
                <c:pt idx="27">
                  <c:v>15.78738888888889</c:v>
                </c:pt>
                <c:pt idx="28">
                  <c:v>15.78738888888889</c:v>
                </c:pt>
                <c:pt idx="29">
                  <c:v>15.78738888888889</c:v>
                </c:pt>
                <c:pt idx="30">
                  <c:v>15.78738888888889</c:v>
                </c:pt>
                <c:pt idx="31">
                  <c:v>15.78738888888889</c:v>
                </c:pt>
                <c:pt idx="32">
                  <c:v>15.78738888888889</c:v>
                </c:pt>
                <c:pt idx="33">
                  <c:v>15.78738888888889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77-456F-9AE8-B74A6D277AC9}"/>
            </c:ext>
          </c:extLst>
        </c:ser>
        <c:ser>
          <c:idx val="3"/>
          <c:order val="1"/>
          <c:tx>
            <c:strRef>
              <c:f>'Bib_ TEST 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'!$E$296:$AR$296</c15:sqref>
                  </c15:fullRef>
                </c:ext>
              </c:extLst>
              <c:f>'Bib_ TEST '!$J$296:$AR$296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77-456F-9AE8-B74A6D277AC9}"/>
            </c:ext>
          </c:extLst>
        </c:ser>
        <c:ser>
          <c:idx val="4"/>
          <c:order val="2"/>
          <c:tx>
            <c:strRef>
              <c:f>'Bib_ TEST 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'!$E$292:$AR$292</c15:sqref>
                  </c15:fullRef>
                </c:ext>
              </c:extLst>
              <c:f>'Bib_ TEST 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'!$E$297:$AR$297</c15:sqref>
                  </c15:fullRef>
                </c:ext>
              </c:extLst>
              <c:f>'Bib_ TEST 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77-456F-9AE8-B74A6D277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entrée de gamme sans option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3930555555555557"/>
          <c:w val="0.88077296587926512"/>
          <c:h val="0.66448527267424906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current'!$A$2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current'!$B$1:$AO$1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current'!$B$2:$AO$2</c:f>
              <c:numCache>
                <c:formatCode>General</c:formatCode>
                <c:ptCount val="37"/>
                <c:pt idx="0">
                  <c:v>5327.2243888888879</c:v>
                </c:pt>
                <c:pt idx="1">
                  <c:v>2027.2243888888891</c:v>
                </c:pt>
                <c:pt idx="2">
                  <c:v>2025.2243888888891</c:v>
                </c:pt>
                <c:pt idx="3">
                  <c:v>2025.2243888888891</c:v>
                </c:pt>
                <c:pt idx="4">
                  <c:v>2025.2243888888891</c:v>
                </c:pt>
                <c:pt idx="5">
                  <c:v>25.224388888888885</c:v>
                </c:pt>
                <c:pt idx="6">
                  <c:v>25.224388888888885</c:v>
                </c:pt>
                <c:pt idx="7" formatCode="0.00">
                  <c:v>25.145388888888888</c:v>
                </c:pt>
                <c:pt idx="8">
                  <c:v>25.145388888888888</c:v>
                </c:pt>
                <c:pt idx="9">
                  <c:v>25.145388888888888</c:v>
                </c:pt>
                <c:pt idx="10">
                  <c:v>20.345388888888888</c:v>
                </c:pt>
                <c:pt idx="11">
                  <c:v>20.345388888888888</c:v>
                </c:pt>
                <c:pt idx="12">
                  <c:v>20.345388888888888</c:v>
                </c:pt>
                <c:pt idx="13">
                  <c:v>20.345388888888888</c:v>
                </c:pt>
                <c:pt idx="14">
                  <c:v>20.345388888888888</c:v>
                </c:pt>
                <c:pt idx="15">
                  <c:v>15.987388888888887</c:v>
                </c:pt>
                <c:pt idx="16">
                  <c:v>15.987388888888887</c:v>
                </c:pt>
                <c:pt idx="17">
                  <c:v>15.987388888888887</c:v>
                </c:pt>
                <c:pt idx="18">
                  <c:v>15.987388888888887</c:v>
                </c:pt>
                <c:pt idx="19">
                  <c:v>15.987388888888887</c:v>
                </c:pt>
                <c:pt idx="20">
                  <c:v>15.987388888888887</c:v>
                </c:pt>
                <c:pt idx="21">
                  <c:v>15.987388888888887</c:v>
                </c:pt>
                <c:pt idx="22">
                  <c:v>15.987388888888887</c:v>
                </c:pt>
                <c:pt idx="23">
                  <c:v>15.987388888888887</c:v>
                </c:pt>
                <c:pt idx="24">
                  <c:v>15.987388888888887</c:v>
                </c:pt>
                <c:pt idx="25">
                  <c:v>15.987388888888887</c:v>
                </c:pt>
                <c:pt idx="26">
                  <c:v>15.987388888888887</c:v>
                </c:pt>
                <c:pt idx="27">
                  <c:v>15.987388888888887</c:v>
                </c:pt>
                <c:pt idx="28">
                  <c:v>15.987388888888887</c:v>
                </c:pt>
                <c:pt idx="29">
                  <c:v>15.987388888888887</c:v>
                </c:pt>
                <c:pt idx="30">
                  <c:v>15.987388888888887</c:v>
                </c:pt>
                <c:pt idx="31">
                  <c:v>15.987388888888887</c:v>
                </c:pt>
                <c:pt idx="32">
                  <c:v>15.987388888888887</c:v>
                </c:pt>
                <c:pt idx="33">
                  <c:v>15.987388888888887</c:v>
                </c:pt>
                <c:pt idx="34">
                  <c:v>15.987388888888887</c:v>
                </c:pt>
                <c:pt idx="35">
                  <c:v>15.987388888888887</c:v>
                </c:pt>
                <c:pt idx="36">
                  <c:v>15.987388888888887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9-4332-81AF-1829E26A9646}"/>
            </c:ext>
          </c:extLst>
        </c:ser>
        <c:ser>
          <c:idx val="1"/>
          <c:order val="1"/>
          <c:tx>
            <c:strRef>
              <c:f>'Dark current'!$A$3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current'!$B$1:$AO$1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current'!$B$3:$AO$3</c:f>
              <c:numCache>
                <c:formatCode>General</c:formatCode>
                <c:ptCount val="37"/>
                <c:pt idx="0" formatCode="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9-4332-81AF-1829E26A9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213887"/>
        <c:axId val="1611219647"/>
      </c:lineChart>
      <c:catAx>
        <c:axId val="161121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1219647"/>
        <c:crosses val="autoZero"/>
        <c:auto val="1"/>
        <c:lblAlgn val="ctr"/>
        <c:lblOffset val="100"/>
        <c:noMultiLvlLbl val="0"/>
      </c:catAx>
      <c:valAx>
        <c:axId val="1611219647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1213887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Entrée de gamme + Tachy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561553030303031"/>
          <c:w val="0.89343963254593173"/>
          <c:h val="0.6237159985683608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current'!$A$21</c:f>
              <c:strCache>
                <c:ptCount val="1"/>
                <c:pt idx="0">
                  <c:v>Entrée de gamme + Tachy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current'!$B$20:$AO$20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current'!$B$21:$AO$21</c:f>
              <c:numCache>
                <c:formatCode>General</c:formatCode>
                <c:ptCount val="37"/>
                <c:pt idx="0">
                  <c:v>5342.0493888888877</c:v>
                </c:pt>
                <c:pt idx="1">
                  <c:v>2042.0493888888891</c:v>
                </c:pt>
                <c:pt idx="2">
                  <c:v>40.049388888888885</c:v>
                </c:pt>
                <c:pt idx="3">
                  <c:v>40.049388888888885</c:v>
                </c:pt>
                <c:pt idx="4">
                  <c:v>40.049388888888885</c:v>
                </c:pt>
                <c:pt idx="5">
                  <c:v>40.049388888888885</c:v>
                </c:pt>
                <c:pt idx="6">
                  <c:v>40.049388888888885</c:v>
                </c:pt>
                <c:pt idx="7" formatCode="0.00">
                  <c:v>39.970388888888891</c:v>
                </c:pt>
                <c:pt idx="8">
                  <c:v>39.970388888888891</c:v>
                </c:pt>
                <c:pt idx="9">
                  <c:v>39.970388888888891</c:v>
                </c:pt>
                <c:pt idx="10">
                  <c:v>35.170388888888887</c:v>
                </c:pt>
                <c:pt idx="11">
                  <c:v>35.170388888888887</c:v>
                </c:pt>
                <c:pt idx="12">
                  <c:v>35.170388888888887</c:v>
                </c:pt>
                <c:pt idx="13">
                  <c:v>35.170388888888887</c:v>
                </c:pt>
                <c:pt idx="14">
                  <c:v>35.170388888888887</c:v>
                </c:pt>
                <c:pt idx="15">
                  <c:v>30.112388888888887</c:v>
                </c:pt>
                <c:pt idx="16">
                  <c:v>30.112388888888887</c:v>
                </c:pt>
                <c:pt idx="17">
                  <c:v>30.112388888888887</c:v>
                </c:pt>
                <c:pt idx="18">
                  <c:v>30.112388888888887</c:v>
                </c:pt>
                <c:pt idx="19">
                  <c:v>30.112388888888887</c:v>
                </c:pt>
                <c:pt idx="20">
                  <c:v>30.112388888888887</c:v>
                </c:pt>
                <c:pt idx="21">
                  <c:v>30.112388888888887</c:v>
                </c:pt>
                <c:pt idx="22">
                  <c:v>30.112388888888887</c:v>
                </c:pt>
                <c:pt idx="23">
                  <c:v>30.112388888888887</c:v>
                </c:pt>
                <c:pt idx="24">
                  <c:v>30.112388888888887</c:v>
                </c:pt>
                <c:pt idx="25">
                  <c:v>30.112388888888887</c:v>
                </c:pt>
                <c:pt idx="26">
                  <c:v>30.112388888888887</c:v>
                </c:pt>
                <c:pt idx="27">
                  <c:v>30.112388888888887</c:v>
                </c:pt>
                <c:pt idx="28">
                  <c:v>30.112388888888887</c:v>
                </c:pt>
                <c:pt idx="29">
                  <c:v>30.112388888888887</c:v>
                </c:pt>
                <c:pt idx="30">
                  <c:v>30.112388888888887</c:v>
                </c:pt>
                <c:pt idx="31">
                  <c:v>30.112388888888887</c:v>
                </c:pt>
                <c:pt idx="32">
                  <c:v>30.112388888888887</c:v>
                </c:pt>
                <c:pt idx="33">
                  <c:v>30.112388888888887</c:v>
                </c:pt>
                <c:pt idx="34">
                  <c:v>30.112388888888887</c:v>
                </c:pt>
                <c:pt idx="35">
                  <c:v>30.112388888888887</c:v>
                </c:pt>
                <c:pt idx="36">
                  <c:v>30.112388888888887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5-4AC4-9DD8-53A67D2CA236}"/>
            </c:ext>
          </c:extLst>
        </c:ser>
        <c:ser>
          <c:idx val="1"/>
          <c:order val="1"/>
          <c:tx>
            <c:strRef>
              <c:f>'Dark current'!$A$22</c:f>
              <c:strCache>
                <c:ptCount val="1"/>
                <c:pt idx="0">
                  <c:v>Entrée de gamme + Tachy à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current'!$B$20:$AO$20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current'!$B$22:$AO$22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F5-4AC4-9DD8-53A67D2CA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65535"/>
        <c:axId val="1659866015"/>
      </c:lineChart>
      <c:catAx>
        <c:axId val="16598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6015"/>
        <c:crosses val="autoZero"/>
        <c:auto val="1"/>
        <c:lblAlgn val="ctr"/>
        <c:lblOffset val="100"/>
        <c:noMultiLvlLbl val="0"/>
      </c:catAx>
      <c:valAx>
        <c:axId val="165986601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55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Entrée de gamme + Alarme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561553030303031"/>
          <c:w val="0.89343963254593173"/>
          <c:h val="0.6237159985683608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current'!$A$38</c:f>
              <c:strCache>
                <c:ptCount val="1"/>
                <c:pt idx="0">
                  <c:v>Entrée de gamme + alarme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current'!$B$37:$AO$37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current'!$B$38:$AO$38</c:f>
              <c:numCache>
                <c:formatCode>General</c:formatCode>
                <c:ptCount val="37"/>
                <c:pt idx="0" formatCode="0.00">
                  <c:v>5339.5493888888877</c:v>
                </c:pt>
                <c:pt idx="1">
                  <c:v>2039.5493888888891</c:v>
                </c:pt>
                <c:pt idx="2">
                  <c:v>37.549388888888885</c:v>
                </c:pt>
                <c:pt idx="3">
                  <c:v>37.549388888888885</c:v>
                </c:pt>
                <c:pt idx="4">
                  <c:v>37.549388888888885</c:v>
                </c:pt>
                <c:pt idx="5">
                  <c:v>37.549388888888885</c:v>
                </c:pt>
                <c:pt idx="6">
                  <c:v>37.549388888888885</c:v>
                </c:pt>
                <c:pt idx="7">
                  <c:v>37.470388888888891</c:v>
                </c:pt>
                <c:pt idx="8">
                  <c:v>37.470388888888891</c:v>
                </c:pt>
                <c:pt idx="9">
                  <c:v>37.470388888888891</c:v>
                </c:pt>
                <c:pt idx="10">
                  <c:v>32.670388888888887</c:v>
                </c:pt>
                <c:pt idx="11">
                  <c:v>32.670388888888887</c:v>
                </c:pt>
                <c:pt idx="12">
                  <c:v>32.670388888888887</c:v>
                </c:pt>
                <c:pt idx="13">
                  <c:v>32.670388888888887</c:v>
                </c:pt>
                <c:pt idx="14">
                  <c:v>32.670388888888887</c:v>
                </c:pt>
                <c:pt idx="15">
                  <c:v>27.612388888888887</c:v>
                </c:pt>
                <c:pt idx="16">
                  <c:v>27.612388888888887</c:v>
                </c:pt>
                <c:pt idx="17">
                  <c:v>27.612388888888887</c:v>
                </c:pt>
                <c:pt idx="18">
                  <c:v>27.612388888888887</c:v>
                </c:pt>
                <c:pt idx="19">
                  <c:v>27.612388888888887</c:v>
                </c:pt>
                <c:pt idx="20">
                  <c:v>27.612388888888887</c:v>
                </c:pt>
                <c:pt idx="21">
                  <c:v>27.612388888888887</c:v>
                </c:pt>
                <c:pt idx="22">
                  <c:v>27.612388888888887</c:v>
                </c:pt>
                <c:pt idx="23">
                  <c:v>27.612388888888887</c:v>
                </c:pt>
                <c:pt idx="24">
                  <c:v>27.612388888888887</c:v>
                </c:pt>
                <c:pt idx="25">
                  <c:v>27.612388888888887</c:v>
                </c:pt>
                <c:pt idx="26">
                  <c:v>27.612388888888887</c:v>
                </c:pt>
                <c:pt idx="27">
                  <c:v>27.612388888888887</c:v>
                </c:pt>
                <c:pt idx="28">
                  <c:v>27.612388888888887</c:v>
                </c:pt>
                <c:pt idx="29">
                  <c:v>27.612388888888887</c:v>
                </c:pt>
                <c:pt idx="30">
                  <c:v>27.612388888888887</c:v>
                </c:pt>
                <c:pt idx="31">
                  <c:v>27.612388888888887</c:v>
                </c:pt>
                <c:pt idx="32">
                  <c:v>27.612388888888887</c:v>
                </c:pt>
                <c:pt idx="33">
                  <c:v>27.612388888888887</c:v>
                </c:pt>
                <c:pt idx="34">
                  <c:v>27.612388888888887</c:v>
                </c:pt>
                <c:pt idx="35">
                  <c:v>27.612388888888887</c:v>
                </c:pt>
                <c:pt idx="36">
                  <c:v>27.612388888888887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EA-4307-A9AD-B83B69FA56E1}"/>
            </c:ext>
          </c:extLst>
        </c:ser>
        <c:ser>
          <c:idx val="1"/>
          <c:order val="1"/>
          <c:tx>
            <c:strRef>
              <c:f>'Dark current'!$A$39</c:f>
              <c:strCache>
                <c:ptCount val="1"/>
                <c:pt idx="0">
                  <c:v>Entrée de gamme + alarme à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current'!$B$37:$AO$37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current'!$B$39:$AO$39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EA-4307-A9AD-B83B69FA5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65535"/>
        <c:axId val="1659866015"/>
      </c:lineChart>
      <c:catAx>
        <c:axId val="16598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6015"/>
        <c:crosses val="autoZero"/>
        <c:auto val="1"/>
        <c:lblAlgn val="ctr"/>
        <c:lblOffset val="100"/>
        <c:noMultiLvlLbl val="0"/>
      </c:catAx>
      <c:valAx>
        <c:axId val="165986601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55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Haut de gamme (Tachy + alarme)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0.17561553030303031"/>
          <c:w val="0.89343963254593173"/>
          <c:h val="0.6237159985683608"/>
        </c:manualLayout>
      </c:layout>
      <c:lineChart>
        <c:grouping val="standard"/>
        <c:varyColors val="0"/>
        <c:ser>
          <c:idx val="0"/>
          <c:order val="0"/>
          <c:tx>
            <c:strRef>
              <c:f>'Dark current'!$A$57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current'!$B$56:$AO$56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current'!$B$57:$AO$57</c:f>
              <c:numCache>
                <c:formatCode>General</c:formatCode>
                <c:ptCount val="37"/>
                <c:pt idx="0">
                  <c:v>5353.6243888888876</c:v>
                </c:pt>
                <c:pt idx="1">
                  <c:v>2053.6243888888894</c:v>
                </c:pt>
                <c:pt idx="2">
                  <c:v>2051.6243888888894</c:v>
                </c:pt>
                <c:pt idx="3">
                  <c:v>2051.6243888888894</c:v>
                </c:pt>
                <c:pt idx="4">
                  <c:v>2051.6243888888894</c:v>
                </c:pt>
                <c:pt idx="5">
                  <c:v>51.624388888888888</c:v>
                </c:pt>
                <c:pt idx="6">
                  <c:v>51.624388888888888</c:v>
                </c:pt>
                <c:pt idx="7" formatCode="0.00">
                  <c:v>51.545388888888887</c:v>
                </c:pt>
                <c:pt idx="8">
                  <c:v>51.545388888888887</c:v>
                </c:pt>
                <c:pt idx="9">
                  <c:v>51.545388888888887</c:v>
                </c:pt>
                <c:pt idx="10">
                  <c:v>46.745388888888883</c:v>
                </c:pt>
                <c:pt idx="11">
                  <c:v>46.745388888888883</c:v>
                </c:pt>
                <c:pt idx="12">
                  <c:v>46.745388888888883</c:v>
                </c:pt>
                <c:pt idx="13">
                  <c:v>46.745388888888883</c:v>
                </c:pt>
                <c:pt idx="14">
                  <c:v>46.745388888888883</c:v>
                </c:pt>
                <c:pt idx="15">
                  <c:v>41.68738888888889</c:v>
                </c:pt>
                <c:pt idx="16">
                  <c:v>41.68738888888889</c:v>
                </c:pt>
                <c:pt idx="17">
                  <c:v>41.68738888888889</c:v>
                </c:pt>
                <c:pt idx="18">
                  <c:v>41.68738888888889</c:v>
                </c:pt>
                <c:pt idx="19">
                  <c:v>41.68738888888889</c:v>
                </c:pt>
                <c:pt idx="20">
                  <c:v>41.68738888888889</c:v>
                </c:pt>
                <c:pt idx="21">
                  <c:v>41.68738888888889</c:v>
                </c:pt>
                <c:pt idx="22">
                  <c:v>41.68738888888889</c:v>
                </c:pt>
                <c:pt idx="23">
                  <c:v>41.68738888888889</c:v>
                </c:pt>
                <c:pt idx="24">
                  <c:v>41.68738888888889</c:v>
                </c:pt>
                <c:pt idx="25">
                  <c:v>41.68738888888889</c:v>
                </c:pt>
                <c:pt idx="26">
                  <c:v>41.68738888888889</c:v>
                </c:pt>
                <c:pt idx="27">
                  <c:v>41.68738888888889</c:v>
                </c:pt>
                <c:pt idx="28">
                  <c:v>41.68738888888889</c:v>
                </c:pt>
                <c:pt idx="29">
                  <c:v>41.68738888888889</c:v>
                </c:pt>
                <c:pt idx="30">
                  <c:v>41.68738888888889</c:v>
                </c:pt>
                <c:pt idx="31">
                  <c:v>41.68738888888889</c:v>
                </c:pt>
                <c:pt idx="32">
                  <c:v>41.68738888888889</c:v>
                </c:pt>
                <c:pt idx="33">
                  <c:v>41.68738888888889</c:v>
                </c:pt>
                <c:pt idx="34">
                  <c:v>41.68738888888889</c:v>
                </c:pt>
                <c:pt idx="35">
                  <c:v>41.68738888888889</c:v>
                </c:pt>
                <c:pt idx="36">
                  <c:v>41.68738888888889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DB-4790-9B73-441274DFC6B6}"/>
            </c:ext>
          </c:extLst>
        </c:ser>
        <c:ser>
          <c:idx val="1"/>
          <c:order val="1"/>
          <c:tx>
            <c:strRef>
              <c:f>'Dark current'!$A$58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current'!$B$56:$AO$56</c:f>
              <c:strCache>
                <c:ptCount val="37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  <c:pt idx="26">
                  <c:v>20</c:v>
                </c:pt>
                <c:pt idx="27">
                  <c:v>21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25</c:v>
                </c:pt>
                <c:pt idx="32">
                  <c:v>26</c:v>
                </c:pt>
                <c:pt idx="33">
                  <c:v>27</c:v>
                </c:pt>
                <c:pt idx="34">
                  <c:v>28</c:v>
                </c:pt>
                <c:pt idx="35">
                  <c:v>29</c:v>
                </c:pt>
                <c:pt idx="36">
                  <c:v>30</c:v>
                </c:pt>
              </c:strCache>
            </c:strRef>
          </c:cat>
          <c:val>
            <c:numRef>
              <c:f>'Dark current'!$B$58:$AO$58</c:f>
              <c:numCache>
                <c:formatCode>0.00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DB-4790-9B73-441274DFC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865535"/>
        <c:axId val="1659866015"/>
      </c:lineChart>
      <c:catAx>
        <c:axId val="16598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6015"/>
        <c:crosses val="autoZero"/>
        <c:auto val="1"/>
        <c:lblAlgn val="ctr"/>
        <c:lblOffset val="100"/>
        <c:noMultiLvlLbl val="0"/>
      </c:catAx>
      <c:valAx>
        <c:axId val="165986601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59865535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conso de veille delivery</a:t>
            </a:r>
            <a:r>
              <a:rPr lang="fr-FR" sz="1400" b="0" i="0" u="none" strike="noStrike" baseline="0"/>
              <a:t>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325503571299919E-2"/>
          <c:y val="0.17123730378578025"/>
          <c:w val="0.89073415438755721"/>
          <c:h val="0.66812877614674893"/>
        </c:manualLayout>
      </c:layout>
      <c:lineChart>
        <c:grouping val="standard"/>
        <c:varyColors val="0"/>
        <c:ser>
          <c:idx val="1"/>
          <c:order val="0"/>
          <c:tx>
            <c:strRef>
              <c:f>'Dark current'!$A$75</c:f>
              <c:strCache>
                <c:ptCount val="1"/>
                <c:pt idx="0">
                  <c:v>conso de veille delivery AVEC unplug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'Dark current'!$A$74:$CW$74</c:f>
              <c:strCache>
                <c:ptCount val="98"/>
                <c:pt idx="0">
                  <c:v>0</c:v>
                </c:pt>
                <c:pt idx="1">
                  <c:v>30s</c:v>
                </c:pt>
                <c:pt idx="2">
                  <c:v>1 min</c:v>
                </c:pt>
                <c:pt idx="3">
                  <c:v>2 min</c:v>
                </c:pt>
                <c:pt idx="4">
                  <c:v>5 min</c:v>
                </c:pt>
                <c:pt idx="5">
                  <c:v>7min</c:v>
                </c:pt>
                <c:pt idx="6">
                  <c:v>1h</c:v>
                </c:pt>
                <c:pt idx="7">
                  <c:v>8h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  <c:pt idx="27">
                  <c:v>20</c:v>
                </c:pt>
                <c:pt idx="28">
                  <c:v>21</c:v>
                </c:pt>
                <c:pt idx="29">
                  <c:v>22</c:v>
                </c:pt>
                <c:pt idx="30">
                  <c:v>23</c:v>
                </c:pt>
                <c:pt idx="31">
                  <c:v>24</c:v>
                </c:pt>
                <c:pt idx="32">
                  <c:v>25</c:v>
                </c:pt>
                <c:pt idx="33">
                  <c:v>26</c:v>
                </c:pt>
                <c:pt idx="34">
                  <c:v>27</c:v>
                </c:pt>
                <c:pt idx="35">
                  <c:v>28</c:v>
                </c:pt>
                <c:pt idx="36">
                  <c:v>29</c:v>
                </c:pt>
                <c:pt idx="37">
                  <c:v>30</c:v>
                </c:pt>
                <c:pt idx="38">
                  <c:v>31</c:v>
                </c:pt>
                <c:pt idx="39">
                  <c:v>32</c:v>
                </c:pt>
                <c:pt idx="40">
                  <c:v>33</c:v>
                </c:pt>
                <c:pt idx="41">
                  <c:v>34</c:v>
                </c:pt>
                <c:pt idx="42">
                  <c:v>35</c:v>
                </c:pt>
                <c:pt idx="43">
                  <c:v>36</c:v>
                </c:pt>
                <c:pt idx="44">
                  <c:v>37</c:v>
                </c:pt>
                <c:pt idx="45">
                  <c:v>38</c:v>
                </c:pt>
                <c:pt idx="46">
                  <c:v>39</c:v>
                </c:pt>
                <c:pt idx="47">
                  <c:v>40</c:v>
                </c:pt>
                <c:pt idx="48">
                  <c:v>41</c:v>
                </c:pt>
                <c:pt idx="49">
                  <c:v>42</c:v>
                </c:pt>
                <c:pt idx="50">
                  <c:v>43</c:v>
                </c:pt>
                <c:pt idx="51">
                  <c:v>44</c:v>
                </c:pt>
                <c:pt idx="52">
                  <c:v>45</c:v>
                </c:pt>
                <c:pt idx="53">
                  <c:v>46</c:v>
                </c:pt>
                <c:pt idx="54">
                  <c:v>47</c:v>
                </c:pt>
                <c:pt idx="55">
                  <c:v>48</c:v>
                </c:pt>
                <c:pt idx="56">
                  <c:v>49</c:v>
                </c:pt>
                <c:pt idx="57">
                  <c:v>50</c:v>
                </c:pt>
                <c:pt idx="58">
                  <c:v>51</c:v>
                </c:pt>
                <c:pt idx="59">
                  <c:v>52</c:v>
                </c:pt>
                <c:pt idx="60">
                  <c:v>53</c:v>
                </c:pt>
                <c:pt idx="61">
                  <c:v>54</c:v>
                </c:pt>
                <c:pt idx="62">
                  <c:v>55</c:v>
                </c:pt>
                <c:pt idx="63">
                  <c:v>56</c:v>
                </c:pt>
                <c:pt idx="64">
                  <c:v>57</c:v>
                </c:pt>
                <c:pt idx="65">
                  <c:v>58</c:v>
                </c:pt>
                <c:pt idx="66">
                  <c:v>59</c:v>
                </c:pt>
                <c:pt idx="67">
                  <c:v>60</c:v>
                </c:pt>
                <c:pt idx="68">
                  <c:v>61</c:v>
                </c:pt>
                <c:pt idx="69">
                  <c:v>62</c:v>
                </c:pt>
                <c:pt idx="70">
                  <c:v>63</c:v>
                </c:pt>
                <c:pt idx="71">
                  <c:v>64</c:v>
                </c:pt>
                <c:pt idx="72">
                  <c:v>65</c:v>
                </c:pt>
                <c:pt idx="73">
                  <c:v>66</c:v>
                </c:pt>
                <c:pt idx="74">
                  <c:v>67</c:v>
                </c:pt>
                <c:pt idx="75">
                  <c:v>68</c:v>
                </c:pt>
                <c:pt idx="76">
                  <c:v>69</c:v>
                </c:pt>
                <c:pt idx="77">
                  <c:v>70</c:v>
                </c:pt>
                <c:pt idx="78">
                  <c:v>71</c:v>
                </c:pt>
                <c:pt idx="79">
                  <c:v>72</c:v>
                </c:pt>
                <c:pt idx="80">
                  <c:v>73</c:v>
                </c:pt>
                <c:pt idx="81">
                  <c:v>74</c:v>
                </c:pt>
                <c:pt idx="82">
                  <c:v>75</c:v>
                </c:pt>
                <c:pt idx="83">
                  <c:v>76</c:v>
                </c:pt>
                <c:pt idx="84">
                  <c:v>77</c:v>
                </c:pt>
                <c:pt idx="85">
                  <c:v>78</c:v>
                </c:pt>
                <c:pt idx="86">
                  <c:v>79</c:v>
                </c:pt>
                <c:pt idx="87">
                  <c:v>80</c:v>
                </c:pt>
                <c:pt idx="88">
                  <c:v>81</c:v>
                </c:pt>
                <c:pt idx="89">
                  <c:v>82</c:v>
                </c:pt>
                <c:pt idx="90">
                  <c:v>83</c:v>
                </c:pt>
                <c:pt idx="91">
                  <c:v>84</c:v>
                </c:pt>
                <c:pt idx="92">
                  <c:v>85</c:v>
                </c:pt>
                <c:pt idx="93">
                  <c:v>86</c:v>
                </c:pt>
                <c:pt idx="94">
                  <c:v>87</c:v>
                </c:pt>
                <c:pt idx="95">
                  <c:v>88</c:v>
                </c:pt>
                <c:pt idx="96">
                  <c:v>89</c:v>
                </c:pt>
                <c:pt idx="97">
                  <c:v>90</c:v>
                </c:pt>
              </c:strCache>
            </c:strRef>
          </c:cat>
          <c:val>
            <c:numRef>
              <c:f>'Dark current'!$B$75:$CW$75</c:f>
              <c:numCache>
                <c:formatCode>0.00</c:formatCode>
                <c:ptCount val="97"/>
                <c:pt idx="0">
                  <c:v>2014.3599800925927</c:v>
                </c:pt>
                <c:pt idx="1">
                  <c:v>2014.3599800925927</c:v>
                </c:pt>
                <c:pt idx="2">
                  <c:v>14.359980092592588</c:v>
                </c:pt>
                <c:pt idx="3">
                  <c:v>14.359980092592588</c:v>
                </c:pt>
                <c:pt idx="4">
                  <c:v>14.359980092592588</c:v>
                </c:pt>
                <c:pt idx="5">
                  <c:v>14.359980092592588</c:v>
                </c:pt>
                <c:pt idx="6">
                  <c:v>14.359980092592588</c:v>
                </c:pt>
                <c:pt idx="7">
                  <c:v>14.359980092592588</c:v>
                </c:pt>
                <c:pt idx="8">
                  <c:v>14.359980092592588</c:v>
                </c:pt>
                <c:pt idx="9">
                  <c:v>14.359980092592588</c:v>
                </c:pt>
                <c:pt idx="10">
                  <c:v>14.359980092592588</c:v>
                </c:pt>
                <c:pt idx="11">
                  <c:v>14.359980092592588</c:v>
                </c:pt>
                <c:pt idx="12">
                  <c:v>14.359980092592588</c:v>
                </c:pt>
                <c:pt idx="13">
                  <c:v>14.359980092592588</c:v>
                </c:pt>
                <c:pt idx="14">
                  <c:v>14.359980092592588</c:v>
                </c:pt>
                <c:pt idx="15">
                  <c:v>14.359980092592588</c:v>
                </c:pt>
                <c:pt idx="16">
                  <c:v>14.359980092592588</c:v>
                </c:pt>
                <c:pt idx="17">
                  <c:v>13.159980092592589</c:v>
                </c:pt>
                <c:pt idx="18">
                  <c:v>13.159980092592589</c:v>
                </c:pt>
                <c:pt idx="19">
                  <c:v>13.159980092592589</c:v>
                </c:pt>
                <c:pt idx="20">
                  <c:v>13.159980092592589</c:v>
                </c:pt>
                <c:pt idx="21">
                  <c:v>13.159980092592589</c:v>
                </c:pt>
                <c:pt idx="22">
                  <c:v>13.159980092592589</c:v>
                </c:pt>
                <c:pt idx="23">
                  <c:v>13.159980092592589</c:v>
                </c:pt>
                <c:pt idx="24">
                  <c:v>13.159980092592589</c:v>
                </c:pt>
                <c:pt idx="25">
                  <c:v>13.159980092592589</c:v>
                </c:pt>
                <c:pt idx="26">
                  <c:v>13.159980092592589</c:v>
                </c:pt>
                <c:pt idx="27">
                  <c:v>13.159980092592589</c:v>
                </c:pt>
                <c:pt idx="28">
                  <c:v>13.159980092592589</c:v>
                </c:pt>
                <c:pt idx="29">
                  <c:v>13.159980092592589</c:v>
                </c:pt>
                <c:pt idx="30">
                  <c:v>13.159980092592589</c:v>
                </c:pt>
                <c:pt idx="31">
                  <c:v>13.159980092592589</c:v>
                </c:pt>
                <c:pt idx="32">
                  <c:v>13.159980092592589</c:v>
                </c:pt>
                <c:pt idx="33">
                  <c:v>13.159980092592589</c:v>
                </c:pt>
                <c:pt idx="34">
                  <c:v>13.159980092592589</c:v>
                </c:pt>
                <c:pt idx="35">
                  <c:v>13.159980092592589</c:v>
                </c:pt>
                <c:pt idx="36">
                  <c:v>13.159980092592589</c:v>
                </c:pt>
                <c:pt idx="37">
                  <c:v>13.159980092592589</c:v>
                </c:pt>
                <c:pt idx="38">
                  <c:v>13.159980092592589</c:v>
                </c:pt>
                <c:pt idx="39">
                  <c:v>13.159980092592589</c:v>
                </c:pt>
                <c:pt idx="40">
                  <c:v>13.159980092592589</c:v>
                </c:pt>
                <c:pt idx="41">
                  <c:v>13.159980092592589</c:v>
                </c:pt>
                <c:pt idx="42">
                  <c:v>13.159980092592589</c:v>
                </c:pt>
                <c:pt idx="43">
                  <c:v>13.159980092592589</c:v>
                </c:pt>
                <c:pt idx="44">
                  <c:v>13.159980092592589</c:v>
                </c:pt>
                <c:pt idx="45">
                  <c:v>13.159980092592589</c:v>
                </c:pt>
                <c:pt idx="46">
                  <c:v>13.159980092592589</c:v>
                </c:pt>
                <c:pt idx="47">
                  <c:v>13.159980092592589</c:v>
                </c:pt>
                <c:pt idx="48">
                  <c:v>13.159980092592589</c:v>
                </c:pt>
                <c:pt idx="49">
                  <c:v>13.159980092592589</c:v>
                </c:pt>
                <c:pt idx="50">
                  <c:v>13.159980092592589</c:v>
                </c:pt>
                <c:pt idx="51">
                  <c:v>13.159980092592589</c:v>
                </c:pt>
                <c:pt idx="52">
                  <c:v>13.159980092592589</c:v>
                </c:pt>
                <c:pt idx="53">
                  <c:v>13.159980092592589</c:v>
                </c:pt>
                <c:pt idx="54">
                  <c:v>13.159980092592589</c:v>
                </c:pt>
                <c:pt idx="55">
                  <c:v>13.159980092592589</c:v>
                </c:pt>
                <c:pt idx="56">
                  <c:v>13.159980092592589</c:v>
                </c:pt>
                <c:pt idx="57">
                  <c:v>13.159980092592589</c:v>
                </c:pt>
                <c:pt idx="58">
                  <c:v>13.159980092592589</c:v>
                </c:pt>
                <c:pt idx="59">
                  <c:v>13.159980092592589</c:v>
                </c:pt>
                <c:pt idx="60">
                  <c:v>13.159980092592589</c:v>
                </c:pt>
                <c:pt idx="61">
                  <c:v>13.159980092592589</c:v>
                </c:pt>
                <c:pt idx="62">
                  <c:v>13.159980092592589</c:v>
                </c:pt>
                <c:pt idx="63">
                  <c:v>13.159980092592589</c:v>
                </c:pt>
                <c:pt idx="64">
                  <c:v>13.159980092592589</c:v>
                </c:pt>
                <c:pt idx="65">
                  <c:v>13.159980092592589</c:v>
                </c:pt>
                <c:pt idx="66">
                  <c:v>13.159980092592589</c:v>
                </c:pt>
                <c:pt idx="67">
                  <c:v>13.159980092592589</c:v>
                </c:pt>
                <c:pt idx="68">
                  <c:v>13.159980092592589</c:v>
                </c:pt>
                <c:pt idx="69">
                  <c:v>13.159980092592589</c:v>
                </c:pt>
                <c:pt idx="70">
                  <c:v>13.159980092592589</c:v>
                </c:pt>
                <c:pt idx="71">
                  <c:v>13.159980092592589</c:v>
                </c:pt>
                <c:pt idx="72">
                  <c:v>13.159980092592589</c:v>
                </c:pt>
                <c:pt idx="73">
                  <c:v>13.159980092592589</c:v>
                </c:pt>
                <c:pt idx="74">
                  <c:v>13.159980092592589</c:v>
                </c:pt>
                <c:pt idx="75">
                  <c:v>13.159980092592589</c:v>
                </c:pt>
                <c:pt idx="76">
                  <c:v>13.159980092592589</c:v>
                </c:pt>
                <c:pt idx="77">
                  <c:v>13.159980092592589</c:v>
                </c:pt>
                <c:pt idx="78">
                  <c:v>13.159980092592589</c:v>
                </c:pt>
                <c:pt idx="79">
                  <c:v>13.159980092592589</c:v>
                </c:pt>
                <c:pt idx="80">
                  <c:v>13.159980092592589</c:v>
                </c:pt>
                <c:pt idx="81">
                  <c:v>13.159980092592589</c:v>
                </c:pt>
                <c:pt idx="82">
                  <c:v>13.159980092592589</c:v>
                </c:pt>
                <c:pt idx="83">
                  <c:v>13.159980092592589</c:v>
                </c:pt>
                <c:pt idx="84">
                  <c:v>13.159980092592589</c:v>
                </c:pt>
                <c:pt idx="85">
                  <c:v>13.159980092592589</c:v>
                </c:pt>
                <c:pt idx="86">
                  <c:v>13.159980092592589</c:v>
                </c:pt>
                <c:pt idx="87">
                  <c:v>13.159980092592589</c:v>
                </c:pt>
                <c:pt idx="88">
                  <c:v>13.159980092592589</c:v>
                </c:pt>
                <c:pt idx="89">
                  <c:v>13.159980092592589</c:v>
                </c:pt>
                <c:pt idx="90">
                  <c:v>13.159980092592589</c:v>
                </c:pt>
                <c:pt idx="91">
                  <c:v>13.159980092592589</c:v>
                </c:pt>
                <c:pt idx="92">
                  <c:v>13.159980092592589</c:v>
                </c:pt>
                <c:pt idx="93">
                  <c:v>13.159980092592589</c:v>
                </c:pt>
                <c:pt idx="94">
                  <c:v>13.159980092592589</c:v>
                </c:pt>
                <c:pt idx="95">
                  <c:v>13.159980092592589</c:v>
                </c:pt>
                <c:pt idx="96">
                  <c:v>13.159980092592589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3C-4575-8036-977D4C73F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224272"/>
        <c:axId val="1450239632"/>
      </c:lineChart>
      <c:catAx>
        <c:axId val="145022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0239632"/>
        <c:crosses val="autoZero"/>
        <c:auto val="1"/>
        <c:lblAlgn val="ctr"/>
        <c:lblOffset val="100"/>
        <c:noMultiLvlLbl val="0"/>
      </c:catAx>
      <c:valAx>
        <c:axId val="145023963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5022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Energie necessaire au bib FlexEVan</a:t>
            </a:r>
          </a:p>
        </c:rich>
      </c:tx>
      <c:layout>
        <c:manualLayout>
          <c:xMode val="edge"/>
          <c:yMode val="edge"/>
          <c:x val="0.46885758694302998"/>
          <c:y val="2.27205508399670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070367862137891E-2"/>
          <c:y val="4.2202260527458645E-2"/>
          <c:w val="0.88837146722677773"/>
          <c:h val="0.71193168785734651"/>
        </c:manualLayout>
      </c:layout>
      <c:barChart>
        <c:barDir val="col"/>
        <c:grouping val="stacked"/>
        <c:varyColors val="0"/>
        <c:ser>
          <c:idx val="1"/>
          <c:order val="0"/>
          <c:spPr>
            <a:noFill/>
            <a:ln w="12700"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noFill/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44D9-4D81-BC47-2B07352B13B1}"/>
              </c:ext>
            </c:extLst>
          </c:dPt>
          <c:cat>
            <c:strRef>
              <c:f>'Model Change Wh '!$B$1:$N$1</c:f>
              <c:strCache>
                <c:ptCount val="13"/>
                <c:pt idx="0">
                  <c:v>Ref 31/12/2024</c:v>
                </c:pt>
                <c:pt idx="1">
                  <c:v>Suppression unplug sequence </c:v>
                </c:pt>
                <c:pt idx="2">
                  <c:v>suppression coupure alarme</c:v>
                </c:pt>
                <c:pt idx="3">
                  <c:v>Surconso VDC</c:v>
                </c:pt>
                <c:pt idx="4">
                  <c:v>Surconso KAM</c:v>
                </c:pt>
                <c:pt idx="12">
                  <c:v>Nouveau besoin </c:v>
                </c:pt>
              </c:strCache>
            </c:strRef>
          </c:cat>
          <c:val>
            <c:numRef>
              <c:f>'Model Change Wh '!$B$3:$N$3</c:f>
              <c:numCache>
                <c:formatCode>0</c:formatCode>
                <c:ptCount val="13"/>
                <c:pt idx="1">
                  <c:v>3190</c:v>
                </c:pt>
                <c:pt idx="2">
                  <c:v>3228</c:v>
                </c:pt>
                <c:pt idx="3">
                  <c:v>3530</c:v>
                </c:pt>
                <c:pt idx="4">
                  <c:v>3593</c:v>
                </c:pt>
                <c:pt idx="5">
                  <c:v>3688</c:v>
                </c:pt>
                <c:pt idx="6">
                  <c:v>3688</c:v>
                </c:pt>
                <c:pt idx="7">
                  <c:v>3688</c:v>
                </c:pt>
                <c:pt idx="8">
                  <c:v>3688</c:v>
                </c:pt>
                <c:pt idx="9">
                  <c:v>3688</c:v>
                </c:pt>
                <c:pt idx="10">
                  <c:v>3688</c:v>
                </c:pt>
                <c:pt idx="11">
                  <c:v>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D9-4D81-BC47-2B07352B13B1}"/>
            </c:ext>
          </c:extLst>
        </c:ser>
        <c:ser>
          <c:idx val="2"/>
          <c:order val="1"/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 w="22225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44D9-4D81-BC47-2B07352B13B1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D9-4D81-BC47-2B07352B13B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4D9-4D81-BC47-2B07352B13B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4D9-4D81-BC47-2B07352B13B1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4D9-4D81-BC47-2B07352B13B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4D9-4D81-BC47-2B07352B13B1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44D9-4D81-BC47-2B07352B13B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44D9-4D81-BC47-2B07352B13B1}"/>
              </c:ext>
            </c:extLst>
          </c:dPt>
          <c:dLbls>
            <c:dLbl>
              <c:idx val="0"/>
              <c:layout>
                <c:manualLayout>
                  <c:x val="0"/>
                  <c:y val="-6.056411190857590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D9-4D81-BC47-2B07352B13B1}"/>
                </c:ext>
              </c:extLst>
            </c:dLbl>
            <c:dLbl>
              <c:idx val="1"/>
              <c:layout>
                <c:manualLayout>
                  <c:x val="9.4407339403202502E-4"/>
                  <c:y val="3.037605420826609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D9-4D81-BC47-2B07352B13B1}"/>
                </c:ext>
              </c:extLst>
            </c:dLbl>
            <c:dLbl>
              <c:idx val="2"/>
              <c:layout>
                <c:manualLayout>
                  <c:x val="9.2164902023262956E-4"/>
                  <c:y val="8.805579654766341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D9-4D81-BC47-2B07352B13B1}"/>
                </c:ext>
              </c:extLst>
            </c:dLbl>
            <c:dLbl>
              <c:idx val="12"/>
              <c:layout>
                <c:manualLayout>
                  <c:x val="-1.3517362809683737E-16"/>
                  <c:y val="1.302717212457123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4D9-4D81-BC47-2B07352B13B1}"/>
                </c:ext>
              </c:extLst>
            </c:dLbl>
            <c:spPr>
              <a:solidFill>
                <a:srgbClr val="FFFFCC"/>
              </a:solidFill>
              <a:ln w="25400">
                <a:noFill/>
              </a:ln>
            </c:spPr>
            <c:txPr>
              <a:bodyPr anchor="b" anchorCtr="0"/>
              <a:lstStyle/>
              <a:p>
                <a:pPr algn="r"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fr-F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'Model Change Wh '!$B$1:$N$1</c:f>
              <c:strCache>
                <c:ptCount val="13"/>
                <c:pt idx="0">
                  <c:v>Ref 31/12/2024</c:v>
                </c:pt>
                <c:pt idx="1">
                  <c:v>Suppression unplug sequence </c:v>
                </c:pt>
                <c:pt idx="2">
                  <c:v>suppression coupure alarme</c:v>
                </c:pt>
                <c:pt idx="3">
                  <c:v>Surconso VDC</c:v>
                </c:pt>
                <c:pt idx="4">
                  <c:v>Surconso KAM</c:v>
                </c:pt>
                <c:pt idx="12">
                  <c:v>Nouveau besoin </c:v>
                </c:pt>
              </c:strCache>
            </c:strRef>
          </c:cat>
          <c:val>
            <c:numRef>
              <c:f>'Model Change Wh '!$B$4:$N$4</c:f>
              <c:numCache>
                <c:formatCode>0.0</c:formatCode>
                <c:ptCount val="13"/>
                <c:pt idx="0" formatCode="0">
                  <c:v>3190</c:v>
                </c:pt>
                <c:pt idx="1">
                  <c:v>38</c:v>
                </c:pt>
                <c:pt idx="2">
                  <c:v>302</c:v>
                </c:pt>
                <c:pt idx="3">
                  <c:v>63</c:v>
                </c:pt>
                <c:pt idx="4">
                  <c:v>95</c:v>
                </c:pt>
                <c:pt idx="12" formatCode="0">
                  <c:v>3688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4D9-4D81-BC47-2B07352B1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5542568"/>
        <c:axId val="1"/>
      </c:barChart>
      <c:catAx>
        <c:axId val="885542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 anchor="t" anchorCtr="1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500"/>
          <c:min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Wh</a:t>
                </a:r>
              </a:p>
            </c:rich>
          </c:tx>
          <c:layout>
            <c:manualLayout>
              <c:xMode val="edge"/>
              <c:yMode val="edge"/>
              <c:x val="7.7803868589105575E-3"/>
              <c:y val="0.27688961987310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85542568"/>
        <c:crosses val="autoZero"/>
        <c:crossBetween val="between"/>
        <c:majorUnit val="200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 anchor="t" anchorCtr="0"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Batterie</a:t>
            </a:r>
            <a:r>
              <a:rPr lang="fr-FR" baseline="0"/>
              <a:t> 60KWh</a:t>
            </a:r>
            <a:endParaRPr lang="fr-FR"/>
          </a:p>
        </c:rich>
      </c:tx>
      <c:layout>
        <c:manualLayout>
          <c:xMode val="edge"/>
          <c:yMode val="edge"/>
          <c:x val="0.35209718261518735"/>
          <c:y val="3.347037739827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5"/>
      <c:rotY val="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'Model Change Wh '!$B$49</c:f>
              <c:strCache>
                <c:ptCount val="1"/>
                <c:pt idx="0">
                  <c:v>haut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elete val="1"/>
          </c:dLbls>
          <c:val>
            <c:numRef>
              <c:f>'Model Change Wh '!$D$49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F0-45A9-AEE5-9DCBE80DF83E}"/>
            </c:ext>
          </c:extLst>
        </c:ser>
        <c:ser>
          <c:idx val="4"/>
          <c:order val="1"/>
          <c:tx>
            <c:strRef>
              <c:f>'Model Change Wh '!$B$54</c:f>
              <c:strCache>
                <c:ptCount val="1"/>
                <c:pt idx="0">
                  <c:v>Ref 31/12/2024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0.13391263729340405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9F0-45A9-AEE5-9DCBE80DF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Change Wh '!$D$54</c:f>
              <c:numCache>
                <c:formatCode>0%</c:formatCode>
                <c:ptCount val="1"/>
                <c:pt idx="0">
                  <c:v>5.3166666666666668E-2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F0-45A9-AEE5-9DCBE80DF83E}"/>
            </c:ext>
          </c:extLst>
        </c:ser>
        <c:ser>
          <c:idx val="1"/>
          <c:order val="2"/>
          <c:tx>
            <c:strRef>
              <c:f>'Model Change Wh '!$B$51</c:f>
              <c:strCache>
                <c:ptCount val="1"/>
                <c:pt idx="0">
                  <c:v>PerteSOC %</c:v>
                </c:pt>
              </c:strCache>
            </c:strRef>
          </c:tx>
          <c:spPr>
            <a:solidFill>
              <a:srgbClr val="C00000"/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Lbl>
              <c:idx val="0"/>
              <c:layout>
                <c:manualLayout>
                  <c:x val="6.6956318646701467E-3"/>
                  <c:y val="-0.1004853643966547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9F0-45A9-AEE5-9DCBE80DF8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'Model Change Wh '!$D$51</c:f>
              <c:numCache>
                <c:formatCode>0.00%</c:formatCode>
                <c:ptCount val="1"/>
                <c:pt idx="0">
                  <c:v>8.3000000000000001E-3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F0-45A9-AEE5-9DCBE80DF83E}"/>
            </c:ext>
          </c:extLst>
        </c:ser>
        <c:ser>
          <c:idx val="2"/>
          <c:order val="3"/>
          <c:tx>
            <c:strRef>
              <c:f>'Model Change Wh '!$B$50</c:f>
              <c:strCache>
                <c:ptCount val="1"/>
                <c:pt idx="0">
                  <c:v>capa totale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noFill/>
              <a:ln w="19050">
                <a:solidFill>
                  <a:schemeClr val="tx1"/>
                </a:solidFill>
              </a:ln>
              <a:effectLst/>
              <a:sp3d contourW="1905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9F0-45A9-AEE5-9DCBE80DF83E}"/>
              </c:ext>
            </c:extLst>
          </c:dPt>
          <c:dLbls>
            <c:delete val="1"/>
          </c:dLbls>
          <c:val>
            <c:numRef>
              <c:f>'Model Change Wh '!$D$50</c:f>
              <c:numCache>
                <c:formatCode>0.00%</c:formatCode>
                <c:ptCount val="1"/>
                <c:pt idx="0">
                  <c:v>0.93853333333333333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F0-45A9-AEE5-9DCBE80DF83E}"/>
            </c:ext>
          </c:extLst>
        </c:ser>
        <c:ser>
          <c:idx val="3"/>
          <c:order val="4"/>
          <c:tx>
            <c:strRef>
              <c:f>'Model Change Wh '!$B$49</c:f>
              <c:strCache>
                <c:ptCount val="1"/>
                <c:pt idx="0">
                  <c:v>haut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19050">
              <a:solidFill>
                <a:schemeClr val="tx1"/>
              </a:solidFill>
            </a:ln>
            <a:effectLst/>
            <a:sp3d contourW="19050">
              <a:contourClr>
                <a:schemeClr val="tx1"/>
              </a:contourClr>
            </a:sp3d>
          </c:spPr>
          <c:invertIfNegative val="0"/>
          <c:dLbls>
            <c:delete val="1"/>
          </c:dLbls>
          <c:val>
            <c:numRef>
              <c:f>'Model Change Wh '!$D$52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F0-45A9-AEE5-9DCBE80DF8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gapDepth val="0"/>
        <c:shape val="cylinder"/>
        <c:axId val="422453824"/>
        <c:axId val="422454784"/>
        <c:axId val="0"/>
      </c:bar3DChart>
      <c:catAx>
        <c:axId val="422453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22454784"/>
        <c:crosses val="autoZero"/>
        <c:auto val="1"/>
        <c:lblAlgn val="ctr"/>
        <c:lblOffset val="100"/>
        <c:noMultiLvlLbl val="0"/>
      </c:catAx>
      <c:valAx>
        <c:axId val="42245478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4224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46C5-40EC-8CC9-C11E884FDCF5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46C5-40EC-8CC9-C11E884FD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5B5B-4B07-A146-DF479AF868FF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5B5B-4B07-A146-DF479AF86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3F19-4F3F-AD01-3EC7366AF129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3F19-4F3F-AD01-3EC7366AF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36F7-4349-8662-D01496987E0D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36F7-4349-8662-D0149698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38DF-4DAF-9D08-9DE479CF50CE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38DF-4DAF-9D08-9DE479CF5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902B-4F3E-8B53-29C90DFE8D77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902B-4F3E-8B53-29C90DFE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70°'!$K$212:$AR$212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70°'!$K$217:$AR$217</c:f>
              <c:numCache>
                <c:formatCode>0.00</c:formatCode>
                <c:ptCount val="33"/>
                <c:pt idx="0">
                  <c:v>92</c:v>
                </c:pt>
                <c:pt idx="1">
                  <c:v>89.479083666666668</c:v>
                </c:pt>
                <c:pt idx="2">
                  <c:v>87.414185111111109</c:v>
                </c:pt>
                <c:pt idx="3">
                  <c:v>85.349286555555551</c:v>
                </c:pt>
                <c:pt idx="4">
                  <c:v>85.349286555555551</c:v>
                </c:pt>
                <c:pt idx="5">
                  <c:v>83.476388187289857</c:v>
                </c:pt>
                <c:pt idx="6">
                  <c:v>81.603489631734305</c:v>
                </c:pt>
                <c:pt idx="7">
                  <c:v>90</c:v>
                </c:pt>
                <c:pt idx="8">
                  <c:v>90</c:v>
                </c:pt>
                <c:pt idx="9">
                  <c:v>88.127101444444449</c:v>
                </c:pt>
                <c:pt idx="10">
                  <c:v>88.127101444444449</c:v>
                </c:pt>
                <c:pt idx="11">
                  <c:v>86.456523055946747</c:v>
                </c:pt>
                <c:pt idx="12">
                  <c:v>84.785944500391196</c:v>
                </c:pt>
                <c:pt idx="13">
                  <c:v>83.115365944835645</c:v>
                </c:pt>
                <c:pt idx="14">
                  <c:v>81.444787389280094</c:v>
                </c:pt>
                <c:pt idx="15">
                  <c:v>90</c:v>
                </c:pt>
                <c:pt idx="16">
                  <c:v>90</c:v>
                </c:pt>
                <c:pt idx="17">
                  <c:v>88.329421444444449</c:v>
                </c:pt>
                <c:pt idx="18">
                  <c:v>86.658842888888898</c:v>
                </c:pt>
                <c:pt idx="19">
                  <c:v>84.988264333333348</c:v>
                </c:pt>
                <c:pt idx="20">
                  <c:v>83.317685777777797</c:v>
                </c:pt>
                <c:pt idx="21">
                  <c:v>81.647107222222246</c:v>
                </c:pt>
                <c:pt idx="22">
                  <c:v>90</c:v>
                </c:pt>
                <c:pt idx="23">
                  <c:v>90</c:v>
                </c:pt>
                <c:pt idx="24">
                  <c:v>88.329421444444449</c:v>
                </c:pt>
                <c:pt idx="25">
                  <c:v>86.658842888888898</c:v>
                </c:pt>
                <c:pt idx="26">
                  <c:v>84.988264333333348</c:v>
                </c:pt>
                <c:pt idx="27">
                  <c:v>83.317685777777797</c:v>
                </c:pt>
                <c:pt idx="28">
                  <c:v>81.647107222222246</c:v>
                </c:pt>
                <c:pt idx="29">
                  <c:v>90</c:v>
                </c:pt>
                <c:pt idx="30">
                  <c:v>90</c:v>
                </c:pt>
                <c:pt idx="31">
                  <c:v>88.329421444444449</c:v>
                </c:pt>
                <c:pt idx="32">
                  <c:v>86.658842888888898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1-4EF6-ABD9-5DBE9698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70°'!$K$263:$CZ$263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 70°'!$K$270:$DA$270</c:f>
              <c:numCache>
                <c:formatCode>0.00</c:formatCode>
                <c:ptCount val="94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D8-4CCF-B265-95334BE3F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70°'!$K$237:$AR$237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70°'!$K$242:$AR$242</c:f>
              <c:numCache>
                <c:formatCode>0.00</c:formatCode>
                <c:ptCount val="33"/>
                <c:pt idx="0">
                  <c:v>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8-41BC-B125-B9D12B2B9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70°'!$D$293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70°'!$E$293:$AR$293</c15:sqref>
                  </c15:fullRef>
                </c:ext>
              </c:extLst>
              <c:f>'Bib 70°'!$J$293:$AR$293</c:f>
              <c:numCache>
                <c:formatCode>0.0</c:formatCode>
                <c:ptCount val="34"/>
                <c:pt idx="0">
                  <c:v>52.713388888888893</c:v>
                </c:pt>
                <c:pt idx="1">
                  <c:v>52.713388888888893</c:v>
                </c:pt>
                <c:pt idx="2">
                  <c:v>51.87038888888889</c:v>
                </c:pt>
                <c:pt idx="3">
                  <c:v>51.62038888888889</c:v>
                </c:pt>
                <c:pt idx="4">
                  <c:v>51.62038888888889</c:v>
                </c:pt>
                <c:pt idx="5">
                  <c:v>46.820388888888893</c:v>
                </c:pt>
                <c:pt idx="6">
                  <c:v>46.820388888888893</c:v>
                </c:pt>
                <c:pt idx="7">
                  <c:v>46.820388888888893</c:v>
                </c:pt>
                <c:pt idx="8">
                  <c:v>46.820388888888893</c:v>
                </c:pt>
                <c:pt idx="9">
                  <c:v>46.820388888888893</c:v>
                </c:pt>
                <c:pt idx="10">
                  <c:v>46.820388888888893</c:v>
                </c:pt>
                <c:pt idx="11">
                  <c:v>46.662388888888898</c:v>
                </c:pt>
                <c:pt idx="12">
                  <c:v>41.762388888888893</c:v>
                </c:pt>
                <c:pt idx="13">
                  <c:v>41.762388888888893</c:v>
                </c:pt>
                <c:pt idx="14">
                  <c:v>41.762388888888893</c:v>
                </c:pt>
                <c:pt idx="15">
                  <c:v>41.762388888888893</c:v>
                </c:pt>
                <c:pt idx="16">
                  <c:v>41.762388888888893</c:v>
                </c:pt>
                <c:pt idx="17">
                  <c:v>41.762388888888893</c:v>
                </c:pt>
                <c:pt idx="18">
                  <c:v>41.762388888888893</c:v>
                </c:pt>
                <c:pt idx="19">
                  <c:v>41.762388888888893</c:v>
                </c:pt>
                <c:pt idx="20">
                  <c:v>41.762388888888893</c:v>
                </c:pt>
                <c:pt idx="21">
                  <c:v>41.762388888888893</c:v>
                </c:pt>
                <c:pt idx="22">
                  <c:v>41.762388888888893</c:v>
                </c:pt>
                <c:pt idx="23">
                  <c:v>41.762388888888893</c:v>
                </c:pt>
                <c:pt idx="24">
                  <c:v>41.762388888888893</c:v>
                </c:pt>
                <c:pt idx="25">
                  <c:v>41.762388888888893</c:v>
                </c:pt>
                <c:pt idx="26">
                  <c:v>41.762388888888893</c:v>
                </c:pt>
                <c:pt idx="27">
                  <c:v>41.762388888888893</c:v>
                </c:pt>
                <c:pt idx="28">
                  <c:v>41.762388888888893</c:v>
                </c:pt>
                <c:pt idx="29">
                  <c:v>41.762388888888893</c:v>
                </c:pt>
                <c:pt idx="30">
                  <c:v>41.762388888888893</c:v>
                </c:pt>
                <c:pt idx="31">
                  <c:v>41.762388888888893</c:v>
                </c:pt>
                <c:pt idx="32">
                  <c:v>41.762388888888893</c:v>
                </c:pt>
                <c:pt idx="33">
                  <c:v>41.762388888888893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8-4E65-994C-8AFF2DEDFE7B}"/>
            </c:ext>
          </c:extLst>
        </c:ser>
        <c:ser>
          <c:idx val="1"/>
          <c:order val="1"/>
          <c:tx>
            <c:strRef>
              <c:f>'Bib 70°'!$D$301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70°'!$E$301:$AR$301</c15:sqref>
                  </c15:fullRef>
                </c:ext>
              </c:extLst>
              <c:f>'Bib 70°'!$J$301:$AR$301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F8-4E65-994C-8AFF2DEDFE7B}"/>
            </c:ext>
          </c:extLst>
        </c:ser>
        <c:ser>
          <c:idx val="2"/>
          <c:order val="2"/>
          <c:tx>
            <c:strRef>
              <c:f>'Bib 70°'!$D$298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70°'!$E$298:$AR$298</c15:sqref>
                  </c15:fullRef>
                </c:ext>
              </c:extLst>
              <c:f>'Bib 70°'!$J$298:$AR$298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F8-4E65-994C-8AFF2DEDFE7B}"/>
            </c:ext>
          </c:extLst>
        </c:ser>
        <c:ser>
          <c:idx val="3"/>
          <c:order val="3"/>
          <c:tx>
            <c:strRef>
              <c:f>'Bib 70°'!$D$296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70°'!$E$296:$AR$296</c15:sqref>
                  </c15:fullRef>
                </c:ext>
              </c:extLst>
              <c:f>'Bib 70°'!$J$296:$AR$296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DF8-4E65-994C-8AFF2DEDFE7B}"/>
            </c:ext>
          </c:extLst>
        </c:ser>
        <c:ser>
          <c:idx val="4"/>
          <c:order val="4"/>
          <c:tx>
            <c:strRef>
              <c:f>'Bib 70°'!$D$297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70°'!$E$297:$AR$297</c15:sqref>
                  </c15:fullRef>
                </c:ext>
              </c:extLst>
              <c:f>'Bib 70°'!$J$297:$AR$297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DF8-4E65-994C-8AFF2DEDF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 70°'!$D$306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70°'!$E$305:$CZ$305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 70°'!$E$306:$CZ$306</c:f>
              <c:numCache>
                <c:formatCode>0.00</c:formatCode>
                <c:ptCount val="99"/>
                <c:pt idx="0">
                  <c:v>2002.6563680555555</c:v>
                </c:pt>
                <c:pt idx="1">
                  <c:v>2002.6563680555555</c:v>
                </c:pt>
                <c:pt idx="2">
                  <c:v>2.6563680555555558</c:v>
                </c:pt>
                <c:pt idx="3">
                  <c:v>2.6563680555555558</c:v>
                </c:pt>
                <c:pt idx="4">
                  <c:v>2.6563680555555558</c:v>
                </c:pt>
                <c:pt idx="5">
                  <c:v>2.6563680555555558</c:v>
                </c:pt>
                <c:pt idx="6">
                  <c:v>2.6563680555555558</c:v>
                </c:pt>
                <c:pt idx="7">
                  <c:v>2.6563680555555558</c:v>
                </c:pt>
                <c:pt idx="8">
                  <c:v>2.6563680555555558</c:v>
                </c:pt>
                <c:pt idx="9">
                  <c:v>2.6563680555555558</c:v>
                </c:pt>
                <c:pt idx="10">
                  <c:v>2.6563680555555558</c:v>
                </c:pt>
                <c:pt idx="11">
                  <c:v>2.6563680555555558</c:v>
                </c:pt>
                <c:pt idx="12">
                  <c:v>2.6563680555555558</c:v>
                </c:pt>
                <c:pt idx="13">
                  <c:v>2.6563680555555558</c:v>
                </c:pt>
                <c:pt idx="14">
                  <c:v>2.6563680555555558</c:v>
                </c:pt>
                <c:pt idx="15">
                  <c:v>2.6563680555555558</c:v>
                </c:pt>
                <c:pt idx="16">
                  <c:v>2.6563680555555558</c:v>
                </c:pt>
                <c:pt idx="17">
                  <c:v>2.6563680555555558</c:v>
                </c:pt>
                <c:pt idx="18">
                  <c:v>2.6563680555555558</c:v>
                </c:pt>
                <c:pt idx="19">
                  <c:v>2.6563680555555558</c:v>
                </c:pt>
                <c:pt idx="20">
                  <c:v>2.6563680555555558</c:v>
                </c:pt>
                <c:pt idx="21">
                  <c:v>2.6563680555555558</c:v>
                </c:pt>
                <c:pt idx="22">
                  <c:v>2.6563680555555558</c:v>
                </c:pt>
                <c:pt idx="23">
                  <c:v>2.6563680555555558</c:v>
                </c:pt>
                <c:pt idx="24">
                  <c:v>2.6563680555555558</c:v>
                </c:pt>
                <c:pt idx="25">
                  <c:v>2.6563680555555558</c:v>
                </c:pt>
                <c:pt idx="26">
                  <c:v>2.6563680555555558</c:v>
                </c:pt>
                <c:pt idx="27">
                  <c:v>2.6563680555555558</c:v>
                </c:pt>
                <c:pt idx="28">
                  <c:v>2.6563680555555558</c:v>
                </c:pt>
                <c:pt idx="29">
                  <c:v>2.6563680555555558</c:v>
                </c:pt>
                <c:pt idx="30">
                  <c:v>2.6563680555555558</c:v>
                </c:pt>
                <c:pt idx="31">
                  <c:v>2.6563680555555558</c:v>
                </c:pt>
                <c:pt idx="32">
                  <c:v>2.6563680555555558</c:v>
                </c:pt>
                <c:pt idx="33">
                  <c:v>2.6563680555555558</c:v>
                </c:pt>
                <c:pt idx="34">
                  <c:v>2.6563680555555558</c:v>
                </c:pt>
                <c:pt idx="35">
                  <c:v>2.6563680555555558</c:v>
                </c:pt>
                <c:pt idx="36">
                  <c:v>2.6563680555555558</c:v>
                </c:pt>
                <c:pt idx="37">
                  <c:v>2.6563680555555558</c:v>
                </c:pt>
                <c:pt idx="38">
                  <c:v>2.6563680555555558</c:v>
                </c:pt>
                <c:pt idx="39">
                  <c:v>2.6563680555555558</c:v>
                </c:pt>
                <c:pt idx="40">
                  <c:v>2.6563680555555558</c:v>
                </c:pt>
                <c:pt idx="41">
                  <c:v>2.6563680555555558</c:v>
                </c:pt>
                <c:pt idx="42">
                  <c:v>2.6563680555555558</c:v>
                </c:pt>
                <c:pt idx="43">
                  <c:v>2.6563680555555558</c:v>
                </c:pt>
                <c:pt idx="44">
                  <c:v>2.6563680555555558</c:v>
                </c:pt>
                <c:pt idx="45">
                  <c:v>2.6563680555555558</c:v>
                </c:pt>
                <c:pt idx="46">
                  <c:v>2.6563680555555558</c:v>
                </c:pt>
                <c:pt idx="47">
                  <c:v>2.6563680555555558</c:v>
                </c:pt>
                <c:pt idx="48">
                  <c:v>2.6563680555555558</c:v>
                </c:pt>
                <c:pt idx="49">
                  <c:v>2.6563680555555558</c:v>
                </c:pt>
                <c:pt idx="50">
                  <c:v>2.6563680555555558</c:v>
                </c:pt>
                <c:pt idx="51">
                  <c:v>2.6563680555555558</c:v>
                </c:pt>
                <c:pt idx="52">
                  <c:v>2.6563680555555558</c:v>
                </c:pt>
                <c:pt idx="53">
                  <c:v>2.6563680555555558</c:v>
                </c:pt>
                <c:pt idx="54">
                  <c:v>2.6563680555555558</c:v>
                </c:pt>
                <c:pt idx="55">
                  <c:v>2.6563680555555558</c:v>
                </c:pt>
                <c:pt idx="56">
                  <c:v>2.6563680555555558</c:v>
                </c:pt>
                <c:pt idx="57">
                  <c:v>2.6563680555555558</c:v>
                </c:pt>
                <c:pt idx="58">
                  <c:v>2.6563680555555558</c:v>
                </c:pt>
                <c:pt idx="59">
                  <c:v>2.6563680555555558</c:v>
                </c:pt>
                <c:pt idx="60">
                  <c:v>2.6563680555555558</c:v>
                </c:pt>
                <c:pt idx="61">
                  <c:v>2.6563680555555558</c:v>
                </c:pt>
                <c:pt idx="62">
                  <c:v>2.6563680555555558</c:v>
                </c:pt>
                <c:pt idx="63">
                  <c:v>2.6563680555555558</c:v>
                </c:pt>
                <c:pt idx="64">
                  <c:v>2.6563680555555558</c:v>
                </c:pt>
                <c:pt idx="65">
                  <c:v>2.6563680555555558</c:v>
                </c:pt>
                <c:pt idx="66">
                  <c:v>2.6563680555555558</c:v>
                </c:pt>
                <c:pt idx="67">
                  <c:v>2.6563680555555558</c:v>
                </c:pt>
                <c:pt idx="68">
                  <c:v>2.6563680555555558</c:v>
                </c:pt>
                <c:pt idx="69">
                  <c:v>2.6563680555555558</c:v>
                </c:pt>
                <c:pt idx="70">
                  <c:v>2.6563680555555558</c:v>
                </c:pt>
                <c:pt idx="71">
                  <c:v>2.6563680555555558</c:v>
                </c:pt>
                <c:pt idx="72">
                  <c:v>2.6563680555555558</c:v>
                </c:pt>
                <c:pt idx="73">
                  <c:v>2.6563680555555558</c:v>
                </c:pt>
                <c:pt idx="74">
                  <c:v>2.6563680555555558</c:v>
                </c:pt>
                <c:pt idx="75">
                  <c:v>2.6563680555555558</c:v>
                </c:pt>
                <c:pt idx="76">
                  <c:v>2.6563680555555558</c:v>
                </c:pt>
                <c:pt idx="77">
                  <c:v>2.6563680555555558</c:v>
                </c:pt>
                <c:pt idx="78">
                  <c:v>2.6563680555555558</c:v>
                </c:pt>
                <c:pt idx="79">
                  <c:v>2.6563680555555558</c:v>
                </c:pt>
                <c:pt idx="80">
                  <c:v>2.6563680555555558</c:v>
                </c:pt>
                <c:pt idx="81">
                  <c:v>2.6563680555555558</c:v>
                </c:pt>
                <c:pt idx="82">
                  <c:v>2.6563680555555558</c:v>
                </c:pt>
                <c:pt idx="83">
                  <c:v>2.6563680555555558</c:v>
                </c:pt>
                <c:pt idx="84">
                  <c:v>2.6563680555555558</c:v>
                </c:pt>
                <c:pt idx="85">
                  <c:v>2.6563680555555558</c:v>
                </c:pt>
                <c:pt idx="86">
                  <c:v>2.6563680555555558</c:v>
                </c:pt>
                <c:pt idx="87">
                  <c:v>2.6563680555555558</c:v>
                </c:pt>
                <c:pt idx="88">
                  <c:v>2.6563680555555558</c:v>
                </c:pt>
                <c:pt idx="89">
                  <c:v>2.6563680555555558</c:v>
                </c:pt>
                <c:pt idx="90">
                  <c:v>2.6563680555555558</c:v>
                </c:pt>
                <c:pt idx="91">
                  <c:v>2.6563680555555558</c:v>
                </c:pt>
                <c:pt idx="92">
                  <c:v>2.6563680555555558</c:v>
                </c:pt>
                <c:pt idx="93">
                  <c:v>2.6563680555555558</c:v>
                </c:pt>
                <c:pt idx="94">
                  <c:v>2.6563680555555558</c:v>
                </c:pt>
                <c:pt idx="95">
                  <c:v>2.6563680555555558</c:v>
                </c:pt>
                <c:pt idx="96">
                  <c:v>2.6563680555555558</c:v>
                </c:pt>
                <c:pt idx="97">
                  <c:v>2.6563680555555558</c:v>
                </c:pt>
                <c:pt idx="98">
                  <c:v>2.6563680555555558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28-4C87-890B-05B4CB237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70°'!$D$293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70°'!$E$293:$AR$293</c15:sqref>
                  </c15:fullRef>
                </c:ext>
              </c:extLst>
              <c:f>'Bib 70°'!$J$293:$AR$293</c:f>
              <c:numCache>
                <c:formatCode>0.0</c:formatCode>
                <c:ptCount val="34"/>
                <c:pt idx="0">
                  <c:v>52.713388888888893</c:v>
                </c:pt>
                <c:pt idx="1">
                  <c:v>52.713388888888893</c:v>
                </c:pt>
                <c:pt idx="2">
                  <c:v>51.87038888888889</c:v>
                </c:pt>
                <c:pt idx="3">
                  <c:v>51.62038888888889</c:v>
                </c:pt>
                <c:pt idx="4">
                  <c:v>51.62038888888889</c:v>
                </c:pt>
                <c:pt idx="5">
                  <c:v>46.820388888888893</c:v>
                </c:pt>
                <c:pt idx="6">
                  <c:v>46.820388888888893</c:v>
                </c:pt>
                <c:pt idx="7">
                  <c:v>46.820388888888893</c:v>
                </c:pt>
                <c:pt idx="8">
                  <c:v>46.820388888888893</c:v>
                </c:pt>
                <c:pt idx="9">
                  <c:v>46.820388888888893</c:v>
                </c:pt>
                <c:pt idx="10">
                  <c:v>46.820388888888893</c:v>
                </c:pt>
                <c:pt idx="11">
                  <c:v>46.662388888888898</c:v>
                </c:pt>
                <c:pt idx="12">
                  <c:v>41.762388888888893</c:v>
                </c:pt>
                <c:pt idx="13">
                  <c:v>41.762388888888893</c:v>
                </c:pt>
                <c:pt idx="14">
                  <c:v>41.762388888888893</c:v>
                </c:pt>
                <c:pt idx="15">
                  <c:v>41.762388888888893</c:v>
                </c:pt>
                <c:pt idx="16">
                  <c:v>41.762388888888893</c:v>
                </c:pt>
                <c:pt idx="17">
                  <c:v>41.762388888888893</c:v>
                </c:pt>
                <c:pt idx="18">
                  <c:v>41.762388888888893</c:v>
                </c:pt>
                <c:pt idx="19">
                  <c:v>41.762388888888893</c:v>
                </c:pt>
                <c:pt idx="20">
                  <c:v>41.762388888888893</c:v>
                </c:pt>
                <c:pt idx="21">
                  <c:v>41.762388888888893</c:v>
                </c:pt>
                <c:pt idx="22">
                  <c:v>41.762388888888893</c:v>
                </c:pt>
                <c:pt idx="23">
                  <c:v>41.762388888888893</c:v>
                </c:pt>
                <c:pt idx="24">
                  <c:v>41.762388888888893</c:v>
                </c:pt>
                <c:pt idx="25">
                  <c:v>41.762388888888893</c:v>
                </c:pt>
                <c:pt idx="26">
                  <c:v>41.762388888888893</c:v>
                </c:pt>
                <c:pt idx="27">
                  <c:v>41.762388888888893</c:v>
                </c:pt>
                <c:pt idx="28">
                  <c:v>41.762388888888893</c:v>
                </c:pt>
                <c:pt idx="29">
                  <c:v>41.762388888888893</c:v>
                </c:pt>
                <c:pt idx="30">
                  <c:v>41.762388888888893</c:v>
                </c:pt>
                <c:pt idx="31">
                  <c:v>41.762388888888893</c:v>
                </c:pt>
                <c:pt idx="32">
                  <c:v>41.762388888888893</c:v>
                </c:pt>
                <c:pt idx="33">
                  <c:v>41.762388888888893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6-4322-8F8E-770A90BC43C3}"/>
            </c:ext>
          </c:extLst>
        </c:ser>
        <c:ser>
          <c:idx val="3"/>
          <c:order val="1"/>
          <c:tx>
            <c:strRef>
              <c:f>'Bib 70°'!$D$296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70°'!$E$296:$AR$296</c15:sqref>
                  </c15:fullRef>
                </c:ext>
              </c:extLst>
              <c:f>'Bib 70°'!$J$296:$AR$296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6-4322-8F8E-770A90BC43C3}"/>
            </c:ext>
          </c:extLst>
        </c:ser>
        <c:ser>
          <c:idx val="4"/>
          <c:order val="2"/>
          <c:tx>
            <c:strRef>
              <c:f>'Bib 70°'!$D$297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 70°'!$E$292:$AR$292</c15:sqref>
                  </c15:fullRef>
                </c:ext>
              </c:extLst>
              <c:f>'Bib 70°'!$J$292:$AR$292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 70°'!$E$297:$AR$297</c15:sqref>
                  </c15:fullRef>
                </c:ext>
              </c:extLst>
              <c:f>'Bib 70°'!$J$297:$AR$297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6-4322-8F8E-770A90BC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Biberonnage_23°!$K$270:$CZ$270</c:f>
              <c:numCache>
                <c:formatCode>0.00</c:formatCode>
                <c:ptCount val="93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2-4269-9061-A6F24B411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Réserve Energie pour Factory + Logistique = 4019Wh</a:t>
            </a:r>
          </a:p>
        </c:rich>
      </c:tx>
      <c:layout>
        <c:manualLayout>
          <c:xMode val="edge"/>
          <c:yMode val="edge"/>
          <c:x val="0.28513234298692264"/>
          <c:y val="1.6428664002788662E-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4896882786102901"/>
          <c:y val="0.18918325716246148"/>
          <c:w val="0.3868604652301576"/>
          <c:h val="0.736055683565383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7D-4C12-84CF-4B15CB536C5C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7D-4C12-84CF-4B15CB536C5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87D-4C12-84CF-4B15CB536C5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87D-4C12-84CF-4B15CB536C5C}"/>
              </c:ext>
            </c:extLst>
          </c:dPt>
          <c:dPt>
            <c:idx val="4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87D-4C12-84CF-4B15CB536C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87D-4C12-84CF-4B15CB536C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87D-4C12-84CF-4B15CB536C5C}"/>
              </c:ext>
            </c:extLst>
          </c:dPt>
          <c:dPt>
            <c:idx val="7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87D-4C12-84CF-4B15CB536C5C}"/>
              </c:ext>
            </c:extLst>
          </c:dPt>
          <c:dPt>
            <c:idx val="8"/>
            <c:bubble3D val="0"/>
            <c:spPr>
              <a:solidFill>
                <a:srgbClr val="FF99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87D-4C12-84CF-4B15CB536C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EE3-4948-BE23-744D3531CFA5}"/>
              </c:ext>
            </c:extLst>
          </c:dPt>
          <c:dLbls>
            <c:dLbl>
              <c:idx val="0"/>
              <c:layout>
                <c:manualLayout>
                  <c:x val="9.8460464564240902E-2"/>
                  <c:y val="2.98062904050604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7D-4C12-84CF-4B15CB536C5C}"/>
                </c:ext>
              </c:extLst>
            </c:dLbl>
            <c:dLbl>
              <c:idx val="1"/>
              <c:layout>
                <c:manualLayout>
                  <c:x val="-7.5187991121784092E-2"/>
                  <c:y val="-8.27952511251679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7D-4C12-84CF-4B15CB536C5C}"/>
                </c:ext>
              </c:extLst>
            </c:dLbl>
            <c:dLbl>
              <c:idx val="2"/>
              <c:layout>
                <c:manualLayout>
                  <c:x val="0.16290731409719852"/>
                  <c:y val="8.610706117017462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7D-4C12-84CF-4B15CB536C5C}"/>
                </c:ext>
              </c:extLst>
            </c:dLbl>
            <c:dLbl>
              <c:idx val="3"/>
              <c:layout>
                <c:manualLayout>
                  <c:x val="-0.10741141588826281"/>
                  <c:y val="-0.1987086027004029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7D-4C12-84CF-4B15CB536C5C}"/>
                </c:ext>
              </c:extLst>
            </c:dLbl>
            <c:dLbl>
              <c:idx val="4"/>
              <c:layout>
                <c:manualLayout>
                  <c:x val="-4.2964566355305121E-2"/>
                  <c:y val="-0.1887731725653828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7D-4C12-84CF-4B15CB536C5C}"/>
                </c:ext>
              </c:extLst>
            </c:dLbl>
            <c:dLbl>
              <c:idx val="5"/>
              <c:layout>
                <c:manualLayout>
                  <c:x val="0.15216617250837217"/>
                  <c:y val="-0.152343262070308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7D-4C12-84CF-4B15CB536C5C}"/>
                </c:ext>
              </c:extLst>
            </c:dLbl>
            <c:dLbl>
              <c:idx val="6"/>
              <c:layout>
                <c:manualLayout>
                  <c:x val="0.12173293800669771"/>
                  <c:y val="-4.9677150675100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7D-4C12-84CF-4B15CB536C5C}"/>
                </c:ext>
              </c:extLst>
            </c:dLbl>
            <c:dLbl>
              <c:idx val="7"/>
              <c:layout>
                <c:manualLayout>
                  <c:x val="9.129970350502338E-2"/>
                  <c:y val="-1.65590502250336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87D-4C12-84CF-4B15CB536C5C}"/>
                </c:ext>
              </c:extLst>
            </c:dLbl>
            <c:dLbl>
              <c:idx val="8"/>
              <c:layout>
                <c:manualLayout>
                  <c:x val="8.4138942445805873E-2"/>
                  <c:y val="-2.980629040506044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87D-4C12-84CF-4B15CB536C5C}"/>
                </c:ext>
              </c:extLst>
            </c:dLbl>
            <c:dLbl>
              <c:idx val="9"/>
              <c:layout>
                <c:manualLayout>
                  <c:x val="0.15037598224356793"/>
                  <c:y val="-0.129160591755261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EE3-4948-BE23-744D3531CFA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Bib!$B$6:$B$15</c:f>
              <c:strCache>
                <c:ptCount val="9"/>
                <c:pt idx="0">
                  <c:v>Conso pdt Factory</c:v>
                </c:pt>
                <c:pt idx="1">
                  <c:v>mA Veille</c:v>
                </c:pt>
                <c:pt idx="2">
                  <c:v>Energie loss pdt biberonnage</c:v>
                </c:pt>
                <c:pt idx="3">
                  <c:v>TWU</c:v>
                </c:pt>
                <c:pt idx="4">
                  <c:v>Auto décharge batterie 12V</c:v>
                </c:pt>
                <c:pt idx="5">
                  <c:v>TWT</c:v>
                </c:pt>
                <c:pt idx="6">
                  <c:v>Transport 10 jours</c:v>
                </c:pt>
                <c:pt idx="7">
                  <c:v>35 déplacements vh</c:v>
                </c:pt>
                <c:pt idx="8">
                  <c:v>20 Controles qualité</c:v>
                </c:pt>
              </c:strCache>
            </c:strRef>
          </c:cat>
          <c:val>
            <c:numRef>
              <c:f>Bib!$C$6:$C$15</c:f>
              <c:numCache>
                <c:formatCode>0\ \W\h</c:formatCode>
                <c:ptCount val="10"/>
                <c:pt idx="0">
                  <c:v>160</c:v>
                </c:pt>
                <c:pt idx="1">
                  <c:v>0</c:v>
                </c:pt>
                <c:pt idx="2">
                  <c:v>3005.0670000000009</c:v>
                </c:pt>
                <c:pt idx="3">
                  <c:v>8</c:v>
                </c:pt>
                <c:pt idx="4">
                  <c:v>2</c:v>
                </c:pt>
                <c:pt idx="5">
                  <c:v>23</c:v>
                </c:pt>
                <c:pt idx="6">
                  <c:v>6</c:v>
                </c:pt>
                <c:pt idx="7">
                  <c:v>254</c:v>
                </c:pt>
                <c:pt idx="8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7D-4C12-84CF-4B15CB536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8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8587249503750802E-2"/>
          <c:y val="6.6523572133960887E-2"/>
          <c:w val="0.21902695764596777"/>
          <c:h val="0.5613817628593341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 rot="0"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Réserve Energie pour parking client = 1663 Wh</a:t>
            </a:r>
          </a:p>
        </c:rich>
      </c:tx>
      <c:layout>
        <c:manualLayout>
          <c:xMode val="edge"/>
          <c:yMode val="edge"/>
          <c:x val="0.32574346996536141"/>
          <c:y val="6.656442506767249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1800128263981153"/>
          <c:y val="0.21211637339954847"/>
          <c:w val="0.43797937084533117"/>
          <c:h val="0.7840731040515586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AE-4DEB-8581-6EF1171B4B3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AE-4DEB-8581-6EF1171B4B3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CAE-4DEB-8581-6EF1171B4B3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CAE-4DEB-8581-6EF1171B4B3D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CAE-4DEB-8581-6EF1171B4B3D}"/>
              </c:ext>
            </c:extLst>
          </c:dPt>
          <c:dPt>
            <c:idx val="5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CAE-4DEB-8581-6EF1171B4B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CAE-4DEB-8581-6EF1171B4B3D}"/>
              </c:ext>
            </c:extLst>
          </c:dPt>
          <c:dPt>
            <c:idx val="7"/>
            <c:bubble3D val="0"/>
            <c:spPr>
              <a:solidFill>
                <a:srgbClr val="05EB5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CAE-4DEB-8581-6EF1171B4B3D}"/>
              </c:ext>
            </c:extLst>
          </c:dPt>
          <c:dPt>
            <c:idx val="8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530-49DF-A77A-D8CD966E1859}"/>
              </c:ext>
            </c:extLst>
          </c:dPt>
          <c:dLbls>
            <c:dLbl>
              <c:idx val="0"/>
              <c:layout>
                <c:manualLayout>
                  <c:x val="1.8796773151390011E-2"/>
                  <c:y val="2.231329132642784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AE-4DEB-8581-6EF1171B4B3D}"/>
                </c:ext>
              </c:extLst>
            </c:dLbl>
            <c:dLbl>
              <c:idx val="1"/>
              <c:layout>
                <c:manualLayout>
                  <c:x val="3.3276405493625877E-3"/>
                  <c:y val="-3.15748444115941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AE-4DEB-8581-6EF1171B4B3D}"/>
                </c:ext>
              </c:extLst>
            </c:dLbl>
            <c:dLbl>
              <c:idx val="2"/>
              <c:layout>
                <c:manualLayout>
                  <c:x val="-9.1266622331983696E-2"/>
                  <c:y val="-0.1027210024003661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904852973428419"/>
                      <c:h val="0.19113631398345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AE-4DEB-8581-6EF1171B4B3D}"/>
                </c:ext>
              </c:extLst>
            </c:dLbl>
            <c:dLbl>
              <c:idx val="3"/>
              <c:layout>
                <c:manualLayout>
                  <c:x val="-0.11674871968790042"/>
                  <c:y val="3.134811697171687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AE-4DEB-8581-6EF1171B4B3D}"/>
                </c:ext>
              </c:extLst>
            </c:dLbl>
            <c:dLbl>
              <c:idx val="4"/>
              <c:layout>
                <c:manualLayout>
                  <c:x val="-0.10896548581605207"/>
                  <c:y val="-6.55084593339826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686662940202679"/>
                      <c:h val="0.1312299269682689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CAE-4DEB-8581-6EF1171B4B3D}"/>
                </c:ext>
              </c:extLst>
            </c:dLbl>
            <c:dLbl>
              <c:idx val="5"/>
              <c:layout>
                <c:manualLayout>
                  <c:x val="-9.3355920133241052E-2"/>
                  <c:y val="-0.10260058559050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CAE-4DEB-8581-6EF1171B4B3D}"/>
                </c:ext>
              </c:extLst>
            </c:dLbl>
            <c:dLbl>
              <c:idx val="6"/>
              <c:layout>
                <c:manualLayout>
                  <c:x val="9.9204261095356336E-3"/>
                  <c:y val="-1.7876057363057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CAE-4DEB-8581-6EF1171B4B3D}"/>
                </c:ext>
              </c:extLst>
            </c:dLbl>
            <c:dLbl>
              <c:idx val="7"/>
              <c:layout>
                <c:manualLayout>
                  <c:x val="-1.1383216717317395E-3"/>
                  <c:y val="-2.745906096323694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CAE-4DEB-8581-6EF1171B4B3D}"/>
                </c:ext>
              </c:extLst>
            </c:dLbl>
            <c:dLbl>
              <c:idx val="8"/>
              <c:layout>
                <c:manualLayout>
                  <c:x val="8.8541647562970255E-2"/>
                  <c:y val="-0.1487094573736952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30-49DF-A77A-D8CD966E185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Bib!$B$26:$B$34</c:f>
              <c:strCache>
                <c:ptCount val="8"/>
                <c:pt idx="0">
                  <c:v>Vie à bord </c:v>
                </c:pt>
                <c:pt idx="1">
                  <c:v>mA Veille</c:v>
                </c:pt>
                <c:pt idx="2">
                  <c:v>Energie loss pdt biberonnage</c:v>
                </c:pt>
                <c:pt idx="3">
                  <c:v>TWU</c:v>
                </c:pt>
                <c:pt idx="4">
                  <c:v>Auto décharge batterie 12V</c:v>
                </c:pt>
                <c:pt idx="5">
                  <c:v>Alarme</c:v>
                </c:pt>
                <c:pt idx="6">
                  <c:v>Tachy</c:v>
                </c:pt>
                <c:pt idx="7">
                  <c:v>AID</c:v>
                </c:pt>
              </c:strCache>
            </c:strRef>
          </c:cat>
          <c:val>
            <c:numRef>
              <c:f>Bib!$C$26:$C$34</c:f>
              <c:numCache>
                <c:formatCode>0\ \W\h</c:formatCode>
                <c:ptCount val="9"/>
                <c:pt idx="0">
                  <c:v>182</c:v>
                </c:pt>
                <c:pt idx="1">
                  <c:v>99.435680962250061</c:v>
                </c:pt>
                <c:pt idx="2">
                  <c:v>924.63599999999997</c:v>
                </c:pt>
                <c:pt idx="3">
                  <c:v>84.04992</c:v>
                </c:pt>
                <c:pt idx="4">
                  <c:v>19.3536</c:v>
                </c:pt>
                <c:pt idx="5">
                  <c:v>107.8272</c:v>
                </c:pt>
                <c:pt idx="6">
                  <c:v>129.024</c:v>
                </c:pt>
                <c:pt idx="7">
                  <c:v>18.431999999999999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AE-4DEB-8581-6EF1171B4B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45"/>
      </c:pieChart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ayout>
        <c:manualLayout>
          <c:xMode val="edge"/>
          <c:yMode val="edge"/>
          <c:x val="0.78189953997891803"/>
          <c:y val="0.3270101996185712"/>
          <c:w val="0.19926824725509154"/>
          <c:h val="0.5793726872877218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Energie biberonnage Customer 23°   </a:t>
            </a:r>
          </a:p>
        </c:rich>
      </c:tx>
      <c:layout>
        <c:manualLayout>
          <c:xMode val="edge"/>
          <c:yMode val="edge"/>
          <c:x val="0.20507479878028181"/>
          <c:y val="1.909498345251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9902758414549801"/>
          <c:y val="0.1711807378244386"/>
          <c:w val="0.4517178183151046"/>
          <c:h val="0.75474518810148727"/>
        </c:manualLayout>
      </c:layout>
      <c:pieChart>
        <c:varyColors val="1"/>
        <c:ser>
          <c:idx val="0"/>
          <c:order val="0"/>
          <c:tx>
            <c:strRef>
              <c:f>Bib!$C$47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014-47FA-94F2-3877A7CCEF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14-47FA-94F2-3877A7CCEF6D}"/>
              </c:ext>
            </c:extLst>
          </c:dPt>
          <c:dLbls>
            <c:dLbl>
              <c:idx val="0"/>
              <c:layout>
                <c:manualLayout>
                  <c:x val="-1.1953604069564258E-2"/>
                  <c:y val="0.2339753864525288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14-47FA-94F2-3877A7CCEF6D}"/>
                </c:ext>
              </c:extLst>
            </c:dLbl>
            <c:dLbl>
              <c:idx val="1"/>
              <c:layout>
                <c:manualLayout>
                  <c:x val="3.5371586897076611E-2"/>
                  <c:y val="-9.96273293636433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14-47FA-94F2-3877A7CCEF6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Bib!$B$48:$B$49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Bib!$C$48:$C$49</c:f>
              <c:numCache>
                <c:formatCode>0\ \W\h</c:formatCode>
                <c:ptCount val="2"/>
                <c:pt idx="0">
                  <c:v>187.86560369404984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4-47FA-94F2-3877A7CCEF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9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0513196448948"/>
          <c:y val="0.33153871391076117"/>
          <c:w val="0.26383210826826198"/>
          <c:h val="0.373843686205890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TToptions Energie biberonnage customer 23°</a:t>
            </a:r>
          </a:p>
        </c:rich>
      </c:tx>
      <c:layout>
        <c:manualLayout>
          <c:xMode val="edge"/>
          <c:yMode val="edge"/>
          <c:x val="0.37347486626870463"/>
          <c:y val="2.78213535456298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9902758414549801"/>
          <c:y val="0.1711807378244386"/>
          <c:w val="0.4517178183151046"/>
          <c:h val="0.75474518810148727"/>
        </c:manualLayout>
      </c:layout>
      <c:pieChart>
        <c:varyColors val="1"/>
        <c:ser>
          <c:idx val="1"/>
          <c:order val="0"/>
          <c:tx>
            <c:strRef>
              <c:f>Bib!$G$47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B98-446E-B8C8-983C435502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B98-446E-B8C8-983C435502E8}"/>
              </c:ext>
            </c:extLst>
          </c:dPt>
          <c:dLbls>
            <c:dLbl>
              <c:idx val="0"/>
              <c:layout>
                <c:manualLayout>
                  <c:x val="-2.3757669279109588E-2"/>
                  <c:y val="-8.0756547957107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B98-446E-B8C8-983C435502E8}"/>
                </c:ext>
              </c:extLst>
            </c:dLbl>
            <c:dLbl>
              <c:idx val="1"/>
              <c:layout>
                <c:manualLayout>
                  <c:x val="-0.19006135423287671"/>
                  <c:y val="-0.174264129802178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98-446E-B8C8-983C435502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Bib!$F$48:$F$49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Bib!$G$48:$G$49</c:f>
              <c:numCache>
                <c:formatCode>0\ \W\h</c:formatCode>
                <c:ptCount val="2"/>
                <c:pt idx="0">
                  <c:v>458.12240096225008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98-446E-B8C8-983C435502E8}"/>
            </c:ext>
          </c:extLst>
        </c:ser>
        <c:ser>
          <c:idx val="0"/>
          <c:order val="1"/>
          <c:tx>
            <c:strRef>
              <c:f>Bib!$C$47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98-446E-B8C8-983C435502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98-446E-B8C8-983C435502E8}"/>
              </c:ext>
            </c:extLst>
          </c:dPt>
          <c:dLbls>
            <c:dLbl>
              <c:idx val="0"/>
              <c:layout>
                <c:manualLayout>
                  <c:x val="-5.9003191932679264E-2"/>
                  <c:y val="1.095144356955376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98-446E-B8C8-983C435502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Bib!$B$48:$B$49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Bib!$C$48:$C$49</c:f>
              <c:numCache>
                <c:formatCode>0\ \W\h</c:formatCode>
                <c:ptCount val="2"/>
                <c:pt idx="0">
                  <c:v>187.86560369404984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98-446E-B8C8-983C43550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60513196448948"/>
          <c:y val="0.33153871391076117"/>
          <c:w val="0.26383210826826198"/>
          <c:h val="0.3738436862058908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baseline="0">
                <a:effectLst/>
              </a:rPr>
              <a:t>Energie Biberonnage CUSTOMER</a:t>
            </a:r>
            <a:endParaRPr lang="fr-FR">
              <a:effectLst/>
            </a:endParaRPr>
          </a:p>
        </c:rich>
      </c:tx>
      <c:layout>
        <c:manualLayout>
          <c:xMode val="edge"/>
          <c:yMode val="edge"/>
          <c:x val="0.23936571962815231"/>
          <c:y val="1.3240648791790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0948922243928478"/>
          <c:y val="0.15163715867524508"/>
          <c:w val="0.45795294966805755"/>
          <c:h val="0.7756975209112778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1F-4DBB-ABF4-F22EE5F2593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1F-4DBB-ABF4-F22EE5F2593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C1F-4DBB-ABF4-F22EE5F259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1F-4DBB-ABF4-F22EE5F2593F}"/>
              </c:ext>
            </c:extLst>
          </c:dPt>
          <c:dPt>
            <c:idx val="4"/>
            <c:bubble3D val="0"/>
            <c:spPr>
              <a:solidFill>
                <a:srgbClr val="FF00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C1F-4DBB-ABF4-F22EE5F2593F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1F-4DBB-ABF4-F22EE5F2593F}"/>
              </c:ext>
            </c:extLst>
          </c:dPt>
          <c:dPt>
            <c:idx val="6"/>
            <c:bubble3D val="0"/>
            <c:spPr>
              <a:solidFill>
                <a:srgbClr val="00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C1F-4DBB-ABF4-F22EE5F2593F}"/>
              </c:ext>
            </c:extLst>
          </c:dPt>
          <c:dPt>
            <c:idx val="7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A6F-4E7B-9BBB-DB03512F3AB7}"/>
              </c:ext>
            </c:extLst>
          </c:dPt>
          <c:dLbls>
            <c:dLbl>
              <c:idx val="0"/>
              <c:layout>
                <c:manualLayout>
                  <c:x val="7.7658315640836251E-2"/>
                  <c:y val="0.126287803256896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1F-4DBB-ABF4-F22EE5F2593F}"/>
                </c:ext>
              </c:extLst>
            </c:dLbl>
            <c:dLbl>
              <c:idx val="1"/>
              <c:layout>
                <c:manualLayout>
                  <c:x val="-0.18916769194562694"/>
                  <c:y val="-2.65869059488202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1F-4DBB-ABF4-F22EE5F2593F}"/>
                </c:ext>
              </c:extLst>
            </c:dLbl>
            <c:dLbl>
              <c:idx val="2"/>
              <c:layout>
                <c:manualLayout>
                  <c:x val="-0.15531663128167264"/>
                  <c:y val="4.985044865403776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1F-4DBB-ABF4-F22EE5F2593F}"/>
                </c:ext>
              </c:extLst>
            </c:dLbl>
            <c:dLbl>
              <c:idx val="3"/>
              <c:layout>
                <c:manualLayout>
                  <c:x val="-0.12345680948030394"/>
                  <c:y val="-3.32336324360252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1F-4DBB-ABF4-F22EE5F2593F}"/>
                </c:ext>
              </c:extLst>
            </c:dLbl>
            <c:dLbl>
              <c:idx val="4"/>
              <c:layout>
                <c:manualLayout>
                  <c:x val="-9.7570704266691816E-2"/>
                  <c:y val="-4.98504486540378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1F-4DBB-ABF4-F22EE5F2593F}"/>
                </c:ext>
              </c:extLst>
            </c:dLbl>
            <c:dLbl>
              <c:idx val="5"/>
              <c:layout>
                <c:manualLayout>
                  <c:x val="-8.7614509953764075E-2"/>
                  <c:y val="1.99401794616152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1F-4DBB-ABF4-F22EE5F2593F}"/>
                </c:ext>
              </c:extLst>
            </c:dLbl>
            <c:dLbl>
              <c:idx val="6"/>
              <c:layout>
                <c:manualLayout>
                  <c:x val="-0.117483092892547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1F-4DBB-ABF4-F22EE5F2593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Bib!$I$27:$I$34</c:f>
              <c:strCache>
                <c:ptCount val="7"/>
                <c:pt idx="0">
                  <c:v>mA Veille</c:v>
                </c:pt>
                <c:pt idx="1">
                  <c:v>Energie loss pdt biberonnage</c:v>
                </c:pt>
                <c:pt idx="2">
                  <c:v>TWU</c:v>
                </c:pt>
                <c:pt idx="3">
                  <c:v>Auto décharge batterie 12V</c:v>
                </c:pt>
                <c:pt idx="4">
                  <c:v>Alarme</c:v>
                </c:pt>
                <c:pt idx="5">
                  <c:v>Tachy</c:v>
                </c:pt>
                <c:pt idx="6">
                  <c:v>AID</c:v>
                </c:pt>
              </c:strCache>
            </c:strRef>
          </c:cat>
          <c:val>
            <c:numRef>
              <c:f>Bib!$J$27:$J$34</c:f>
              <c:numCache>
                <c:formatCode>0\ \W\h</c:formatCode>
                <c:ptCount val="8"/>
                <c:pt idx="0">
                  <c:v>99.435680962250061</c:v>
                </c:pt>
                <c:pt idx="1">
                  <c:v>924.63599999999997</c:v>
                </c:pt>
                <c:pt idx="2">
                  <c:v>84.04992</c:v>
                </c:pt>
                <c:pt idx="3">
                  <c:v>19.3536</c:v>
                </c:pt>
                <c:pt idx="4">
                  <c:v>107.8272</c:v>
                </c:pt>
                <c:pt idx="5">
                  <c:v>129.024</c:v>
                </c:pt>
                <c:pt idx="6">
                  <c:v>18.431999999999999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F-4DBB-ABF4-F22EE5F25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00"/>
      </c:pieChart>
      <c:spPr>
        <a:noFill/>
        <a:ln>
          <a:noFill/>
        </a:ln>
        <a:effectLst/>
      </c:spPr>
    </c:plotArea>
    <c:legend>
      <c:legendPos val="r"/>
      <c:legendEntry>
        <c:idx val="7"/>
        <c:delete val="1"/>
      </c:legendEntry>
      <c:layout>
        <c:manualLayout>
          <c:xMode val="edge"/>
          <c:yMode val="edge"/>
          <c:x val="0.8243388655802445"/>
          <c:y val="0.16097377159859005"/>
          <c:w val="0.16371370124424209"/>
          <c:h val="0.7344664170219000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Energie Biberonnage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3172016034438844"/>
          <c:y val="0.1850696267133275"/>
          <c:w val="0.45265850515041306"/>
          <c:h val="0.75474518810148727"/>
        </c:manualLayout>
      </c:layout>
      <c:pieChart>
        <c:varyColors val="1"/>
        <c:ser>
          <c:idx val="0"/>
          <c:order val="0"/>
          <c:tx>
            <c:strRef>
              <c:f>Bib!$C$63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06-4FC2-93FD-11B3ED46F852}"/>
              </c:ext>
            </c:extLst>
          </c:dPt>
          <c:dPt>
            <c:idx val="1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A06-4FC2-93FD-11B3ED46F85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DC-4400-AF1E-F88DC03D11CE}"/>
              </c:ext>
            </c:extLst>
          </c:dPt>
          <c:dLbls>
            <c:dLbl>
              <c:idx val="0"/>
              <c:layout>
                <c:manualLayout>
                  <c:x val="4.8574948068168547E-2"/>
                  <c:y val="0.217745713261428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06-4FC2-93FD-11B3ED46F852}"/>
                </c:ext>
              </c:extLst>
            </c:dLbl>
            <c:dLbl>
              <c:idx val="1"/>
              <c:layout>
                <c:manualLayout>
                  <c:x val="-7.7199332462561292E-3"/>
                  <c:y val="-0.201306315770658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06-4FC2-93FD-11B3ED46F852}"/>
                </c:ext>
              </c:extLst>
            </c:dLbl>
            <c:dLbl>
              <c:idx val="2"/>
              <c:layout>
                <c:manualLayout>
                  <c:x val="-5.3496357803328412E-2"/>
                  <c:y val="-0.2005432416110710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DC-4400-AF1E-F88DC03D11C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Bib!$B$64:$B$66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Bib!$C$64:$C$66</c:f>
              <c:numCache>
                <c:formatCode>0.00</c:formatCode>
                <c:ptCount val="3"/>
                <c:pt idx="0" formatCode="0\ \W\h">
                  <c:v>0</c:v>
                </c:pt>
                <c:pt idx="1">
                  <c:v>3005.0670000000009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6-4FC2-93FD-11B3ED46F85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30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134055036123399"/>
          <c:y val="0.35005723242927966"/>
          <c:w val="0.26993477127312437"/>
          <c:h val="0.3414362787984835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Energie Biberonnage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6707878329368123"/>
          <c:y val="0.24633124516750038"/>
          <c:w val="0.37899681787564166"/>
          <c:h val="0.6007745149090832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505-4C73-87BD-F7B08191860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05-4C73-87BD-F7B0819186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9505-4C73-87BD-F7B081918606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05-4C73-87BD-F7B08191860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505-4C73-87BD-F7B081918606}"/>
              </c:ext>
            </c:extLst>
          </c:dPt>
          <c:dPt>
            <c:idx val="5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05-4C73-87BD-F7B081918606}"/>
              </c:ext>
            </c:extLst>
          </c:dPt>
          <c:dLbls>
            <c:dLbl>
              <c:idx val="0"/>
              <c:layout>
                <c:manualLayout>
                  <c:x val="-9.5522388059701493E-2"/>
                  <c:y val="-0.123487004064431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05-4C73-87BD-F7B081918606}"/>
                </c:ext>
              </c:extLst>
            </c:dLbl>
            <c:dLbl>
              <c:idx val="1"/>
              <c:layout>
                <c:manualLayout>
                  <c:x val="-0.14924871704469778"/>
                  <c:y val="-4.02273664740856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05-4C73-87BD-F7B081918606}"/>
                </c:ext>
              </c:extLst>
            </c:dLbl>
            <c:dLbl>
              <c:idx val="2"/>
              <c:layout>
                <c:manualLayout>
                  <c:x val="-0.10476687428996749"/>
                  <c:y val="0.1034099716514414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05-4C73-87BD-F7B081918606}"/>
                </c:ext>
              </c:extLst>
            </c:dLbl>
            <c:dLbl>
              <c:idx val="3"/>
              <c:layout>
                <c:manualLayout>
                  <c:x val="-0.1068764837231167"/>
                  <c:y val="-3.691407943376447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05-4C73-87BD-F7B081918606}"/>
                </c:ext>
              </c:extLst>
            </c:dLbl>
            <c:dLbl>
              <c:idx val="4"/>
              <c:layout>
                <c:manualLayout>
                  <c:x val="-0.10488392682258001"/>
                  <c:y val="-0.15338645732346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05-4C73-87BD-F7B081918606}"/>
                </c:ext>
              </c:extLst>
            </c:dLbl>
            <c:dLbl>
              <c:idx val="5"/>
              <c:layout>
                <c:manualLayout>
                  <c:x val="6.321112515802781E-3"/>
                  <c:y val="-0.1002004008016032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05-4C73-87BD-F7B08191860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Bib!$I$7:$I$12</c:f>
              <c:strCache>
                <c:ptCount val="5"/>
                <c:pt idx="0">
                  <c:v>mA Veille</c:v>
                </c:pt>
                <c:pt idx="1">
                  <c:v>Energie loss pdt biberonnage</c:v>
                </c:pt>
                <c:pt idx="2">
                  <c:v>TWU</c:v>
                </c:pt>
                <c:pt idx="3">
                  <c:v>Auto décharge batterie 12V</c:v>
                </c:pt>
                <c:pt idx="4">
                  <c:v>TWT</c:v>
                </c:pt>
              </c:strCache>
            </c:strRef>
          </c:cat>
          <c:val>
            <c:numRef>
              <c:f>Bib!$J$7:$J$12</c:f>
              <c:numCache>
                <c:formatCode>0\ \W\h</c:formatCode>
                <c:ptCount val="6"/>
                <c:pt idx="0">
                  <c:v>0</c:v>
                </c:pt>
                <c:pt idx="1">
                  <c:v>3005.0670000000009</c:v>
                </c:pt>
                <c:pt idx="2">
                  <c:v>8</c:v>
                </c:pt>
                <c:pt idx="3">
                  <c:v>2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5-4C73-87BD-F7B0819186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256"/>
      </c:pieChart>
      <c:spPr>
        <a:noFill/>
        <a:ln>
          <a:noFill/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7298069631387667"/>
          <c:y val="0.18562658790824424"/>
          <c:w val="0.25352626092429531"/>
          <c:h val="0.7724491641050087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Moyenne Energie biberonnage customer 23°</a:t>
            </a:r>
          </a:p>
        </c:rich>
      </c:tx>
      <c:layout>
        <c:manualLayout>
          <c:xMode val="edge"/>
          <c:yMode val="edge"/>
          <c:x val="0.37347486626870463"/>
          <c:y val="2.782135354562987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20435778382232772"/>
          <c:y val="0.19305018379551875"/>
          <c:w val="0.4517178183151046"/>
          <c:h val="0.75474518810148727"/>
        </c:manualLayout>
      </c:layout>
      <c:pieChart>
        <c:varyColors val="1"/>
        <c:ser>
          <c:idx val="1"/>
          <c:order val="0"/>
          <c:tx>
            <c:strRef>
              <c:f>Bib!$J$47</c:f>
              <c:strCache>
                <c:ptCount val="1"/>
                <c:pt idx="0">
                  <c:v>Energie Biberonnage CUSTOMER TT opt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2A-4EA9-AE51-38076456AA69}"/>
              </c:ext>
            </c:extLst>
          </c:dPt>
          <c:dPt>
            <c:idx val="1"/>
            <c:bubble3D val="0"/>
            <c:spPr>
              <a:solidFill>
                <a:srgbClr val="9966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2A-4EA9-AE51-38076456AA69}"/>
              </c:ext>
            </c:extLst>
          </c:dPt>
          <c:dPt>
            <c:idx val="2"/>
            <c:bubble3D val="0"/>
            <c:spPr>
              <a:solidFill>
                <a:srgbClr val="FFCC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2A-4EA9-AE51-38076456AA69}"/>
              </c:ext>
            </c:extLst>
          </c:dPt>
          <c:dLbls>
            <c:dLbl>
              <c:idx val="0"/>
              <c:layout>
                <c:manualLayout>
                  <c:x val="0.1406924806806526"/>
                  <c:y val="8.89827127773411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2A-4EA9-AE51-38076456AA69}"/>
                </c:ext>
              </c:extLst>
            </c:dLbl>
            <c:dLbl>
              <c:idx val="1"/>
              <c:layout>
                <c:manualLayout>
                  <c:x val="2.7214258892276161E-2"/>
                  <c:y val="0.2048285060257878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2A-4EA9-AE51-38076456AA6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Bib!$F$48:$F$49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Bib!$K$48:$K$50</c:f>
              <c:numCache>
                <c:formatCode>0.00</c:formatCode>
                <c:ptCount val="3"/>
                <c:pt idx="0" formatCode="0\ \W\h">
                  <c:v>322.99400232814997</c:v>
                </c:pt>
                <c:pt idx="2" formatCode="0\ \W\h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2A-4EA9-AE51-38076456AA69}"/>
            </c:ext>
          </c:extLst>
        </c:ser>
        <c:ser>
          <c:idx val="0"/>
          <c:order val="1"/>
          <c:tx>
            <c:strRef>
              <c:f>Bib!$C$47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62A-4EA9-AE51-38076456AA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62A-4EA9-AE51-38076456AA69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62A-4EA9-AE51-38076456AA6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Bib!$B$48:$B$49</c:f>
              <c:strCache>
                <c:ptCount val="2"/>
                <c:pt idx="0">
                  <c:v>mA Veille</c:v>
                </c:pt>
                <c:pt idx="1">
                  <c:v>Energie loss pdt biberonnage</c:v>
                </c:pt>
              </c:strCache>
            </c:strRef>
          </c:cat>
          <c:val>
            <c:numRef>
              <c:f>Bib!$C$48:$C$49</c:f>
              <c:numCache>
                <c:formatCode>0\ \W\h</c:formatCode>
                <c:ptCount val="2"/>
                <c:pt idx="0">
                  <c:v>187.86560369404984</c:v>
                </c:pt>
                <c:pt idx="1">
                  <c:v>924.63599999999997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62A-4EA9-AE51-38076456AA6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6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Comparaison courant de veille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740562946063666E-2"/>
          <c:y val="7.5256324179263284E-2"/>
          <c:w val="0.89701840154596058"/>
          <c:h val="0.67949057969883986"/>
        </c:manualLayout>
      </c:layout>
      <c:lineChart>
        <c:grouping val="standard"/>
        <c:varyColors val="0"/>
        <c:ser>
          <c:idx val="11"/>
          <c:order val="0"/>
          <c:tx>
            <c:strRef>
              <c:f>'Flex_Vs_XDD (3)'!$A$4</c:f>
              <c:strCache>
                <c:ptCount val="1"/>
                <c:pt idx="0">
                  <c:v>FlexEVan Ttoptions</c:v>
                </c:pt>
              </c:strCache>
            </c:strRef>
          </c:tx>
          <c:spPr>
            <a:ln w="34925" cap="rnd">
              <a:solidFill>
                <a:srgbClr val="0000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(3)'!$B$4:$AE$4</c:f>
              <c:numCache>
                <c:formatCode>0.0</c:formatCode>
                <c:ptCount val="21"/>
                <c:pt idx="0">
                  <c:v>59.643747222222224</c:v>
                </c:pt>
                <c:pt idx="1">
                  <c:v>59.643747222222224</c:v>
                </c:pt>
                <c:pt idx="2">
                  <c:v>59.643747222222224</c:v>
                </c:pt>
                <c:pt idx="3">
                  <c:v>54.843747222222213</c:v>
                </c:pt>
                <c:pt idx="4">
                  <c:v>54.843747222222213</c:v>
                </c:pt>
                <c:pt idx="5">
                  <c:v>54.843747222222213</c:v>
                </c:pt>
                <c:pt idx="6">
                  <c:v>54.843747222222213</c:v>
                </c:pt>
                <c:pt idx="7">
                  <c:v>54.843747222222213</c:v>
                </c:pt>
                <c:pt idx="8">
                  <c:v>54.843747222222213</c:v>
                </c:pt>
                <c:pt idx="9">
                  <c:v>50.464547222222215</c:v>
                </c:pt>
                <c:pt idx="10">
                  <c:v>50.464547222222215</c:v>
                </c:pt>
                <c:pt idx="11">
                  <c:v>50.464547222222215</c:v>
                </c:pt>
                <c:pt idx="12">
                  <c:v>50.464547222222215</c:v>
                </c:pt>
                <c:pt idx="13">
                  <c:v>50.464547222222215</c:v>
                </c:pt>
                <c:pt idx="14">
                  <c:v>50.464547222222215</c:v>
                </c:pt>
                <c:pt idx="15">
                  <c:v>50.464547222222215</c:v>
                </c:pt>
                <c:pt idx="16">
                  <c:v>50.464547222222215</c:v>
                </c:pt>
                <c:pt idx="17">
                  <c:v>50.464547222222215</c:v>
                </c:pt>
                <c:pt idx="18">
                  <c:v>50.464547222222215</c:v>
                </c:pt>
                <c:pt idx="19">
                  <c:v>50.464547222222215</c:v>
                </c:pt>
                <c:pt idx="20">
                  <c:v>50.464547222222215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4B-4063-A910-37FF7DEA44E3}"/>
            </c:ext>
          </c:extLst>
        </c:ser>
        <c:ser>
          <c:idx val="12"/>
          <c:order val="1"/>
          <c:tx>
            <c:strRef>
              <c:f>'Flex_Vs_XDD (3)'!$A$5</c:f>
              <c:strCache>
                <c:ptCount val="1"/>
                <c:pt idx="0">
                  <c:v>EZ1</c:v>
                </c:pt>
              </c:strCache>
            </c:strRef>
          </c:tx>
          <c:spPr>
            <a:ln w="349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(3)'!$B$5:$AE$5</c:f>
              <c:numCache>
                <c:formatCode>0.00</c:formatCode>
                <c:ptCount val="21"/>
                <c:pt idx="0">
                  <c:v>16.582833333333333</c:v>
                </c:pt>
                <c:pt idx="1">
                  <c:v>16.582833333333333</c:v>
                </c:pt>
                <c:pt idx="2">
                  <c:v>16.582833333333333</c:v>
                </c:pt>
                <c:pt idx="3">
                  <c:v>14.082833333333335</c:v>
                </c:pt>
                <c:pt idx="4">
                  <c:v>14.082833333333335</c:v>
                </c:pt>
                <c:pt idx="5">
                  <c:v>14.082833333333335</c:v>
                </c:pt>
                <c:pt idx="6">
                  <c:v>14.082833333333335</c:v>
                </c:pt>
                <c:pt idx="7">
                  <c:v>14.082833333333335</c:v>
                </c:pt>
                <c:pt idx="8">
                  <c:v>3.282833333333333</c:v>
                </c:pt>
                <c:pt idx="9">
                  <c:v>3.282833333333333</c:v>
                </c:pt>
                <c:pt idx="10">
                  <c:v>3.282833333333333</c:v>
                </c:pt>
                <c:pt idx="11">
                  <c:v>3.282833333333333</c:v>
                </c:pt>
                <c:pt idx="12">
                  <c:v>3.282833333333333</c:v>
                </c:pt>
                <c:pt idx="13">
                  <c:v>3.282833333333333</c:v>
                </c:pt>
                <c:pt idx="14">
                  <c:v>3.282833333333333</c:v>
                </c:pt>
                <c:pt idx="15">
                  <c:v>3.282833333333333</c:v>
                </c:pt>
                <c:pt idx="16">
                  <c:v>3.282833333333333</c:v>
                </c:pt>
                <c:pt idx="17">
                  <c:v>3.282833333333333</c:v>
                </c:pt>
                <c:pt idx="18">
                  <c:v>3.282833333333333</c:v>
                </c:pt>
                <c:pt idx="19">
                  <c:v>3.282833333333333</c:v>
                </c:pt>
                <c:pt idx="20">
                  <c:v>3.282833333333333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4B-4063-A910-37FF7DEA44E3}"/>
            </c:ext>
          </c:extLst>
        </c:ser>
        <c:ser>
          <c:idx val="13"/>
          <c:order val="2"/>
          <c:tx>
            <c:strRef>
              <c:f>'Flex_Vs_XDD (3)'!$A$6</c:f>
              <c:strCache>
                <c:ptCount val="1"/>
                <c:pt idx="0">
                  <c:v>XDD base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(3)'!$B$6:$AE$6</c:f>
              <c:numCache>
                <c:formatCode>0.0</c:formatCode>
                <c:ptCount val="21"/>
                <c:pt idx="0">
                  <c:v>23.922209027777775</c:v>
                </c:pt>
                <c:pt idx="1">
                  <c:v>19.339209027777777</c:v>
                </c:pt>
                <c:pt idx="2">
                  <c:v>19.339209027777777</c:v>
                </c:pt>
                <c:pt idx="3">
                  <c:v>16.83920902777778</c:v>
                </c:pt>
                <c:pt idx="4">
                  <c:v>16.83920902777778</c:v>
                </c:pt>
                <c:pt idx="5">
                  <c:v>16.83920902777778</c:v>
                </c:pt>
                <c:pt idx="6">
                  <c:v>16.83920902777778</c:v>
                </c:pt>
                <c:pt idx="7">
                  <c:v>16.83920902777778</c:v>
                </c:pt>
                <c:pt idx="8">
                  <c:v>5.8392090277777777</c:v>
                </c:pt>
                <c:pt idx="9">
                  <c:v>5.8392090277777777</c:v>
                </c:pt>
                <c:pt idx="10">
                  <c:v>5.8392090277777777</c:v>
                </c:pt>
                <c:pt idx="11">
                  <c:v>5.8392090277777777</c:v>
                </c:pt>
                <c:pt idx="12">
                  <c:v>5.8392090277777777</c:v>
                </c:pt>
                <c:pt idx="13">
                  <c:v>5.8392090277777777</c:v>
                </c:pt>
                <c:pt idx="14">
                  <c:v>5.8392090277777777</c:v>
                </c:pt>
                <c:pt idx="15">
                  <c:v>5.8392090277777777</c:v>
                </c:pt>
                <c:pt idx="16">
                  <c:v>5.8392090277777777</c:v>
                </c:pt>
                <c:pt idx="17">
                  <c:v>5.8392090277777777</c:v>
                </c:pt>
                <c:pt idx="18">
                  <c:v>5.8392090277777777</c:v>
                </c:pt>
                <c:pt idx="19">
                  <c:v>5.8392090277777777</c:v>
                </c:pt>
                <c:pt idx="20">
                  <c:v>5.8392090277777777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4B-4063-A910-37FF7DEA44E3}"/>
            </c:ext>
          </c:extLst>
        </c:ser>
        <c:ser>
          <c:idx val="14"/>
          <c:order val="3"/>
          <c:tx>
            <c:strRef>
              <c:f>'Flex_Vs_XDD (3)'!$A$7</c:f>
              <c:strCache>
                <c:ptCount val="1"/>
                <c:pt idx="0">
                  <c:v>XDD Ttoptions</c:v>
                </c:pt>
              </c:strCache>
            </c:strRef>
          </c:tx>
          <c:spPr>
            <a:ln w="34925" cap="rnd">
              <a:solidFill>
                <a:srgbClr val="FF99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(3)'!$B$7:$AE$7</c:f>
              <c:numCache>
                <c:formatCode>0.0</c:formatCode>
                <c:ptCount val="21"/>
                <c:pt idx="0">
                  <c:v>40.422209027777782</c:v>
                </c:pt>
                <c:pt idx="1">
                  <c:v>35.839209027777784</c:v>
                </c:pt>
                <c:pt idx="2">
                  <c:v>35.839209027777784</c:v>
                </c:pt>
                <c:pt idx="3">
                  <c:v>33.339209027777784</c:v>
                </c:pt>
                <c:pt idx="4">
                  <c:v>33.339209027777784</c:v>
                </c:pt>
                <c:pt idx="5">
                  <c:v>33.339209027777784</c:v>
                </c:pt>
                <c:pt idx="6">
                  <c:v>33.339209027777784</c:v>
                </c:pt>
                <c:pt idx="7">
                  <c:v>33.339209027777784</c:v>
                </c:pt>
                <c:pt idx="8">
                  <c:v>22.339209027777777</c:v>
                </c:pt>
                <c:pt idx="9">
                  <c:v>22.339209027777777</c:v>
                </c:pt>
                <c:pt idx="10">
                  <c:v>22.339209027777777</c:v>
                </c:pt>
                <c:pt idx="11">
                  <c:v>22.339209027777777</c:v>
                </c:pt>
                <c:pt idx="12">
                  <c:v>22.339209027777777</c:v>
                </c:pt>
                <c:pt idx="13">
                  <c:v>22.339209027777777</c:v>
                </c:pt>
                <c:pt idx="14">
                  <c:v>22.339209027777777</c:v>
                </c:pt>
                <c:pt idx="15">
                  <c:v>22.339209027777777</c:v>
                </c:pt>
                <c:pt idx="16">
                  <c:v>22.339209027777777</c:v>
                </c:pt>
                <c:pt idx="17">
                  <c:v>22.339209027777777</c:v>
                </c:pt>
                <c:pt idx="18">
                  <c:v>22.339209027777777</c:v>
                </c:pt>
                <c:pt idx="19">
                  <c:v>22.339209027777777</c:v>
                </c:pt>
                <c:pt idx="20">
                  <c:v>22.339209027777777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4B-4063-A910-37FF7DEA44E3}"/>
            </c:ext>
          </c:extLst>
        </c:ser>
        <c:ser>
          <c:idx val="15"/>
          <c:order val="4"/>
          <c:tx>
            <c:strRef>
              <c:f>'Flex_Vs_XDD (3)'!$A$8</c:f>
              <c:strCache>
                <c:ptCount val="1"/>
                <c:pt idx="0">
                  <c:v>XFK</c:v>
                </c:pt>
              </c:strCache>
            </c:strRef>
          </c:tx>
          <c:spPr>
            <a:ln w="3492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(3)'!$B$8:$AE$8</c:f>
              <c:numCache>
                <c:formatCode>General</c:formatCode>
                <c:ptCount val="21"/>
                <c:pt idx="0">
                  <c:v>17.3</c:v>
                </c:pt>
                <c:pt idx="1">
                  <c:v>17.3</c:v>
                </c:pt>
                <c:pt idx="2">
                  <c:v>17.3</c:v>
                </c:pt>
                <c:pt idx="3">
                  <c:v>14.2</c:v>
                </c:pt>
                <c:pt idx="4">
                  <c:v>14.2</c:v>
                </c:pt>
                <c:pt idx="5">
                  <c:v>14.2</c:v>
                </c:pt>
                <c:pt idx="6">
                  <c:v>14.2</c:v>
                </c:pt>
                <c:pt idx="7">
                  <c:v>14.2</c:v>
                </c:pt>
                <c:pt idx="8">
                  <c:v>11.7</c:v>
                </c:pt>
                <c:pt idx="9">
                  <c:v>11.7</c:v>
                </c:pt>
                <c:pt idx="10">
                  <c:v>11.7</c:v>
                </c:pt>
                <c:pt idx="11">
                  <c:v>11.7</c:v>
                </c:pt>
                <c:pt idx="12">
                  <c:v>11.7</c:v>
                </c:pt>
                <c:pt idx="13">
                  <c:v>11.7</c:v>
                </c:pt>
                <c:pt idx="14">
                  <c:v>11.7</c:v>
                </c:pt>
                <c:pt idx="15">
                  <c:v>11.7</c:v>
                </c:pt>
                <c:pt idx="16">
                  <c:v>11.7</c:v>
                </c:pt>
                <c:pt idx="17">
                  <c:v>11.7</c:v>
                </c:pt>
                <c:pt idx="18" formatCode="0.0">
                  <c:v>11.7</c:v>
                </c:pt>
                <c:pt idx="19" formatCode="0.0">
                  <c:v>11.7</c:v>
                </c:pt>
                <c:pt idx="20" formatCode="0.0">
                  <c:v>11.7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4B-4063-A910-37FF7DEA44E3}"/>
            </c:ext>
          </c:extLst>
        </c:ser>
        <c:ser>
          <c:idx val="16"/>
          <c:order val="5"/>
          <c:tx>
            <c:strRef>
              <c:f>'Flex_Vs_XDD (3)'!$A$9</c:f>
              <c:strCache>
                <c:ptCount val="1"/>
                <c:pt idx="0">
                  <c:v>BCB</c:v>
                </c:pt>
              </c:strCache>
            </c:strRef>
          </c:tx>
          <c:spPr>
            <a:ln w="349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(3)'!$B$9:$AE$9</c:f>
              <c:numCache>
                <c:formatCode>General</c:formatCode>
                <c:ptCount val="21"/>
                <c:pt idx="0">
                  <c:v>24.6</c:v>
                </c:pt>
                <c:pt idx="1">
                  <c:v>24.6</c:v>
                </c:pt>
                <c:pt idx="2">
                  <c:v>24.6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12.06</c:v>
                </c:pt>
                <c:pt idx="9">
                  <c:v>12.06</c:v>
                </c:pt>
                <c:pt idx="10">
                  <c:v>12.06</c:v>
                </c:pt>
                <c:pt idx="11">
                  <c:v>12.06</c:v>
                </c:pt>
                <c:pt idx="12">
                  <c:v>12.06</c:v>
                </c:pt>
                <c:pt idx="13">
                  <c:v>12.06</c:v>
                </c:pt>
                <c:pt idx="14">
                  <c:v>12.06</c:v>
                </c:pt>
                <c:pt idx="15">
                  <c:v>12.06</c:v>
                </c:pt>
                <c:pt idx="16">
                  <c:v>12.06</c:v>
                </c:pt>
                <c:pt idx="17">
                  <c:v>12.06</c:v>
                </c:pt>
                <c:pt idx="18" formatCode="0.0">
                  <c:v>12.06</c:v>
                </c:pt>
                <c:pt idx="19" formatCode="0.0">
                  <c:v>12.06</c:v>
                </c:pt>
                <c:pt idx="20" formatCode="0.0">
                  <c:v>12.06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4B-4063-A910-37FF7DEA44E3}"/>
            </c:ext>
          </c:extLst>
        </c:ser>
        <c:ser>
          <c:idx val="17"/>
          <c:order val="6"/>
          <c:tx>
            <c:strRef>
              <c:f>'Flex_Vs_XDD (3)'!$A$10</c:f>
              <c:strCache>
                <c:ptCount val="1"/>
                <c:pt idx="0">
                  <c:v>ECHO</c:v>
                </c:pt>
              </c:strCache>
            </c:strRef>
          </c:tx>
          <c:spPr>
            <a:ln w="34925" cap="rnd">
              <a:solidFill>
                <a:srgbClr val="FF66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(3)'!$B$10:$AE$10</c:f>
              <c:numCache>
                <c:formatCode>General</c:formatCode>
                <c:ptCount val="21"/>
                <c:pt idx="0">
                  <c:v>26.8</c:v>
                </c:pt>
                <c:pt idx="1">
                  <c:v>26.8</c:v>
                </c:pt>
                <c:pt idx="2">
                  <c:v>26.8</c:v>
                </c:pt>
                <c:pt idx="3">
                  <c:v>24.3</c:v>
                </c:pt>
                <c:pt idx="4">
                  <c:v>24.3</c:v>
                </c:pt>
                <c:pt idx="5">
                  <c:v>24.3</c:v>
                </c:pt>
                <c:pt idx="6">
                  <c:v>24.3</c:v>
                </c:pt>
                <c:pt idx="7">
                  <c:v>24.3</c:v>
                </c:pt>
                <c:pt idx="8">
                  <c:v>11.3</c:v>
                </c:pt>
                <c:pt idx="9">
                  <c:v>11.3</c:v>
                </c:pt>
                <c:pt idx="10">
                  <c:v>11.3</c:v>
                </c:pt>
                <c:pt idx="11">
                  <c:v>11.3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11.3</c:v>
                </c:pt>
                <c:pt idx="16">
                  <c:v>11.3</c:v>
                </c:pt>
                <c:pt idx="17">
                  <c:v>11.3</c:v>
                </c:pt>
                <c:pt idx="18" formatCode="0.0">
                  <c:v>11.3</c:v>
                </c:pt>
                <c:pt idx="19" formatCode="0.0">
                  <c:v>11.3</c:v>
                </c:pt>
                <c:pt idx="20" formatCode="0.0">
                  <c:v>11.3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4B-4063-A910-37FF7DEA44E3}"/>
            </c:ext>
          </c:extLst>
        </c:ser>
        <c:ser>
          <c:idx val="18"/>
          <c:order val="7"/>
          <c:tx>
            <c:strRef>
              <c:f>'Flex_Vs_XDD (3)'!$A$12</c:f>
              <c:strCache>
                <c:ptCount val="1"/>
                <c:pt idx="0">
                  <c:v>TESLA Y</c:v>
                </c:pt>
              </c:strCache>
            </c:strRef>
          </c:tx>
          <c:spPr>
            <a:ln w="34925" cap="rnd">
              <a:solidFill>
                <a:srgbClr val="00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(3)'!$B$12:$AE$12</c:f>
              <c:numCache>
                <c:formatCode>General</c:formatCode>
                <c:ptCount val="21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</c:v>
                </c:pt>
                <c:pt idx="5">
                  <c:v>8.5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8.5</c:v>
                </c:pt>
                <c:pt idx="15">
                  <c:v>8.5</c:v>
                </c:pt>
                <c:pt idx="16">
                  <c:v>8.5</c:v>
                </c:pt>
                <c:pt idx="17">
                  <c:v>8.5</c:v>
                </c:pt>
                <c:pt idx="18" formatCode="0.0">
                  <c:v>8.5</c:v>
                </c:pt>
                <c:pt idx="19" formatCode="0.0">
                  <c:v>8.5</c:v>
                </c:pt>
                <c:pt idx="20" formatCode="0.0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4B-4063-A910-37FF7DEA44E3}"/>
            </c:ext>
          </c:extLst>
        </c:ser>
        <c:ser>
          <c:idx val="19"/>
          <c:order val="8"/>
          <c:tx>
            <c:strRef>
              <c:f>'Flex_Vs_XDD (3)'!$A$11</c:f>
              <c:strCache>
                <c:ptCount val="1"/>
                <c:pt idx="0">
                  <c:v>MG4</c:v>
                </c:pt>
              </c:strCache>
            </c:strRef>
          </c:tx>
          <c:spPr>
            <a:ln w="34925" cap="rnd">
              <a:solidFill>
                <a:srgbClr val="FF006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(3)'!$B$11:$AE$11</c:f>
              <c:numCache>
                <c:formatCode>General</c:formatCode>
                <c:ptCount val="21"/>
                <c:pt idx="0">
                  <c:v>6.9</c:v>
                </c:pt>
                <c:pt idx="1">
                  <c:v>6.9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</c:v>
                </c:pt>
                <c:pt idx="7">
                  <c:v>6.9</c:v>
                </c:pt>
                <c:pt idx="8">
                  <c:v>6.9</c:v>
                </c:pt>
                <c:pt idx="9">
                  <c:v>6.9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6.9</c:v>
                </c:pt>
                <c:pt idx="14">
                  <c:v>6.9</c:v>
                </c:pt>
                <c:pt idx="15">
                  <c:v>6.9</c:v>
                </c:pt>
                <c:pt idx="16">
                  <c:v>6.9</c:v>
                </c:pt>
                <c:pt idx="17">
                  <c:v>6.9</c:v>
                </c:pt>
                <c:pt idx="18" formatCode="0.0">
                  <c:v>6.9</c:v>
                </c:pt>
                <c:pt idx="19" formatCode="0.0">
                  <c:v>6.9</c:v>
                </c:pt>
                <c:pt idx="20" formatCode="0.0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4B-4063-A910-37FF7DEA44E3}"/>
            </c:ext>
          </c:extLst>
        </c:ser>
        <c:ser>
          <c:idx val="4"/>
          <c:order val="9"/>
          <c:tx>
            <c:strRef>
              <c:f>'Flex_Vs_XDD (3)'!$A$5</c:f>
              <c:strCache>
                <c:ptCount val="1"/>
                <c:pt idx="0">
                  <c:v>EZ1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(3)'!$B$5:$AE$5</c:f>
              <c:numCache>
                <c:formatCode>0.00</c:formatCode>
                <c:ptCount val="21"/>
                <c:pt idx="0">
                  <c:v>16.582833333333333</c:v>
                </c:pt>
                <c:pt idx="1">
                  <c:v>16.582833333333333</c:v>
                </c:pt>
                <c:pt idx="2">
                  <c:v>16.582833333333333</c:v>
                </c:pt>
                <c:pt idx="3">
                  <c:v>14.082833333333335</c:v>
                </c:pt>
                <c:pt idx="4">
                  <c:v>14.082833333333335</c:v>
                </c:pt>
                <c:pt idx="5">
                  <c:v>14.082833333333335</c:v>
                </c:pt>
                <c:pt idx="6">
                  <c:v>14.082833333333335</c:v>
                </c:pt>
                <c:pt idx="7">
                  <c:v>14.082833333333335</c:v>
                </c:pt>
                <c:pt idx="8">
                  <c:v>3.282833333333333</c:v>
                </c:pt>
                <c:pt idx="9">
                  <c:v>3.282833333333333</c:v>
                </c:pt>
                <c:pt idx="10">
                  <c:v>3.282833333333333</c:v>
                </c:pt>
                <c:pt idx="11">
                  <c:v>3.282833333333333</c:v>
                </c:pt>
                <c:pt idx="12">
                  <c:v>3.282833333333333</c:v>
                </c:pt>
                <c:pt idx="13">
                  <c:v>3.282833333333333</c:v>
                </c:pt>
                <c:pt idx="14">
                  <c:v>3.282833333333333</c:v>
                </c:pt>
                <c:pt idx="15">
                  <c:v>3.282833333333333</c:v>
                </c:pt>
                <c:pt idx="16">
                  <c:v>3.282833333333333</c:v>
                </c:pt>
                <c:pt idx="17">
                  <c:v>3.282833333333333</c:v>
                </c:pt>
                <c:pt idx="18">
                  <c:v>3.282833333333333</c:v>
                </c:pt>
                <c:pt idx="19">
                  <c:v>3.282833333333333</c:v>
                </c:pt>
                <c:pt idx="20">
                  <c:v>3.282833333333333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784B-4063-A910-37FF7DEA44E3}"/>
            </c:ext>
          </c:extLst>
        </c:ser>
        <c:ser>
          <c:idx val="2"/>
          <c:order val="10"/>
          <c:tx>
            <c:strRef>
              <c:f>'Flex_Vs_XDD (3)'!$A$9</c:f>
              <c:strCache>
                <c:ptCount val="1"/>
                <c:pt idx="0">
                  <c:v>BCB</c:v>
                </c:pt>
              </c:strCache>
            </c:strRef>
          </c:tx>
          <c:spPr>
            <a:ln w="34925" cap="rnd">
              <a:solidFill>
                <a:schemeClr val="accent6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(3)'!$B$9:$AE$9</c:f>
              <c:numCache>
                <c:formatCode>General</c:formatCode>
                <c:ptCount val="21"/>
                <c:pt idx="0">
                  <c:v>24.6</c:v>
                </c:pt>
                <c:pt idx="1">
                  <c:v>24.6</c:v>
                </c:pt>
                <c:pt idx="2">
                  <c:v>24.6</c:v>
                </c:pt>
                <c:pt idx="3">
                  <c:v>14.5</c:v>
                </c:pt>
                <c:pt idx="4">
                  <c:v>14.5</c:v>
                </c:pt>
                <c:pt idx="5">
                  <c:v>14.5</c:v>
                </c:pt>
                <c:pt idx="6">
                  <c:v>14.5</c:v>
                </c:pt>
                <c:pt idx="7">
                  <c:v>14.5</c:v>
                </c:pt>
                <c:pt idx="8">
                  <c:v>12.06</c:v>
                </c:pt>
                <c:pt idx="9">
                  <c:v>12.06</c:v>
                </c:pt>
                <c:pt idx="10">
                  <c:v>12.06</c:v>
                </c:pt>
                <c:pt idx="11">
                  <c:v>12.06</c:v>
                </c:pt>
                <c:pt idx="12">
                  <c:v>12.06</c:v>
                </c:pt>
                <c:pt idx="13">
                  <c:v>12.06</c:v>
                </c:pt>
                <c:pt idx="14">
                  <c:v>12.06</c:v>
                </c:pt>
                <c:pt idx="15">
                  <c:v>12.06</c:v>
                </c:pt>
                <c:pt idx="16">
                  <c:v>12.06</c:v>
                </c:pt>
                <c:pt idx="17">
                  <c:v>12.06</c:v>
                </c:pt>
                <c:pt idx="18" formatCode="0.0">
                  <c:v>12.06</c:v>
                </c:pt>
                <c:pt idx="19" formatCode="0.0">
                  <c:v>12.06</c:v>
                </c:pt>
                <c:pt idx="20" formatCode="0.0">
                  <c:v>12.06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4B-4063-A910-37FF7DEA44E3}"/>
            </c:ext>
          </c:extLst>
        </c:ser>
        <c:ser>
          <c:idx val="0"/>
          <c:order val="11"/>
          <c:tx>
            <c:strRef>
              <c:f>'Flex_Vs_XDD (3)'!$A$3</c:f>
              <c:strCache>
                <c:ptCount val="1"/>
                <c:pt idx="0">
                  <c:v>FlexEVan base</c:v>
                </c:pt>
              </c:strCache>
            </c:strRef>
          </c:tx>
          <c:spPr>
            <a:ln w="34925" cap="rnd">
              <a:solidFill>
                <a:srgbClr val="00B0F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(3)'!$B$3:$AE$3</c:f>
              <c:numCache>
                <c:formatCode>0.0</c:formatCode>
                <c:ptCount val="21"/>
                <c:pt idx="0">
                  <c:v>33.243747222222218</c:v>
                </c:pt>
                <c:pt idx="1">
                  <c:v>33.243747222222218</c:v>
                </c:pt>
                <c:pt idx="2">
                  <c:v>33.243747222222218</c:v>
                </c:pt>
                <c:pt idx="3">
                  <c:v>28.443747222222221</c:v>
                </c:pt>
                <c:pt idx="4">
                  <c:v>28.443747222222221</c:v>
                </c:pt>
                <c:pt idx="5">
                  <c:v>28.443747222222221</c:v>
                </c:pt>
                <c:pt idx="6">
                  <c:v>28.443747222222221</c:v>
                </c:pt>
                <c:pt idx="7">
                  <c:v>28.443747222222221</c:v>
                </c:pt>
                <c:pt idx="8">
                  <c:v>28.443747222222221</c:v>
                </c:pt>
                <c:pt idx="9">
                  <c:v>24.76454722222222</c:v>
                </c:pt>
                <c:pt idx="10">
                  <c:v>24.76454722222222</c:v>
                </c:pt>
                <c:pt idx="11">
                  <c:v>24.76454722222222</c:v>
                </c:pt>
                <c:pt idx="12">
                  <c:v>24.76454722222222</c:v>
                </c:pt>
                <c:pt idx="13">
                  <c:v>24.76454722222222</c:v>
                </c:pt>
                <c:pt idx="14">
                  <c:v>24.76454722222222</c:v>
                </c:pt>
                <c:pt idx="15">
                  <c:v>24.76454722222222</c:v>
                </c:pt>
                <c:pt idx="16">
                  <c:v>24.76454722222222</c:v>
                </c:pt>
                <c:pt idx="17">
                  <c:v>24.76454722222222</c:v>
                </c:pt>
                <c:pt idx="18">
                  <c:v>24.76454722222222</c:v>
                </c:pt>
                <c:pt idx="19">
                  <c:v>24.76454722222222</c:v>
                </c:pt>
                <c:pt idx="20">
                  <c:v>24.76454722222222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4B-4063-A910-37FF7DEA44E3}"/>
            </c:ext>
          </c:extLst>
        </c:ser>
        <c:ser>
          <c:idx val="1"/>
          <c:order val="12"/>
          <c:tx>
            <c:strRef>
              <c:f>'Flex_Vs_XDD (3)'!$A$5</c:f>
              <c:strCache>
                <c:ptCount val="1"/>
                <c:pt idx="0">
                  <c:v>EZ1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'Flex_Vs_XDD (3)'!$B$5:$AE$5</c:f>
              <c:numCache>
                <c:formatCode>0.00</c:formatCode>
                <c:ptCount val="21"/>
                <c:pt idx="0">
                  <c:v>16.582833333333333</c:v>
                </c:pt>
                <c:pt idx="1">
                  <c:v>16.582833333333333</c:v>
                </c:pt>
                <c:pt idx="2">
                  <c:v>16.582833333333333</c:v>
                </c:pt>
                <c:pt idx="3">
                  <c:v>14.082833333333335</c:v>
                </c:pt>
                <c:pt idx="4">
                  <c:v>14.082833333333335</c:v>
                </c:pt>
                <c:pt idx="5">
                  <c:v>14.082833333333335</c:v>
                </c:pt>
                <c:pt idx="6">
                  <c:v>14.082833333333335</c:v>
                </c:pt>
                <c:pt idx="7">
                  <c:v>14.082833333333335</c:v>
                </c:pt>
                <c:pt idx="8">
                  <c:v>3.282833333333333</c:v>
                </c:pt>
                <c:pt idx="9">
                  <c:v>3.282833333333333</c:v>
                </c:pt>
                <c:pt idx="10">
                  <c:v>3.282833333333333</c:v>
                </c:pt>
                <c:pt idx="11">
                  <c:v>3.282833333333333</c:v>
                </c:pt>
                <c:pt idx="12">
                  <c:v>3.282833333333333</c:v>
                </c:pt>
                <c:pt idx="13">
                  <c:v>3.282833333333333</c:v>
                </c:pt>
                <c:pt idx="14">
                  <c:v>3.282833333333333</c:v>
                </c:pt>
                <c:pt idx="15">
                  <c:v>3.282833333333333</c:v>
                </c:pt>
                <c:pt idx="16">
                  <c:v>3.282833333333333</c:v>
                </c:pt>
                <c:pt idx="17">
                  <c:v>3.282833333333333</c:v>
                </c:pt>
                <c:pt idx="18">
                  <c:v>3.282833333333333</c:v>
                </c:pt>
                <c:pt idx="19">
                  <c:v>3.282833333333333</c:v>
                </c:pt>
                <c:pt idx="20">
                  <c:v>3.282833333333333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4B-4063-A910-37FF7DEA4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/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  <c:max val="6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5"/>
        <c:delete val="1"/>
      </c:legendEntry>
      <c:legendEntry>
        <c:idx val="9"/>
        <c:delete val="1"/>
      </c:legendEntry>
      <c:layout>
        <c:manualLayout>
          <c:xMode val="edge"/>
          <c:yMode val="edge"/>
          <c:x val="2.5655997012879905E-2"/>
          <c:y val="0.88532280106065353"/>
          <c:w val="0.94863781032060934"/>
          <c:h val="9.3142866690734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Comparaison courant de veille a 23°C en</a:t>
            </a:r>
            <a:r>
              <a:rPr lang="fr-FR" sz="1100" baseline="0"/>
              <a:t> Mode Client</a:t>
            </a:r>
            <a:r>
              <a:rPr lang="fr-FR" sz="1100"/>
              <a:t> </a:t>
            </a:r>
          </a:p>
        </c:rich>
      </c:tx>
      <c:layout>
        <c:manualLayout>
          <c:xMode val="edge"/>
          <c:yMode val="edge"/>
          <c:x val="0.16372050527249085"/>
          <c:y val="9.186921296296295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7761135394393855E-2"/>
          <c:y val="7.5256324179263284E-2"/>
          <c:w val="0.89701833725740365"/>
          <c:h val="0.77764142094850752"/>
        </c:manualLayout>
      </c:layout>
      <c:lineChart>
        <c:grouping val="standard"/>
        <c:varyColors val="0"/>
        <c:ser>
          <c:idx val="0"/>
          <c:order val="0"/>
          <c:tx>
            <c:strRef>
              <c:f>'Flex_Vs_XDD (3)'!$A$3</c:f>
              <c:strCache>
                <c:ptCount val="1"/>
                <c:pt idx="0">
                  <c:v>FlexEVan base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(3)'!$B$3:$AC$3</c:f>
              <c:numCache>
                <c:formatCode>0.0</c:formatCode>
                <c:ptCount val="19"/>
                <c:pt idx="0">
                  <c:v>33.243747222222218</c:v>
                </c:pt>
                <c:pt idx="1">
                  <c:v>33.243747222222218</c:v>
                </c:pt>
                <c:pt idx="2">
                  <c:v>33.243747222222218</c:v>
                </c:pt>
                <c:pt idx="3">
                  <c:v>28.443747222222221</c:v>
                </c:pt>
                <c:pt idx="4">
                  <c:v>28.443747222222221</c:v>
                </c:pt>
                <c:pt idx="5">
                  <c:v>28.443747222222221</c:v>
                </c:pt>
                <c:pt idx="6">
                  <c:v>28.443747222222221</c:v>
                </c:pt>
                <c:pt idx="7">
                  <c:v>28.443747222222221</c:v>
                </c:pt>
                <c:pt idx="8">
                  <c:v>28.443747222222221</c:v>
                </c:pt>
                <c:pt idx="9">
                  <c:v>24.76454722222222</c:v>
                </c:pt>
                <c:pt idx="10">
                  <c:v>24.76454722222222</c:v>
                </c:pt>
                <c:pt idx="11">
                  <c:v>24.76454722222222</c:v>
                </c:pt>
                <c:pt idx="12">
                  <c:v>24.76454722222222</c:v>
                </c:pt>
                <c:pt idx="13">
                  <c:v>24.76454722222222</c:v>
                </c:pt>
                <c:pt idx="14">
                  <c:v>24.76454722222222</c:v>
                </c:pt>
                <c:pt idx="15">
                  <c:v>24.76454722222222</c:v>
                </c:pt>
                <c:pt idx="16">
                  <c:v>24.76454722222222</c:v>
                </c:pt>
                <c:pt idx="17">
                  <c:v>24.76454722222222</c:v>
                </c:pt>
                <c:pt idx="18">
                  <c:v>24.76454722222222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5D-4E05-8C6F-AA156EE8F405}"/>
            </c:ext>
          </c:extLst>
        </c:ser>
        <c:ser>
          <c:idx val="5"/>
          <c:order val="2"/>
          <c:tx>
            <c:strRef>
              <c:f>'Flex_Vs_XDD (3)'!$A$6</c:f>
              <c:strCache>
                <c:ptCount val="1"/>
                <c:pt idx="0">
                  <c:v>XDD base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(3)'!$B$6:$AE$6</c:f>
              <c:numCache>
                <c:formatCode>0.0</c:formatCode>
                <c:ptCount val="21"/>
                <c:pt idx="0">
                  <c:v>23.922209027777775</c:v>
                </c:pt>
                <c:pt idx="1">
                  <c:v>19.339209027777777</c:v>
                </c:pt>
                <c:pt idx="2">
                  <c:v>19.339209027777777</c:v>
                </c:pt>
                <c:pt idx="3">
                  <c:v>16.83920902777778</c:v>
                </c:pt>
                <c:pt idx="4">
                  <c:v>16.83920902777778</c:v>
                </c:pt>
                <c:pt idx="5">
                  <c:v>16.83920902777778</c:v>
                </c:pt>
                <c:pt idx="6">
                  <c:v>16.83920902777778</c:v>
                </c:pt>
                <c:pt idx="7">
                  <c:v>16.83920902777778</c:v>
                </c:pt>
                <c:pt idx="8">
                  <c:v>5.8392090277777777</c:v>
                </c:pt>
                <c:pt idx="9">
                  <c:v>5.8392090277777777</c:v>
                </c:pt>
                <c:pt idx="10">
                  <c:v>5.8392090277777777</c:v>
                </c:pt>
                <c:pt idx="11">
                  <c:v>5.8392090277777777</c:v>
                </c:pt>
                <c:pt idx="12">
                  <c:v>5.8392090277777777</c:v>
                </c:pt>
                <c:pt idx="13">
                  <c:v>5.8392090277777777</c:v>
                </c:pt>
                <c:pt idx="14">
                  <c:v>5.8392090277777777</c:v>
                </c:pt>
                <c:pt idx="15">
                  <c:v>5.8392090277777777</c:v>
                </c:pt>
                <c:pt idx="16">
                  <c:v>5.8392090277777777</c:v>
                </c:pt>
                <c:pt idx="17">
                  <c:v>5.8392090277777777</c:v>
                </c:pt>
                <c:pt idx="18">
                  <c:v>5.8392090277777777</c:v>
                </c:pt>
                <c:pt idx="19">
                  <c:v>5.8392090277777777</c:v>
                </c:pt>
                <c:pt idx="20">
                  <c:v>5.8392090277777777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5D-4E05-8C6F-AA156EE8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600776"/>
        <c:axId val="1108608320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'Flex_Vs_XDD (3)'!$A$5</c15:sqref>
                        </c15:formulaRef>
                      </c:ext>
                    </c:extLst>
                    <c:strCache>
                      <c:ptCount val="1"/>
                      <c:pt idx="0">
                        <c:v>EZ1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'Flex_Vs_XDD (3)'!$B$2:$AE$2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28</c:v>
                      </c:pt>
                      <c:pt idx="19">
                        <c:v>29</c:v>
                      </c:pt>
                      <c:pt idx="20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'Flex_Vs_XDD (3)'!$B$5:$AE$5</c15:sqref>
                        </c15:formulaRef>
                      </c:ext>
                    </c:extLst>
                    <c:numCache>
                      <c:formatCode>0.00</c:formatCode>
                      <c:ptCount val="21"/>
                      <c:pt idx="0">
                        <c:v>16.582833333333333</c:v>
                      </c:pt>
                      <c:pt idx="1">
                        <c:v>16.582833333333333</c:v>
                      </c:pt>
                      <c:pt idx="2">
                        <c:v>16.582833333333333</c:v>
                      </c:pt>
                      <c:pt idx="3">
                        <c:v>14.082833333333335</c:v>
                      </c:pt>
                      <c:pt idx="4">
                        <c:v>14.082833333333335</c:v>
                      </c:pt>
                      <c:pt idx="5">
                        <c:v>14.082833333333335</c:v>
                      </c:pt>
                      <c:pt idx="6">
                        <c:v>14.082833333333335</c:v>
                      </c:pt>
                      <c:pt idx="7">
                        <c:v>14.082833333333335</c:v>
                      </c:pt>
                      <c:pt idx="8">
                        <c:v>3.282833333333333</c:v>
                      </c:pt>
                      <c:pt idx="9">
                        <c:v>3.282833333333333</c:v>
                      </c:pt>
                      <c:pt idx="10">
                        <c:v>3.282833333333333</c:v>
                      </c:pt>
                      <c:pt idx="11">
                        <c:v>3.282833333333333</c:v>
                      </c:pt>
                      <c:pt idx="12">
                        <c:v>3.282833333333333</c:v>
                      </c:pt>
                      <c:pt idx="13">
                        <c:v>3.282833333333333</c:v>
                      </c:pt>
                      <c:pt idx="14">
                        <c:v>3.282833333333333</c:v>
                      </c:pt>
                      <c:pt idx="15">
                        <c:v>3.282833333333333</c:v>
                      </c:pt>
                      <c:pt idx="16">
                        <c:v>3.282833333333333</c:v>
                      </c:pt>
                      <c:pt idx="17">
                        <c:v>3.282833333333333</c:v>
                      </c:pt>
                      <c:pt idx="18">
                        <c:v>3.282833333333333</c:v>
                      </c:pt>
                      <c:pt idx="19">
                        <c:v>3.282833333333333</c:v>
                      </c:pt>
                      <c:pt idx="20">
                        <c:v>3.282833333333333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B5D-4E05-8C6F-AA156EE8F405}"/>
                  </c:ext>
                </c:extLst>
              </c15:ser>
            </c15:filteredLineSeries>
          </c:ext>
        </c:extLst>
      </c:lineChart>
      <c:catAx>
        <c:axId val="110860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layout>
            <c:manualLayout>
              <c:xMode val="edge"/>
              <c:yMode val="edge"/>
              <c:x val="0.55205020298980201"/>
              <c:y val="0.90694605366521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8320"/>
        <c:crosses val="autoZero"/>
        <c:auto val="1"/>
        <c:lblAlgn val="ctr"/>
        <c:lblOffset val="100"/>
        <c:noMultiLvlLbl val="0"/>
      </c:catAx>
      <c:valAx>
        <c:axId val="1108608320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 de veille mA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8600776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224521455584826"/>
          <c:y val="0.92700994958212801"/>
          <c:w val="0.37079212158400887"/>
          <c:h val="7.2990451388888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'Flex_Vs_XDD (3)'!$A$79</c:f>
              <c:strCache>
                <c:ptCount val="1"/>
                <c:pt idx="0">
                  <c:v>FlexEVan Base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(3)'!$B$79:$AE$79</c:f>
              <c:numCache>
                <c:formatCode>0.0</c:formatCode>
                <c:ptCount val="21"/>
                <c:pt idx="0">
                  <c:v>26.741361111111111</c:v>
                </c:pt>
                <c:pt idx="1">
                  <c:v>26.491361111111111</c:v>
                </c:pt>
                <c:pt idx="2">
                  <c:v>26.491361111111111</c:v>
                </c:pt>
                <c:pt idx="3">
                  <c:v>23.891361111111113</c:v>
                </c:pt>
                <c:pt idx="4">
                  <c:v>23.891361111111113</c:v>
                </c:pt>
                <c:pt idx="5">
                  <c:v>23.891361111111113</c:v>
                </c:pt>
                <c:pt idx="6">
                  <c:v>23.891361111111113</c:v>
                </c:pt>
                <c:pt idx="7">
                  <c:v>23.891361111111113</c:v>
                </c:pt>
                <c:pt idx="8">
                  <c:v>8.1543611111111094</c:v>
                </c:pt>
                <c:pt idx="9">
                  <c:v>8.1543611111111094</c:v>
                </c:pt>
                <c:pt idx="10">
                  <c:v>7.958161111111111</c:v>
                </c:pt>
                <c:pt idx="11">
                  <c:v>7.958161111111111</c:v>
                </c:pt>
                <c:pt idx="12">
                  <c:v>7.958161111111111</c:v>
                </c:pt>
                <c:pt idx="13">
                  <c:v>7.958161111111111</c:v>
                </c:pt>
                <c:pt idx="14">
                  <c:v>7.958161111111111</c:v>
                </c:pt>
                <c:pt idx="15">
                  <c:v>7.958161111111111</c:v>
                </c:pt>
                <c:pt idx="16">
                  <c:v>7.958161111111111</c:v>
                </c:pt>
                <c:pt idx="17">
                  <c:v>7.958161111111111</c:v>
                </c:pt>
                <c:pt idx="18">
                  <c:v>7.958161111111111</c:v>
                </c:pt>
                <c:pt idx="19">
                  <c:v>7.958161111111111</c:v>
                </c:pt>
                <c:pt idx="20">
                  <c:v>7.958161111111111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7-44C0-BA2D-FFB1FB0918EE}"/>
            </c:ext>
          </c:extLst>
        </c:ser>
        <c:ser>
          <c:idx val="1"/>
          <c:order val="1"/>
          <c:tx>
            <c:strRef>
              <c:f>'Flex_Vs_XDD (3)'!$A$80</c:f>
              <c:strCache>
                <c:ptCount val="1"/>
                <c:pt idx="0">
                  <c:v>FlexEVan Ttoptions 23°C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(3)'!$B$80:$AE$80</c:f>
              <c:numCache>
                <c:formatCode>0.0</c:formatCode>
                <c:ptCount val="21"/>
                <c:pt idx="0">
                  <c:v>43.441361111111107</c:v>
                </c:pt>
                <c:pt idx="1">
                  <c:v>43.191361111111107</c:v>
                </c:pt>
                <c:pt idx="2">
                  <c:v>43.191361111111107</c:v>
                </c:pt>
                <c:pt idx="3">
                  <c:v>40.591361111111112</c:v>
                </c:pt>
                <c:pt idx="4">
                  <c:v>40.591361111111112</c:v>
                </c:pt>
                <c:pt idx="5">
                  <c:v>40.591361111111112</c:v>
                </c:pt>
                <c:pt idx="6">
                  <c:v>40.591361111111112</c:v>
                </c:pt>
                <c:pt idx="7">
                  <c:v>40.591361111111112</c:v>
                </c:pt>
                <c:pt idx="8">
                  <c:v>24.854361111111114</c:v>
                </c:pt>
                <c:pt idx="9">
                  <c:v>24.658161111111109</c:v>
                </c:pt>
                <c:pt idx="10">
                  <c:v>24.658161111111109</c:v>
                </c:pt>
                <c:pt idx="11">
                  <c:v>24.658161111111109</c:v>
                </c:pt>
                <c:pt idx="12">
                  <c:v>24.658161111111109</c:v>
                </c:pt>
                <c:pt idx="13">
                  <c:v>24.658161111111109</c:v>
                </c:pt>
                <c:pt idx="14">
                  <c:v>24.658161111111109</c:v>
                </c:pt>
                <c:pt idx="15">
                  <c:v>24.658161111111109</c:v>
                </c:pt>
                <c:pt idx="16">
                  <c:v>24.658161111111109</c:v>
                </c:pt>
                <c:pt idx="17">
                  <c:v>24.658161111111109</c:v>
                </c:pt>
                <c:pt idx="18">
                  <c:v>24.658161111111109</c:v>
                </c:pt>
                <c:pt idx="19">
                  <c:v>24.658161111111109</c:v>
                </c:pt>
                <c:pt idx="20">
                  <c:v>24.658161111111109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7-44C0-BA2D-FFB1FB0918EE}"/>
            </c:ext>
          </c:extLst>
        </c:ser>
        <c:ser>
          <c:idx val="2"/>
          <c:order val="2"/>
          <c:tx>
            <c:strRef>
              <c:f>'Flex_Vs_XDD (3)'!$A$81</c:f>
              <c:strCache>
                <c:ptCount val="1"/>
                <c:pt idx="0">
                  <c:v>FlexEVan Base 70°C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(3)'!$B$81:$AE$81</c:f>
              <c:numCache>
                <c:formatCode>0.0</c:formatCode>
                <c:ptCount val="21"/>
                <c:pt idx="0">
                  <c:v>49.821361111111116</c:v>
                </c:pt>
                <c:pt idx="1">
                  <c:v>49.571361111111116</c:v>
                </c:pt>
                <c:pt idx="2">
                  <c:v>49.571361111111116</c:v>
                </c:pt>
                <c:pt idx="3">
                  <c:v>46.971361111111115</c:v>
                </c:pt>
                <c:pt idx="4">
                  <c:v>46.971361111111115</c:v>
                </c:pt>
                <c:pt idx="5">
                  <c:v>46.971361111111115</c:v>
                </c:pt>
                <c:pt idx="6">
                  <c:v>46.971361111111115</c:v>
                </c:pt>
                <c:pt idx="7">
                  <c:v>46.971361111111115</c:v>
                </c:pt>
                <c:pt idx="8">
                  <c:v>8.1543611111111094</c:v>
                </c:pt>
                <c:pt idx="9">
                  <c:v>8.1543611111111094</c:v>
                </c:pt>
                <c:pt idx="10">
                  <c:v>8.1543611111111094</c:v>
                </c:pt>
                <c:pt idx="11">
                  <c:v>7.958161111111111</c:v>
                </c:pt>
                <c:pt idx="12">
                  <c:v>7.958161111111111</c:v>
                </c:pt>
                <c:pt idx="13">
                  <c:v>7.958161111111111</c:v>
                </c:pt>
                <c:pt idx="14">
                  <c:v>7.958161111111111</c:v>
                </c:pt>
                <c:pt idx="15">
                  <c:v>7.958161111111111</c:v>
                </c:pt>
                <c:pt idx="16">
                  <c:v>7.958161111111111</c:v>
                </c:pt>
                <c:pt idx="17">
                  <c:v>7.958161111111111</c:v>
                </c:pt>
                <c:pt idx="18">
                  <c:v>7.958161111111111</c:v>
                </c:pt>
                <c:pt idx="19">
                  <c:v>7.958161111111111</c:v>
                </c:pt>
                <c:pt idx="20">
                  <c:v>7.958161111111111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F7-44C0-BA2D-FFB1FB0918EE}"/>
            </c:ext>
          </c:extLst>
        </c:ser>
        <c:ser>
          <c:idx val="3"/>
          <c:order val="3"/>
          <c:tx>
            <c:strRef>
              <c:f>'Flex_Vs_XDD (3)'!$A$82</c:f>
              <c:strCache>
                <c:ptCount val="1"/>
                <c:pt idx="0">
                  <c:v>FlexEVan Ttoptions 70°C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(3)'!$B$78:$AE$78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(3)'!$B$82:$AE$82</c:f>
              <c:numCache>
                <c:formatCode>0.0</c:formatCode>
                <c:ptCount val="21"/>
                <c:pt idx="0">
                  <c:v>66.521361111111119</c:v>
                </c:pt>
                <c:pt idx="1">
                  <c:v>66.271361111111119</c:v>
                </c:pt>
                <c:pt idx="2">
                  <c:v>66.271361111111119</c:v>
                </c:pt>
                <c:pt idx="3">
                  <c:v>63.671361111111118</c:v>
                </c:pt>
                <c:pt idx="4">
                  <c:v>63.671361111111118</c:v>
                </c:pt>
                <c:pt idx="5">
                  <c:v>63.671361111111118</c:v>
                </c:pt>
                <c:pt idx="6">
                  <c:v>63.671361111111118</c:v>
                </c:pt>
                <c:pt idx="7">
                  <c:v>63.671361111111118</c:v>
                </c:pt>
                <c:pt idx="8">
                  <c:v>24.854361111111114</c:v>
                </c:pt>
                <c:pt idx="9">
                  <c:v>24.854361111111114</c:v>
                </c:pt>
                <c:pt idx="10">
                  <c:v>24.854361111111114</c:v>
                </c:pt>
                <c:pt idx="11">
                  <c:v>24.658161111111109</c:v>
                </c:pt>
                <c:pt idx="12">
                  <c:v>24.658161111111109</c:v>
                </c:pt>
                <c:pt idx="13">
                  <c:v>24.658161111111109</c:v>
                </c:pt>
                <c:pt idx="14">
                  <c:v>24.658161111111109</c:v>
                </c:pt>
                <c:pt idx="15">
                  <c:v>24.658161111111109</c:v>
                </c:pt>
                <c:pt idx="16">
                  <c:v>24.658161111111109</c:v>
                </c:pt>
                <c:pt idx="17">
                  <c:v>24.658161111111109</c:v>
                </c:pt>
                <c:pt idx="18">
                  <c:v>24.658161111111109</c:v>
                </c:pt>
                <c:pt idx="19">
                  <c:v>24.658161111111109</c:v>
                </c:pt>
                <c:pt idx="20">
                  <c:v>24.658161111111109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F7-44C0-BA2D-FFB1FB091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520400"/>
        <c:axId val="1085520760"/>
      </c:lineChart>
      <c:catAx>
        <c:axId val="108552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5520760"/>
        <c:crosses val="autoZero"/>
        <c:auto val="1"/>
        <c:lblAlgn val="ctr"/>
        <c:lblOffset val="100"/>
        <c:noMultiLvlLbl val="0"/>
      </c:catAx>
      <c:valAx>
        <c:axId val="108552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Conso de veille en 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552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200" b="1" i="0" baseline="0">
                <a:effectLst/>
              </a:rPr>
              <a:t>Energie necessaire au biberonnage / Parking 30jours</a:t>
            </a:r>
            <a:endParaRPr lang="fr-FR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703123118784463"/>
          <c:y val="0.16052814454482278"/>
          <c:w val="0.86238772905680361"/>
          <c:h val="0.611303052024681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'Flex_Vs_XDD (3)'!$A$57</c:f>
              <c:strCache>
                <c:ptCount val="1"/>
                <c:pt idx="0">
                  <c:v>XFK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'Flex_Vs_XDD (3)'!$A$58</c:f>
              <c:numCache>
                <c:formatCode>General</c:formatCode>
                <c:ptCount val="1"/>
                <c:pt idx="0">
                  <c:v>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E-4BB1-9858-5428D942B409}"/>
            </c:ext>
          </c:extLst>
        </c:ser>
        <c:ser>
          <c:idx val="1"/>
          <c:order val="1"/>
          <c:tx>
            <c:strRef>
              <c:f>'Flex_Vs_XDD (3)'!$B$57</c:f>
              <c:strCache>
                <c:ptCount val="1"/>
                <c:pt idx="0">
                  <c:v>X07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'Flex_Vs_XDD (3)'!$B$58</c:f>
              <c:numCache>
                <c:formatCode>General</c:formatCode>
                <c:ptCount val="1"/>
                <c:pt idx="0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E-4BB1-9858-5428D942B409}"/>
            </c:ext>
          </c:extLst>
        </c:ser>
        <c:ser>
          <c:idx val="2"/>
          <c:order val="2"/>
          <c:tx>
            <c:strRef>
              <c:f>'Flex_Vs_XDD (3)'!$C$57</c:f>
              <c:strCache>
                <c:ptCount val="1"/>
                <c:pt idx="0">
                  <c:v>B10-ph2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'Flex_Vs_XDD (3)'!$C$58</c:f>
              <c:numCache>
                <c:formatCode>General</c:formatCode>
                <c:ptCount val="1"/>
                <c:pt idx="0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AE-4BB1-9858-5428D942B409}"/>
            </c:ext>
          </c:extLst>
        </c:ser>
        <c:ser>
          <c:idx val="3"/>
          <c:order val="3"/>
          <c:tx>
            <c:strRef>
              <c:f>'Flex_Vs_XDD (3)'!$D$57</c:f>
              <c:strCache>
                <c:ptCount val="1"/>
                <c:pt idx="0">
                  <c:v>BBG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'Flex_Vs_XDD (3)'!$D$58</c:f>
              <c:numCache>
                <c:formatCode>General</c:formatCode>
                <c:ptCount val="1"/>
                <c:pt idx="0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AE-4BB1-9858-5428D942B409}"/>
            </c:ext>
          </c:extLst>
        </c:ser>
        <c:ser>
          <c:idx val="4"/>
          <c:order val="4"/>
          <c:tx>
            <c:strRef>
              <c:f>'Flex_Vs_XDD (3)'!$E$57</c:f>
              <c:strCache>
                <c:ptCount val="1"/>
                <c:pt idx="0">
                  <c:v>BCB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val>
            <c:numRef>
              <c:f>'Flex_Vs_XDD (3)'!$E$58</c:f>
              <c:numCache>
                <c:formatCode>General</c:formatCode>
                <c:ptCount val="1"/>
                <c:pt idx="0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AE-4BB1-9858-5428D942B409}"/>
            </c:ext>
          </c:extLst>
        </c:ser>
        <c:ser>
          <c:idx val="5"/>
          <c:order val="5"/>
          <c:tx>
            <c:strRef>
              <c:f>'Flex_Vs_XDD (3)'!$F$57</c:f>
              <c:strCache>
                <c:ptCount val="1"/>
                <c:pt idx="0">
                  <c:v>HCB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'Flex_Vs_XDD (3)'!$F$58</c:f>
              <c:numCache>
                <c:formatCode>General</c:formatCode>
                <c:ptCount val="1"/>
                <c:pt idx="0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AE-4BB1-9858-5428D942B409}"/>
            </c:ext>
          </c:extLst>
        </c:ser>
        <c:ser>
          <c:idx val="6"/>
          <c:order val="6"/>
          <c:tx>
            <c:strRef>
              <c:f>'Flex_Vs_XDD (3)'!$G$57</c:f>
              <c:strCache>
                <c:ptCount val="1"/>
                <c:pt idx="0">
                  <c:v>ECHO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val>
            <c:numRef>
              <c:f>'Flex_Vs_XDD (3)'!$G$58</c:f>
              <c:numCache>
                <c:formatCode>General</c:formatCode>
                <c:ptCount val="1"/>
                <c:pt idx="0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AE-4BB1-9858-5428D942B409}"/>
            </c:ext>
          </c:extLst>
        </c:ser>
        <c:ser>
          <c:idx val="7"/>
          <c:order val="7"/>
          <c:tx>
            <c:strRef>
              <c:f>'Flex_Vs_XDD (3)'!$H$57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'Flex_Vs_XDD (3)'!$H$58</c:f>
              <c:numCache>
                <c:formatCode>General</c:formatCode>
                <c:ptCount val="1"/>
                <c:pt idx="0">
                  <c:v>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AE-4BB1-9858-5428D942B409}"/>
            </c:ext>
          </c:extLst>
        </c:ser>
        <c:ser>
          <c:idx val="8"/>
          <c:order val="8"/>
          <c:tx>
            <c:strRef>
              <c:f>'Flex_Vs_XDD (3)'!$I$57</c:f>
              <c:strCache>
                <c:ptCount val="1"/>
                <c:pt idx="0">
                  <c:v>FlexEvan 23°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'Flex_Vs_XDD (3)'!$I$58</c:f>
              <c:numCache>
                <c:formatCode>General</c:formatCode>
                <c:ptCount val="1"/>
                <c:pt idx="0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AE-4BB1-9858-5428D942B409}"/>
            </c:ext>
          </c:extLst>
        </c:ser>
        <c:ser>
          <c:idx val="9"/>
          <c:order val="9"/>
          <c:tx>
            <c:strRef>
              <c:f>'Flex_Vs_XDD (3)'!$J$57</c:f>
              <c:strCache>
                <c:ptCount val="1"/>
                <c:pt idx="0">
                  <c:v>FlexEvan 70°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/>
          </c:spPr>
          <c:invertIfNegative val="0"/>
          <c:val>
            <c:numRef>
              <c:f>'Flex_Vs_XDD (3)'!$J$58</c:f>
              <c:numCache>
                <c:formatCode>General</c:formatCode>
                <c:ptCount val="1"/>
                <c:pt idx="0">
                  <c:v>1632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3AE-4BB1-9858-5428D942B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447616"/>
        <c:axId val="2100439696"/>
      </c:barChart>
      <c:catAx>
        <c:axId val="21004476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0439696"/>
        <c:crosses val="autoZero"/>
        <c:auto val="1"/>
        <c:lblAlgn val="ctr"/>
        <c:lblOffset val="100"/>
        <c:noMultiLvlLbl val="0"/>
      </c:catAx>
      <c:valAx>
        <c:axId val="210043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Wh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044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Ah necessaires pour parking 30jours /23°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'Flex_Vs_XDD (3)'!$B$112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'Flex_Vs_XDD (3)'!$A$113:$A$114</c:f>
              <c:strCache>
                <c:ptCount val="2"/>
                <c:pt idx="0">
                  <c:v>base</c:v>
                </c:pt>
                <c:pt idx="1">
                  <c:v>TToptions</c:v>
                </c:pt>
              </c:strCache>
            </c:strRef>
          </c:cat>
          <c:val>
            <c:numRef>
              <c:f>'Flex_Vs_XDD (3)'!$B$113:$B$114</c:f>
              <c:numCache>
                <c:formatCode>0.00</c:formatCode>
                <c:ptCount val="2"/>
                <c:pt idx="0">
                  <c:v>7.8007225000000071</c:v>
                </c:pt>
                <c:pt idx="1">
                  <c:v>19.680172499999994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7-4AC2-ABB0-3FDC2D5FF443}"/>
            </c:ext>
          </c:extLst>
        </c:ser>
        <c:ser>
          <c:idx val="1"/>
          <c:order val="1"/>
          <c:tx>
            <c:strRef>
              <c:f>'Flex_Vs_XDD (3)'!$C$112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'Flex_Vs_XDD (3)'!$A$113:$A$114</c:f>
              <c:strCache>
                <c:ptCount val="2"/>
                <c:pt idx="0">
                  <c:v>base</c:v>
                </c:pt>
                <c:pt idx="1">
                  <c:v>TToptions</c:v>
                </c:pt>
              </c:strCache>
            </c:strRef>
          </c:cat>
          <c:val>
            <c:numRef>
              <c:f>'Flex_Vs_XDD (3)'!$C$113:$C$114</c:f>
              <c:numCache>
                <c:formatCode>0.00</c:formatCode>
                <c:ptCount val="2"/>
                <c:pt idx="0">
                  <c:v>9.8699999999999992</c:v>
                </c:pt>
                <c:pt idx="1">
                  <c:v>21.89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7-4AC2-ABB0-3FDC2D5FF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070488"/>
        <c:axId val="2128069768"/>
      </c:barChart>
      <c:catAx>
        <c:axId val="212807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8069768"/>
        <c:crosses val="autoZero"/>
        <c:auto val="1"/>
        <c:lblAlgn val="ctr"/>
        <c:lblOffset val="100"/>
        <c:noMultiLvlLbl val="0"/>
      </c:catAx>
      <c:valAx>
        <c:axId val="212806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Ah/ 30 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807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1" i="0" baseline="0">
                <a:effectLst/>
              </a:rPr>
              <a:t>Energie necessaire au biberonnage / Parking 30jours</a:t>
            </a:r>
            <a:endParaRPr lang="fr-F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23-4FB3-9955-D8DBF9EA0DE7}"/>
              </c:ext>
            </c:extLst>
          </c:dPt>
          <c:cat>
            <c:strRef>
              <c:f>'Flex_Vs_XDD (3)'!$H$57:$I$57</c:f>
              <c:strCache>
                <c:ptCount val="2"/>
                <c:pt idx="0">
                  <c:v>XDD</c:v>
                </c:pt>
                <c:pt idx="1">
                  <c:v>FlexEvan 23°</c:v>
                </c:pt>
              </c:strCache>
            </c:strRef>
          </c:cat>
          <c:val>
            <c:numRef>
              <c:f>'Flex_Vs_XDD (3)'!$H$58:$I$58</c:f>
              <c:numCache>
                <c:formatCode>General</c:formatCode>
                <c:ptCount val="2"/>
                <c:pt idx="0">
                  <c:v>1026</c:v>
                </c:pt>
                <c:pt idx="1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23-4FB3-9955-D8DBF9EA0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215368"/>
        <c:axId val="1095229408"/>
      </c:barChart>
      <c:catAx>
        <c:axId val="109521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229408"/>
        <c:crosses val="autoZero"/>
        <c:auto val="1"/>
        <c:lblAlgn val="ctr"/>
        <c:lblOffset val="100"/>
        <c:noMultiLvlLbl val="0"/>
      </c:catAx>
      <c:valAx>
        <c:axId val="10952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Wh / 30 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521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'Flex_Vs_XDD (3)'!$A$123</c:f>
              <c:strCache>
                <c:ptCount val="1"/>
                <c:pt idx="0">
                  <c:v>FlexEvan 23°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'Flex_Vs_XDD (3)'!$B$122:$AI$122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'Flex_Vs_XDD (3)'!$B$123:$AI$123</c:f>
              <c:numCache>
                <c:formatCode>0.00</c:formatCode>
                <c:ptCount val="25"/>
                <c:pt idx="0">
                  <c:v>92</c:v>
                </c:pt>
                <c:pt idx="1">
                  <c:v>89.502270333333328</c:v>
                </c:pt>
                <c:pt idx="2">
                  <c:v>87.44037177777777</c:v>
                </c:pt>
                <c:pt idx="3">
                  <c:v>85.378473222222212</c:v>
                </c:pt>
                <c:pt idx="4">
                  <c:v>85.378473222222212</c:v>
                </c:pt>
                <c:pt idx="5">
                  <c:v>83.508574853656512</c:v>
                </c:pt>
                <c:pt idx="6">
                  <c:v>81.638676298100961</c:v>
                </c:pt>
                <c:pt idx="7">
                  <c:v>81.638676298100961</c:v>
                </c:pt>
                <c:pt idx="8">
                  <c:v>79.768777929535261</c:v>
                </c:pt>
                <c:pt idx="9">
                  <c:v>90</c:v>
                </c:pt>
                <c:pt idx="10">
                  <c:v>88.130101444444449</c:v>
                </c:pt>
                <c:pt idx="11">
                  <c:v>88.130101444444449</c:v>
                </c:pt>
                <c:pt idx="12">
                  <c:v>86.462523055646756</c:v>
                </c:pt>
                <c:pt idx="13">
                  <c:v>84.794944500091205</c:v>
                </c:pt>
                <c:pt idx="14">
                  <c:v>83.127365944535654</c:v>
                </c:pt>
                <c:pt idx="15">
                  <c:v>81.459787388980104</c:v>
                </c:pt>
                <c:pt idx="16">
                  <c:v>79.792208833424553</c:v>
                </c:pt>
                <c:pt idx="17">
                  <c:v>90</c:v>
                </c:pt>
                <c:pt idx="18">
                  <c:v>84.997264333333305</c:v>
                </c:pt>
                <c:pt idx="19">
                  <c:v>83.32968577777774</c:v>
                </c:pt>
                <c:pt idx="20">
                  <c:v>81.662107222222176</c:v>
                </c:pt>
                <c:pt idx="21">
                  <c:v>79.994528666666611</c:v>
                </c:pt>
                <c:pt idx="22">
                  <c:v>90</c:v>
                </c:pt>
                <c:pt idx="23">
                  <c:v>88.332421444444435</c:v>
                </c:pt>
                <c:pt idx="24">
                  <c:v>86.66484288888887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2-4A06-8FBC-287FB395F489}"/>
            </c:ext>
          </c:extLst>
        </c:ser>
        <c:ser>
          <c:idx val="1"/>
          <c:order val="1"/>
          <c:tx>
            <c:strRef>
              <c:f>'Flex_Vs_XDD (3)'!$A$124</c:f>
              <c:strCache>
                <c:ptCount val="1"/>
                <c:pt idx="0">
                  <c:v>FlexEvan 70°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'Flex_Vs_XDD (3)'!$B$122:$AI$122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24</c:v>
                </c:pt>
                <c:pt idx="19">
                  <c:v>25</c:v>
                </c:pt>
                <c:pt idx="20">
                  <c:v>26</c:v>
                </c:pt>
                <c:pt idx="21">
                  <c:v>27</c:v>
                </c:pt>
                <c:pt idx="22">
                  <c:v>28</c:v>
                </c:pt>
                <c:pt idx="23">
                  <c:v>29</c:v>
                </c:pt>
                <c:pt idx="24">
                  <c:v>30</c:v>
                </c:pt>
              </c:numCache>
            </c:numRef>
          </c:xVal>
          <c:yVal>
            <c:numRef>
              <c:f>'Flex_Vs_XDD (3)'!$B$124:$AI$124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82-4A06-8FBC-287FB395F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471048"/>
        <c:axId val="2065472488"/>
      </c:scatterChart>
      <c:valAx>
        <c:axId val="2065471048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5472488"/>
        <c:crosses val="autoZero"/>
        <c:crossBetween val="midCat"/>
      </c:valAx>
      <c:valAx>
        <c:axId val="206547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5471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Courant de veille Flexevan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'Flex_Vs_XDD (3)'!$A$3</c:f>
              <c:strCache>
                <c:ptCount val="1"/>
                <c:pt idx="0">
                  <c:v>FlexEVan base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(3)'!$B$3:$AC$3</c:f>
              <c:numCache>
                <c:formatCode>0.0</c:formatCode>
                <c:ptCount val="19"/>
                <c:pt idx="0">
                  <c:v>33.243747222222218</c:v>
                </c:pt>
                <c:pt idx="1">
                  <c:v>33.243747222222218</c:v>
                </c:pt>
                <c:pt idx="2">
                  <c:v>33.243747222222218</c:v>
                </c:pt>
                <c:pt idx="3">
                  <c:v>28.443747222222221</c:v>
                </c:pt>
                <c:pt idx="4">
                  <c:v>28.443747222222221</c:v>
                </c:pt>
                <c:pt idx="5">
                  <c:v>28.443747222222221</c:v>
                </c:pt>
                <c:pt idx="6">
                  <c:v>28.443747222222221</c:v>
                </c:pt>
                <c:pt idx="7">
                  <c:v>28.443747222222221</c:v>
                </c:pt>
                <c:pt idx="8">
                  <c:v>28.443747222222221</c:v>
                </c:pt>
                <c:pt idx="9">
                  <c:v>24.76454722222222</c:v>
                </c:pt>
                <c:pt idx="10">
                  <c:v>24.76454722222222</c:v>
                </c:pt>
                <c:pt idx="11">
                  <c:v>24.76454722222222</c:v>
                </c:pt>
                <c:pt idx="12">
                  <c:v>24.76454722222222</c:v>
                </c:pt>
                <c:pt idx="13">
                  <c:v>24.76454722222222</c:v>
                </c:pt>
                <c:pt idx="14">
                  <c:v>24.76454722222222</c:v>
                </c:pt>
                <c:pt idx="15">
                  <c:v>24.76454722222222</c:v>
                </c:pt>
                <c:pt idx="16">
                  <c:v>24.76454722222222</c:v>
                </c:pt>
                <c:pt idx="17">
                  <c:v>24.76454722222222</c:v>
                </c:pt>
                <c:pt idx="18">
                  <c:v>24.76454722222222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D-4756-B454-8EE0E49426CE}"/>
            </c:ext>
          </c:extLst>
        </c:ser>
        <c:ser>
          <c:idx val="1"/>
          <c:order val="1"/>
          <c:tx>
            <c:strRef>
              <c:f>'Flex_Vs_XDD (3)'!$A$4</c:f>
              <c:strCache>
                <c:ptCount val="1"/>
                <c:pt idx="0">
                  <c:v>FlexEVan Ttoptions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(3)'!$B$2:$AE$2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</c:numCache>
            </c:numRef>
          </c:cat>
          <c:val>
            <c:numRef>
              <c:f>'Flex_Vs_XDD (3)'!$B$4:$AC$4</c:f>
              <c:numCache>
                <c:formatCode>0.0</c:formatCode>
                <c:ptCount val="19"/>
                <c:pt idx="0">
                  <c:v>59.643747222222224</c:v>
                </c:pt>
                <c:pt idx="1">
                  <c:v>59.643747222222224</c:v>
                </c:pt>
                <c:pt idx="2">
                  <c:v>59.643747222222224</c:v>
                </c:pt>
                <c:pt idx="3">
                  <c:v>54.843747222222213</c:v>
                </c:pt>
                <c:pt idx="4">
                  <c:v>54.843747222222213</c:v>
                </c:pt>
                <c:pt idx="5">
                  <c:v>54.843747222222213</c:v>
                </c:pt>
                <c:pt idx="6">
                  <c:v>54.843747222222213</c:v>
                </c:pt>
                <c:pt idx="7">
                  <c:v>54.843747222222213</c:v>
                </c:pt>
                <c:pt idx="8">
                  <c:v>54.843747222222213</c:v>
                </c:pt>
                <c:pt idx="9">
                  <c:v>50.464547222222215</c:v>
                </c:pt>
                <c:pt idx="10">
                  <c:v>50.464547222222215</c:v>
                </c:pt>
                <c:pt idx="11">
                  <c:v>50.464547222222215</c:v>
                </c:pt>
                <c:pt idx="12">
                  <c:v>50.464547222222215</c:v>
                </c:pt>
                <c:pt idx="13">
                  <c:v>50.464547222222215</c:v>
                </c:pt>
                <c:pt idx="14">
                  <c:v>50.464547222222215</c:v>
                </c:pt>
                <c:pt idx="15">
                  <c:v>50.464547222222215</c:v>
                </c:pt>
                <c:pt idx="16">
                  <c:v>50.464547222222215</c:v>
                </c:pt>
                <c:pt idx="17">
                  <c:v>50.464547222222215</c:v>
                </c:pt>
                <c:pt idx="18">
                  <c:v>50.464547222222215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D-4756-B454-8EE0E4942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195568"/>
        <c:axId val="1018196648"/>
      </c:lineChart>
      <c:catAx>
        <c:axId val="101819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196648"/>
        <c:crosses val="autoZero"/>
        <c:auto val="1"/>
        <c:lblAlgn val="ctr"/>
        <c:lblOffset val="100"/>
        <c:noMultiLvlLbl val="0"/>
      </c:catAx>
      <c:valAx>
        <c:axId val="1018196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819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FlexEVan sans options à 23°C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964629629629636E-2"/>
          <c:y val="9.1206443444650218E-2"/>
          <c:w val="0.89419981481481481"/>
          <c:h val="0.63037361026132877"/>
        </c:manualLayout>
      </c:layout>
      <c:areaChart>
        <c:grouping val="stacked"/>
        <c:varyColors val="0"/>
        <c:ser>
          <c:idx val="0"/>
          <c:order val="0"/>
          <c:tx>
            <c:strRef>
              <c:f>'Flex_Vs_XDD (3)'!$A$176</c:f>
              <c:strCache>
                <c:ptCount val="1"/>
                <c:pt idx="0">
                  <c:v>veille …..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val>
            <c:numRef>
              <c:f>'Flex_Vs_XDD (3)'!$B$176:$AE$176</c:f>
              <c:numCache>
                <c:formatCode>General</c:formatCode>
                <c:ptCount val="21"/>
                <c:pt idx="0">
                  <c:v>8.0299999999999994</c:v>
                </c:pt>
                <c:pt idx="1">
                  <c:v>7.78</c:v>
                </c:pt>
                <c:pt idx="2">
                  <c:v>7.78</c:v>
                </c:pt>
                <c:pt idx="3">
                  <c:v>7.78</c:v>
                </c:pt>
                <c:pt idx="4">
                  <c:v>7.78</c:v>
                </c:pt>
                <c:pt idx="5">
                  <c:v>7.78</c:v>
                </c:pt>
                <c:pt idx="6">
                  <c:v>7.78</c:v>
                </c:pt>
                <c:pt idx="7">
                  <c:v>7.78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F-4D16-8D58-C0361BA68316}"/>
            </c:ext>
          </c:extLst>
        </c:ser>
        <c:ser>
          <c:idx val="5"/>
          <c:order val="1"/>
          <c:tx>
            <c:strRef>
              <c:f>'Flex_Vs_XDD (3)'!$A$180</c:f>
              <c:strCache>
                <c:ptCount val="1"/>
                <c:pt idx="0">
                  <c:v>Arret Suspend to RAM PCU</c:v>
                </c:pt>
              </c:strCache>
            </c:strRef>
          </c:tx>
          <c:spPr>
            <a:solidFill>
              <a:srgbClr val="2EF6E3"/>
            </a:solidFill>
            <a:ln>
              <a:noFill/>
            </a:ln>
            <a:effectLst/>
          </c:spPr>
          <c:val>
            <c:numRef>
              <c:f>'Flex_Vs_XDD (3)'!$B$180:$AE$180</c:f>
              <c:numCache>
                <c:formatCode>General</c:formatCode>
                <c:ptCount val="21"/>
                <c:pt idx="0">
                  <c:v>0.71699999999999997</c:v>
                </c:pt>
                <c:pt idx="1">
                  <c:v>0.71699999999999997</c:v>
                </c:pt>
                <c:pt idx="2">
                  <c:v>0.71699999999999997</c:v>
                </c:pt>
                <c:pt idx="3">
                  <c:v>0.71699999999999997</c:v>
                </c:pt>
                <c:pt idx="4">
                  <c:v>0.71699999999999997</c:v>
                </c:pt>
                <c:pt idx="5">
                  <c:v>0.71699999999999997</c:v>
                </c:pt>
                <c:pt idx="6">
                  <c:v>0.71699999999999997</c:v>
                </c:pt>
                <c:pt idx="7">
                  <c:v>0.71699999999999997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0F-4D16-8D58-C0361BA68316}"/>
            </c:ext>
          </c:extLst>
        </c:ser>
        <c:ser>
          <c:idx val="4"/>
          <c:order val="2"/>
          <c:tx>
            <c:strRef>
              <c:f>'Flex_Vs_XDD (3)'!$A$179</c:f>
              <c:strCache>
                <c:ptCount val="1"/>
                <c:pt idx="0">
                  <c:v>Arret Suspend to RAM CDC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val>
            <c:numRef>
              <c:f>'Flex_Vs_XDD (3)'!$B$179:$AE$179</c:f>
              <c:numCache>
                <c:formatCode>General</c:formatCode>
                <c:ptCount val="21"/>
                <c:pt idx="0">
                  <c:v>1.92</c:v>
                </c:pt>
                <c:pt idx="1">
                  <c:v>1.92</c:v>
                </c:pt>
                <c:pt idx="2">
                  <c:v>1.92</c:v>
                </c:pt>
                <c:pt idx="3">
                  <c:v>1.92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F-4D16-8D58-C0361BA68316}"/>
            </c:ext>
          </c:extLst>
        </c:ser>
        <c:ser>
          <c:idx val="1"/>
          <c:order val="3"/>
          <c:tx>
            <c:strRef>
              <c:f>'Flex_Vs_XDD (3)'!$A$177</c:f>
              <c:strCache>
                <c:ptCount val="1"/>
                <c:pt idx="0">
                  <c:v>Connectivité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'Flex_Vs_XDD (3)'!$B$177:$AE$177</c:f>
              <c:numCache>
                <c:formatCode>General</c:formatCode>
                <c:ptCount val="2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0F-4D16-8D58-C0361BA68316}"/>
            </c:ext>
          </c:extLst>
        </c:ser>
        <c:ser>
          <c:idx val="3"/>
          <c:order val="4"/>
          <c:tx>
            <c:strRef>
              <c:f>'Flex_Vs_XDD (3)'!$A$178</c:f>
              <c:strCache>
                <c:ptCount val="1"/>
                <c:pt idx="0">
                  <c:v>Coupure BLM</c:v>
                </c:pt>
              </c:strCache>
            </c:strRef>
          </c:tx>
          <c:spPr>
            <a:solidFill>
              <a:srgbClr val="DB6FC9"/>
            </a:solidFill>
            <a:ln>
              <a:noFill/>
            </a:ln>
            <a:effectLst/>
          </c:spPr>
          <c:val>
            <c:numRef>
              <c:f>'Flex_Vs_XDD (3)'!$B$178:$AE$178</c:f>
              <c:numCache>
                <c:formatCode>General</c:formatCode>
                <c:ptCount val="2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0F-4D16-8D58-C0361BA68316}"/>
            </c:ext>
          </c:extLst>
        </c:ser>
        <c:ser>
          <c:idx val="2"/>
          <c:order val="5"/>
          <c:tx>
            <c:strRef>
              <c:f>'Flex_Vs_XDD (3)'!$A$181</c:f>
              <c:strCache>
                <c:ptCount val="1"/>
                <c:pt idx="0">
                  <c:v>Coupure antennes HFM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'Flex_Vs_XDD (3)'!$B$181:$AE$181</c:f>
              <c:numCache>
                <c:formatCode>General</c:formatCode>
                <c:ptCount val="21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0F-4D16-8D58-C0361BA68316}"/>
            </c:ext>
          </c:extLst>
        </c:ser>
        <c:ser>
          <c:idx val="6"/>
          <c:order val="6"/>
          <c:tx>
            <c:strRef>
              <c:f>'Flex_Vs_XDD (3)'!$A$182</c:f>
              <c:strCache>
                <c:ptCount val="1"/>
                <c:pt idx="0">
                  <c:v>Diminution puissance antennes HFM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val>
            <c:numRef>
              <c:f>'Flex_Vs_XDD (3)'!$B$182:$AE$182</c:f>
              <c:numCache>
                <c:formatCode>General</c:formatCode>
                <c:ptCount val="2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0F-4D16-8D58-C0361BA68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977823"/>
        <c:axId val="235973143"/>
      </c:areaChart>
      <c:catAx>
        <c:axId val="23597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layout>
            <c:manualLayout>
              <c:xMode val="edge"/>
              <c:yMode val="edge"/>
              <c:x val="0.37496481481481481"/>
              <c:y val="0.76777652836803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3143"/>
        <c:crosses val="autoZero"/>
        <c:auto val="1"/>
        <c:lblAlgn val="ctr"/>
        <c:lblOffset val="100"/>
        <c:noMultiLvlLbl val="0"/>
      </c:catAx>
      <c:valAx>
        <c:axId val="235973143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layout>
            <c:manualLayout>
              <c:xMode val="edge"/>
              <c:yMode val="edge"/>
              <c:x val="3.5983333333333332E-3"/>
              <c:y val="0.34580308567459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7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257407407407392E-3"/>
          <c:y val="0.80015461445603842"/>
          <c:w val="0.99270277777777793"/>
          <c:h val="0.195476307181986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FlexEVan sans options à 70°C</a:t>
            </a:r>
          </a:p>
        </c:rich>
      </c:tx>
      <c:layout>
        <c:manualLayout>
          <c:xMode val="edge"/>
          <c:yMode val="edge"/>
          <c:x val="0.23099314538912458"/>
          <c:y val="6.68075277647066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6260578551899799E-2"/>
          <c:y val="7.7465614176945655E-2"/>
          <c:w val="0.89890259185517485"/>
          <c:h val="0.64698350031248364"/>
        </c:manualLayout>
      </c:layout>
      <c:areaChart>
        <c:grouping val="stacked"/>
        <c:varyColors val="0"/>
        <c:ser>
          <c:idx val="0"/>
          <c:order val="0"/>
          <c:tx>
            <c:strRef>
              <c:f>'Flex_Vs_XDD (3)'!$A$190</c:f>
              <c:strCache>
                <c:ptCount val="1"/>
                <c:pt idx="0">
                  <c:v>veille …..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'Flex_Vs_XDD (3)'!$B$190:$AE$190</c:f>
              <c:numCache>
                <c:formatCode>General</c:formatCode>
                <c:ptCount val="21"/>
                <c:pt idx="0">
                  <c:v>8.0299999999999994</c:v>
                </c:pt>
                <c:pt idx="1">
                  <c:v>7.78</c:v>
                </c:pt>
                <c:pt idx="2">
                  <c:v>7.78</c:v>
                </c:pt>
                <c:pt idx="3">
                  <c:v>7.78</c:v>
                </c:pt>
                <c:pt idx="4">
                  <c:v>7.78</c:v>
                </c:pt>
                <c:pt idx="5">
                  <c:v>7.78</c:v>
                </c:pt>
                <c:pt idx="6">
                  <c:v>7.78</c:v>
                </c:pt>
                <c:pt idx="7">
                  <c:v>7.78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7.6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2-4A3F-AFC9-37A8FA0A0146}"/>
            </c:ext>
          </c:extLst>
        </c:ser>
        <c:ser>
          <c:idx val="5"/>
          <c:order val="1"/>
          <c:tx>
            <c:strRef>
              <c:f>'Flex_Vs_XDD (3)'!$A$180</c:f>
              <c:strCache>
                <c:ptCount val="1"/>
                <c:pt idx="0">
                  <c:v>Arret Suspend to RAM PCU</c:v>
                </c:pt>
              </c:strCache>
            </c:strRef>
          </c:tx>
          <c:spPr>
            <a:solidFill>
              <a:srgbClr val="2EF6E3"/>
            </a:solidFill>
            <a:ln w="25400">
              <a:noFill/>
            </a:ln>
            <a:effectLst/>
          </c:spPr>
          <c:val>
            <c:numRef>
              <c:f>'Flex_Vs_XDD (3)'!$B$194:$AE$194</c:f>
              <c:numCache>
                <c:formatCode>General</c:formatCode>
                <c:ptCount val="21"/>
                <c:pt idx="0">
                  <c:v>3.13</c:v>
                </c:pt>
                <c:pt idx="1">
                  <c:v>3.13</c:v>
                </c:pt>
                <c:pt idx="2">
                  <c:v>3.13</c:v>
                </c:pt>
                <c:pt idx="3">
                  <c:v>3.13</c:v>
                </c:pt>
                <c:pt idx="4">
                  <c:v>3.13</c:v>
                </c:pt>
                <c:pt idx="5">
                  <c:v>3.13</c:v>
                </c:pt>
                <c:pt idx="6">
                  <c:v>3.13</c:v>
                </c:pt>
                <c:pt idx="7">
                  <c:v>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72-4A3F-AFC9-37A8FA0A0146}"/>
            </c:ext>
          </c:extLst>
        </c:ser>
        <c:ser>
          <c:idx val="4"/>
          <c:order val="2"/>
          <c:tx>
            <c:strRef>
              <c:f>'Flex_Vs_XDD (3)'!$A$179</c:f>
              <c:strCache>
                <c:ptCount val="1"/>
                <c:pt idx="0">
                  <c:v>Arret Suspend to RAM CDC</c:v>
                </c:pt>
              </c:strCache>
            </c:strRef>
          </c:tx>
          <c:spPr>
            <a:solidFill>
              <a:srgbClr val="00B0F0"/>
            </a:solidFill>
            <a:ln w="25400">
              <a:noFill/>
            </a:ln>
            <a:effectLst/>
          </c:spPr>
          <c:val>
            <c:numRef>
              <c:f>'Flex_Vs_XDD (3)'!$B$193:$AE$193</c:f>
              <c:numCache>
                <c:formatCode>General</c:formatCode>
                <c:ptCount val="21"/>
                <c:pt idx="0">
                  <c:v>4.585</c:v>
                </c:pt>
                <c:pt idx="1">
                  <c:v>4.585</c:v>
                </c:pt>
                <c:pt idx="2">
                  <c:v>4.585</c:v>
                </c:pt>
                <c:pt idx="3">
                  <c:v>4.585</c:v>
                </c:pt>
                <c:pt idx="4">
                  <c:v>4.585</c:v>
                </c:pt>
                <c:pt idx="5">
                  <c:v>4.585</c:v>
                </c:pt>
                <c:pt idx="6">
                  <c:v>4.585</c:v>
                </c:pt>
                <c:pt idx="7">
                  <c:v>4.585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2-4A3F-AFC9-37A8FA0A0146}"/>
            </c:ext>
          </c:extLst>
        </c:ser>
        <c:ser>
          <c:idx val="1"/>
          <c:order val="3"/>
          <c:tx>
            <c:strRef>
              <c:f>'Flex_Vs_XDD (3)'!$A$177</c:f>
              <c:strCache>
                <c:ptCount val="1"/>
                <c:pt idx="0">
                  <c:v>Connectivité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val>
            <c:numRef>
              <c:f>'Flex_Vs_XDD (3)'!$B$191:$AE$191</c:f>
              <c:numCache>
                <c:formatCode>General</c:formatCode>
                <c:ptCount val="2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72-4A3F-AFC9-37A8FA0A0146}"/>
            </c:ext>
          </c:extLst>
        </c:ser>
        <c:ser>
          <c:idx val="3"/>
          <c:order val="4"/>
          <c:tx>
            <c:strRef>
              <c:f>'Flex_Vs_XDD (3)'!$A$178</c:f>
              <c:strCache>
                <c:ptCount val="1"/>
                <c:pt idx="0">
                  <c:v>Coupure BLM</c:v>
                </c:pt>
              </c:strCache>
            </c:strRef>
          </c:tx>
          <c:spPr>
            <a:solidFill>
              <a:srgbClr val="DB6FC9"/>
            </a:solidFill>
            <a:ln w="25400">
              <a:noFill/>
            </a:ln>
            <a:effectLst/>
          </c:spPr>
          <c:val>
            <c:numRef>
              <c:f>'Flex_Vs_XDD (3)'!$B$192:$AE$192</c:f>
              <c:numCache>
                <c:formatCode>General</c:formatCode>
                <c:ptCount val="21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72-4A3F-AFC9-37A8FA0A0146}"/>
            </c:ext>
          </c:extLst>
        </c:ser>
        <c:ser>
          <c:idx val="2"/>
          <c:order val="5"/>
          <c:tx>
            <c:strRef>
              <c:f>'Flex_Vs_XDD (3)'!$A$181</c:f>
              <c:strCache>
                <c:ptCount val="1"/>
                <c:pt idx="0">
                  <c:v>Coupure antennes HFM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val>
            <c:numRef>
              <c:f>'Flex_Vs_XDD (3)'!$B$195:$AE$195</c:f>
              <c:numCache>
                <c:formatCode>General</c:formatCode>
                <c:ptCount val="21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372-4A3F-AFC9-37A8FA0A0146}"/>
            </c:ext>
          </c:extLst>
        </c:ser>
        <c:ser>
          <c:idx val="6"/>
          <c:order val="6"/>
          <c:tx>
            <c:strRef>
              <c:f>'Flex_Vs_XDD (3)'!$A$182</c:f>
              <c:strCache>
                <c:ptCount val="1"/>
                <c:pt idx="0">
                  <c:v>Diminution puissance antennes HFM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val>
            <c:numRef>
              <c:f>'Flex_Vs_XDD (3)'!$B$196:$AE$196</c:f>
              <c:numCache>
                <c:formatCode>General</c:formatCode>
                <c:ptCount val="21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72-4A3F-AFC9-37A8FA0A0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977823"/>
        <c:axId val="235973143"/>
      </c:areaChart>
      <c:catAx>
        <c:axId val="23597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 de parking</a:t>
                </a:r>
              </a:p>
            </c:rich>
          </c:tx>
          <c:layout>
            <c:manualLayout>
              <c:xMode val="edge"/>
              <c:yMode val="edge"/>
              <c:x val="0.37267907412677603"/>
              <c:y val="0.76916460867961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3143"/>
        <c:crosses val="autoZero"/>
        <c:auto val="1"/>
        <c:lblAlgn val="ctr"/>
        <c:lblOffset val="100"/>
        <c:noMultiLvlLbl val="0"/>
      </c:catAx>
      <c:valAx>
        <c:axId val="235973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layout>
            <c:manualLayout>
              <c:xMode val="edge"/>
              <c:yMode val="edge"/>
              <c:x val="3.5983327292900026E-3"/>
              <c:y val="0.38750149934029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5977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7995646913156056E-3"/>
          <c:y val="0.80036919874786283"/>
          <c:w val="0.99277559006181215"/>
          <c:h val="0.19297889152274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fonction de la température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6974858176005874E-2"/>
          <c:y val="0.17267225325884544"/>
          <c:w val="0.87252042745904668"/>
          <c:h val="0.61283339931670555"/>
        </c:manualLayout>
      </c:layout>
      <c:lineChart>
        <c:grouping val="standard"/>
        <c:varyColors val="0"/>
        <c:ser>
          <c:idx val="0"/>
          <c:order val="0"/>
          <c:tx>
            <c:strRef>
              <c:f>'Flex_Vs_XDD (3)'!$B$210</c:f>
              <c:strCache>
                <c:ptCount val="1"/>
                <c:pt idx="0">
                  <c:v>PCU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'Flex_Vs_XDD (3)'!$A$211:$A$214</c:f>
              <c:strCache>
                <c:ptCount val="4"/>
                <c:pt idx="0">
                  <c:v>0°C</c:v>
                </c:pt>
                <c:pt idx="1">
                  <c:v>23°C</c:v>
                </c:pt>
                <c:pt idx="2">
                  <c:v>40°C</c:v>
                </c:pt>
                <c:pt idx="3">
                  <c:v>70°C</c:v>
                </c:pt>
              </c:strCache>
            </c:strRef>
          </c:cat>
          <c:val>
            <c:numRef>
              <c:f>'Flex_Vs_XDD (3)'!$B$211:$B$214</c:f>
              <c:numCache>
                <c:formatCode>General</c:formatCode>
                <c:ptCount val="4"/>
                <c:pt idx="0">
                  <c:v>0.71699999999999997</c:v>
                </c:pt>
                <c:pt idx="1">
                  <c:v>0.71699999999999997</c:v>
                </c:pt>
                <c:pt idx="2">
                  <c:v>1.268</c:v>
                </c:pt>
                <c:pt idx="3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0-4BBC-A567-601FB2135CB8}"/>
            </c:ext>
          </c:extLst>
        </c:ser>
        <c:ser>
          <c:idx val="1"/>
          <c:order val="1"/>
          <c:tx>
            <c:strRef>
              <c:f>'Flex_Vs_XDD (3)'!$C$210</c:f>
              <c:strCache>
                <c:ptCount val="1"/>
                <c:pt idx="0">
                  <c:v>CDC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'Flex_Vs_XDD (3)'!$A$211:$A$214</c:f>
              <c:strCache>
                <c:ptCount val="4"/>
                <c:pt idx="0">
                  <c:v>0°C</c:v>
                </c:pt>
                <c:pt idx="1">
                  <c:v>23°C</c:v>
                </c:pt>
                <c:pt idx="2">
                  <c:v>40°C</c:v>
                </c:pt>
                <c:pt idx="3">
                  <c:v>70°C</c:v>
                </c:pt>
              </c:strCache>
            </c:strRef>
          </c:cat>
          <c:val>
            <c:numRef>
              <c:f>'Flex_Vs_XDD (3)'!$C$211:$C$214</c:f>
              <c:numCache>
                <c:formatCode>General</c:formatCode>
                <c:ptCount val="4"/>
                <c:pt idx="0">
                  <c:v>1.92</c:v>
                </c:pt>
                <c:pt idx="1">
                  <c:v>1.92</c:v>
                </c:pt>
                <c:pt idx="2">
                  <c:v>2.9</c:v>
                </c:pt>
                <c:pt idx="3">
                  <c:v>4.585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0-4BBC-A567-601FB2135CB8}"/>
            </c:ext>
          </c:extLst>
        </c:ser>
        <c:ser>
          <c:idx val="2"/>
          <c:order val="2"/>
          <c:tx>
            <c:strRef>
              <c:f>'Flex_Vs_XDD (3)'!$D$210</c:f>
              <c:strCache>
                <c:ptCount val="1"/>
                <c:pt idx="0">
                  <c:v>SMART ANTENNA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70-4BBC-A567-601FB2135CB8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70-4BBC-A567-601FB2135CB8}"/>
              </c:ext>
            </c:extLst>
          </c:dPt>
          <c:cat>
            <c:strRef>
              <c:f>'Flex_Vs_XDD (3)'!$A$211:$A$214</c:f>
              <c:strCache>
                <c:ptCount val="4"/>
                <c:pt idx="0">
                  <c:v>0°C</c:v>
                </c:pt>
                <c:pt idx="1">
                  <c:v>23°C</c:v>
                </c:pt>
                <c:pt idx="2">
                  <c:v>40°C</c:v>
                </c:pt>
                <c:pt idx="3">
                  <c:v>70°C</c:v>
                </c:pt>
              </c:strCache>
            </c:strRef>
          </c:cat>
          <c:val>
            <c:numRef>
              <c:f>'Flex_Vs_XDD (3)'!$D$211:$D$214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10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70-4BBC-A567-601FB2135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36863"/>
        <c:axId val="172734703"/>
      </c:lineChart>
      <c:catAx>
        <c:axId val="172736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34703"/>
        <c:crosses val="autoZero"/>
        <c:auto val="1"/>
        <c:lblAlgn val="ctr"/>
        <c:lblOffset val="100"/>
        <c:noMultiLvlLbl val="0"/>
      </c:catAx>
      <c:valAx>
        <c:axId val="172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736863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'Flex_Vs_XDD (3)'!$A$220</c:f>
              <c:strCache>
                <c:ptCount val="1"/>
                <c:pt idx="0">
                  <c:v>FlexEVan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(3)'!$B$220:$CM$220</c:f>
              <c:numCache>
                <c:formatCode>0.00</c:formatCode>
                <c:ptCount val="81"/>
                <c:pt idx="0">
                  <c:v>4.8093381944444449</c:v>
                </c:pt>
                <c:pt idx="1">
                  <c:v>4.8093381944444449</c:v>
                </c:pt>
                <c:pt idx="2">
                  <c:v>4.8093381944444449</c:v>
                </c:pt>
                <c:pt idx="3">
                  <c:v>4.8093381944444449</c:v>
                </c:pt>
                <c:pt idx="4">
                  <c:v>4.8093381944444449</c:v>
                </c:pt>
                <c:pt idx="5">
                  <c:v>4.8093381944444449</c:v>
                </c:pt>
                <c:pt idx="6">
                  <c:v>4.8093381944444449</c:v>
                </c:pt>
                <c:pt idx="7">
                  <c:v>4.8093381944444449</c:v>
                </c:pt>
                <c:pt idx="8">
                  <c:v>3.6093381944444443</c:v>
                </c:pt>
                <c:pt idx="9">
                  <c:v>3.6093381944444443</c:v>
                </c:pt>
                <c:pt idx="10">
                  <c:v>3.6093381944444443</c:v>
                </c:pt>
                <c:pt idx="11">
                  <c:v>3.6093381944444443</c:v>
                </c:pt>
                <c:pt idx="12">
                  <c:v>3.6093381944444443</c:v>
                </c:pt>
                <c:pt idx="13">
                  <c:v>3.6093381944444443</c:v>
                </c:pt>
                <c:pt idx="14">
                  <c:v>3.6093381944444443</c:v>
                </c:pt>
                <c:pt idx="15">
                  <c:v>3.6093381944444443</c:v>
                </c:pt>
                <c:pt idx="16">
                  <c:v>3.6093381944444443</c:v>
                </c:pt>
                <c:pt idx="17">
                  <c:v>3.6093381944444443</c:v>
                </c:pt>
                <c:pt idx="18">
                  <c:v>3.6093381944444443</c:v>
                </c:pt>
                <c:pt idx="19">
                  <c:v>3.6093381944444443</c:v>
                </c:pt>
                <c:pt idx="20">
                  <c:v>3.6093381944444443</c:v>
                </c:pt>
                <c:pt idx="21">
                  <c:v>3.6093381944444443</c:v>
                </c:pt>
                <c:pt idx="22">
                  <c:v>3.6093381944444443</c:v>
                </c:pt>
                <c:pt idx="23">
                  <c:v>3.6093381944444443</c:v>
                </c:pt>
                <c:pt idx="24">
                  <c:v>3.6093381944444443</c:v>
                </c:pt>
                <c:pt idx="25">
                  <c:v>3.6093381944444443</c:v>
                </c:pt>
                <c:pt idx="26">
                  <c:v>3.6093381944444443</c:v>
                </c:pt>
                <c:pt idx="27">
                  <c:v>3.6093381944444443</c:v>
                </c:pt>
                <c:pt idx="28">
                  <c:v>3.6093381944444443</c:v>
                </c:pt>
                <c:pt idx="29">
                  <c:v>3.6093381944444443</c:v>
                </c:pt>
                <c:pt idx="30">
                  <c:v>3.6093381944444443</c:v>
                </c:pt>
                <c:pt idx="31">
                  <c:v>3.6093381944444443</c:v>
                </c:pt>
                <c:pt idx="32">
                  <c:v>3.6093381944444443</c:v>
                </c:pt>
                <c:pt idx="33">
                  <c:v>3.6093381944444443</c:v>
                </c:pt>
                <c:pt idx="34">
                  <c:v>3.6093381944444443</c:v>
                </c:pt>
                <c:pt idx="35">
                  <c:v>3.6093381944444443</c:v>
                </c:pt>
                <c:pt idx="36">
                  <c:v>3.6093381944444443</c:v>
                </c:pt>
                <c:pt idx="37">
                  <c:v>3.6093381944444443</c:v>
                </c:pt>
                <c:pt idx="38">
                  <c:v>3.6093381944444443</c:v>
                </c:pt>
                <c:pt idx="39">
                  <c:v>3.6093381944444443</c:v>
                </c:pt>
                <c:pt idx="40">
                  <c:v>3.6093381944444443</c:v>
                </c:pt>
                <c:pt idx="41">
                  <c:v>3.6093381944444443</c:v>
                </c:pt>
                <c:pt idx="42">
                  <c:v>3.6093381944444443</c:v>
                </c:pt>
                <c:pt idx="43">
                  <c:v>3.6093381944444443</c:v>
                </c:pt>
                <c:pt idx="44">
                  <c:v>3.6093381944444443</c:v>
                </c:pt>
                <c:pt idx="45">
                  <c:v>3.6093381944444443</c:v>
                </c:pt>
                <c:pt idx="46">
                  <c:v>3.6093381944444443</c:v>
                </c:pt>
                <c:pt idx="47">
                  <c:v>3.6093381944444443</c:v>
                </c:pt>
                <c:pt idx="48">
                  <c:v>3.6093381944444443</c:v>
                </c:pt>
                <c:pt idx="49">
                  <c:v>3.6093381944444443</c:v>
                </c:pt>
                <c:pt idx="50">
                  <c:v>3.6093381944444443</c:v>
                </c:pt>
                <c:pt idx="51">
                  <c:v>3.6093381944444443</c:v>
                </c:pt>
                <c:pt idx="52">
                  <c:v>3.6093381944444443</c:v>
                </c:pt>
                <c:pt idx="53">
                  <c:v>3.6093381944444443</c:v>
                </c:pt>
                <c:pt idx="54">
                  <c:v>3.6093381944444443</c:v>
                </c:pt>
                <c:pt idx="55">
                  <c:v>3.6093381944444443</c:v>
                </c:pt>
                <c:pt idx="56">
                  <c:v>3.6093381944444443</c:v>
                </c:pt>
                <c:pt idx="57">
                  <c:v>3.6093381944444443</c:v>
                </c:pt>
                <c:pt idx="58">
                  <c:v>3.6093381944444443</c:v>
                </c:pt>
                <c:pt idx="59">
                  <c:v>3.6093381944444443</c:v>
                </c:pt>
                <c:pt idx="60">
                  <c:v>3.6093381944444443</c:v>
                </c:pt>
                <c:pt idx="61">
                  <c:v>3.6093381944444443</c:v>
                </c:pt>
                <c:pt idx="62">
                  <c:v>3.6093381944444443</c:v>
                </c:pt>
                <c:pt idx="63">
                  <c:v>3.6093381944444443</c:v>
                </c:pt>
                <c:pt idx="64">
                  <c:v>3.6093381944444443</c:v>
                </c:pt>
                <c:pt idx="65">
                  <c:v>3.6093381944444443</c:v>
                </c:pt>
                <c:pt idx="66">
                  <c:v>3.6093381944444443</c:v>
                </c:pt>
                <c:pt idx="67">
                  <c:v>3.6093381944444443</c:v>
                </c:pt>
                <c:pt idx="68">
                  <c:v>3.6093381944444443</c:v>
                </c:pt>
                <c:pt idx="69">
                  <c:v>3.6093381944444443</c:v>
                </c:pt>
                <c:pt idx="70">
                  <c:v>3.6093381944444443</c:v>
                </c:pt>
                <c:pt idx="71">
                  <c:v>3.6093381944444443</c:v>
                </c:pt>
                <c:pt idx="72">
                  <c:v>3.6093381944444443</c:v>
                </c:pt>
                <c:pt idx="73">
                  <c:v>3.6093381944444443</c:v>
                </c:pt>
                <c:pt idx="74">
                  <c:v>3.6093381944444443</c:v>
                </c:pt>
                <c:pt idx="75">
                  <c:v>3.6093381944444443</c:v>
                </c:pt>
                <c:pt idx="76">
                  <c:v>3.6093381944444443</c:v>
                </c:pt>
                <c:pt idx="77">
                  <c:v>3.6093381944444443</c:v>
                </c:pt>
                <c:pt idx="78">
                  <c:v>3.6093381944444443</c:v>
                </c:pt>
                <c:pt idx="79">
                  <c:v>3.6093381944444443</c:v>
                </c:pt>
                <c:pt idx="80">
                  <c:v>3.6093381944444443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C-41BC-9BF1-609E41997F14}"/>
            </c:ext>
          </c:extLst>
        </c:ser>
        <c:ser>
          <c:idx val="1"/>
          <c:order val="1"/>
          <c:tx>
            <c:strRef>
              <c:f>'Flex_Vs_XDD (3)'!$A$221</c:f>
              <c:strCache>
                <c:ptCount val="1"/>
                <c:pt idx="0">
                  <c:v>XDD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(3)'!$B$221:$CM$221</c:f>
              <c:numCache>
                <c:formatCode>0.00</c:formatCode>
                <c:ptCount val="81"/>
                <c:pt idx="0">
                  <c:v>4.8223825617283946</c:v>
                </c:pt>
                <c:pt idx="1">
                  <c:v>4.8223825617283946</c:v>
                </c:pt>
                <c:pt idx="2">
                  <c:v>4.8223825617283946</c:v>
                </c:pt>
                <c:pt idx="3">
                  <c:v>4.8223825617283946</c:v>
                </c:pt>
                <c:pt idx="4">
                  <c:v>4.8223825617283946</c:v>
                </c:pt>
                <c:pt idx="5">
                  <c:v>4.8223825617283946</c:v>
                </c:pt>
                <c:pt idx="6">
                  <c:v>4.8223825617283946</c:v>
                </c:pt>
                <c:pt idx="7">
                  <c:v>4.8223825617283946</c:v>
                </c:pt>
                <c:pt idx="8">
                  <c:v>3.7223825617283954</c:v>
                </c:pt>
                <c:pt idx="9">
                  <c:v>3.7223825617283954</c:v>
                </c:pt>
                <c:pt idx="10">
                  <c:v>3.7223825617283954</c:v>
                </c:pt>
                <c:pt idx="11">
                  <c:v>3.7223825617283954</c:v>
                </c:pt>
                <c:pt idx="12">
                  <c:v>3.7223825617283954</c:v>
                </c:pt>
                <c:pt idx="13">
                  <c:v>3.7223825617283954</c:v>
                </c:pt>
                <c:pt idx="14">
                  <c:v>3.7223825617283954</c:v>
                </c:pt>
                <c:pt idx="15">
                  <c:v>3.7223825617283954</c:v>
                </c:pt>
                <c:pt idx="16">
                  <c:v>3.7223825617283954</c:v>
                </c:pt>
                <c:pt idx="17">
                  <c:v>3.7223825617283954</c:v>
                </c:pt>
                <c:pt idx="18">
                  <c:v>3.7223825617283954</c:v>
                </c:pt>
                <c:pt idx="19">
                  <c:v>3.7223825617283954</c:v>
                </c:pt>
                <c:pt idx="20">
                  <c:v>3.7223825617283954</c:v>
                </c:pt>
                <c:pt idx="21">
                  <c:v>3.7223825617283954</c:v>
                </c:pt>
                <c:pt idx="22">
                  <c:v>3.7223825617283954</c:v>
                </c:pt>
                <c:pt idx="23">
                  <c:v>3.7223825617283954</c:v>
                </c:pt>
                <c:pt idx="24">
                  <c:v>3.7223825617283954</c:v>
                </c:pt>
                <c:pt idx="25">
                  <c:v>3.7223825617283954</c:v>
                </c:pt>
                <c:pt idx="26">
                  <c:v>3.7223825617283954</c:v>
                </c:pt>
                <c:pt idx="27">
                  <c:v>3.7223825617283954</c:v>
                </c:pt>
                <c:pt idx="28">
                  <c:v>3.7223825617283954</c:v>
                </c:pt>
                <c:pt idx="29">
                  <c:v>3.7223825617283954</c:v>
                </c:pt>
                <c:pt idx="30">
                  <c:v>3.7223825617283954</c:v>
                </c:pt>
                <c:pt idx="31">
                  <c:v>3.7223825617283954</c:v>
                </c:pt>
                <c:pt idx="32">
                  <c:v>3.7223825617283954</c:v>
                </c:pt>
                <c:pt idx="33">
                  <c:v>3.7223825617283954</c:v>
                </c:pt>
                <c:pt idx="34">
                  <c:v>3.7223825617283954</c:v>
                </c:pt>
                <c:pt idx="35">
                  <c:v>3.7223825617283954</c:v>
                </c:pt>
                <c:pt idx="36">
                  <c:v>3.7223825617283954</c:v>
                </c:pt>
                <c:pt idx="37">
                  <c:v>3.7223825617283954</c:v>
                </c:pt>
                <c:pt idx="38">
                  <c:v>3.7223825617283954</c:v>
                </c:pt>
                <c:pt idx="39">
                  <c:v>3.7223825617283954</c:v>
                </c:pt>
                <c:pt idx="40">
                  <c:v>3.7223825617283954</c:v>
                </c:pt>
                <c:pt idx="41">
                  <c:v>3.7223825617283954</c:v>
                </c:pt>
                <c:pt idx="42">
                  <c:v>3.7223825617283954</c:v>
                </c:pt>
                <c:pt idx="43">
                  <c:v>3.7223825617283954</c:v>
                </c:pt>
                <c:pt idx="44">
                  <c:v>3.7223825617283954</c:v>
                </c:pt>
                <c:pt idx="45">
                  <c:v>3.7223825617283954</c:v>
                </c:pt>
                <c:pt idx="46">
                  <c:v>3.7223825617283954</c:v>
                </c:pt>
                <c:pt idx="47">
                  <c:v>3.7223825617283954</c:v>
                </c:pt>
                <c:pt idx="48">
                  <c:v>3.7223825617283954</c:v>
                </c:pt>
                <c:pt idx="49">
                  <c:v>3.7223825617283954</c:v>
                </c:pt>
                <c:pt idx="50">
                  <c:v>3.7223825617283954</c:v>
                </c:pt>
                <c:pt idx="51">
                  <c:v>3.7223825617283954</c:v>
                </c:pt>
                <c:pt idx="52">
                  <c:v>3.7223825617283954</c:v>
                </c:pt>
                <c:pt idx="53">
                  <c:v>3.7223825617283954</c:v>
                </c:pt>
                <c:pt idx="54">
                  <c:v>3.7223825617283954</c:v>
                </c:pt>
                <c:pt idx="55">
                  <c:v>3.7223825617283954</c:v>
                </c:pt>
                <c:pt idx="56">
                  <c:v>3.7223825617283954</c:v>
                </c:pt>
                <c:pt idx="57">
                  <c:v>3.7223825617283954</c:v>
                </c:pt>
                <c:pt idx="58">
                  <c:v>3.7223825617283954</c:v>
                </c:pt>
                <c:pt idx="59">
                  <c:v>3.7223825617283954</c:v>
                </c:pt>
                <c:pt idx="60">
                  <c:v>3.7223825617283954</c:v>
                </c:pt>
                <c:pt idx="61">
                  <c:v>3.7223825617283954</c:v>
                </c:pt>
                <c:pt idx="62">
                  <c:v>3.7223825617283954</c:v>
                </c:pt>
                <c:pt idx="63">
                  <c:v>3.7223825617283954</c:v>
                </c:pt>
                <c:pt idx="64">
                  <c:v>3.7223825617283954</c:v>
                </c:pt>
                <c:pt idx="65">
                  <c:v>3.7223825617283954</c:v>
                </c:pt>
                <c:pt idx="66">
                  <c:v>3.7223825617283954</c:v>
                </c:pt>
                <c:pt idx="67">
                  <c:v>3.7223825617283954</c:v>
                </c:pt>
                <c:pt idx="68">
                  <c:v>3.7223825617283954</c:v>
                </c:pt>
                <c:pt idx="69">
                  <c:v>3.7223825617283954</c:v>
                </c:pt>
                <c:pt idx="70">
                  <c:v>3.7223825617283954</c:v>
                </c:pt>
                <c:pt idx="71">
                  <c:v>3.7223825617283954</c:v>
                </c:pt>
                <c:pt idx="72">
                  <c:v>3.7223825617283954</c:v>
                </c:pt>
                <c:pt idx="73">
                  <c:v>3.7223825617283954</c:v>
                </c:pt>
                <c:pt idx="74">
                  <c:v>3.7223825617283954</c:v>
                </c:pt>
                <c:pt idx="75">
                  <c:v>3.7223825617283954</c:v>
                </c:pt>
                <c:pt idx="76">
                  <c:v>3.7223825617283954</c:v>
                </c:pt>
                <c:pt idx="77">
                  <c:v>3.7223825617283954</c:v>
                </c:pt>
                <c:pt idx="78">
                  <c:v>3.7223825617283954</c:v>
                </c:pt>
                <c:pt idx="79">
                  <c:v>3.7223825617283954</c:v>
                </c:pt>
                <c:pt idx="80">
                  <c:v>3.7223825617283954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9C-41BC-9BF1-609E41997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115144"/>
        <c:axId val="1437112264"/>
      </c:lineChart>
      <c:catAx>
        <c:axId val="1437115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112264"/>
        <c:crosses val="autoZero"/>
        <c:auto val="1"/>
        <c:lblAlgn val="ctr"/>
        <c:lblOffset val="100"/>
        <c:noMultiLvlLbl val="0"/>
      </c:catAx>
      <c:valAx>
        <c:axId val="143711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3711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/>
              <a:t>Comparaison courant de veille à 23°C en Mode Logistique</a:t>
            </a:r>
          </a:p>
        </c:rich>
      </c:tx>
      <c:layout>
        <c:manualLayout>
          <c:xMode val="edge"/>
          <c:yMode val="edge"/>
          <c:x val="0.15959093044216838"/>
          <c:y val="1.3824965037628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30536982551256"/>
          <c:y val="7.0013801686229601E-2"/>
          <c:w val="0.86541405125590043"/>
          <c:h val="0.77612145483882056"/>
        </c:manualLayout>
      </c:layout>
      <c:lineChart>
        <c:grouping val="standard"/>
        <c:varyColors val="0"/>
        <c:ser>
          <c:idx val="0"/>
          <c:order val="0"/>
          <c:tx>
            <c:strRef>
              <c:f>'Flex_Vs_XDD (3)'!$A$220</c:f>
              <c:strCache>
                <c:ptCount val="1"/>
                <c:pt idx="0">
                  <c:v>FlexEVan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(3)'!$B$220:$CM$220</c:f>
              <c:numCache>
                <c:formatCode>0.00</c:formatCode>
                <c:ptCount val="81"/>
                <c:pt idx="0">
                  <c:v>4.8093381944444449</c:v>
                </c:pt>
                <c:pt idx="1">
                  <c:v>4.8093381944444449</c:v>
                </c:pt>
                <c:pt idx="2">
                  <c:v>4.8093381944444449</c:v>
                </c:pt>
                <c:pt idx="3">
                  <c:v>4.8093381944444449</c:v>
                </c:pt>
                <c:pt idx="4">
                  <c:v>4.8093381944444449</c:v>
                </c:pt>
                <c:pt idx="5">
                  <c:v>4.8093381944444449</c:v>
                </c:pt>
                <c:pt idx="6">
                  <c:v>4.8093381944444449</c:v>
                </c:pt>
                <c:pt idx="7">
                  <c:v>4.8093381944444449</c:v>
                </c:pt>
                <c:pt idx="8">
                  <c:v>3.6093381944444443</c:v>
                </c:pt>
                <c:pt idx="9">
                  <c:v>3.6093381944444443</c:v>
                </c:pt>
                <c:pt idx="10">
                  <c:v>3.6093381944444443</c:v>
                </c:pt>
                <c:pt idx="11">
                  <c:v>3.6093381944444443</c:v>
                </c:pt>
                <c:pt idx="12">
                  <c:v>3.6093381944444443</c:v>
                </c:pt>
                <c:pt idx="13">
                  <c:v>3.6093381944444443</c:v>
                </c:pt>
                <c:pt idx="14">
                  <c:v>3.6093381944444443</c:v>
                </c:pt>
                <c:pt idx="15">
                  <c:v>3.6093381944444443</c:v>
                </c:pt>
                <c:pt idx="16">
                  <c:v>3.6093381944444443</c:v>
                </c:pt>
                <c:pt idx="17">
                  <c:v>3.6093381944444443</c:v>
                </c:pt>
                <c:pt idx="18">
                  <c:v>3.6093381944444443</c:v>
                </c:pt>
                <c:pt idx="19">
                  <c:v>3.6093381944444443</c:v>
                </c:pt>
                <c:pt idx="20">
                  <c:v>3.6093381944444443</c:v>
                </c:pt>
                <c:pt idx="21">
                  <c:v>3.6093381944444443</c:v>
                </c:pt>
                <c:pt idx="22">
                  <c:v>3.6093381944444443</c:v>
                </c:pt>
                <c:pt idx="23">
                  <c:v>3.6093381944444443</c:v>
                </c:pt>
                <c:pt idx="24">
                  <c:v>3.6093381944444443</c:v>
                </c:pt>
                <c:pt idx="25">
                  <c:v>3.6093381944444443</c:v>
                </c:pt>
                <c:pt idx="26">
                  <c:v>3.6093381944444443</c:v>
                </c:pt>
                <c:pt idx="27">
                  <c:v>3.6093381944444443</c:v>
                </c:pt>
                <c:pt idx="28">
                  <c:v>3.6093381944444443</c:v>
                </c:pt>
                <c:pt idx="29">
                  <c:v>3.6093381944444443</c:v>
                </c:pt>
                <c:pt idx="30">
                  <c:v>3.6093381944444443</c:v>
                </c:pt>
                <c:pt idx="31">
                  <c:v>3.6093381944444443</c:v>
                </c:pt>
                <c:pt idx="32">
                  <c:v>3.6093381944444443</c:v>
                </c:pt>
                <c:pt idx="33">
                  <c:v>3.6093381944444443</c:v>
                </c:pt>
                <c:pt idx="34">
                  <c:v>3.6093381944444443</c:v>
                </c:pt>
                <c:pt idx="35">
                  <c:v>3.6093381944444443</c:v>
                </c:pt>
                <c:pt idx="36">
                  <c:v>3.6093381944444443</c:v>
                </c:pt>
                <c:pt idx="37">
                  <c:v>3.6093381944444443</c:v>
                </c:pt>
                <c:pt idx="38">
                  <c:v>3.6093381944444443</c:v>
                </c:pt>
                <c:pt idx="39">
                  <c:v>3.6093381944444443</c:v>
                </c:pt>
                <c:pt idx="40">
                  <c:v>3.6093381944444443</c:v>
                </c:pt>
                <c:pt idx="41">
                  <c:v>3.6093381944444443</c:v>
                </c:pt>
                <c:pt idx="42">
                  <c:v>3.6093381944444443</c:v>
                </c:pt>
                <c:pt idx="43">
                  <c:v>3.6093381944444443</c:v>
                </c:pt>
                <c:pt idx="44">
                  <c:v>3.6093381944444443</c:v>
                </c:pt>
                <c:pt idx="45">
                  <c:v>3.6093381944444443</c:v>
                </c:pt>
                <c:pt idx="46">
                  <c:v>3.6093381944444443</c:v>
                </c:pt>
                <c:pt idx="47">
                  <c:v>3.6093381944444443</c:v>
                </c:pt>
                <c:pt idx="48">
                  <c:v>3.6093381944444443</c:v>
                </c:pt>
                <c:pt idx="49">
                  <c:v>3.6093381944444443</c:v>
                </c:pt>
                <c:pt idx="50">
                  <c:v>3.6093381944444443</c:v>
                </c:pt>
                <c:pt idx="51">
                  <c:v>3.6093381944444443</c:v>
                </c:pt>
                <c:pt idx="52">
                  <c:v>3.6093381944444443</c:v>
                </c:pt>
                <c:pt idx="53">
                  <c:v>3.6093381944444443</c:v>
                </c:pt>
                <c:pt idx="54">
                  <c:v>3.6093381944444443</c:v>
                </c:pt>
                <c:pt idx="55">
                  <c:v>3.6093381944444443</c:v>
                </c:pt>
                <c:pt idx="56">
                  <c:v>3.6093381944444443</c:v>
                </c:pt>
                <c:pt idx="57">
                  <c:v>3.6093381944444443</c:v>
                </c:pt>
                <c:pt idx="58">
                  <c:v>3.6093381944444443</c:v>
                </c:pt>
                <c:pt idx="59">
                  <c:v>3.6093381944444443</c:v>
                </c:pt>
                <c:pt idx="60">
                  <c:v>3.6093381944444443</c:v>
                </c:pt>
                <c:pt idx="61">
                  <c:v>3.6093381944444443</c:v>
                </c:pt>
                <c:pt idx="62">
                  <c:v>3.6093381944444443</c:v>
                </c:pt>
                <c:pt idx="63">
                  <c:v>3.6093381944444443</c:v>
                </c:pt>
                <c:pt idx="64">
                  <c:v>3.6093381944444443</c:v>
                </c:pt>
                <c:pt idx="65">
                  <c:v>3.6093381944444443</c:v>
                </c:pt>
                <c:pt idx="66">
                  <c:v>3.6093381944444443</c:v>
                </c:pt>
                <c:pt idx="67">
                  <c:v>3.6093381944444443</c:v>
                </c:pt>
                <c:pt idx="68">
                  <c:v>3.6093381944444443</c:v>
                </c:pt>
                <c:pt idx="69">
                  <c:v>3.6093381944444443</c:v>
                </c:pt>
                <c:pt idx="70">
                  <c:v>3.6093381944444443</c:v>
                </c:pt>
                <c:pt idx="71">
                  <c:v>3.6093381944444443</c:v>
                </c:pt>
                <c:pt idx="72">
                  <c:v>3.6093381944444443</c:v>
                </c:pt>
                <c:pt idx="73">
                  <c:v>3.6093381944444443</c:v>
                </c:pt>
                <c:pt idx="74">
                  <c:v>3.6093381944444443</c:v>
                </c:pt>
                <c:pt idx="75">
                  <c:v>3.6093381944444443</c:v>
                </c:pt>
                <c:pt idx="76">
                  <c:v>3.6093381944444443</c:v>
                </c:pt>
                <c:pt idx="77">
                  <c:v>3.6093381944444443</c:v>
                </c:pt>
                <c:pt idx="78">
                  <c:v>3.6093381944444443</c:v>
                </c:pt>
                <c:pt idx="79">
                  <c:v>3.6093381944444443</c:v>
                </c:pt>
                <c:pt idx="80">
                  <c:v>3.6093381944444443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4-4CF1-8EA9-1ACB47002A7F}"/>
            </c:ext>
          </c:extLst>
        </c:ser>
        <c:ser>
          <c:idx val="1"/>
          <c:order val="1"/>
          <c:tx>
            <c:strRef>
              <c:f>'Flex_Vs_XDD (3)'!$A$221</c:f>
              <c:strCache>
                <c:ptCount val="1"/>
                <c:pt idx="0">
                  <c:v>XDD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'Flex_Vs_XDD (3)'!$B$219:$CM$219</c:f>
              <c:numCache>
                <c:formatCode>General</c:formatCode>
                <c:ptCount val="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</c:numCache>
            </c:numRef>
          </c:cat>
          <c:val>
            <c:numRef>
              <c:f>'Flex_Vs_XDD (3)'!$B$221:$CM$221</c:f>
              <c:numCache>
                <c:formatCode>0.00</c:formatCode>
                <c:ptCount val="81"/>
                <c:pt idx="0">
                  <c:v>4.8223825617283946</c:v>
                </c:pt>
                <c:pt idx="1">
                  <c:v>4.8223825617283946</c:v>
                </c:pt>
                <c:pt idx="2">
                  <c:v>4.8223825617283946</c:v>
                </c:pt>
                <c:pt idx="3">
                  <c:v>4.8223825617283946</c:v>
                </c:pt>
                <c:pt idx="4">
                  <c:v>4.8223825617283946</c:v>
                </c:pt>
                <c:pt idx="5">
                  <c:v>4.8223825617283946</c:v>
                </c:pt>
                <c:pt idx="6">
                  <c:v>4.8223825617283946</c:v>
                </c:pt>
                <c:pt idx="7">
                  <c:v>4.8223825617283946</c:v>
                </c:pt>
                <c:pt idx="8">
                  <c:v>3.7223825617283954</c:v>
                </c:pt>
                <c:pt idx="9">
                  <c:v>3.7223825617283954</c:v>
                </c:pt>
                <c:pt idx="10">
                  <c:v>3.7223825617283954</c:v>
                </c:pt>
                <c:pt idx="11">
                  <c:v>3.7223825617283954</c:v>
                </c:pt>
                <c:pt idx="12">
                  <c:v>3.7223825617283954</c:v>
                </c:pt>
                <c:pt idx="13">
                  <c:v>3.7223825617283954</c:v>
                </c:pt>
                <c:pt idx="14">
                  <c:v>3.7223825617283954</c:v>
                </c:pt>
                <c:pt idx="15">
                  <c:v>3.7223825617283954</c:v>
                </c:pt>
                <c:pt idx="16">
                  <c:v>3.7223825617283954</c:v>
                </c:pt>
                <c:pt idx="17">
                  <c:v>3.7223825617283954</c:v>
                </c:pt>
                <c:pt idx="18">
                  <c:v>3.7223825617283954</c:v>
                </c:pt>
                <c:pt idx="19">
                  <c:v>3.7223825617283954</c:v>
                </c:pt>
                <c:pt idx="20">
                  <c:v>3.7223825617283954</c:v>
                </c:pt>
                <c:pt idx="21">
                  <c:v>3.7223825617283954</c:v>
                </c:pt>
                <c:pt idx="22">
                  <c:v>3.7223825617283954</c:v>
                </c:pt>
                <c:pt idx="23">
                  <c:v>3.7223825617283954</c:v>
                </c:pt>
                <c:pt idx="24">
                  <c:v>3.7223825617283954</c:v>
                </c:pt>
                <c:pt idx="25">
                  <c:v>3.7223825617283954</c:v>
                </c:pt>
                <c:pt idx="26">
                  <c:v>3.7223825617283954</c:v>
                </c:pt>
                <c:pt idx="27">
                  <c:v>3.7223825617283954</c:v>
                </c:pt>
                <c:pt idx="28">
                  <c:v>3.7223825617283954</c:v>
                </c:pt>
                <c:pt idx="29">
                  <c:v>3.7223825617283954</c:v>
                </c:pt>
                <c:pt idx="30">
                  <c:v>3.7223825617283954</c:v>
                </c:pt>
                <c:pt idx="31">
                  <c:v>3.7223825617283954</c:v>
                </c:pt>
                <c:pt idx="32">
                  <c:v>3.7223825617283954</c:v>
                </c:pt>
                <c:pt idx="33">
                  <c:v>3.7223825617283954</c:v>
                </c:pt>
                <c:pt idx="34">
                  <c:v>3.7223825617283954</c:v>
                </c:pt>
                <c:pt idx="35">
                  <c:v>3.7223825617283954</c:v>
                </c:pt>
                <c:pt idx="36">
                  <c:v>3.7223825617283954</c:v>
                </c:pt>
                <c:pt idx="37">
                  <c:v>3.7223825617283954</c:v>
                </c:pt>
                <c:pt idx="38">
                  <c:v>3.7223825617283954</c:v>
                </c:pt>
                <c:pt idx="39">
                  <c:v>3.7223825617283954</c:v>
                </c:pt>
                <c:pt idx="40">
                  <c:v>3.7223825617283954</c:v>
                </c:pt>
                <c:pt idx="41">
                  <c:v>3.7223825617283954</c:v>
                </c:pt>
                <c:pt idx="42">
                  <c:v>3.7223825617283954</c:v>
                </c:pt>
                <c:pt idx="43">
                  <c:v>3.7223825617283954</c:v>
                </c:pt>
                <c:pt idx="44">
                  <c:v>3.7223825617283954</c:v>
                </c:pt>
                <c:pt idx="45">
                  <c:v>3.7223825617283954</c:v>
                </c:pt>
                <c:pt idx="46">
                  <c:v>3.7223825617283954</c:v>
                </c:pt>
                <c:pt idx="47">
                  <c:v>3.7223825617283954</c:v>
                </c:pt>
                <c:pt idx="48">
                  <c:v>3.7223825617283954</c:v>
                </c:pt>
                <c:pt idx="49">
                  <c:v>3.7223825617283954</c:v>
                </c:pt>
                <c:pt idx="50">
                  <c:v>3.7223825617283954</c:v>
                </c:pt>
                <c:pt idx="51">
                  <c:v>3.7223825617283954</c:v>
                </c:pt>
                <c:pt idx="52">
                  <c:v>3.7223825617283954</c:v>
                </c:pt>
                <c:pt idx="53">
                  <c:v>3.7223825617283954</c:v>
                </c:pt>
                <c:pt idx="54">
                  <c:v>3.7223825617283954</c:v>
                </c:pt>
                <c:pt idx="55">
                  <c:v>3.7223825617283954</c:v>
                </c:pt>
                <c:pt idx="56">
                  <c:v>3.7223825617283954</c:v>
                </c:pt>
                <c:pt idx="57">
                  <c:v>3.7223825617283954</c:v>
                </c:pt>
                <c:pt idx="58">
                  <c:v>3.7223825617283954</c:v>
                </c:pt>
                <c:pt idx="59">
                  <c:v>3.7223825617283954</c:v>
                </c:pt>
                <c:pt idx="60">
                  <c:v>3.7223825617283954</c:v>
                </c:pt>
                <c:pt idx="61">
                  <c:v>3.7223825617283954</c:v>
                </c:pt>
                <c:pt idx="62">
                  <c:v>3.7223825617283954</c:v>
                </c:pt>
                <c:pt idx="63">
                  <c:v>3.7223825617283954</c:v>
                </c:pt>
                <c:pt idx="64">
                  <c:v>3.7223825617283954</c:v>
                </c:pt>
                <c:pt idx="65">
                  <c:v>3.7223825617283954</c:v>
                </c:pt>
                <c:pt idx="66">
                  <c:v>3.7223825617283954</c:v>
                </c:pt>
                <c:pt idx="67">
                  <c:v>3.7223825617283954</c:v>
                </c:pt>
                <c:pt idx="68">
                  <c:v>3.7223825617283954</c:v>
                </c:pt>
                <c:pt idx="69">
                  <c:v>3.7223825617283954</c:v>
                </c:pt>
                <c:pt idx="70">
                  <c:v>3.7223825617283954</c:v>
                </c:pt>
                <c:pt idx="71">
                  <c:v>3.7223825617283954</c:v>
                </c:pt>
                <c:pt idx="72">
                  <c:v>3.7223825617283954</c:v>
                </c:pt>
                <c:pt idx="73">
                  <c:v>3.7223825617283954</c:v>
                </c:pt>
                <c:pt idx="74">
                  <c:v>3.7223825617283954</c:v>
                </c:pt>
                <c:pt idx="75">
                  <c:v>3.7223825617283954</c:v>
                </c:pt>
                <c:pt idx="76">
                  <c:v>3.7223825617283954</c:v>
                </c:pt>
                <c:pt idx="77">
                  <c:v>3.7223825617283954</c:v>
                </c:pt>
                <c:pt idx="78">
                  <c:v>3.7223825617283954</c:v>
                </c:pt>
                <c:pt idx="79">
                  <c:v>3.7223825617283954</c:v>
                </c:pt>
                <c:pt idx="80">
                  <c:v>3.7223825617283954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4-4CF1-8EA9-1ACB47002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69807"/>
        <c:axId val="89266567"/>
      </c:lineChart>
      <c:catAx>
        <c:axId val="89269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  <a:r>
                  <a:rPr lang="fr-FR" baseline="0"/>
                  <a:t> de parking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0.56162350439134245"/>
              <c:y val="0.90698061432879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66567"/>
        <c:crosses val="autoZero"/>
        <c:auto val="1"/>
        <c:lblAlgn val="ctr"/>
        <c:lblOffset val="100"/>
        <c:noMultiLvlLbl val="0"/>
      </c:catAx>
      <c:valAx>
        <c:axId val="89266567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layout>
            <c:manualLayout>
              <c:xMode val="edge"/>
              <c:yMode val="edge"/>
              <c:x val="5.323750024365588E-3"/>
              <c:y val="0.39397106503555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269807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30202385486362"/>
          <c:y val="0.91301247578373856"/>
          <c:w val="0.27127113866764391"/>
          <c:h val="7.7533278705427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Feuil4!$J$1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Feuil4!$I$2:$I$31</c:f>
              <c:strCache>
                <c:ptCount val="30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  <c:pt idx="29">
                  <c:v>CONSO DE VEILLE GLOBALE</c:v>
                </c:pt>
              </c:strCache>
            </c:strRef>
          </c:cat>
          <c:val>
            <c:numRef>
              <c:f>Feuil4!$J$2:$J$31</c:f>
              <c:numCache>
                <c:formatCode>0\ "µA"</c:formatCode>
                <c:ptCount val="30"/>
                <c:pt idx="0">
                  <c:v>11500</c:v>
                </c:pt>
                <c:pt idx="1">
                  <c:v>9000</c:v>
                </c:pt>
                <c:pt idx="2">
                  <c:v>6000</c:v>
                </c:pt>
                <c:pt idx="3">
                  <c:v>71</c:v>
                </c:pt>
                <c:pt idx="4">
                  <c:v>210</c:v>
                </c:pt>
                <c:pt idx="5">
                  <c:v>200</c:v>
                </c:pt>
                <c:pt idx="6">
                  <c:v>115</c:v>
                </c:pt>
                <c:pt idx="7">
                  <c:v>167</c:v>
                </c:pt>
                <c:pt idx="8">
                  <c:v>100</c:v>
                </c:pt>
                <c:pt idx="9">
                  <c:v>106</c:v>
                </c:pt>
                <c:pt idx="10">
                  <c:v>22</c:v>
                </c:pt>
                <c:pt idx="11">
                  <c:v>5000</c:v>
                </c:pt>
                <c:pt idx="12">
                  <c:v>800</c:v>
                </c:pt>
                <c:pt idx="13">
                  <c:v>889</c:v>
                </c:pt>
                <c:pt idx="14">
                  <c:v>735</c:v>
                </c:pt>
                <c:pt idx="15">
                  <c:v>500</c:v>
                </c:pt>
                <c:pt idx="16">
                  <c:v>110</c:v>
                </c:pt>
                <c:pt idx="29">
                  <c:v>35525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947-8EA3-6A3A69567DAB}"/>
            </c:ext>
          </c:extLst>
        </c:ser>
        <c:ser>
          <c:idx val="1"/>
          <c:order val="1"/>
          <c:tx>
            <c:strRef>
              <c:f>Feuil4!$K$1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Feuil4!$I$2:$I$31</c:f>
              <c:strCache>
                <c:ptCount val="30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  <c:pt idx="29">
                  <c:v>CONSO DE VEILLE GLOBALE</c:v>
                </c:pt>
              </c:strCache>
            </c:strRef>
          </c:cat>
          <c:val>
            <c:numRef>
              <c:f>Feuil4!$K$2:$K$31</c:f>
              <c:numCache>
                <c:formatCode>0\ "µA"</c:formatCode>
                <c:ptCount val="30"/>
                <c:pt idx="0">
                  <c:v>6500</c:v>
                </c:pt>
                <c:pt idx="1">
                  <c:v>5000</c:v>
                </c:pt>
                <c:pt idx="2">
                  <c:v>7100</c:v>
                </c:pt>
                <c:pt idx="3">
                  <c:v>100</c:v>
                </c:pt>
                <c:pt idx="4">
                  <c:v>110</c:v>
                </c:pt>
                <c:pt idx="5">
                  <c:v>100</c:v>
                </c:pt>
                <c:pt idx="6">
                  <c:v>47</c:v>
                </c:pt>
                <c:pt idx="7">
                  <c:v>100</c:v>
                </c:pt>
                <c:pt idx="8">
                  <c:v>100</c:v>
                </c:pt>
                <c:pt idx="17">
                  <c:v>1000</c:v>
                </c:pt>
                <c:pt idx="18">
                  <c:v>100</c:v>
                </c:pt>
                <c:pt idx="19">
                  <c:v>440</c:v>
                </c:pt>
                <c:pt idx="20">
                  <c:v>100</c:v>
                </c:pt>
                <c:pt idx="21">
                  <c:v>100</c:v>
                </c:pt>
                <c:pt idx="22">
                  <c:v>215</c:v>
                </c:pt>
                <c:pt idx="23">
                  <c:v>100</c:v>
                </c:pt>
                <c:pt idx="24">
                  <c:v>100</c:v>
                </c:pt>
                <c:pt idx="25">
                  <c:v>27</c:v>
                </c:pt>
                <c:pt idx="26">
                  <c:v>200</c:v>
                </c:pt>
                <c:pt idx="27">
                  <c:v>50</c:v>
                </c:pt>
                <c:pt idx="28">
                  <c:v>50</c:v>
                </c:pt>
                <c:pt idx="29">
                  <c:v>21639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8-4947-8EA3-6A3A6956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75872"/>
        <c:axId val="1644268672"/>
      </c:barChart>
      <c:catAx>
        <c:axId val="164427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68672"/>
        <c:crosses val="autoZero"/>
        <c:auto val="1"/>
        <c:lblAlgn val="ctr"/>
        <c:lblOffset val="100"/>
        <c:noMultiLvlLbl val="0"/>
      </c:catAx>
      <c:valAx>
        <c:axId val="164426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µ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7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Comparatif conso de veille ECUs Flexevan vs XDD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4255751550609247E-2"/>
          <c:y val="5.3405327573794098E-2"/>
          <c:w val="0.90935691139166264"/>
          <c:h val="0.8643063893471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Feuil4!$J$1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Feuil4!$I$2:$I$30</c:f>
              <c:strCache>
                <c:ptCount val="29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</c:strCache>
            </c:strRef>
          </c:cat>
          <c:val>
            <c:numRef>
              <c:f>Feuil4!$J$2:$J$30</c:f>
              <c:numCache>
                <c:formatCode>0\ "µA"</c:formatCode>
                <c:ptCount val="29"/>
                <c:pt idx="0">
                  <c:v>11500</c:v>
                </c:pt>
                <c:pt idx="1">
                  <c:v>9000</c:v>
                </c:pt>
                <c:pt idx="2">
                  <c:v>6000</c:v>
                </c:pt>
                <c:pt idx="3">
                  <c:v>71</c:v>
                </c:pt>
                <c:pt idx="4">
                  <c:v>210</c:v>
                </c:pt>
                <c:pt idx="5">
                  <c:v>200</c:v>
                </c:pt>
                <c:pt idx="6">
                  <c:v>115</c:v>
                </c:pt>
                <c:pt idx="7">
                  <c:v>167</c:v>
                </c:pt>
                <c:pt idx="8">
                  <c:v>100</c:v>
                </c:pt>
                <c:pt idx="9">
                  <c:v>106</c:v>
                </c:pt>
                <c:pt idx="10">
                  <c:v>22</c:v>
                </c:pt>
                <c:pt idx="11">
                  <c:v>5000</c:v>
                </c:pt>
                <c:pt idx="12">
                  <c:v>800</c:v>
                </c:pt>
                <c:pt idx="13">
                  <c:v>889</c:v>
                </c:pt>
                <c:pt idx="14">
                  <c:v>735</c:v>
                </c:pt>
                <c:pt idx="15">
                  <c:v>500</c:v>
                </c:pt>
                <c:pt idx="16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4-40EB-BFF5-8C4F581E07B9}"/>
            </c:ext>
          </c:extLst>
        </c:ser>
        <c:ser>
          <c:idx val="1"/>
          <c:order val="1"/>
          <c:tx>
            <c:strRef>
              <c:f>Feuil4!$K$1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Feuil4!$I$2:$I$30</c:f>
              <c:strCache>
                <c:ptCount val="29"/>
                <c:pt idx="0">
                  <c:v>Alarme</c:v>
                </c:pt>
                <c:pt idx="1">
                  <c:v>HFM</c:v>
                </c:pt>
                <c:pt idx="2">
                  <c:v>IVC</c:v>
                </c:pt>
                <c:pt idx="3">
                  <c:v>EPS</c:v>
                </c:pt>
                <c:pt idx="4">
                  <c:v>MKCx</c:v>
                </c:pt>
                <c:pt idx="5">
                  <c:v>BMS</c:v>
                </c:pt>
                <c:pt idx="6">
                  <c:v>PDC</c:v>
                </c:pt>
                <c:pt idx="7">
                  <c:v>DCDC</c:v>
                </c:pt>
                <c:pt idx="8">
                  <c:v>AAM</c:v>
                </c:pt>
                <c:pt idx="9">
                  <c:v>A-IBS</c:v>
                </c:pt>
                <c:pt idx="10">
                  <c:v>switch s/volant</c:v>
                </c:pt>
                <c:pt idx="11">
                  <c:v>CDC</c:v>
                </c:pt>
                <c:pt idx="12">
                  <c:v>PCU</c:v>
                </c:pt>
                <c:pt idx="13">
                  <c:v>PIU Master</c:v>
                </c:pt>
                <c:pt idx="14">
                  <c:v>PIU Sub</c:v>
                </c:pt>
                <c:pt idx="15">
                  <c:v>PIU Hood</c:v>
                </c:pt>
                <c:pt idx="16">
                  <c:v>DSM</c:v>
                </c:pt>
                <c:pt idx="17">
                  <c:v>BCM</c:v>
                </c:pt>
                <c:pt idx="18">
                  <c:v>USM</c:v>
                </c:pt>
                <c:pt idx="19">
                  <c:v>PEB</c:v>
                </c:pt>
                <c:pt idx="20">
                  <c:v>Chargeur</c:v>
                </c:pt>
                <c:pt idx="21">
                  <c:v>CPLC</c:v>
                </c:pt>
                <c:pt idx="22">
                  <c:v>Gateway</c:v>
                </c:pt>
                <c:pt idx="23">
                  <c:v>Ecu colonne</c:v>
                </c:pt>
                <c:pt idx="24">
                  <c:v>IVI</c:v>
                </c:pt>
                <c:pt idx="25">
                  <c:v>CDM</c:v>
                </c:pt>
                <c:pt idx="26">
                  <c:v>Tableau de bord</c:v>
                </c:pt>
                <c:pt idx="27">
                  <c:v>Module GMV1</c:v>
                </c:pt>
                <c:pt idx="28">
                  <c:v>Module GMV2</c:v>
                </c:pt>
              </c:strCache>
            </c:strRef>
          </c:cat>
          <c:val>
            <c:numRef>
              <c:f>Feuil4!$K$2:$K$30</c:f>
              <c:numCache>
                <c:formatCode>0\ "µA"</c:formatCode>
                <c:ptCount val="29"/>
                <c:pt idx="0">
                  <c:v>6500</c:v>
                </c:pt>
                <c:pt idx="1">
                  <c:v>5000</c:v>
                </c:pt>
                <c:pt idx="2">
                  <c:v>7100</c:v>
                </c:pt>
                <c:pt idx="3">
                  <c:v>100</c:v>
                </c:pt>
                <c:pt idx="4">
                  <c:v>110</c:v>
                </c:pt>
                <c:pt idx="5">
                  <c:v>100</c:v>
                </c:pt>
                <c:pt idx="6">
                  <c:v>47</c:v>
                </c:pt>
                <c:pt idx="7">
                  <c:v>100</c:v>
                </c:pt>
                <c:pt idx="8">
                  <c:v>100</c:v>
                </c:pt>
                <c:pt idx="17">
                  <c:v>1000</c:v>
                </c:pt>
                <c:pt idx="18">
                  <c:v>100</c:v>
                </c:pt>
                <c:pt idx="19">
                  <c:v>440</c:v>
                </c:pt>
                <c:pt idx="20">
                  <c:v>100</c:v>
                </c:pt>
                <c:pt idx="21">
                  <c:v>100</c:v>
                </c:pt>
                <c:pt idx="22">
                  <c:v>215</c:v>
                </c:pt>
                <c:pt idx="23">
                  <c:v>100</c:v>
                </c:pt>
                <c:pt idx="24">
                  <c:v>100</c:v>
                </c:pt>
                <c:pt idx="25">
                  <c:v>27</c:v>
                </c:pt>
                <c:pt idx="26">
                  <c:v>200</c:v>
                </c:pt>
                <c:pt idx="27">
                  <c:v>50</c:v>
                </c:pt>
                <c:pt idx="28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4-40EB-BFF5-8C4F581E0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262432"/>
        <c:axId val="1644280192"/>
      </c:barChart>
      <c:catAx>
        <c:axId val="164426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80192"/>
        <c:crosses val="autoZero"/>
        <c:auto val="1"/>
        <c:lblAlgn val="ctr"/>
        <c:lblOffset val="100"/>
        <c:noMultiLvlLbl val="0"/>
      </c:catAx>
      <c:valAx>
        <c:axId val="1644280192"/>
        <c:scaling>
          <c:orientation val="minMax"/>
          <c:max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µ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426243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278590595170028"/>
          <c:y val="9.5932155348831885E-2"/>
          <c:w val="0.12269634452118067"/>
          <c:h val="5.8855461641808805E-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</a:t>
            </a:r>
            <a:r>
              <a:rPr lang="fr-FR" baseline="0"/>
              <a:t> de veille Globale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Feuil4!$J$1</c:f>
              <c:strCache>
                <c:ptCount val="1"/>
                <c:pt idx="0">
                  <c:v>FlexEVan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Feuil4!$I$31</c:f>
              <c:strCache>
                <c:ptCount val="1"/>
                <c:pt idx="0">
                  <c:v>CONSO DE VEILLE GLOBALE</c:v>
                </c:pt>
              </c:strCache>
            </c:strRef>
          </c:cat>
          <c:val>
            <c:numRef>
              <c:f>Feuil4!$J$31</c:f>
              <c:numCache>
                <c:formatCode>0\ "µA"</c:formatCode>
                <c:ptCount val="1"/>
                <c:pt idx="0">
                  <c:v>35525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D-41F4-BEDB-39175106E580}"/>
            </c:ext>
          </c:extLst>
        </c:ser>
        <c:ser>
          <c:idx val="1"/>
          <c:order val="1"/>
          <c:tx>
            <c:strRef>
              <c:f>Feuil4!$K$1</c:f>
              <c:strCache>
                <c:ptCount val="1"/>
                <c:pt idx="0">
                  <c:v>XDD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Feuil4!$I$31</c:f>
              <c:strCache>
                <c:ptCount val="1"/>
                <c:pt idx="0">
                  <c:v>CONSO DE VEILLE GLOBALE</c:v>
                </c:pt>
              </c:strCache>
            </c:strRef>
          </c:cat>
          <c:val>
            <c:numRef>
              <c:f>Feuil4!$K$31</c:f>
              <c:numCache>
                <c:formatCode>0\ "µA"</c:formatCode>
                <c:ptCount val="1"/>
                <c:pt idx="0">
                  <c:v>21639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D-41F4-BEDB-39175106E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766319"/>
        <c:axId val="76756719"/>
      </c:barChart>
      <c:catAx>
        <c:axId val="7676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56719"/>
        <c:crosses val="autoZero"/>
        <c:auto val="1"/>
        <c:lblAlgn val="ctr"/>
        <c:lblOffset val="100"/>
        <c:noMultiLvlLbl val="0"/>
      </c:catAx>
      <c:valAx>
        <c:axId val="76756719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µA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676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7C3E-4EAC-982F-743D7BFDAA15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7C3E-4EAC-982F-743D7BFD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F49E-4D13-9627-8CD6C7583E02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F49E-4D13-9627-8CD6C7583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2048-4FB4-8357-98197303B894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2048-4FB4-8357-98197303B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9A79-4F3E-B371-82760D6B9669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9A79-4F3E-B371-82760D6B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17CF-4B4D-BC22-01B01119D524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17CF-4B4D-BC22-01B01119D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546A-478E-A55C-6E45C1D53D47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546A-478E-A55C-6E45C1D5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 (2)'!$K$212:$AR$212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 (2)'!$K$217:$AR$217</c:f>
              <c:numCache>
                <c:formatCode>0.00</c:formatCode>
                <c:ptCount val="33"/>
                <c:pt idx="0">
                  <c:v>92</c:v>
                </c:pt>
                <c:pt idx="1">
                  <c:v>82.553372555555555</c:v>
                </c:pt>
                <c:pt idx="2">
                  <c:v>90</c:v>
                </c:pt>
                <c:pt idx="3">
                  <c:v>81.099261444444437</c:v>
                </c:pt>
                <c:pt idx="4">
                  <c:v>81.099261444444437</c:v>
                </c:pt>
                <c:pt idx="5">
                  <c:v>90</c:v>
                </c:pt>
                <c:pt idx="6">
                  <c:v>81.099261444444437</c:v>
                </c:pt>
                <c:pt idx="7">
                  <c:v>90</c:v>
                </c:pt>
                <c:pt idx="8">
                  <c:v>90</c:v>
                </c:pt>
                <c:pt idx="9">
                  <c:v>81.099261444444451</c:v>
                </c:pt>
                <c:pt idx="10">
                  <c:v>81.099261444444451</c:v>
                </c:pt>
                <c:pt idx="11">
                  <c:v>90</c:v>
                </c:pt>
                <c:pt idx="12">
                  <c:v>81.099261444444451</c:v>
                </c:pt>
                <c:pt idx="13">
                  <c:v>90</c:v>
                </c:pt>
                <c:pt idx="14">
                  <c:v>81.099261444444437</c:v>
                </c:pt>
                <c:pt idx="15">
                  <c:v>90</c:v>
                </c:pt>
                <c:pt idx="16">
                  <c:v>90</c:v>
                </c:pt>
                <c:pt idx="17">
                  <c:v>81.099261444444437</c:v>
                </c:pt>
                <c:pt idx="18">
                  <c:v>90</c:v>
                </c:pt>
                <c:pt idx="19">
                  <c:v>81.099261444444437</c:v>
                </c:pt>
                <c:pt idx="20">
                  <c:v>90</c:v>
                </c:pt>
                <c:pt idx="21">
                  <c:v>81.099261444444437</c:v>
                </c:pt>
                <c:pt idx="22">
                  <c:v>90</c:v>
                </c:pt>
                <c:pt idx="23">
                  <c:v>90</c:v>
                </c:pt>
                <c:pt idx="24">
                  <c:v>81.099261444444437</c:v>
                </c:pt>
                <c:pt idx="25">
                  <c:v>90</c:v>
                </c:pt>
                <c:pt idx="26">
                  <c:v>81.099261444444465</c:v>
                </c:pt>
                <c:pt idx="27">
                  <c:v>90</c:v>
                </c:pt>
                <c:pt idx="28">
                  <c:v>81.099261444444437</c:v>
                </c:pt>
                <c:pt idx="29">
                  <c:v>90</c:v>
                </c:pt>
                <c:pt idx="30">
                  <c:v>90</c:v>
                </c:pt>
                <c:pt idx="31">
                  <c:v>81.099261444444437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5-4CAC-AE7D-0AE5703DB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 (2)'!$K$263:$CZ$263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'Bib_ TEST  (2)'!$K$270:$DA$270</c:f>
              <c:numCache>
                <c:formatCode>0.00</c:formatCode>
                <c:ptCount val="94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6-41FA-81DE-635DA5576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Tachy + alarme Biberonage</a:t>
            </a:r>
            <a:r>
              <a:rPr lang="fr-FR" baseline="0"/>
              <a:t> 30 jours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'Bib_ TEST  (2)'!$K$237:$AR$237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'Bib_ TEST  (2)'!$K$242:$AR$242</c:f>
              <c:numCache>
                <c:formatCode>0.00</c:formatCode>
                <c:ptCount val="33"/>
                <c:pt idx="0">
                  <c:v>92</c:v>
                </c:pt>
                <c:pt idx="1">
                  <c:v>82.553455526736116</c:v>
                </c:pt>
                <c:pt idx="2">
                  <c:v>90</c:v>
                </c:pt>
                <c:pt idx="3">
                  <c:v>81.099344444444455</c:v>
                </c:pt>
                <c:pt idx="4">
                  <c:v>81.099344444444455</c:v>
                </c:pt>
                <c:pt idx="5">
                  <c:v>90</c:v>
                </c:pt>
                <c:pt idx="6">
                  <c:v>81.099344444444441</c:v>
                </c:pt>
                <c:pt idx="7">
                  <c:v>90</c:v>
                </c:pt>
                <c:pt idx="8">
                  <c:v>90</c:v>
                </c:pt>
                <c:pt idx="9">
                  <c:v>81.099344444444455</c:v>
                </c:pt>
                <c:pt idx="10">
                  <c:v>81.099344444444455</c:v>
                </c:pt>
                <c:pt idx="11">
                  <c:v>90</c:v>
                </c:pt>
                <c:pt idx="12">
                  <c:v>81.099344444444455</c:v>
                </c:pt>
                <c:pt idx="13">
                  <c:v>90</c:v>
                </c:pt>
                <c:pt idx="14">
                  <c:v>81.099344444444441</c:v>
                </c:pt>
                <c:pt idx="15">
                  <c:v>90</c:v>
                </c:pt>
                <c:pt idx="16">
                  <c:v>90</c:v>
                </c:pt>
                <c:pt idx="17">
                  <c:v>81.099344444444441</c:v>
                </c:pt>
                <c:pt idx="18">
                  <c:v>90</c:v>
                </c:pt>
                <c:pt idx="19">
                  <c:v>81.099344444444441</c:v>
                </c:pt>
                <c:pt idx="20">
                  <c:v>90</c:v>
                </c:pt>
                <c:pt idx="21">
                  <c:v>81.099344444444441</c:v>
                </c:pt>
                <c:pt idx="22">
                  <c:v>90</c:v>
                </c:pt>
                <c:pt idx="23">
                  <c:v>90</c:v>
                </c:pt>
                <c:pt idx="24">
                  <c:v>81.099344444444441</c:v>
                </c:pt>
                <c:pt idx="25">
                  <c:v>90</c:v>
                </c:pt>
                <c:pt idx="26">
                  <c:v>81.099344444444455</c:v>
                </c:pt>
                <c:pt idx="27">
                  <c:v>90</c:v>
                </c:pt>
                <c:pt idx="28">
                  <c:v>81.099344444444441</c:v>
                </c:pt>
                <c:pt idx="29">
                  <c:v>90</c:v>
                </c:pt>
                <c:pt idx="30">
                  <c:v>90</c:v>
                </c:pt>
                <c:pt idx="31">
                  <c:v>81.099344444444441</c:v>
                </c:pt>
                <c:pt idx="32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B4-40BB-A425-755488885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 (2)'!$D$293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(2)'!$E$293:$AR$293</c15:sqref>
                  </c15:fullRef>
                </c:ext>
              </c:extLst>
              <c:f>'Bib_ TEST  (2)'!$J$293:$AR$293</c:f>
              <c:numCache>
                <c:formatCode>0.0</c:formatCode>
                <c:ptCount val="34"/>
                <c:pt idx="0">
                  <c:v>222.51638888888888</c:v>
                </c:pt>
                <c:pt idx="1">
                  <c:v>222.51638888888888</c:v>
                </c:pt>
                <c:pt idx="2">
                  <c:v>222.51638888888888</c:v>
                </c:pt>
                <c:pt idx="3">
                  <c:v>222.51638888888888</c:v>
                </c:pt>
                <c:pt idx="4">
                  <c:v>222.51638888888888</c:v>
                </c:pt>
                <c:pt idx="5">
                  <c:v>222.51638888888888</c:v>
                </c:pt>
                <c:pt idx="6">
                  <c:v>222.51638888888888</c:v>
                </c:pt>
                <c:pt idx="7">
                  <c:v>222.51638888888888</c:v>
                </c:pt>
                <c:pt idx="8">
                  <c:v>222.51638888888888</c:v>
                </c:pt>
                <c:pt idx="9">
                  <c:v>222.51638888888888</c:v>
                </c:pt>
                <c:pt idx="10">
                  <c:v>222.51638888888888</c:v>
                </c:pt>
                <c:pt idx="11">
                  <c:v>222.51638888888888</c:v>
                </c:pt>
                <c:pt idx="12">
                  <c:v>222.51638888888888</c:v>
                </c:pt>
                <c:pt idx="13">
                  <c:v>222.51638888888888</c:v>
                </c:pt>
                <c:pt idx="14">
                  <c:v>222.51638888888888</c:v>
                </c:pt>
                <c:pt idx="15">
                  <c:v>222.51638888888888</c:v>
                </c:pt>
                <c:pt idx="16">
                  <c:v>222.51638888888888</c:v>
                </c:pt>
                <c:pt idx="17">
                  <c:v>222.51638888888888</c:v>
                </c:pt>
                <c:pt idx="18">
                  <c:v>222.51638888888888</c:v>
                </c:pt>
                <c:pt idx="19">
                  <c:v>222.51638888888888</c:v>
                </c:pt>
                <c:pt idx="20">
                  <c:v>222.51638888888888</c:v>
                </c:pt>
                <c:pt idx="21">
                  <c:v>222.51638888888888</c:v>
                </c:pt>
                <c:pt idx="22">
                  <c:v>222.51638888888888</c:v>
                </c:pt>
                <c:pt idx="23">
                  <c:v>222.51638888888888</c:v>
                </c:pt>
                <c:pt idx="24">
                  <c:v>222.51638888888888</c:v>
                </c:pt>
                <c:pt idx="25">
                  <c:v>222.51638888888888</c:v>
                </c:pt>
                <c:pt idx="26">
                  <c:v>222.51638888888888</c:v>
                </c:pt>
                <c:pt idx="27">
                  <c:v>222.51638888888888</c:v>
                </c:pt>
                <c:pt idx="28">
                  <c:v>222.51638888888888</c:v>
                </c:pt>
                <c:pt idx="29">
                  <c:v>222.51638888888888</c:v>
                </c:pt>
                <c:pt idx="30">
                  <c:v>222.51638888888888</c:v>
                </c:pt>
                <c:pt idx="31">
                  <c:v>222.51638888888888</c:v>
                </c:pt>
                <c:pt idx="32">
                  <c:v>222.51638888888888</c:v>
                </c:pt>
                <c:pt idx="33">
                  <c:v>222.51638888888888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B-46EA-9CC9-A355262987E8}"/>
            </c:ext>
          </c:extLst>
        </c:ser>
        <c:ser>
          <c:idx val="1"/>
          <c:order val="1"/>
          <c:tx>
            <c:strRef>
              <c:f>'Bib_ TEST  (2)'!$D$301</c:f>
              <c:strCache>
                <c:ptCount val="1"/>
                <c:pt idx="0">
                  <c:v>Haut de gamme (Tachy + alarme) 70°C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(2)'!$E$301:$AR$301</c15:sqref>
                  </c15:fullRef>
                </c:ext>
              </c:extLst>
              <c:f>'Bib_ TEST  (2)'!$J$301:$AR$301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B-46EA-9CC9-A355262987E8}"/>
            </c:ext>
          </c:extLst>
        </c:ser>
        <c:ser>
          <c:idx val="2"/>
          <c:order val="2"/>
          <c:tx>
            <c:strRef>
              <c:f>'Bib_ TEST  (2)'!$D$298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(2)'!$E$298:$AR$298</c15:sqref>
                  </c15:fullRef>
                </c:ext>
              </c:extLst>
              <c:f>'Bib_ TEST  (2)'!$J$298:$AR$298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B-46EA-9CC9-A355262987E8}"/>
            </c:ext>
          </c:extLst>
        </c:ser>
        <c:ser>
          <c:idx val="3"/>
          <c:order val="3"/>
          <c:tx>
            <c:strRef>
              <c:f>'Bib_ TEST  (2)'!$D$296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(2)'!$E$296:$AR$296</c15:sqref>
                  </c15:fullRef>
                </c:ext>
              </c:extLst>
              <c:f>'Bib_ TEST  (2)'!$J$296:$AR$296</c:f>
              <c:numCache>
                <c:formatCode>0.0</c:formatCode>
                <c:ptCount val="34"/>
                <c:pt idx="0">
                  <c:v>222.51638888888888</c:v>
                </c:pt>
                <c:pt idx="1">
                  <c:v>222.51638888888888</c:v>
                </c:pt>
                <c:pt idx="2">
                  <c:v>222.51638888888888</c:v>
                </c:pt>
                <c:pt idx="3">
                  <c:v>222.51638888888888</c:v>
                </c:pt>
                <c:pt idx="4">
                  <c:v>222.51638888888888</c:v>
                </c:pt>
                <c:pt idx="5">
                  <c:v>222.51638888888888</c:v>
                </c:pt>
                <c:pt idx="6">
                  <c:v>222.51638888888888</c:v>
                </c:pt>
                <c:pt idx="7">
                  <c:v>222.51638888888888</c:v>
                </c:pt>
                <c:pt idx="8">
                  <c:v>222.51638888888888</c:v>
                </c:pt>
                <c:pt idx="9">
                  <c:v>222.51638888888888</c:v>
                </c:pt>
                <c:pt idx="10">
                  <c:v>222.51638888888888</c:v>
                </c:pt>
                <c:pt idx="11">
                  <c:v>222.51638888888888</c:v>
                </c:pt>
                <c:pt idx="12">
                  <c:v>222.51638888888888</c:v>
                </c:pt>
                <c:pt idx="13">
                  <c:v>222.51638888888888</c:v>
                </c:pt>
                <c:pt idx="14">
                  <c:v>222.51638888888888</c:v>
                </c:pt>
                <c:pt idx="15">
                  <c:v>222.51638888888888</c:v>
                </c:pt>
                <c:pt idx="16">
                  <c:v>222.51638888888888</c:v>
                </c:pt>
                <c:pt idx="17">
                  <c:v>222.51638888888888</c:v>
                </c:pt>
                <c:pt idx="18">
                  <c:v>222.51638888888888</c:v>
                </c:pt>
                <c:pt idx="19">
                  <c:v>222.51638888888888</c:v>
                </c:pt>
                <c:pt idx="20">
                  <c:v>222.51638888888888</c:v>
                </c:pt>
                <c:pt idx="21">
                  <c:v>222.51638888888888</c:v>
                </c:pt>
                <c:pt idx="22">
                  <c:v>222.51638888888888</c:v>
                </c:pt>
                <c:pt idx="23">
                  <c:v>222.51638888888888</c:v>
                </c:pt>
                <c:pt idx="24">
                  <c:v>222.51638888888888</c:v>
                </c:pt>
                <c:pt idx="25">
                  <c:v>222.51638888888888</c:v>
                </c:pt>
                <c:pt idx="26">
                  <c:v>222.51638888888888</c:v>
                </c:pt>
                <c:pt idx="27">
                  <c:v>222.51638888888888</c:v>
                </c:pt>
                <c:pt idx="28">
                  <c:v>222.51638888888888</c:v>
                </c:pt>
                <c:pt idx="29">
                  <c:v>222.51638888888888</c:v>
                </c:pt>
                <c:pt idx="30">
                  <c:v>222.51638888888888</c:v>
                </c:pt>
                <c:pt idx="31">
                  <c:v>222.51638888888888</c:v>
                </c:pt>
                <c:pt idx="32">
                  <c:v>222.51638888888888</c:v>
                </c:pt>
                <c:pt idx="33">
                  <c:v>222.51638888888888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B-46EA-9CC9-A355262987E8}"/>
            </c:ext>
          </c:extLst>
        </c:ser>
        <c:ser>
          <c:idx val="4"/>
          <c:order val="4"/>
          <c:tx>
            <c:strRef>
              <c:f>'Bib_ TEST  (2)'!$D$297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(2)'!$E$297:$AR$297</c15:sqref>
                  </c15:fullRef>
                </c:ext>
              </c:extLst>
              <c:f>'Bib_ TEST  (2)'!$J$297:$AR$297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8B-46EA-9CC9-A3552629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'Bib_ TEST  (2)'!$D$306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'Bib_ TEST  (2)'!$E$305:$CZ$305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'Bib_ TEST  (2)'!$E$306:$CZ$306</c:f>
              <c:numCache>
                <c:formatCode>0.00</c:formatCode>
                <c:ptCount val="99"/>
                <c:pt idx="0">
                  <c:v>2002.6563680555555</c:v>
                </c:pt>
                <c:pt idx="1">
                  <c:v>2002.6563680555555</c:v>
                </c:pt>
                <c:pt idx="2">
                  <c:v>2.6563680555555558</c:v>
                </c:pt>
                <c:pt idx="3">
                  <c:v>2.6563680555555558</c:v>
                </c:pt>
                <c:pt idx="4">
                  <c:v>2.6563680555555558</c:v>
                </c:pt>
                <c:pt idx="5">
                  <c:v>2.6563680555555558</c:v>
                </c:pt>
                <c:pt idx="6">
                  <c:v>2.6563680555555558</c:v>
                </c:pt>
                <c:pt idx="7">
                  <c:v>2.6563680555555558</c:v>
                </c:pt>
                <c:pt idx="8">
                  <c:v>2.6563680555555558</c:v>
                </c:pt>
                <c:pt idx="9">
                  <c:v>2.6563680555555558</c:v>
                </c:pt>
                <c:pt idx="10">
                  <c:v>2.6563680555555558</c:v>
                </c:pt>
                <c:pt idx="11">
                  <c:v>2.6563680555555558</c:v>
                </c:pt>
                <c:pt idx="12">
                  <c:v>2.6563680555555558</c:v>
                </c:pt>
                <c:pt idx="13">
                  <c:v>2.6563680555555558</c:v>
                </c:pt>
                <c:pt idx="14">
                  <c:v>2.6563680555555558</c:v>
                </c:pt>
                <c:pt idx="15">
                  <c:v>2.6563680555555558</c:v>
                </c:pt>
                <c:pt idx="16">
                  <c:v>2.6563680555555558</c:v>
                </c:pt>
                <c:pt idx="17">
                  <c:v>2.6563680555555558</c:v>
                </c:pt>
                <c:pt idx="18">
                  <c:v>2.6563680555555558</c:v>
                </c:pt>
                <c:pt idx="19">
                  <c:v>2.6563680555555558</c:v>
                </c:pt>
                <c:pt idx="20">
                  <c:v>2.6563680555555558</c:v>
                </c:pt>
                <c:pt idx="21">
                  <c:v>2.6563680555555558</c:v>
                </c:pt>
                <c:pt idx="22">
                  <c:v>2.6563680555555558</c:v>
                </c:pt>
                <c:pt idx="23">
                  <c:v>2.6563680555555558</c:v>
                </c:pt>
                <c:pt idx="24">
                  <c:v>2.6563680555555558</c:v>
                </c:pt>
                <c:pt idx="25">
                  <c:v>2.6563680555555558</c:v>
                </c:pt>
                <c:pt idx="26">
                  <c:v>2.6563680555555558</c:v>
                </c:pt>
                <c:pt idx="27">
                  <c:v>2.6563680555555558</c:v>
                </c:pt>
                <c:pt idx="28">
                  <c:v>2.6563680555555558</c:v>
                </c:pt>
                <c:pt idx="29">
                  <c:v>2.6563680555555558</c:v>
                </c:pt>
                <c:pt idx="30">
                  <c:v>2.6563680555555558</c:v>
                </c:pt>
                <c:pt idx="31">
                  <c:v>2.6563680555555558</c:v>
                </c:pt>
                <c:pt idx="32">
                  <c:v>2.6563680555555558</c:v>
                </c:pt>
                <c:pt idx="33">
                  <c:v>2.6563680555555558</c:v>
                </c:pt>
                <c:pt idx="34">
                  <c:v>2.6563680555555558</c:v>
                </c:pt>
                <c:pt idx="35">
                  <c:v>2.6563680555555558</c:v>
                </c:pt>
                <c:pt idx="36">
                  <c:v>2.6563680555555558</c:v>
                </c:pt>
                <c:pt idx="37">
                  <c:v>2.6563680555555558</c:v>
                </c:pt>
                <c:pt idx="38">
                  <c:v>2.6563680555555558</c:v>
                </c:pt>
                <c:pt idx="39">
                  <c:v>2.6563680555555558</c:v>
                </c:pt>
                <c:pt idx="40">
                  <c:v>2.6563680555555558</c:v>
                </c:pt>
                <c:pt idx="41">
                  <c:v>2.6563680555555558</c:v>
                </c:pt>
                <c:pt idx="42">
                  <c:v>2.6563680555555558</c:v>
                </c:pt>
                <c:pt idx="43">
                  <c:v>2.6563680555555558</c:v>
                </c:pt>
                <c:pt idx="44">
                  <c:v>2.6563680555555558</c:v>
                </c:pt>
                <c:pt idx="45">
                  <c:v>2.6563680555555558</c:v>
                </c:pt>
                <c:pt idx="46">
                  <c:v>2.6563680555555558</c:v>
                </c:pt>
                <c:pt idx="47">
                  <c:v>2.6563680555555558</c:v>
                </c:pt>
                <c:pt idx="48">
                  <c:v>2.6563680555555558</c:v>
                </c:pt>
                <c:pt idx="49">
                  <c:v>2.6563680555555558</c:v>
                </c:pt>
                <c:pt idx="50">
                  <c:v>2.6563680555555558</c:v>
                </c:pt>
                <c:pt idx="51">
                  <c:v>2.6563680555555558</c:v>
                </c:pt>
                <c:pt idx="52">
                  <c:v>2.6563680555555558</c:v>
                </c:pt>
                <c:pt idx="53">
                  <c:v>2.6563680555555558</c:v>
                </c:pt>
                <c:pt idx="54">
                  <c:v>2.6563680555555558</c:v>
                </c:pt>
                <c:pt idx="55">
                  <c:v>2.6563680555555558</c:v>
                </c:pt>
                <c:pt idx="56">
                  <c:v>2.6563680555555558</c:v>
                </c:pt>
                <c:pt idx="57">
                  <c:v>2.6563680555555558</c:v>
                </c:pt>
                <c:pt idx="58">
                  <c:v>2.6563680555555558</c:v>
                </c:pt>
                <c:pt idx="59">
                  <c:v>2.6563680555555558</c:v>
                </c:pt>
                <c:pt idx="60">
                  <c:v>2.6563680555555558</c:v>
                </c:pt>
                <c:pt idx="61">
                  <c:v>2.6563680555555558</c:v>
                </c:pt>
                <c:pt idx="62">
                  <c:v>2.6563680555555558</c:v>
                </c:pt>
                <c:pt idx="63">
                  <c:v>2.6563680555555558</c:v>
                </c:pt>
                <c:pt idx="64">
                  <c:v>2.6563680555555558</c:v>
                </c:pt>
                <c:pt idx="65">
                  <c:v>2.6563680555555558</c:v>
                </c:pt>
                <c:pt idx="66">
                  <c:v>2.6563680555555558</c:v>
                </c:pt>
                <c:pt idx="67">
                  <c:v>2.6563680555555558</c:v>
                </c:pt>
                <c:pt idx="68">
                  <c:v>2.6563680555555558</c:v>
                </c:pt>
                <c:pt idx="69">
                  <c:v>2.6563680555555558</c:v>
                </c:pt>
                <c:pt idx="70">
                  <c:v>2.6563680555555558</c:v>
                </c:pt>
                <c:pt idx="71">
                  <c:v>2.6563680555555558</c:v>
                </c:pt>
                <c:pt idx="72">
                  <c:v>2.6563680555555558</c:v>
                </c:pt>
                <c:pt idx="73">
                  <c:v>2.6563680555555558</c:v>
                </c:pt>
                <c:pt idx="74">
                  <c:v>2.6563680555555558</c:v>
                </c:pt>
                <c:pt idx="75">
                  <c:v>2.6563680555555558</c:v>
                </c:pt>
                <c:pt idx="76">
                  <c:v>2.6563680555555558</c:v>
                </c:pt>
                <c:pt idx="77">
                  <c:v>2.6563680555555558</c:v>
                </c:pt>
                <c:pt idx="78">
                  <c:v>2.6563680555555558</c:v>
                </c:pt>
                <c:pt idx="79">
                  <c:v>2.6563680555555558</c:v>
                </c:pt>
                <c:pt idx="80">
                  <c:v>2.6563680555555558</c:v>
                </c:pt>
                <c:pt idx="81">
                  <c:v>2.6563680555555558</c:v>
                </c:pt>
                <c:pt idx="82">
                  <c:v>2.6563680555555558</c:v>
                </c:pt>
                <c:pt idx="83">
                  <c:v>2.6563680555555558</c:v>
                </c:pt>
                <c:pt idx="84">
                  <c:v>2.6563680555555558</c:v>
                </c:pt>
                <c:pt idx="85">
                  <c:v>2.6563680555555558</c:v>
                </c:pt>
                <c:pt idx="86">
                  <c:v>2.6563680555555558</c:v>
                </c:pt>
                <c:pt idx="87">
                  <c:v>2.6563680555555558</c:v>
                </c:pt>
                <c:pt idx="88">
                  <c:v>2.6563680555555558</c:v>
                </c:pt>
                <c:pt idx="89">
                  <c:v>2.6563680555555558</c:v>
                </c:pt>
                <c:pt idx="90">
                  <c:v>2.6563680555555558</c:v>
                </c:pt>
                <c:pt idx="91">
                  <c:v>2.6563680555555558</c:v>
                </c:pt>
                <c:pt idx="92">
                  <c:v>2.6563680555555558</c:v>
                </c:pt>
                <c:pt idx="93">
                  <c:v>2.6563680555555558</c:v>
                </c:pt>
                <c:pt idx="94">
                  <c:v>2.6563680555555558</c:v>
                </c:pt>
                <c:pt idx="95">
                  <c:v>2.6563680555555558</c:v>
                </c:pt>
                <c:pt idx="96">
                  <c:v>2.6563680555555558</c:v>
                </c:pt>
                <c:pt idx="97">
                  <c:v>2.6563680555555558</c:v>
                </c:pt>
                <c:pt idx="98">
                  <c:v>2.6563680555555558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CF-4230-8B85-78F93F534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'Bib_ TEST  (2)'!$D$293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(2)'!$E$293:$AR$293</c15:sqref>
                  </c15:fullRef>
                </c:ext>
              </c:extLst>
              <c:f>'Bib_ TEST  (2)'!$J$293:$AR$293</c:f>
              <c:numCache>
                <c:formatCode>0.0</c:formatCode>
                <c:ptCount val="34"/>
                <c:pt idx="0">
                  <c:v>222.51638888888888</c:v>
                </c:pt>
                <c:pt idx="1">
                  <c:v>222.51638888888888</c:v>
                </c:pt>
                <c:pt idx="2">
                  <c:v>222.51638888888888</c:v>
                </c:pt>
                <c:pt idx="3">
                  <c:v>222.51638888888888</c:v>
                </c:pt>
                <c:pt idx="4">
                  <c:v>222.51638888888888</c:v>
                </c:pt>
                <c:pt idx="5">
                  <c:v>222.51638888888888</c:v>
                </c:pt>
                <c:pt idx="6">
                  <c:v>222.51638888888888</c:v>
                </c:pt>
                <c:pt idx="7">
                  <c:v>222.51638888888888</c:v>
                </c:pt>
                <c:pt idx="8">
                  <c:v>222.51638888888888</c:v>
                </c:pt>
                <c:pt idx="9">
                  <c:v>222.51638888888888</c:v>
                </c:pt>
                <c:pt idx="10">
                  <c:v>222.51638888888888</c:v>
                </c:pt>
                <c:pt idx="11">
                  <c:v>222.51638888888888</c:v>
                </c:pt>
                <c:pt idx="12">
                  <c:v>222.51638888888888</c:v>
                </c:pt>
                <c:pt idx="13">
                  <c:v>222.51638888888888</c:v>
                </c:pt>
                <c:pt idx="14">
                  <c:v>222.51638888888888</c:v>
                </c:pt>
                <c:pt idx="15">
                  <c:v>222.51638888888888</c:v>
                </c:pt>
                <c:pt idx="16">
                  <c:v>222.51638888888888</c:v>
                </c:pt>
                <c:pt idx="17">
                  <c:v>222.51638888888888</c:v>
                </c:pt>
                <c:pt idx="18">
                  <c:v>222.51638888888888</c:v>
                </c:pt>
                <c:pt idx="19">
                  <c:v>222.51638888888888</c:v>
                </c:pt>
                <c:pt idx="20">
                  <c:v>222.51638888888888</c:v>
                </c:pt>
                <c:pt idx="21">
                  <c:v>222.51638888888888</c:v>
                </c:pt>
                <c:pt idx="22">
                  <c:v>222.51638888888888</c:v>
                </c:pt>
                <c:pt idx="23">
                  <c:v>222.51638888888888</c:v>
                </c:pt>
                <c:pt idx="24">
                  <c:v>222.51638888888888</c:v>
                </c:pt>
                <c:pt idx="25">
                  <c:v>222.51638888888888</c:v>
                </c:pt>
                <c:pt idx="26">
                  <c:v>222.51638888888888</c:v>
                </c:pt>
                <c:pt idx="27">
                  <c:v>222.51638888888888</c:v>
                </c:pt>
                <c:pt idx="28">
                  <c:v>222.51638888888888</c:v>
                </c:pt>
                <c:pt idx="29">
                  <c:v>222.51638888888888</c:v>
                </c:pt>
                <c:pt idx="30">
                  <c:v>222.51638888888888</c:v>
                </c:pt>
                <c:pt idx="31">
                  <c:v>222.51638888888888</c:v>
                </c:pt>
                <c:pt idx="32">
                  <c:v>222.51638888888888</c:v>
                </c:pt>
                <c:pt idx="33">
                  <c:v>222.51638888888888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A-42B4-B0D3-FEC5E9BFD824}"/>
            </c:ext>
          </c:extLst>
        </c:ser>
        <c:ser>
          <c:idx val="3"/>
          <c:order val="1"/>
          <c:tx>
            <c:strRef>
              <c:f>'Bib_ TEST  (2)'!$D$296</c:f>
              <c:strCache>
                <c:ptCount val="1"/>
                <c:pt idx="0">
                  <c:v>Haut de gamme (Tachy + alarme) 23°C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(2)'!$E$296:$AR$296</c15:sqref>
                  </c15:fullRef>
                </c:ext>
              </c:extLst>
              <c:f>'Bib_ TEST  (2)'!$J$296:$AR$296</c:f>
              <c:numCache>
                <c:formatCode>0.0</c:formatCode>
                <c:ptCount val="34"/>
                <c:pt idx="0">
                  <c:v>222.51638888888888</c:v>
                </c:pt>
                <c:pt idx="1">
                  <c:v>222.51638888888888</c:v>
                </c:pt>
                <c:pt idx="2">
                  <c:v>222.51638888888888</c:v>
                </c:pt>
                <c:pt idx="3">
                  <c:v>222.51638888888888</c:v>
                </c:pt>
                <c:pt idx="4">
                  <c:v>222.51638888888888</c:v>
                </c:pt>
                <c:pt idx="5">
                  <c:v>222.51638888888888</c:v>
                </c:pt>
                <c:pt idx="6">
                  <c:v>222.51638888888888</c:v>
                </c:pt>
                <c:pt idx="7">
                  <c:v>222.51638888888888</c:v>
                </c:pt>
                <c:pt idx="8">
                  <c:v>222.51638888888888</c:v>
                </c:pt>
                <c:pt idx="9">
                  <c:v>222.51638888888888</c:v>
                </c:pt>
                <c:pt idx="10">
                  <c:v>222.51638888888888</c:v>
                </c:pt>
                <c:pt idx="11">
                  <c:v>222.51638888888888</c:v>
                </c:pt>
                <c:pt idx="12">
                  <c:v>222.51638888888888</c:v>
                </c:pt>
                <c:pt idx="13">
                  <c:v>222.51638888888888</c:v>
                </c:pt>
                <c:pt idx="14">
                  <c:v>222.51638888888888</c:v>
                </c:pt>
                <c:pt idx="15">
                  <c:v>222.51638888888888</c:v>
                </c:pt>
                <c:pt idx="16">
                  <c:v>222.51638888888888</c:v>
                </c:pt>
                <c:pt idx="17">
                  <c:v>222.51638888888888</c:v>
                </c:pt>
                <c:pt idx="18">
                  <c:v>222.51638888888888</c:v>
                </c:pt>
                <c:pt idx="19">
                  <c:v>222.51638888888888</c:v>
                </c:pt>
                <c:pt idx="20">
                  <c:v>222.51638888888888</c:v>
                </c:pt>
                <c:pt idx="21">
                  <c:v>222.51638888888888</c:v>
                </c:pt>
                <c:pt idx="22">
                  <c:v>222.51638888888888</c:v>
                </c:pt>
                <c:pt idx="23">
                  <c:v>222.51638888888888</c:v>
                </c:pt>
                <c:pt idx="24">
                  <c:v>222.51638888888888</c:v>
                </c:pt>
                <c:pt idx="25">
                  <c:v>222.51638888888888</c:v>
                </c:pt>
                <c:pt idx="26">
                  <c:v>222.51638888888888</c:v>
                </c:pt>
                <c:pt idx="27">
                  <c:v>222.51638888888888</c:v>
                </c:pt>
                <c:pt idx="28">
                  <c:v>222.51638888888888</c:v>
                </c:pt>
                <c:pt idx="29">
                  <c:v>222.51638888888888</c:v>
                </c:pt>
                <c:pt idx="30">
                  <c:v>222.51638888888888</c:v>
                </c:pt>
                <c:pt idx="31">
                  <c:v>222.51638888888888</c:v>
                </c:pt>
                <c:pt idx="32">
                  <c:v>222.51638888888888</c:v>
                </c:pt>
                <c:pt idx="33">
                  <c:v>222.51638888888888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A-42B4-B0D3-FEC5E9BFD824}"/>
            </c:ext>
          </c:extLst>
        </c:ser>
        <c:ser>
          <c:idx val="4"/>
          <c:order val="2"/>
          <c:tx>
            <c:strRef>
              <c:f>'Bib_ TEST  (2)'!$D$297</c:f>
              <c:strCache>
                <c:ptCount val="1"/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'Bib_ TEST  (2)'!$E$292:$AR$292</c15:sqref>
                  </c15:fullRef>
                </c:ext>
              </c:extLst>
              <c:f>'Bib_ TEST  (2)'!$J$292:$AR$292</c:f>
              <c:strCache>
                <c:ptCount val="34"/>
                <c:pt idx="0">
                  <c:v>1h</c:v>
                </c:pt>
                <c:pt idx="1">
                  <c:v>8h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3,0000001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8,0000001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23</c:v>
                </c:pt>
                <c:pt idx="27">
                  <c:v>24</c:v>
                </c:pt>
                <c:pt idx="28">
                  <c:v>25</c:v>
                </c:pt>
                <c:pt idx="29">
                  <c:v>26</c:v>
                </c:pt>
                <c:pt idx="30">
                  <c:v>27</c:v>
                </c:pt>
                <c:pt idx="31">
                  <c:v>28</c:v>
                </c:pt>
                <c:pt idx="32">
                  <c:v>29</c:v>
                </c:pt>
                <c:pt idx="33">
                  <c:v>30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'Bib_ TEST  (2)'!$E$297:$AR$297</c15:sqref>
                  </c15:fullRef>
                </c:ext>
              </c:extLst>
              <c:f>'Bib_ TEST  (2)'!$J$297:$AR$297</c:f>
              <c:numCache>
                <c:formatCode>0.0</c:formatCode>
                <c:ptCount val="3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AA-42B4-B0D3-FEC5E9BFD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901198486948248E-2"/>
          <c:y val="9.6927354295127638E-2"/>
          <c:w val="0.93628477690288714"/>
          <c:h val="0.852910676488019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'Bib LIB test'!$D$42</c:f>
              <c:strCache>
                <c:ptCount val="1"/>
                <c:pt idx="0">
                  <c:v>Total LAB 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test'!$E$11:$CZ$11</c:f>
              <c:numCache>
                <c:formatCode>General</c:formatCode>
                <c:ptCount val="99"/>
                <c:pt idx="0" formatCode="0.0000">
                  <c:v>3.4722222222222224E-4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3.472222222222222E-3</c:v>
                </c:pt>
                <c:pt idx="4">
                  <c:v>4.8611111111111112E-3</c:v>
                </c:pt>
                <c:pt idx="5" formatCode="0.00">
                  <c:v>4.1666666666666664E-2</c:v>
                </c:pt>
                <c:pt idx="6" formatCode="0.00">
                  <c:v>0.33333333333333331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3.0000000999999998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8.0000000999999994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numCache>
            </c:numRef>
          </c:xVal>
          <c:yVal>
            <c:numRef>
              <c:f>'Bib LIB test'!$E$42:$CZ$42</c:f>
              <c:numCache>
                <c:formatCode>0.0</c:formatCode>
                <c:ptCount val="99"/>
                <c:pt idx="0" formatCode="0.0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 formatCode="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1E-4A96-B5E4-DFC79B2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933344"/>
        <c:axId val="1586942200"/>
      </c:scatterChart>
      <c:scatterChart>
        <c:scatterStyle val="lineMarker"/>
        <c:varyColors val="0"/>
        <c:ser>
          <c:idx val="1"/>
          <c:order val="1"/>
          <c:tx>
            <c:strRef>
              <c:f>'Bib LIB test'!$D$43</c:f>
              <c:strCache>
                <c:ptCount val="1"/>
                <c:pt idx="0">
                  <c:v>Cumul (Ah)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test'!$E$11:$CZ$11</c:f>
              <c:numCache>
                <c:formatCode>General</c:formatCode>
                <c:ptCount val="99"/>
                <c:pt idx="0" formatCode="0.0000">
                  <c:v>3.4722222222222224E-4</c:v>
                </c:pt>
                <c:pt idx="1">
                  <c:v>6.9444444444444447E-4</c:v>
                </c:pt>
                <c:pt idx="2">
                  <c:v>1.3888888888888889E-3</c:v>
                </c:pt>
                <c:pt idx="3">
                  <c:v>3.472222222222222E-3</c:v>
                </c:pt>
                <c:pt idx="4">
                  <c:v>4.8611111111111112E-3</c:v>
                </c:pt>
                <c:pt idx="5" formatCode="0.00">
                  <c:v>4.1666666666666664E-2</c:v>
                </c:pt>
                <c:pt idx="6" formatCode="0.00">
                  <c:v>0.33333333333333331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3.0000000999999998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8.0000000999999994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numCache>
            </c:numRef>
          </c:xVal>
          <c:yVal>
            <c:numRef>
              <c:f>'Bib LIB test'!$E$43:$CZ$43</c:f>
              <c:numCache>
                <c:formatCode>0.00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1E-4A96-B5E4-DFC79B2F7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883488"/>
        <c:axId val="1479892344"/>
      </c:scatterChart>
      <c:valAx>
        <c:axId val="158693334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6942200"/>
        <c:crosses val="autoZero"/>
        <c:crossBetween val="midCat"/>
      </c:valAx>
      <c:valAx>
        <c:axId val="1586942200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6933344"/>
        <c:crosses val="autoZero"/>
        <c:crossBetween val="midCat"/>
      </c:valAx>
      <c:valAx>
        <c:axId val="147989234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9883488"/>
        <c:crosses val="max"/>
        <c:crossBetween val="midCat"/>
      </c:valAx>
      <c:valAx>
        <c:axId val="1479883488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1479892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610054360578467"/>
          <c:y val="3.6020997375328108E-2"/>
          <c:w val="0.23501052484280996"/>
          <c:h val="0.14516230632461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du SOC - 30jrs</a:t>
            </a:r>
          </a:p>
        </c:rich>
      </c:tx>
      <c:layout>
        <c:manualLayout>
          <c:xMode val="edge"/>
          <c:yMode val="edge"/>
          <c:x val="0.3635301459568443"/>
          <c:y val="2.59658371365447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5879032185823189"/>
          <c:y val="0.21211382113821139"/>
          <c:w val="0.79315507063323565"/>
          <c:h val="0.5596472697010435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Biberonnage_23°!$E$117:$AR$117</c:f>
            </c:numRef>
          </c:yVal>
          <c:smooth val="0"/>
          <c:extLst>
            <c:ext xmlns:c16="http://schemas.microsoft.com/office/drawing/2014/chart" uri="{C3380CC4-5D6E-409C-BE32-E72D297353CC}">
              <c16:uniqueId val="{00000000-CD4F-44A7-AD1B-2605B9E00FDA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Biberonnage_23°!$E$114:$AR$114</c:f>
            </c:numRef>
          </c:xVal>
          <c:yVal>
            <c:numRef>
              <c:f>Biberonnage_23°!$E$121:$AU$121</c:f>
            </c:numRef>
          </c:yVal>
          <c:smooth val="0"/>
          <c:extLst>
            <c:ext xmlns:c16="http://schemas.microsoft.com/office/drawing/2014/chart" uri="{C3380CC4-5D6E-409C-BE32-E72D297353CC}">
              <c16:uniqueId val="{00000001-CD4F-44A7-AD1B-2605B9E00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98360"/>
        <c:axId val="604894752"/>
      </c:scatterChart>
      <c:valAx>
        <c:axId val="60489836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4752"/>
        <c:crosses val="autoZero"/>
        <c:crossBetween val="midCat"/>
      </c:valAx>
      <c:valAx>
        <c:axId val="604894752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983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754785771235531E-4"/>
          <c:y val="0.86280391780295751"/>
          <c:w val="0.39776195211093496"/>
          <c:h val="0.137196082197042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du SOC - 90jrs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131600870710277E-2"/>
          <c:y val="0.22575000000000001"/>
          <c:w val="0.83606066306558091"/>
          <c:h val="0.54030511811023629"/>
        </c:manualLayout>
      </c:layout>
      <c:scatterChart>
        <c:scatterStyle val="lineMarker"/>
        <c:varyColors val="0"/>
        <c:ser>
          <c:idx val="0"/>
          <c:order val="0"/>
          <c:tx>
            <c:v>LIB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Biberonnage_23°!$E$126:$CZ$126</c:f>
            </c:numRef>
          </c:yVal>
          <c:smooth val="0"/>
          <c:extLst>
            <c:ext xmlns:c16="http://schemas.microsoft.com/office/drawing/2014/chart" uri="{C3380CC4-5D6E-409C-BE32-E72D297353CC}">
              <c16:uniqueId val="{00000000-0BE2-4C02-B0F7-029F51D43C67}"/>
            </c:ext>
          </c:extLst>
        </c:ser>
        <c:ser>
          <c:idx val="1"/>
          <c:order val="1"/>
          <c:tx>
            <c:v>LAB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Biberonnage_23°!$E$123:$CZ$123</c:f>
            </c:numRef>
          </c:xVal>
          <c:yVal>
            <c:numRef>
              <c:f>Biberonnage_23°!$E$130:$CZ$130</c:f>
            </c:numRef>
          </c:yVal>
          <c:smooth val="0"/>
          <c:extLst>
            <c:ext xmlns:c16="http://schemas.microsoft.com/office/drawing/2014/chart" uri="{C3380CC4-5D6E-409C-BE32-E72D297353CC}">
              <c16:uniqueId val="{00000001-0BE2-4C02-B0F7-029F51D4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55064"/>
        <c:axId val="604855720"/>
      </c:scatterChart>
      <c:valAx>
        <c:axId val="604855064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720"/>
        <c:crosses val="autoZero"/>
        <c:crossBetween val="midCat"/>
      </c:valAx>
      <c:valAx>
        <c:axId val="60485572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4855064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114739769672256"/>
          <c:y val="0.85937414426354641"/>
          <c:w val="0.39776195211093496"/>
          <c:h val="0.140625984251968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0" i="0" baseline="0">
                <a:effectLst/>
              </a:rPr>
              <a:t>Qté énergie après parking et NISSAN EF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Biberonnage_23°!$DB$77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(Biberonnage_23°!$DC$77,Biberonnage_23°!$DC$81,Biberonnage_23°!$DC$86,Biberonnage_23°!$DC$90)</c:f>
            </c:numRef>
          </c:val>
          <c:extLst>
            <c:ext xmlns:c16="http://schemas.microsoft.com/office/drawing/2014/chart" uri="{C3380CC4-5D6E-409C-BE32-E72D297353CC}">
              <c16:uniqueId val="{00000000-44D7-43D0-8401-9133E6262137}"/>
            </c:ext>
          </c:extLst>
        </c:ser>
        <c:ser>
          <c:idx val="1"/>
          <c:order val="1"/>
          <c:tx>
            <c:strRef>
              <c:f>Biberonnage_23°!$DB$78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Biberonnage_23°!$EA$1:$EA$5</c:f>
              <c:strCache>
                <c:ptCount val="5"/>
                <c:pt idx="0">
                  <c:v>N LAB - 30j</c:v>
                </c:pt>
                <c:pt idx="1">
                  <c:v>N LAB - 30j</c:v>
                </c:pt>
                <c:pt idx="2">
                  <c:v>N LAB - 90j</c:v>
                </c:pt>
                <c:pt idx="4">
                  <c:v>N LAB - 90j</c:v>
                </c:pt>
              </c:strCache>
            </c:strRef>
          </c:cat>
          <c:val>
            <c:numRef>
              <c:f>(Biberonnage_23°!$DC$78,Biberonnage_23°!$DC$82,Biberonnage_23°!$DC$87,Biberonnage_23°!$DC$91)</c:f>
            </c:numRef>
          </c:val>
          <c:extLst>
            <c:ext xmlns:c16="http://schemas.microsoft.com/office/drawing/2014/chart" uri="{C3380CC4-5D6E-409C-BE32-E72D297353CC}">
              <c16:uniqueId val="{00000001-44D7-43D0-8401-9133E626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91435792748127"/>
          <c:y val="0.18137252009760826"/>
          <c:w val="0.24930242053076698"/>
          <c:h val="0.1700995344830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Qté énergie après parking - REN vs NIS</a:t>
            </a:r>
            <a:endParaRPr lang="fr-FR" sz="1600" b="1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971997705584818"/>
          <c:y val="0.16156592497934102"/>
          <c:w val="0.79310783027121612"/>
          <c:h val="0.737791069557524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Biberonnage_23°!$DB$117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(Biberonnage_23°!$DC$117,Biberonnage_23°!$DC$77,Biberonnage_23°!$DC$121,Biberonnage_23°!$DC$81,Biberonnage_23°!$DC$126,Biberonnage_23°!$DC$86,Biberonnage_23°!$DC$130,Biberonnage_23°!$DC$90)</c:f>
            </c:numRef>
          </c:val>
          <c:extLst>
            <c:ext xmlns:c16="http://schemas.microsoft.com/office/drawing/2014/chart" uri="{C3380CC4-5D6E-409C-BE32-E72D297353CC}">
              <c16:uniqueId val="{00000000-A867-4962-939E-C873164D9BB4}"/>
            </c:ext>
          </c:extLst>
        </c:ser>
        <c:ser>
          <c:idx val="1"/>
          <c:order val="1"/>
          <c:tx>
            <c:strRef>
              <c:f>Biberonnage_23°!$DB$118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Biberonnage_23°!$EB$1:$EB$8</c:f>
              <c:strCache>
                <c:ptCount val="8"/>
                <c:pt idx="0">
                  <c:v>R LAB - 30j</c:v>
                </c:pt>
                <c:pt idx="1">
                  <c:v>N LAB - 30j</c:v>
                </c:pt>
                <c:pt idx="2">
                  <c:v>R LAB - 30j</c:v>
                </c:pt>
                <c:pt idx="4">
                  <c:v>N LAB - 30j</c:v>
                </c:pt>
                <c:pt idx="5">
                  <c:v>R LAB - 90j</c:v>
                </c:pt>
                <c:pt idx="6">
                  <c:v>N LAB - 90j</c:v>
                </c:pt>
                <c:pt idx="7">
                  <c:v>R LAB - 90j</c:v>
                </c:pt>
              </c:strCache>
            </c:strRef>
          </c:cat>
          <c:val>
            <c:numRef>
              <c:f>(Biberonnage_23°!$DC$118,Biberonnage_23°!$DC$78,Biberonnage_23°!$DC$122,Biberonnage_23°!$DC$82,Biberonnage_23°!$DC$127,Biberonnage_23°!$DC$87,Biberonnage_23°!$DC$131,Biberonnage_23°!$DC$91)</c:f>
            </c:numRef>
          </c:val>
          <c:extLst>
            <c:ext xmlns:c16="http://schemas.microsoft.com/office/drawing/2014/chart" uri="{C3380CC4-5D6E-409C-BE32-E72D297353CC}">
              <c16:uniqueId val="{00000001-A867-4962-939E-C873164D9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78272"/>
        <c:axId val="919979256"/>
      </c:barChart>
      <c:catAx>
        <c:axId val="91997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9256"/>
        <c:crosses val="autoZero"/>
        <c:auto val="1"/>
        <c:lblAlgn val="ctr"/>
        <c:lblOffset val="100"/>
        <c:noMultiLvlLbl val="0"/>
      </c:catAx>
      <c:valAx>
        <c:axId val="91997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Ah sur batterie 12V</a:t>
                </a:r>
              </a:p>
            </c:rich>
          </c:tx>
          <c:layout>
            <c:manualLayout>
              <c:xMode val="edge"/>
              <c:yMode val="edge"/>
              <c:x val="2.1101493108063481E-2"/>
              <c:y val="0.26921615249714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997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0902747586001"/>
          <c:y val="0.22985736016878416"/>
          <c:w val="0.32377244255511001"/>
          <c:h val="0.24062293822295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30 days</a:t>
            </a:r>
          </a:p>
        </c:rich>
      </c:tx>
      <c:layout>
        <c:manualLayout>
          <c:xMode val="edge"/>
          <c:yMode val="edge"/>
          <c:x val="0.4473195403893883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774188227431933E-2"/>
          <c:y val="0.10255497778447586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Biberonnage_23°!$E$180:$AR$180</c:f>
            </c:numRef>
          </c:yVal>
          <c:smooth val="1"/>
          <c:extLst>
            <c:ext xmlns:c16="http://schemas.microsoft.com/office/drawing/2014/chart" uri="{C3380CC4-5D6E-409C-BE32-E72D297353CC}">
              <c16:uniqueId val="{00000000-D0C8-4818-AD96-3C3EC4162DB5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Biberonnage_23°!$E$83:$AR$83</c:f>
            </c:numRef>
          </c:xVal>
          <c:yVal>
            <c:numRef>
              <c:f>Biberonnage_23°!$E$181:$AR$181</c:f>
            </c:numRef>
          </c:yVal>
          <c:smooth val="1"/>
          <c:extLst>
            <c:ext xmlns:c16="http://schemas.microsoft.com/office/drawing/2014/chart" uri="{C3380CC4-5D6E-409C-BE32-E72D297353CC}">
              <c16:uniqueId val="{00000001-D0C8-4818-AD96-3C3EC4162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2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</a:t>
            </a:r>
            <a:r>
              <a:rPr lang="en-US" baseline="0"/>
              <a:t> Batterie 12V Delevery 90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346064254921503"/>
          <c:y val="0.1143195924038907"/>
          <c:w val="0.84282726990964696"/>
          <c:h val="0.712408074580300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Biberonnage_23°!$D$180</c:f>
              <c:strCache>
                <c:ptCount val="1"/>
                <c:pt idx="0">
                  <c:v>Soc Batterie 12V avec extra feeding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Biberonnage_23°!$E$185:$CZ$185</c:f>
            </c:numRef>
          </c:yVal>
          <c:smooth val="1"/>
          <c:extLst>
            <c:ext xmlns:c16="http://schemas.microsoft.com/office/drawing/2014/chart" uri="{C3380CC4-5D6E-409C-BE32-E72D297353CC}">
              <c16:uniqueId val="{00000000-F3DB-4EDC-AC80-A20855840721}"/>
            </c:ext>
          </c:extLst>
        </c:ser>
        <c:ser>
          <c:idx val="1"/>
          <c:order val="1"/>
          <c:tx>
            <c:strRef>
              <c:f>Biberonnage_23°!$D$181</c:f>
              <c:strCache>
                <c:ptCount val="1"/>
                <c:pt idx="0">
                  <c:v>Soc Batterie 12V sans extra feeding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Biberonnage_23°!$E$83:$CZ$83</c:f>
            </c:numRef>
          </c:xVal>
          <c:yVal>
            <c:numRef>
              <c:f>Biberonnage_23°!$E$186:$CZ$186</c:f>
            </c:numRef>
          </c:yVal>
          <c:smooth val="1"/>
          <c:extLst>
            <c:ext xmlns:c16="http://schemas.microsoft.com/office/drawing/2014/chart" uri="{C3380CC4-5D6E-409C-BE32-E72D297353CC}">
              <c16:uniqueId val="{00000001-F3DB-4EDC-AC80-A20855840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14304"/>
        <c:axId val="1643809056"/>
      </c:scatterChart>
      <c:valAx>
        <c:axId val="164381430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Nb de Jours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09056"/>
        <c:crosses val="autoZero"/>
        <c:crossBetween val="midCat"/>
        <c:majorUnit val="5"/>
      </c:valAx>
      <c:valAx>
        <c:axId val="1643809056"/>
        <c:scaling>
          <c:orientation val="minMax"/>
          <c:max val="11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% SOC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4381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7473841554559042E-2"/>
          <c:y val="0.92973617095032934"/>
          <c:w val="0.9"/>
          <c:h val="6.63330114396077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test'!$K$211:$AR$211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LIB test'!$K$216:$AR$216</c:f>
              <c:numCache>
                <c:formatCode>0.00</c:formatCode>
                <c:ptCount val="33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9A-4B9F-B3E9-206DCE84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8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Parking logistic 90j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570918685409735"/>
          <c:y val="0.17546160628445356"/>
          <c:w val="0.84533786690783297"/>
          <c:h val="0.71479438410217122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test'!$K$262:$CZ$262</c:f>
              <c:numCache>
                <c:formatCode>General</c:formatCode>
                <c:ptCount val="9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</c:numCache>
            </c:numRef>
          </c:xVal>
          <c:yVal>
            <c:numRef>
              <c:f>'Bib LIB test'!$K$269:$DA$269</c:f>
              <c:numCache>
                <c:formatCode>0.00</c:formatCode>
                <c:ptCount val="94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3F-4E64-8874-67A855CF7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tt options + alarme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'Bib LIB test'!$K$236:$AR$236</c:f>
              <c:numCache>
                <c:formatCode>General</c:formatCode>
                <c:ptCount val="33"/>
                <c:pt idx="0">
                  <c:v>8.3333433333333332E-2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</c:numCache>
            </c:numRef>
          </c:xVal>
          <c:yVal>
            <c:numRef>
              <c:f>'Bib LIB test'!$K$241:$AR$241</c:f>
              <c:numCache>
                <c:formatCode>0.00</c:formatCode>
                <c:ptCount val="33"/>
                <c:pt idx="0">
                  <c:v>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F-4B93-9642-069A1FD34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916696"/>
        <c:axId val="1048918664"/>
      </c:scatterChart>
      <c:valAx>
        <c:axId val="1048916696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8664"/>
        <c:crosses val="autoZero"/>
        <c:crossBetween val="midCat"/>
        <c:majorUnit val="2"/>
      </c:valAx>
      <c:valAx>
        <c:axId val="1048918664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891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Conso de veille customer / 30 jours</a:t>
            </a:r>
          </a:p>
        </c:rich>
      </c:tx>
      <c:layout>
        <c:manualLayout>
          <c:xMode val="edge"/>
          <c:yMode val="edge"/>
          <c:x val="0.39041574756532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1105539973308499E-2"/>
          <c:y val="9.5079573454791316E-2"/>
          <c:w val="0.91385411054796828"/>
          <c:h val="0.65167835738149327"/>
        </c:manualLayout>
      </c:layout>
      <c:lineChart>
        <c:grouping val="standard"/>
        <c:varyColors val="0"/>
        <c:ser>
          <c:idx val="0"/>
          <c:order val="0"/>
          <c:tx>
            <c:strRef>
              <c:f>'Bib LIB test'!$D$288</c:f>
              <c:strCache>
                <c:ptCount val="1"/>
                <c:pt idx="0">
                  <c:v>Entrée de gamme à 23°C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test'!$E$288:$AR$288</c:f>
              <c:numCache>
                <c:formatCode>0.0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2-4584-A0C2-C1A923CCDBBD}"/>
            </c:ext>
          </c:extLst>
        </c:ser>
        <c:ser>
          <c:idx val="1"/>
          <c:order val="1"/>
          <c:tx>
            <c:strRef>
              <c:f>'Bib LIB test'!$D$289</c:f>
              <c:strCache>
                <c:ptCount val="1"/>
                <c:pt idx="0">
                  <c:v>Haut de gamme à 23°C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test'!$E$289:$AR$289</c:f>
              <c:numCache>
                <c:formatCode>0.0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2-4584-A0C2-C1A923CCDBBD}"/>
            </c:ext>
          </c:extLst>
        </c:ser>
        <c:ser>
          <c:idx val="2"/>
          <c:order val="2"/>
          <c:tx>
            <c:strRef>
              <c:f>'Bib LIB test'!$D$290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test'!$E$290:$AR$290</c:f>
              <c:numCache>
                <c:formatCode>General</c:formatCode>
                <c:ptCount val="3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92-4584-A0C2-C1A923CCDBBD}"/>
            </c:ext>
          </c:extLst>
        </c:ser>
        <c:ser>
          <c:idx val="3"/>
          <c:order val="3"/>
          <c:tx>
            <c:strRef>
              <c:f>'Bib LIB test'!$D$291</c:f>
              <c:strCache>
                <c:ptCount val="1"/>
                <c:pt idx="0">
                  <c:v>Entrée de gamme à 70°C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test'!$E$291:$AR$291</c:f>
              <c:numCache>
                <c:formatCode>0.0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92-4584-A0C2-C1A923CCDBBD}"/>
            </c:ext>
          </c:extLst>
        </c:ser>
        <c:ser>
          <c:idx val="4"/>
          <c:order val="4"/>
          <c:tx>
            <c:strRef>
              <c:f>'Bib LIB test'!$D$292</c:f>
              <c:strCache>
                <c:ptCount val="1"/>
                <c:pt idx="0">
                  <c:v>Haut de gamme à 70°C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test'!$E$287:$AR$287</c:f>
              <c:strCache>
                <c:ptCount val="3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</c:strCache>
            </c:strRef>
          </c:cat>
          <c:val>
            <c:numRef>
              <c:f>'Bib LIB test'!$E$292:$AR$292</c:f>
              <c:numCache>
                <c:formatCode>0.0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92-4584-A0C2-C1A923CCD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665368"/>
        <c:axId val="1081666808"/>
      </c:lineChart>
      <c:catAx>
        <c:axId val="108166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</c:rich>
          </c:tx>
          <c:layout>
            <c:manualLayout>
              <c:xMode val="edge"/>
              <c:yMode val="edge"/>
              <c:x val="0.51008836788808143"/>
              <c:y val="0.84286799806657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6808"/>
        <c:crosses val="autoZero"/>
        <c:auto val="1"/>
        <c:lblAlgn val="ctr"/>
        <c:lblOffset val="100"/>
        <c:noMultiLvlLbl val="0"/>
      </c:catAx>
      <c:valAx>
        <c:axId val="1081666808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166536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'Bib LIB test'!$D$296</c:f>
              <c:strCache>
                <c:ptCount val="1"/>
                <c:pt idx="0">
                  <c:v>conso de veille 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'Bib LIB test'!$E$295:$CZ$295</c:f>
              <c:strCache>
                <c:ptCount val="99"/>
                <c:pt idx="0">
                  <c:v>30s</c:v>
                </c:pt>
                <c:pt idx="1">
                  <c:v>1 min</c:v>
                </c:pt>
                <c:pt idx="2">
                  <c:v>2 min</c:v>
                </c:pt>
                <c:pt idx="3">
                  <c:v>5 min</c:v>
                </c:pt>
                <c:pt idx="4">
                  <c:v>7min</c:v>
                </c:pt>
                <c:pt idx="5">
                  <c:v>1h</c:v>
                </c:pt>
                <c:pt idx="6">
                  <c:v>8h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3,0000001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8,0000001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</c:strCache>
            </c:strRef>
          </c:cat>
          <c:val>
            <c:numRef>
              <c:f>'Bib LIB test'!$E$296:$CZ$296</c:f>
              <c:numCache>
                <c:formatCode>0.0</c:formatCode>
                <c:ptCount val="99"/>
                <c:pt idx="0">
                  <c:v>2002.6733680555556</c:v>
                </c:pt>
                <c:pt idx="1">
                  <c:v>2002.6733680555556</c:v>
                </c:pt>
                <c:pt idx="2">
                  <c:v>2.6733680555555557</c:v>
                </c:pt>
                <c:pt idx="3">
                  <c:v>2.6733680555555557</c:v>
                </c:pt>
                <c:pt idx="4">
                  <c:v>2.6733680555555557</c:v>
                </c:pt>
                <c:pt idx="5">
                  <c:v>2.6733680555555557</c:v>
                </c:pt>
                <c:pt idx="6">
                  <c:v>2.6733680555555557</c:v>
                </c:pt>
                <c:pt idx="7" formatCode="0.00">
                  <c:v>2.6733680555555557</c:v>
                </c:pt>
                <c:pt idx="8" formatCode="0.00">
                  <c:v>2.6733680555555557</c:v>
                </c:pt>
                <c:pt idx="9" formatCode="0.00">
                  <c:v>2.6733680555555557</c:v>
                </c:pt>
                <c:pt idx="10" formatCode="0.00">
                  <c:v>2.6733680555555557</c:v>
                </c:pt>
                <c:pt idx="11" formatCode="0.00">
                  <c:v>2.6733680555555557</c:v>
                </c:pt>
                <c:pt idx="12" formatCode="0.00">
                  <c:v>2.6733680555555557</c:v>
                </c:pt>
                <c:pt idx="13" formatCode="0.00">
                  <c:v>2.6733680555555557</c:v>
                </c:pt>
                <c:pt idx="14" formatCode="0.00">
                  <c:v>2.6733680555555557</c:v>
                </c:pt>
                <c:pt idx="15" formatCode="0.00">
                  <c:v>2.6733680555555557</c:v>
                </c:pt>
                <c:pt idx="16" formatCode="0.00">
                  <c:v>2.6733680555555557</c:v>
                </c:pt>
                <c:pt idx="17" formatCode="0.00">
                  <c:v>2.6733680555555557</c:v>
                </c:pt>
                <c:pt idx="18" formatCode="0.00">
                  <c:v>2.6733680555555557</c:v>
                </c:pt>
                <c:pt idx="19" formatCode="0.00">
                  <c:v>2.6733680555555557</c:v>
                </c:pt>
                <c:pt idx="20" formatCode="0.00">
                  <c:v>2.6733680555555557</c:v>
                </c:pt>
                <c:pt idx="21" formatCode="0.00">
                  <c:v>2.6733680555555557</c:v>
                </c:pt>
                <c:pt idx="22" formatCode="0.00">
                  <c:v>2.6733680555555557</c:v>
                </c:pt>
                <c:pt idx="23" formatCode="0.00">
                  <c:v>2.6733680555555557</c:v>
                </c:pt>
                <c:pt idx="24" formatCode="0.00">
                  <c:v>2.6733680555555557</c:v>
                </c:pt>
                <c:pt idx="25" formatCode="0.00">
                  <c:v>2.6733680555555557</c:v>
                </c:pt>
                <c:pt idx="26" formatCode="0.00">
                  <c:v>2.6733680555555557</c:v>
                </c:pt>
                <c:pt idx="27" formatCode="0.00">
                  <c:v>2.6733680555555557</c:v>
                </c:pt>
                <c:pt idx="28" formatCode="0.00">
                  <c:v>2.6733680555555557</c:v>
                </c:pt>
                <c:pt idx="29" formatCode="0.00">
                  <c:v>2.6733680555555557</c:v>
                </c:pt>
                <c:pt idx="30" formatCode="0.00">
                  <c:v>2.6733680555555557</c:v>
                </c:pt>
                <c:pt idx="31" formatCode="0.00">
                  <c:v>2.6733680555555557</c:v>
                </c:pt>
                <c:pt idx="32" formatCode="0.00">
                  <c:v>2.6733680555555557</c:v>
                </c:pt>
                <c:pt idx="33" formatCode="0.00">
                  <c:v>2.6733680555555557</c:v>
                </c:pt>
                <c:pt idx="34" formatCode="0.00">
                  <c:v>2.6733680555555557</c:v>
                </c:pt>
                <c:pt idx="35" formatCode="0.00">
                  <c:v>2.6733680555555557</c:v>
                </c:pt>
                <c:pt idx="36" formatCode="0.00">
                  <c:v>2.6733680555555557</c:v>
                </c:pt>
                <c:pt idx="37" formatCode="0.00">
                  <c:v>2.6733680555555557</c:v>
                </c:pt>
                <c:pt idx="38" formatCode="0.00">
                  <c:v>2.6733680555555557</c:v>
                </c:pt>
                <c:pt idx="39" formatCode="0.00">
                  <c:v>2.6733680555555557</c:v>
                </c:pt>
                <c:pt idx="40" formatCode="0.00">
                  <c:v>2.6733680555555557</c:v>
                </c:pt>
                <c:pt idx="41" formatCode="0.00">
                  <c:v>2.6733680555555557</c:v>
                </c:pt>
                <c:pt idx="42" formatCode="0.00">
                  <c:v>2.6733680555555557</c:v>
                </c:pt>
                <c:pt idx="43" formatCode="0.00">
                  <c:v>2.6733680555555557</c:v>
                </c:pt>
                <c:pt idx="44" formatCode="0.00">
                  <c:v>2.6733680555555557</c:v>
                </c:pt>
                <c:pt idx="45" formatCode="0.00">
                  <c:v>2.6733680555555557</c:v>
                </c:pt>
                <c:pt idx="46" formatCode="0.00">
                  <c:v>2.6733680555555557</c:v>
                </c:pt>
                <c:pt idx="47" formatCode="0.00">
                  <c:v>2.6733680555555557</c:v>
                </c:pt>
                <c:pt idx="48" formatCode="0.00">
                  <c:v>2.6733680555555557</c:v>
                </c:pt>
                <c:pt idx="49" formatCode="0.00">
                  <c:v>2.6733680555555557</c:v>
                </c:pt>
                <c:pt idx="50" formatCode="0.00">
                  <c:v>2.6733680555555557</c:v>
                </c:pt>
                <c:pt idx="51" formatCode="0.00">
                  <c:v>2.6733680555555557</c:v>
                </c:pt>
                <c:pt idx="52" formatCode="0.00">
                  <c:v>2.6733680555555557</c:v>
                </c:pt>
                <c:pt idx="53" formatCode="0.00">
                  <c:v>2.6733680555555557</c:v>
                </c:pt>
                <c:pt idx="54" formatCode="0.00">
                  <c:v>2.6733680555555557</c:v>
                </c:pt>
                <c:pt idx="55" formatCode="0.00">
                  <c:v>2.6733680555555557</c:v>
                </c:pt>
                <c:pt idx="56" formatCode="0.00">
                  <c:v>2.6733680555555557</c:v>
                </c:pt>
                <c:pt idx="57" formatCode="0.00">
                  <c:v>2.6733680555555557</c:v>
                </c:pt>
                <c:pt idx="58" formatCode="0.00">
                  <c:v>2.6733680555555557</c:v>
                </c:pt>
                <c:pt idx="59" formatCode="0.00">
                  <c:v>2.6733680555555557</c:v>
                </c:pt>
                <c:pt idx="60" formatCode="0.00">
                  <c:v>2.6733680555555557</c:v>
                </c:pt>
                <c:pt idx="61" formatCode="0.00">
                  <c:v>2.6733680555555557</c:v>
                </c:pt>
                <c:pt idx="62" formatCode="0.00">
                  <c:v>2.6733680555555557</c:v>
                </c:pt>
                <c:pt idx="63" formatCode="0.00">
                  <c:v>2.6733680555555557</c:v>
                </c:pt>
                <c:pt idx="64" formatCode="0.00">
                  <c:v>2.6733680555555557</c:v>
                </c:pt>
                <c:pt idx="65" formatCode="0.00">
                  <c:v>2.6733680555555557</c:v>
                </c:pt>
                <c:pt idx="66" formatCode="0.00">
                  <c:v>2.6733680555555557</c:v>
                </c:pt>
                <c:pt idx="67" formatCode="0.00">
                  <c:v>2.6733680555555557</c:v>
                </c:pt>
                <c:pt idx="68" formatCode="0.00">
                  <c:v>2.6733680555555557</c:v>
                </c:pt>
                <c:pt idx="69" formatCode="0.00">
                  <c:v>2.6733680555555557</c:v>
                </c:pt>
                <c:pt idx="70" formatCode="0.00">
                  <c:v>2.6733680555555557</c:v>
                </c:pt>
                <c:pt idx="71" formatCode="0.00">
                  <c:v>2.6733680555555557</c:v>
                </c:pt>
                <c:pt idx="72" formatCode="0.00">
                  <c:v>2.6733680555555557</c:v>
                </c:pt>
                <c:pt idx="73" formatCode="0.00">
                  <c:v>2.6733680555555557</c:v>
                </c:pt>
                <c:pt idx="74" formatCode="0.00">
                  <c:v>2.6733680555555557</c:v>
                </c:pt>
                <c:pt idx="75" formatCode="0.00">
                  <c:v>2.6733680555555557</c:v>
                </c:pt>
                <c:pt idx="76" formatCode="0.00">
                  <c:v>2.6733680555555557</c:v>
                </c:pt>
                <c:pt idx="77" formatCode="0.00">
                  <c:v>2.6733680555555557</c:v>
                </c:pt>
                <c:pt idx="78" formatCode="0.00">
                  <c:v>2.6733680555555557</c:v>
                </c:pt>
                <c:pt idx="79" formatCode="0.00">
                  <c:v>2.6733680555555557</c:v>
                </c:pt>
                <c:pt idx="80" formatCode="0.00">
                  <c:v>2.6733680555555557</c:v>
                </c:pt>
                <c:pt idx="81" formatCode="0.00">
                  <c:v>2.6733680555555557</c:v>
                </c:pt>
                <c:pt idx="82" formatCode="0.00">
                  <c:v>2.6733680555555557</c:v>
                </c:pt>
                <c:pt idx="83" formatCode="0.00">
                  <c:v>2.6733680555555557</c:v>
                </c:pt>
                <c:pt idx="84" formatCode="0.00">
                  <c:v>2.6733680555555557</c:v>
                </c:pt>
                <c:pt idx="85" formatCode="0.00">
                  <c:v>2.6733680555555557</c:v>
                </c:pt>
                <c:pt idx="86" formatCode="0.00">
                  <c:v>2.6733680555555557</c:v>
                </c:pt>
                <c:pt idx="87" formatCode="0.00">
                  <c:v>2.6733680555555557</c:v>
                </c:pt>
                <c:pt idx="88" formatCode="0.00">
                  <c:v>2.6733680555555557</c:v>
                </c:pt>
                <c:pt idx="89" formatCode="0.00">
                  <c:v>2.6733680555555557</c:v>
                </c:pt>
                <c:pt idx="90" formatCode="0.00">
                  <c:v>2.6733680555555557</c:v>
                </c:pt>
                <c:pt idx="91" formatCode="0.00">
                  <c:v>2.6733680555555557</c:v>
                </c:pt>
                <c:pt idx="92" formatCode="0.00">
                  <c:v>2.6733680555555557</c:v>
                </c:pt>
                <c:pt idx="93" formatCode="0.00">
                  <c:v>2.6733680555555557</c:v>
                </c:pt>
                <c:pt idx="94" formatCode="0.00">
                  <c:v>2.6733680555555557</c:v>
                </c:pt>
                <c:pt idx="95" formatCode="0.00">
                  <c:v>2.6733680555555557</c:v>
                </c:pt>
                <c:pt idx="96" formatCode="0.00">
                  <c:v>2.6733680555555557</c:v>
                </c:pt>
                <c:pt idx="97" formatCode="0.00">
                  <c:v>2.6733680555555557</c:v>
                </c:pt>
                <c:pt idx="98" formatCode="0.00">
                  <c:v>2.6733680555555557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6D-4EFA-B4AA-105E3AB4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857728"/>
        <c:axId val="985858448"/>
      </c:lineChart>
      <c:catAx>
        <c:axId val="9858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jours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8448"/>
        <c:crosses val="autoZero"/>
        <c:auto val="1"/>
        <c:lblAlgn val="ctr"/>
        <c:lblOffset val="100"/>
        <c:noMultiLvlLbl val="0"/>
      </c:catAx>
      <c:valAx>
        <c:axId val="9858584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58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5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image" Target="../media/image1.png"/><Relationship Id="rId2" Type="http://schemas.openxmlformats.org/officeDocument/2006/relationships/chart" Target="../charts/chart5.xml"/><Relationship Id="rId16" Type="http://schemas.openxmlformats.org/officeDocument/2006/relationships/chart" Target="../charts/chart18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5" Type="http://schemas.openxmlformats.org/officeDocument/2006/relationships/chart" Target="../charts/chart17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0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2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4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image" Target="../media/image1.png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5" Type="http://schemas.openxmlformats.org/officeDocument/2006/relationships/chart" Target="../charts/chart46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14" Type="http://schemas.openxmlformats.org/officeDocument/2006/relationships/chart" Target="../charts/chart45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4.xml"/><Relationship Id="rId13" Type="http://schemas.openxmlformats.org/officeDocument/2006/relationships/chart" Target="../charts/chart58.xml"/><Relationship Id="rId3" Type="http://schemas.openxmlformats.org/officeDocument/2006/relationships/chart" Target="../charts/chart49.xml"/><Relationship Id="rId7" Type="http://schemas.openxmlformats.org/officeDocument/2006/relationships/chart" Target="../charts/chart53.xml"/><Relationship Id="rId12" Type="http://schemas.openxmlformats.org/officeDocument/2006/relationships/image" Target="../media/image1.png"/><Relationship Id="rId2" Type="http://schemas.openxmlformats.org/officeDocument/2006/relationships/chart" Target="../charts/chart48.xml"/><Relationship Id="rId16" Type="http://schemas.openxmlformats.org/officeDocument/2006/relationships/chart" Target="../charts/chart61.xml"/><Relationship Id="rId1" Type="http://schemas.openxmlformats.org/officeDocument/2006/relationships/chart" Target="../charts/chart47.xml"/><Relationship Id="rId6" Type="http://schemas.openxmlformats.org/officeDocument/2006/relationships/chart" Target="../charts/chart52.xml"/><Relationship Id="rId11" Type="http://schemas.openxmlformats.org/officeDocument/2006/relationships/chart" Target="../charts/chart57.xml"/><Relationship Id="rId5" Type="http://schemas.openxmlformats.org/officeDocument/2006/relationships/chart" Target="../charts/chart51.xml"/><Relationship Id="rId15" Type="http://schemas.openxmlformats.org/officeDocument/2006/relationships/chart" Target="../charts/chart60.xml"/><Relationship Id="rId10" Type="http://schemas.openxmlformats.org/officeDocument/2006/relationships/chart" Target="../charts/chart56.xml"/><Relationship Id="rId4" Type="http://schemas.openxmlformats.org/officeDocument/2006/relationships/chart" Target="../charts/chart50.xml"/><Relationship Id="rId9" Type="http://schemas.openxmlformats.org/officeDocument/2006/relationships/chart" Target="../charts/chart55.xml"/><Relationship Id="rId14" Type="http://schemas.openxmlformats.org/officeDocument/2006/relationships/chart" Target="../charts/chart59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9.xml"/><Relationship Id="rId13" Type="http://schemas.openxmlformats.org/officeDocument/2006/relationships/chart" Target="../charts/chart73.xml"/><Relationship Id="rId3" Type="http://schemas.openxmlformats.org/officeDocument/2006/relationships/chart" Target="../charts/chart64.xml"/><Relationship Id="rId7" Type="http://schemas.openxmlformats.org/officeDocument/2006/relationships/chart" Target="../charts/chart68.xml"/><Relationship Id="rId12" Type="http://schemas.openxmlformats.org/officeDocument/2006/relationships/image" Target="../media/image1.png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6" Type="http://schemas.openxmlformats.org/officeDocument/2006/relationships/chart" Target="../charts/chart67.xml"/><Relationship Id="rId11" Type="http://schemas.openxmlformats.org/officeDocument/2006/relationships/chart" Target="../charts/chart72.xml"/><Relationship Id="rId5" Type="http://schemas.openxmlformats.org/officeDocument/2006/relationships/chart" Target="../charts/chart66.xml"/><Relationship Id="rId10" Type="http://schemas.openxmlformats.org/officeDocument/2006/relationships/chart" Target="../charts/chart71.xml"/><Relationship Id="rId4" Type="http://schemas.openxmlformats.org/officeDocument/2006/relationships/chart" Target="../charts/chart65.xml"/><Relationship Id="rId9" Type="http://schemas.openxmlformats.org/officeDocument/2006/relationships/chart" Target="../charts/chart7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13" Type="http://schemas.openxmlformats.org/officeDocument/2006/relationships/chart" Target="../charts/chart92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12" Type="http://schemas.openxmlformats.org/officeDocument/2006/relationships/image" Target="../media/image1.png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11" Type="http://schemas.openxmlformats.org/officeDocument/2006/relationships/chart" Target="../charts/chart91.xml"/><Relationship Id="rId5" Type="http://schemas.openxmlformats.org/officeDocument/2006/relationships/chart" Target="../charts/chart85.xml"/><Relationship Id="rId10" Type="http://schemas.openxmlformats.org/officeDocument/2006/relationships/chart" Target="../charts/chart90.xml"/><Relationship Id="rId4" Type="http://schemas.openxmlformats.org/officeDocument/2006/relationships/chart" Target="../charts/chart84.xml"/><Relationship Id="rId9" Type="http://schemas.openxmlformats.org/officeDocument/2006/relationships/chart" Target="../charts/chart89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1.png"/><Relationship Id="rId5" Type="http://schemas.openxmlformats.org/officeDocument/2006/relationships/image" Target="../media/image6.png"/><Relationship Id="rId10" Type="http://schemas.openxmlformats.org/officeDocument/2006/relationships/image" Target="../media/image10.png"/><Relationship Id="rId4" Type="http://schemas.openxmlformats.org/officeDocument/2006/relationships/image" Target="../media/image5.png"/><Relationship Id="rId9" Type="http://schemas.openxmlformats.org/officeDocument/2006/relationships/chart" Target="../charts/chart93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1.xml"/><Relationship Id="rId3" Type="http://schemas.openxmlformats.org/officeDocument/2006/relationships/chart" Target="../charts/chart96.xml"/><Relationship Id="rId7" Type="http://schemas.openxmlformats.org/officeDocument/2006/relationships/chart" Target="../charts/chart100.xml"/><Relationship Id="rId2" Type="http://schemas.openxmlformats.org/officeDocument/2006/relationships/chart" Target="../charts/chart95.xml"/><Relationship Id="rId1" Type="http://schemas.openxmlformats.org/officeDocument/2006/relationships/chart" Target="../charts/chart94.xml"/><Relationship Id="rId6" Type="http://schemas.openxmlformats.org/officeDocument/2006/relationships/chart" Target="../charts/chart99.xml"/><Relationship Id="rId5" Type="http://schemas.openxmlformats.org/officeDocument/2006/relationships/chart" Target="../charts/chart98.xml"/><Relationship Id="rId4" Type="http://schemas.openxmlformats.org/officeDocument/2006/relationships/chart" Target="../charts/chart97.xm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13" Type="http://schemas.openxmlformats.org/officeDocument/2006/relationships/chart" Target="../charts/chart112.xml"/><Relationship Id="rId3" Type="http://schemas.openxmlformats.org/officeDocument/2006/relationships/image" Target="../media/image13.svg"/><Relationship Id="rId7" Type="http://schemas.openxmlformats.org/officeDocument/2006/relationships/chart" Target="../charts/chart106.xml"/><Relationship Id="rId12" Type="http://schemas.openxmlformats.org/officeDocument/2006/relationships/chart" Target="../charts/chart111.xml"/><Relationship Id="rId2" Type="http://schemas.openxmlformats.org/officeDocument/2006/relationships/image" Target="../media/image12.png"/><Relationship Id="rId1" Type="http://schemas.openxmlformats.org/officeDocument/2006/relationships/chart" Target="../charts/chart102.xml"/><Relationship Id="rId6" Type="http://schemas.openxmlformats.org/officeDocument/2006/relationships/chart" Target="../charts/chart105.xml"/><Relationship Id="rId11" Type="http://schemas.openxmlformats.org/officeDocument/2006/relationships/chart" Target="../charts/chart110.xml"/><Relationship Id="rId5" Type="http://schemas.openxmlformats.org/officeDocument/2006/relationships/chart" Target="../charts/chart104.xml"/><Relationship Id="rId15" Type="http://schemas.openxmlformats.org/officeDocument/2006/relationships/chart" Target="../charts/chart114.xml"/><Relationship Id="rId10" Type="http://schemas.openxmlformats.org/officeDocument/2006/relationships/chart" Target="../charts/chart109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Relationship Id="rId14" Type="http://schemas.openxmlformats.org/officeDocument/2006/relationships/chart" Target="../charts/chart113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7.xml"/><Relationship Id="rId2" Type="http://schemas.openxmlformats.org/officeDocument/2006/relationships/chart" Target="../charts/chart116.xml"/><Relationship Id="rId1" Type="http://schemas.openxmlformats.org/officeDocument/2006/relationships/chart" Target="../charts/chart115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13" Type="http://schemas.openxmlformats.org/officeDocument/2006/relationships/chart" Target="../charts/chart129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12" Type="http://schemas.openxmlformats.org/officeDocument/2006/relationships/image" Target="../media/image1.png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11" Type="http://schemas.openxmlformats.org/officeDocument/2006/relationships/chart" Target="../charts/chart128.xml"/><Relationship Id="rId5" Type="http://schemas.openxmlformats.org/officeDocument/2006/relationships/chart" Target="../charts/chart122.xml"/><Relationship Id="rId10" Type="http://schemas.openxmlformats.org/officeDocument/2006/relationships/chart" Target="../charts/chart127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7.xml"/><Relationship Id="rId13" Type="http://schemas.openxmlformats.org/officeDocument/2006/relationships/image" Target="../media/image1.png"/><Relationship Id="rId3" Type="http://schemas.openxmlformats.org/officeDocument/2006/relationships/chart" Target="../charts/chart132.xml"/><Relationship Id="rId7" Type="http://schemas.openxmlformats.org/officeDocument/2006/relationships/chart" Target="../charts/chart136.xml"/><Relationship Id="rId12" Type="http://schemas.openxmlformats.org/officeDocument/2006/relationships/chart" Target="../charts/chart141.xml"/><Relationship Id="rId2" Type="http://schemas.openxmlformats.org/officeDocument/2006/relationships/chart" Target="../charts/chart131.xml"/><Relationship Id="rId1" Type="http://schemas.openxmlformats.org/officeDocument/2006/relationships/chart" Target="../charts/chart130.xml"/><Relationship Id="rId6" Type="http://schemas.openxmlformats.org/officeDocument/2006/relationships/chart" Target="../charts/chart135.xml"/><Relationship Id="rId11" Type="http://schemas.openxmlformats.org/officeDocument/2006/relationships/chart" Target="../charts/chart140.xml"/><Relationship Id="rId5" Type="http://schemas.openxmlformats.org/officeDocument/2006/relationships/chart" Target="../charts/chart134.xml"/><Relationship Id="rId10" Type="http://schemas.openxmlformats.org/officeDocument/2006/relationships/chart" Target="../charts/chart139.xml"/><Relationship Id="rId4" Type="http://schemas.openxmlformats.org/officeDocument/2006/relationships/chart" Target="../charts/chart133.xml"/><Relationship Id="rId9" Type="http://schemas.openxmlformats.org/officeDocument/2006/relationships/chart" Target="../charts/chart138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2354580</xdr:colOff>
      <xdr:row>10</xdr:row>
      <xdr:rowOff>111442</xdr:rowOff>
    </xdr:from>
    <xdr:to>
      <xdr:col>14</xdr:col>
      <xdr:colOff>581025</xdr:colOff>
      <xdr:row>31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A73EAF8-B2F4-459F-B7CB-4B8814ED0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254317</xdr:colOff>
      <xdr:row>37</xdr:row>
      <xdr:rowOff>63817</xdr:rowOff>
    </xdr:from>
    <xdr:to>
      <xdr:col>3</xdr:col>
      <xdr:colOff>715327</xdr:colOff>
      <xdr:row>52</xdr:row>
      <xdr:rowOff>98107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92754D7-41D8-4134-8C37-7C74B9A6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2354580</xdr:colOff>
      <xdr:row>74</xdr:row>
      <xdr:rowOff>111442</xdr:rowOff>
    </xdr:from>
    <xdr:to>
      <xdr:col>14</xdr:col>
      <xdr:colOff>581025</xdr:colOff>
      <xdr:row>95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2F320E3-74F8-4ACF-8774-ADC10F00F8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F288914C-D9CD-480E-BBB0-B5B4376FB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010102C-B756-49BD-B2B1-B637781EA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B377B4D-07BD-4E31-A2E8-946E8152B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5F47FD6-D140-437C-A34E-217DDA109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B1FD013-9CB2-4415-B4F6-1937B1ECB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2EDB987A-CF07-4024-AC74-41E6DDF18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2189132F-B7FD-4B86-B6E4-369792937611}"/>
            </a:ext>
          </a:extLst>
        </xdr:cNvPr>
        <xdr:cNvCxnSpPr/>
      </xdr:nvCxnSpPr>
      <xdr:spPr>
        <a:xfrm>
          <a:off x="11375876" y="19628896"/>
          <a:ext cx="4510256" cy="13094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6DC79A8-729E-4E00-A49B-5F24361BD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AF25CDB0-400E-497A-9DCE-C006FC2E6D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7325FB1-63CC-480C-8F1B-8F0B41BD0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D052348F-9208-6DDD-F3DF-A844F72A4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55FC8895-6FC9-45AD-002B-17D6A50CD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28" name="ZoneTexte 1">
          <a:extLst>
            <a:ext uri="{FF2B5EF4-FFF2-40B4-BE49-F238E27FC236}">
              <a16:creationId xmlns:a16="http://schemas.microsoft.com/office/drawing/2014/main" id="{B9033E1A-6F43-451F-8602-BCA51E92A8B7}"/>
            </a:ext>
          </a:extLst>
        </xdr:cNvPr>
        <xdr:cNvSpPr txBox="1"/>
      </xdr:nvSpPr>
      <xdr:spPr>
        <a:xfrm>
          <a:off x="17966618" y="27039604"/>
          <a:ext cx="2614266" cy="88490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1FB558F3-2129-4830-AB2A-BEF4EAA7C921}"/>
            </a:ext>
          </a:extLst>
        </xdr:cNvPr>
        <xdr:cNvCxnSpPr/>
      </xdr:nvCxnSpPr>
      <xdr:spPr>
        <a:xfrm>
          <a:off x="0" y="26745045"/>
          <a:ext cx="0" cy="331262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30" name="Connecteur droit 29">
          <a:extLst>
            <a:ext uri="{FF2B5EF4-FFF2-40B4-BE49-F238E27FC236}">
              <a16:creationId xmlns:a16="http://schemas.microsoft.com/office/drawing/2014/main" id="{F916CC57-2224-4CC9-9D33-EE83018738EB}"/>
            </a:ext>
          </a:extLst>
        </xdr:cNvPr>
        <xdr:cNvCxnSpPr/>
      </xdr:nvCxnSpPr>
      <xdr:spPr>
        <a:xfrm>
          <a:off x="0" y="27079864"/>
          <a:ext cx="0" cy="3312621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477407</xdr:colOff>
      <xdr:row>335</xdr:row>
      <xdr:rowOff>57049</xdr:rowOff>
    </xdr:to>
    <xdr:pic>
      <xdr:nvPicPr>
        <xdr:cNvPr id="31" name="Image 30">
          <a:extLst>
            <a:ext uri="{FF2B5EF4-FFF2-40B4-BE49-F238E27FC236}">
              <a16:creationId xmlns:a16="http://schemas.microsoft.com/office/drawing/2014/main" id="{01CD6F59-5F0F-D887-DD2D-13732B3E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410045" y="26970183"/>
          <a:ext cx="31753" cy="3334801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D8503D07-5BA2-0FC7-2B52-092BB74B2917}"/>
            </a:ext>
          </a:extLst>
        </xdr:cNvPr>
        <xdr:cNvCxnSpPr/>
      </xdr:nvCxnSpPr>
      <xdr:spPr>
        <a:xfrm>
          <a:off x="17449800" y="26887714"/>
          <a:ext cx="5486400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C7C81C-B81F-43A9-967D-9312CE1688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AC86F75B-0B5F-331D-5C9C-CCCAD0004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C7CE6E1E-CC81-774E-F86E-AF7D352CA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98DEF4F1-D318-E152-0427-BA0D3A494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43905FC-D590-42B4-A4C2-CEFC423FBC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222B200-C276-4578-AC40-B9AF5EBF9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D652740-B45D-4F42-AFCA-FE83656E6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B9220BD-0D5A-432F-9AA0-E57FE9E094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59C4513-0390-4D2B-B614-45FF9C574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9B837A0-758A-4009-ABEE-765FFC043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21AD162E-C6C0-4C32-A9BC-004384439620}"/>
            </a:ext>
          </a:extLst>
        </xdr:cNvPr>
        <xdr:cNvCxnSpPr/>
      </xdr:nvCxnSpPr>
      <xdr:spPr>
        <a:xfrm>
          <a:off x="13519337" y="9471660"/>
          <a:ext cx="5614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C3F16ED-45C5-4445-90CC-54E79C8E76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B9DBB997-13DA-4AA8-9974-067BEFE0B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6D2A43F-2761-406B-9149-08B519AA0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876573</xdr:colOff>
      <xdr:row>314</xdr:row>
      <xdr:rowOff>36196</xdr:rowOff>
    </xdr:from>
    <xdr:to>
      <xdr:col>15</xdr:col>
      <xdr:colOff>174989</xdr:colOff>
      <xdr:row>358</xdr:row>
      <xdr:rowOff>285750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09F26A5-ED52-48A0-AAD5-8D8391CFE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106128</xdr:colOff>
      <xdr:row>314</xdr:row>
      <xdr:rowOff>53611</xdr:rowOff>
    </xdr:from>
    <xdr:to>
      <xdr:col>39</xdr:col>
      <xdr:colOff>349975</xdr:colOff>
      <xdr:row>358</xdr:row>
      <xdr:rowOff>258535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4BDA2C3-6385-4B58-8D27-60B90851D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0</xdr:colOff>
      <xdr:row>339</xdr:row>
      <xdr:rowOff>131848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1184785F-AB18-4E53-A1A4-B088E864F43D}"/>
            </a:ext>
          </a:extLst>
        </xdr:cNvPr>
        <xdr:cNvCxnSpPr/>
      </xdr:nvCxnSpPr>
      <xdr:spPr>
        <a:xfrm>
          <a:off x="0" y="30167580"/>
          <a:ext cx="0" cy="33170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0</xdr:colOff>
      <xdr:row>341</xdr:row>
      <xdr:rowOff>131849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0EABB5E9-21F6-4CEE-B587-761B28BEE604}"/>
            </a:ext>
          </a:extLst>
        </xdr:cNvPr>
        <xdr:cNvCxnSpPr/>
      </xdr:nvCxnSpPr>
      <xdr:spPr>
        <a:xfrm>
          <a:off x="0" y="30502860"/>
          <a:ext cx="0" cy="33170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450371</xdr:colOff>
      <xdr:row>322</xdr:row>
      <xdr:rowOff>162775</xdr:rowOff>
    </xdr:from>
    <xdr:to>
      <xdr:col>16</xdr:col>
      <xdr:colOff>1157</xdr:colOff>
      <xdr:row>343</xdr:row>
      <xdr:rowOff>2620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ABF9F59C-F49F-4C93-A004-17316208B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009764" y="31336739"/>
          <a:ext cx="40643" cy="3540988"/>
        </a:xfrm>
        <a:prstGeom prst="rect">
          <a:avLst/>
        </a:prstGeom>
      </xdr:spPr>
    </xdr:pic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3047CCB5-7CFD-4960-B9A4-00B5AC999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A28CFA9D-9284-4096-B58B-72C4AA42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1653434-7F9E-4CBC-AC6D-82CCC663F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A1E28F-669A-40A0-A16C-D4D75735A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EFA0976-7ABF-4CB1-BB18-0A5141F62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55E6044-BE90-4A9F-9988-EC673BE49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9B075AE-6025-482D-9E34-3BA46725C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14DD52D-0CFD-4084-9C19-6FCDF7BC4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D1944B5-B381-4BD8-A61C-05CA25340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F2D1009F-BDD4-4F95-902B-3FFADB7562E3}"/>
            </a:ext>
          </a:extLst>
        </xdr:cNvPr>
        <xdr:cNvCxnSpPr/>
      </xdr:nvCxnSpPr>
      <xdr:spPr>
        <a:xfrm>
          <a:off x="13519337" y="9471660"/>
          <a:ext cx="5614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29FF36C-3EC5-4826-81A6-7842EA1A5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9B1CB170-5022-4D30-AA0C-AD039F07C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34662203-D36D-404C-BD1F-31FFCD6AA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876573</xdr:colOff>
      <xdr:row>314</xdr:row>
      <xdr:rowOff>36196</xdr:rowOff>
    </xdr:from>
    <xdr:to>
      <xdr:col>15</xdr:col>
      <xdr:colOff>174989</xdr:colOff>
      <xdr:row>358</xdr:row>
      <xdr:rowOff>285750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5707282-4059-4942-B18F-40739BFF9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106128</xdr:colOff>
      <xdr:row>314</xdr:row>
      <xdr:rowOff>53611</xdr:rowOff>
    </xdr:from>
    <xdr:to>
      <xdr:col>39</xdr:col>
      <xdr:colOff>349975</xdr:colOff>
      <xdr:row>358</xdr:row>
      <xdr:rowOff>258535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2B7B90B-2C31-4DD4-84B3-E6F752ECC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0</xdr:colOff>
      <xdr:row>339</xdr:row>
      <xdr:rowOff>131848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F4A9C775-0375-4AEC-9EA0-75C7EB0465F1}"/>
            </a:ext>
          </a:extLst>
        </xdr:cNvPr>
        <xdr:cNvCxnSpPr/>
      </xdr:nvCxnSpPr>
      <xdr:spPr>
        <a:xfrm>
          <a:off x="0" y="29329380"/>
          <a:ext cx="0" cy="33170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0</xdr:colOff>
      <xdr:row>341</xdr:row>
      <xdr:rowOff>131849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68B87EDF-5F8C-4D21-9635-C6D587BFF12B}"/>
            </a:ext>
          </a:extLst>
        </xdr:cNvPr>
        <xdr:cNvCxnSpPr/>
      </xdr:nvCxnSpPr>
      <xdr:spPr>
        <a:xfrm>
          <a:off x="0" y="29664660"/>
          <a:ext cx="0" cy="33170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450371</xdr:colOff>
      <xdr:row>322</xdr:row>
      <xdr:rowOff>162775</xdr:rowOff>
    </xdr:from>
    <xdr:to>
      <xdr:col>16</xdr:col>
      <xdr:colOff>1157</xdr:colOff>
      <xdr:row>343</xdr:row>
      <xdr:rowOff>2620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5BA77F43-EDD4-44D9-B1A4-76DF0E499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970031" y="29827435"/>
          <a:ext cx="38466" cy="3360285"/>
        </a:xfrm>
        <a:prstGeom prst="rect">
          <a:avLst/>
        </a:prstGeom>
      </xdr:spPr>
    </xdr:pic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91919653-188B-4E17-B915-0469225D4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921FE5CE-3F60-4D08-9885-DE1C8826F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308A8D8-0BFE-4600-9776-E5F347E34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F4E2AAA-6243-4514-A4F0-39B1602C6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ECA5C1-FE05-41DF-834E-57D1EBB73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CE1BD42-8413-41D7-9DBB-D9365F6A4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65EC394-562B-429E-8903-C3512722D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08D3312-7D26-4085-AF69-C9B0CBF0D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3051AC7-09B9-496F-B6F0-D2C47F31E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C4E52B32-B534-45CF-A064-909735CF062F}"/>
            </a:ext>
          </a:extLst>
        </xdr:cNvPr>
        <xdr:cNvCxnSpPr/>
      </xdr:nvCxnSpPr>
      <xdr:spPr>
        <a:xfrm>
          <a:off x="13431707" y="9496425"/>
          <a:ext cx="55894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2BD7054-3727-43C6-975F-AF71A543D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7807713-7F97-45A1-AAE7-D95A949E1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DC81ADE3-4E43-4246-B785-D1702D28B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139192</xdr:colOff>
      <xdr:row>303</xdr:row>
      <xdr:rowOff>52220</xdr:rowOff>
    </xdr:from>
    <xdr:to>
      <xdr:col>16</xdr:col>
      <xdr:colOff>192405</xdr:colOff>
      <xdr:row>345</xdr:row>
      <xdr:rowOff>50428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9E694097-BABA-4747-9585-2575B29E0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310</xdr:row>
      <xdr:rowOff>135255</xdr:rowOff>
    </xdr:from>
    <xdr:to>
      <xdr:col>47</xdr:col>
      <xdr:colOff>29119</xdr:colOff>
      <xdr:row>343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11C05A7-81CA-457C-BAB1-53CFFEB13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317</xdr:row>
      <xdr:rowOff>64804</xdr:rowOff>
    </xdr:from>
    <xdr:to>
      <xdr:col>34</xdr:col>
      <xdr:colOff>387884</xdr:colOff>
      <xdr:row>322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278D621B-A15D-4190-A711-47DC187760C6}"/>
            </a:ext>
          </a:extLst>
        </xdr:cNvPr>
        <xdr:cNvSpPr txBox="1"/>
      </xdr:nvSpPr>
      <xdr:spPr>
        <a:xfrm>
          <a:off x="18325847" y="28599799"/>
          <a:ext cx="3323742" cy="9314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269B1F50-2A45-45F8-B414-3CF8A1F7F21B}"/>
            </a:ext>
          </a:extLst>
        </xdr:cNvPr>
        <xdr:cNvCxnSpPr/>
      </xdr:nvCxnSpPr>
      <xdr:spPr>
        <a:xfrm>
          <a:off x="0" y="28365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0</xdr:colOff>
      <xdr:row>337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7C02125D-78B0-49D9-A0DE-5178AB194343}"/>
            </a:ext>
          </a:extLst>
        </xdr:cNvPr>
        <xdr:cNvCxnSpPr/>
      </xdr:nvCxnSpPr>
      <xdr:spPr>
        <a:xfrm>
          <a:off x="0" y="28708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317</xdr:row>
      <xdr:rowOff>57728</xdr:rowOff>
    </xdr:from>
    <xdr:to>
      <xdr:col>17</xdr:col>
      <xdr:colOff>22411</xdr:colOff>
      <xdr:row>337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DEC941EF-91F9-42C7-99E3-CA7B27F3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2189" y="28590818"/>
          <a:ext cx="37468" cy="342895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316</xdr:row>
      <xdr:rowOff>76200</xdr:rowOff>
    </xdr:from>
    <xdr:to>
      <xdr:col>40</xdr:col>
      <xdr:colOff>326571</xdr:colOff>
      <xdr:row>316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5412F6EC-2D04-4D39-B254-E297F1764122}"/>
            </a:ext>
          </a:extLst>
        </xdr:cNvPr>
        <xdr:cNvCxnSpPr/>
      </xdr:nvCxnSpPr>
      <xdr:spPr>
        <a:xfrm>
          <a:off x="17773650" y="28441650"/>
          <a:ext cx="742841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259352</xdr:colOff>
      <xdr:row>346</xdr:row>
      <xdr:rowOff>134439</xdr:rowOff>
    </xdr:from>
    <xdr:to>
      <xdr:col>18</xdr:col>
      <xdr:colOff>190500</xdr:colOff>
      <xdr:row>372</xdr:row>
      <xdr:rowOff>168089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15D1325E-C147-4971-911A-61782547E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7507</xdr:colOff>
      <xdr:row>218</xdr:row>
      <xdr:rowOff>163606</xdr:rowOff>
    </xdr:from>
    <xdr:to>
      <xdr:col>46</xdr:col>
      <xdr:colOff>390412</xdr:colOff>
      <xdr:row>234</xdr:row>
      <xdr:rowOff>17593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1EE6E42C-63DC-4018-9436-BC605CF12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41125</xdr:colOff>
      <xdr:row>244</xdr:row>
      <xdr:rowOff>14344</xdr:rowOff>
    </xdr:from>
    <xdr:to>
      <xdr:col>47</xdr:col>
      <xdr:colOff>7507</xdr:colOff>
      <xdr:row>259</xdr:row>
      <xdr:rowOff>120351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D04B476A-8F5C-4ABB-A76C-995EFCD89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37</xdr:col>
      <xdr:colOff>74743</xdr:colOff>
      <xdr:row>272</xdr:row>
      <xdr:rowOff>25325</xdr:rowOff>
    </xdr:from>
    <xdr:to>
      <xdr:col>47</xdr:col>
      <xdr:colOff>41125</xdr:colOff>
      <xdr:row>288</xdr:row>
      <xdr:rowOff>38100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9FE6EA72-62E7-4B07-A609-A6CFBBD94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8F15E3C-F27E-4FFC-AB84-71C481261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62FEC9E-5B35-4406-8F21-A97AA9292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B334CC0-8363-4627-B91D-95DF30B9B6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A0FB3CA-C710-4032-9097-7396C58EE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2F29D8E-208C-4E70-982D-5566C28BE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842659B-90CD-4E12-9FD5-7A165454C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500F4215-9B63-43FA-BB8A-3E3C4F9F61B3}"/>
            </a:ext>
          </a:extLst>
        </xdr:cNvPr>
        <xdr:cNvCxnSpPr/>
      </xdr:nvCxnSpPr>
      <xdr:spPr>
        <a:xfrm>
          <a:off x="13431707" y="9496425"/>
          <a:ext cx="55894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6291FAA-308F-491A-A85F-2BBB913B3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13048887-639B-47DC-897B-3F5173AC6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F6D82E36-C5FE-4567-90EE-DEFF42F28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FD7DA8D8-47CD-4940-B01B-1323A3BAF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5CC77A9-B1F7-42FF-8488-9D7EAE7C7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978621AA-2726-4346-A752-63F600E62FB4}"/>
            </a:ext>
          </a:extLst>
        </xdr:cNvPr>
        <xdr:cNvSpPr txBox="1"/>
      </xdr:nvSpPr>
      <xdr:spPr>
        <a:xfrm>
          <a:off x="18325847" y="28599799"/>
          <a:ext cx="3323742" cy="9314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169D11EE-A7AC-4404-BD59-056E26B63FC7}"/>
            </a:ext>
          </a:extLst>
        </xdr:cNvPr>
        <xdr:cNvCxnSpPr/>
      </xdr:nvCxnSpPr>
      <xdr:spPr>
        <a:xfrm>
          <a:off x="0" y="28365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F42A8F02-9E78-441B-B73D-E17F643660D6}"/>
            </a:ext>
          </a:extLst>
        </xdr:cNvPr>
        <xdr:cNvCxnSpPr/>
      </xdr:nvCxnSpPr>
      <xdr:spPr>
        <a:xfrm>
          <a:off x="0" y="28708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478042</xdr:colOff>
      <xdr:row>335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7146BD0B-C51B-4DBD-9FFC-16A741B5C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2189" y="28590818"/>
          <a:ext cx="41278" cy="343276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50A239EF-5430-4F4B-8839-9723083FA1F9}"/>
            </a:ext>
          </a:extLst>
        </xdr:cNvPr>
        <xdr:cNvCxnSpPr/>
      </xdr:nvCxnSpPr>
      <xdr:spPr>
        <a:xfrm>
          <a:off x="17773650" y="28441650"/>
          <a:ext cx="742841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3806D90D-70BB-4FEE-8FEF-A968A88FD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3</xdr:row>
      <xdr:rowOff>34290</xdr:rowOff>
    </xdr:from>
    <xdr:to>
      <xdr:col>12</xdr:col>
      <xdr:colOff>213360</xdr:colOff>
      <xdr:row>17</xdr:row>
      <xdr:rowOff>106680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8A4F21-5E62-449B-896C-35F4E7A6B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22</xdr:row>
      <xdr:rowOff>7620</xdr:rowOff>
    </xdr:from>
    <xdr:to>
      <xdr:col>11</xdr:col>
      <xdr:colOff>388620</xdr:colOff>
      <xdr:row>36</xdr:row>
      <xdr:rowOff>15240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A365BAB-F4E8-427D-84AB-408C5E2F9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</xdr:colOff>
      <xdr:row>39</xdr:row>
      <xdr:rowOff>45720</xdr:rowOff>
    </xdr:from>
    <xdr:to>
      <xdr:col>13</xdr:col>
      <xdr:colOff>83820</xdr:colOff>
      <xdr:row>53</xdr:row>
      <xdr:rowOff>53340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51A96A7-E3AB-44AE-A046-AC2CEBCCD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83820</xdr:colOff>
      <xdr:row>58</xdr:row>
      <xdr:rowOff>45720</xdr:rowOff>
    </xdr:from>
    <xdr:to>
      <xdr:col>13</xdr:col>
      <xdr:colOff>114300</xdr:colOff>
      <xdr:row>72</xdr:row>
      <xdr:rowOff>53340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4D321BE-CD0D-4C88-83C7-CF3D92545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75</xdr:row>
      <xdr:rowOff>40957</xdr:rowOff>
    </xdr:from>
    <xdr:to>
      <xdr:col>13</xdr:col>
      <xdr:colOff>125729</xdr:colOff>
      <xdr:row>90</xdr:row>
      <xdr:rowOff>77152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0693890-B6B1-3BBB-D37D-FD9535498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762000</xdr:colOff>
      <xdr:row>79</xdr:row>
      <xdr:rowOff>38100</xdr:rowOff>
    </xdr:from>
    <xdr:to>
      <xdr:col>8</xdr:col>
      <xdr:colOff>354330</xdr:colOff>
      <xdr:row>79</xdr:row>
      <xdr:rowOff>38100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4E33DBED-241C-4D49-8DA4-18F65181AE08}"/>
            </a:ext>
          </a:extLst>
        </xdr:cNvPr>
        <xdr:cNvCxnSpPr/>
      </xdr:nvCxnSpPr>
      <xdr:spPr>
        <a:xfrm>
          <a:off x="762000" y="14335125"/>
          <a:ext cx="3326130" cy="0"/>
        </a:xfrm>
        <a:prstGeom prst="line">
          <a:avLst/>
        </a:prstGeom>
        <a:ln w="28575">
          <a:solidFill>
            <a:srgbClr val="CC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933450</xdr:colOff>
      <xdr:row>79</xdr:row>
      <xdr:rowOff>104775</xdr:rowOff>
    </xdr:from>
    <xdr:to>
      <xdr:col>7</xdr:col>
      <xdr:colOff>206346</xdr:colOff>
      <xdr:row>81</xdr:row>
      <xdr:rowOff>91440</xdr:rowOff>
    </xdr:to>
    <xdr:sp macro="" textlink="">
      <xdr:nvSpPr>
        <xdr:cNvPr id="9" name="ZoneTexte 1">
          <a:extLst>
            <a:ext uri="{FF2B5EF4-FFF2-40B4-BE49-F238E27FC236}">
              <a16:creationId xmlns:a16="http://schemas.microsoft.com/office/drawing/2014/main" id="{0B40AF31-2B08-401C-9F69-DCF5871B8B8C}"/>
            </a:ext>
          </a:extLst>
        </xdr:cNvPr>
        <xdr:cNvSpPr txBox="1"/>
      </xdr:nvSpPr>
      <xdr:spPr>
        <a:xfrm>
          <a:off x="933450" y="14401800"/>
          <a:ext cx="2606646" cy="34861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22413</xdr:colOff>
      <xdr:row>9</xdr:row>
      <xdr:rowOff>78442</xdr:rowOff>
    </xdr:from>
    <xdr:to>
      <xdr:col>14</xdr:col>
      <xdr:colOff>246530</xdr:colOff>
      <xdr:row>44</xdr:row>
      <xdr:rowOff>78442</xdr:rowOff>
    </xdr:to>
    <xdr:graphicFrame macro="">
      <xdr:nvGraphicFramePr>
        <xdr:cNvPr id="2" name="Graphique 164">
          <a:extLst>
            <a:ext uri="{FF2B5EF4-FFF2-40B4-BE49-F238E27FC236}">
              <a16:creationId xmlns:a16="http://schemas.microsoft.com/office/drawing/2014/main" id="{77F0FE30-07D1-4DFC-84B8-CD0F44446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1027382</xdr:colOff>
      <xdr:row>15</xdr:row>
      <xdr:rowOff>156145</xdr:rowOff>
    </xdr:from>
    <xdr:to>
      <xdr:col>15</xdr:col>
      <xdr:colOff>313764</xdr:colOff>
      <xdr:row>15</xdr:row>
      <xdr:rowOff>156145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AEDE8F79-45CC-4BE0-A29C-68BC462FDCEA}"/>
            </a:ext>
          </a:extLst>
        </xdr:cNvPr>
        <xdr:cNvCxnSpPr/>
      </xdr:nvCxnSpPr>
      <xdr:spPr>
        <a:xfrm>
          <a:off x="1464411" y="3562733"/>
          <a:ext cx="13271324" cy="0"/>
        </a:xfrm>
        <a:prstGeom prst="line">
          <a:avLst/>
        </a:prstGeom>
        <a:ln w="38100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201706</xdr:colOff>
      <xdr:row>20</xdr:row>
      <xdr:rowOff>16921</xdr:rowOff>
    </xdr:from>
    <xdr:to>
      <xdr:col>24</xdr:col>
      <xdr:colOff>65770</xdr:colOff>
      <xdr:row>33</xdr:row>
      <xdr:rowOff>112224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CD34F46-83C0-4A62-AB36-02E299784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A3B4219-126D-4C18-831B-AB4969126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FE473334-6EC9-4E03-A42E-0CA77F46E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5546C30-DAB1-4100-AE22-B2A710B0C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30D8A45-2682-45E8-98EC-1C69D6E2EF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2EB1EB2-0074-49EC-A3B0-FC3EA66E8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0254CA7-D6A0-48FD-B610-D070C33D1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10EED5DE-67D1-4AE2-99A3-4AA66684A229}"/>
            </a:ext>
          </a:extLst>
        </xdr:cNvPr>
        <xdr:cNvCxnSpPr/>
      </xdr:nvCxnSpPr>
      <xdr:spPr>
        <a:xfrm>
          <a:off x="13431707" y="9496425"/>
          <a:ext cx="558949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6E2B10D-1218-4DEC-B5BA-A55C849FB3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A37905F-DC96-4D2F-B85C-23C5812A6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CF5B8C5-8C9B-4BAE-A400-A21F0E46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6734627-B90B-4E85-BDD6-88D2BD1F6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D91DE65F-C6F5-4621-8A54-2A77FB512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9F58A8B3-BA18-4913-9F65-CAC45149E3D2}"/>
            </a:ext>
          </a:extLst>
        </xdr:cNvPr>
        <xdr:cNvSpPr txBox="1"/>
      </xdr:nvSpPr>
      <xdr:spPr>
        <a:xfrm>
          <a:off x="18325847" y="28599799"/>
          <a:ext cx="3323742" cy="931444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C990AD91-1F0E-4A40-8466-80B19883736B}"/>
            </a:ext>
          </a:extLst>
        </xdr:cNvPr>
        <xdr:cNvCxnSpPr/>
      </xdr:nvCxnSpPr>
      <xdr:spPr>
        <a:xfrm>
          <a:off x="0" y="28365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F78A69F4-9866-4B93-AF06-F82257EEC6B0}"/>
            </a:ext>
          </a:extLst>
        </xdr:cNvPr>
        <xdr:cNvCxnSpPr/>
      </xdr:nvCxnSpPr>
      <xdr:spPr>
        <a:xfrm>
          <a:off x="0" y="28708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478042</xdr:colOff>
      <xdr:row>335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C684B999-5652-4F21-88A2-12A7293C2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62189" y="28590818"/>
          <a:ext cx="41278" cy="343276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286B01F9-6F91-4985-B448-3271BDBF2064}"/>
            </a:ext>
          </a:extLst>
        </xdr:cNvPr>
        <xdr:cNvCxnSpPr/>
      </xdr:nvCxnSpPr>
      <xdr:spPr>
        <a:xfrm>
          <a:off x="17773650" y="28441650"/>
          <a:ext cx="742841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E9695F1C-4FA0-4BEF-91CB-5ED49C17B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87740</xdr:colOff>
      <xdr:row>9</xdr:row>
      <xdr:rowOff>7622</xdr:rowOff>
    </xdr:from>
    <xdr:to>
      <xdr:col>2</xdr:col>
      <xdr:colOff>2838450</xdr:colOff>
      <xdr:row>16</xdr:row>
      <xdr:rowOff>167640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81ECB83D-0572-71AE-9149-08D149DCB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8515" y="2617472"/>
          <a:ext cx="2746900" cy="1592578"/>
        </a:xfrm>
        <a:prstGeom prst="rect">
          <a:avLst/>
        </a:prstGeom>
      </xdr:spPr>
    </xdr:pic>
    <xdr:clientData/>
  </xdr:twoCellAnchor>
  <xdr:oneCellAnchor>
    <xdr:from>
      <xdr:col>1</xdr:col>
      <xdr:colOff>36195</xdr:colOff>
      <xdr:row>9</xdr:row>
      <xdr:rowOff>16280</xdr:rowOff>
    </xdr:from>
    <xdr:ext cx="2819400" cy="1597255"/>
    <xdr:pic>
      <xdr:nvPicPr>
        <xdr:cNvPr id="12" name="Image 11">
          <a:extLst>
            <a:ext uri="{FF2B5EF4-FFF2-40B4-BE49-F238E27FC236}">
              <a16:creationId xmlns:a16="http://schemas.microsoft.com/office/drawing/2014/main" id="{219CA934-4218-45D6-ABC5-9253D798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6320" y="2226080"/>
          <a:ext cx="2819400" cy="159725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19050</xdr:rowOff>
    </xdr:from>
    <xdr:ext cx="2832433" cy="1564005"/>
    <xdr:pic>
      <xdr:nvPicPr>
        <xdr:cNvPr id="13" name="Image 12">
          <a:extLst>
            <a:ext uri="{FF2B5EF4-FFF2-40B4-BE49-F238E27FC236}">
              <a16:creationId xmlns:a16="http://schemas.microsoft.com/office/drawing/2014/main" id="{338F5213-47F6-4407-B6C4-431F7BD1C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81926" y="5476875"/>
          <a:ext cx="2832433" cy="1564005"/>
        </a:xfrm>
        <a:prstGeom prst="rect">
          <a:avLst/>
        </a:prstGeom>
      </xdr:spPr>
    </xdr:pic>
    <xdr:clientData/>
  </xdr:oneCellAnchor>
  <xdr:twoCellAnchor editAs="oneCell">
    <xdr:from>
      <xdr:col>2</xdr:col>
      <xdr:colOff>57150</xdr:colOff>
      <xdr:row>21</xdr:row>
      <xdr:rowOff>17145</xdr:rowOff>
    </xdr:from>
    <xdr:to>
      <xdr:col>2</xdr:col>
      <xdr:colOff>2872740</xdr:colOff>
      <xdr:row>28</xdr:row>
      <xdr:rowOff>173355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BFD28E63-7B96-F260-B490-DB571B28F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67925" y="5474970"/>
          <a:ext cx="2811780" cy="158305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21</xdr:row>
      <xdr:rowOff>20954</xdr:rowOff>
    </xdr:from>
    <xdr:to>
      <xdr:col>3</xdr:col>
      <xdr:colOff>2857500</xdr:colOff>
      <xdr:row>28</xdr:row>
      <xdr:rowOff>190500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60400F5F-06B0-37D5-47AB-5C44B0690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82575" y="5478779"/>
          <a:ext cx="2800350" cy="1588771"/>
        </a:xfrm>
        <a:prstGeom prst="rect">
          <a:avLst/>
        </a:prstGeom>
      </xdr:spPr>
    </xdr:pic>
    <xdr:clientData/>
  </xdr:twoCellAnchor>
  <xdr:twoCellAnchor editAs="oneCell">
    <xdr:from>
      <xdr:col>3</xdr:col>
      <xdr:colOff>55247</xdr:colOff>
      <xdr:row>9</xdr:row>
      <xdr:rowOff>0</xdr:rowOff>
    </xdr:from>
    <xdr:to>
      <xdr:col>3</xdr:col>
      <xdr:colOff>2876551</xdr:colOff>
      <xdr:row>16</xdr:row>
      <xdr:rowOff>173355</xdr:rowOff>
    </xdr:to>
    <xdr:pic>
      <xdr:nvPicPr>
        <xdr:cNvPr id="23" name="Image 22">
          <a:extLst>
            <a:ext uri="{FF2B5EF4-FFF2-40B4-BE49-F238E27FC236}">
              <a16:creationId xmlns:a16="http://schemas.microsoft.com/office/drawing/2014/main" id="{76B36F88-86D5-549E-CFCF-7A4EBAE8D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0672" y="2409825"/>
          <a:ext cx="2817494" cy="16097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59055</xdr:rowOff>
    </xdr:from>
    <xdr:to>
      <xdr:col>3</xdr:col>
      <xdr:colOff>2911138</xdr:colOff>
      <xdr:row>40</xdr:row>
      <xdr:rowOff>136251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0C8C9C8C-C67A-05FB-4654-6C84F4525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963525" y="7126605"/>
          <a:ext cx="2863513" cy="1683111"/>
        </a:xfrm>
        <a:prstGeom prst="rect">
          <a:avLst/>
        </a:prstGeom>
      </xdr:spPr>
    </xdr:pic>
    <xdr:clientData/>
  </xdr:twoCellAnchor>
  <xdr:twoCellAnchor editAs="oneCell">
    <xdr:from>
      <xdr:col>1</xdr:col>
      <xdr:colOff>83820</xdr:colOff>
      <xdr:row>20</xdr:row>
      <xdr:rowOff>167019</xdr:rowOff>
    </xdr:from>
    <xdr:to>
      <xdr:col>2</xdr:col>
      <xdr:colOff>0</xdr:colOff>
      <xdr:row>28</xdr:row>
      <xdr:rowOff>91441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428EC3E-8D6A-CD4A-0AC0-7400A965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2440" y="4380879"/>
          <a:ext cx="2819400" cy="1524622"/>
        </a:xfrm>
        <a:prstGeom prst="rect">
          <a:avLst/>
        </a:prstGeom>
      </xdr:spPr>
    </xdr:pic>
    <xdr:clientData/>
  </xdr:twoCellAnchor>
  <xdr:twoCellAnchor>
    <xdr:from>
      <xdr:col>4</xdr:col>
      <xdr:colOff>1</xdr:colOff>
      <xdr:row>32</xdr:row>
      <xdr:rowOff>1</xdr:rowOff>
    </xdr:from>
    <xdr:to>
      <xdr:col>4</xdr:col>
      <xdr:colOff>2933701</xdr:colOff>
      <xdr:row>40</xdr:row>
      <xdr:rowOff>129541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FD891BDB-60FC-448B-89A0-D6A5720FD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</xdr:col>
      <xdr:colOff>85725</xdr:colOff>
      <xdr:row>8</xdr:row>
      <xdr:rowOff>150087</xdr:rowOff>
    </xdr:from>
    <xdr:to>
      <xdr:col>4</xdr:col>
      <xdr:colOff>2609850</xdr:colOff>
      <xdr:row>16</xdr:row>
      <xdr:rowOff>193419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A0C1C7A-CECE-818C-4BF8-C2231CFF4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068300" y="1988412"/>
          <a:ext cx="2514600" cy="1677822"/>
        </a:xfrm>
        <a:prstGeom prst="rect">
          <a:avLst/>
        </a:prstGeom>
      </xdr:spPr>
    </xdr:pic>
    <xdr:clientData/>
  </xdr:twoCellAnchor>
  <xdr:twoCellAnchor editAs="oneCell">
    <xdr:from>
      <xdr:col>4</xdr:col>
      <xdr:colOff>129540</xdr:colOff>
      <xdr:row>21</xdr:row>
      <xdr:rowOff>23000</xdr:rowOff>
    </xdr:from>
    <xdr:to>
      <xdr:col>4</xdr:col>
      <xdr:colOff>2743200</xdr:colOff>
      <xdr:row>28</xdr:row>
      <xdr:rowOff>190500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49DEDF3F-1C5A-F065-BF2E-A439E5745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106400" y="4815980"/>
          <a:ext cx="2613660" cy="156958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30480</xdr:rowOff>
    </xdr:from>
    <xdr:to>
      <xdr:col>6</xdr:col>
      <xdr:colOff>581023</xdr:colOff>
      <xdr:row>22</xdr:row>
      <xdr:rowOff>123821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1673FF-492F-4ABB-9702-401AC3F2C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586740</xdr:colOff>
      <xdr:row>23</xdr:row>
      <xdr:rowOff>155257</xdr:rowOff>
    </xdr:from>
    <xdr:to>
      <xdr:col>6</xdr:col>
      <xdr:colOff>617221</xdr:colOff>
      <xdr:row>44</xdr:row>
      <xdr:rowOff>125730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97FCB2E-1C99-4F98-968C-1923CADDF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630555</xdr:colOff>
      <xdr:row>45</xdr:row>
      <xdr:rowOff>12382</xdr:rowOff>
    </xdr:from>
    <xdr:to>
      <xdr:col>4</xdr:col>
      <xdr:colOff>31432</xdr:colOff>
      <xdr:row>60</xdr:row>
      <xdr:rowOff>135255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2C0D0F22-D89B-D7DF-2550-A89B2A7BE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200978</xdr:colOff>
      <xdr:row>45</xdr:row>
      <xdr:rowOff>39052</xdr:rowOff>
    </xdr:from>
    <xdr:to>
      <xdr:col>8</xdr:col>
      <xdr:colOff>1725931</xdr:colOff>
      <xdr:row>60</xdr:row>
      <xdr:rowOff>161925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AA132B7B-799C-FFE0-EC3A-937D2101A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45721</xdr:colOff>
      <xdr:row>23</xdr:row>
      <xdr:rowOff>131444</xdr:rowOff>
    </xdr:from>
    <xdr:to>
      <xdr:col>14</xdr:col>
      <xdr:colOff>87630</xdr:colOff>
      <xdr:row>44</xdr:row>
      <xdr:rowOff>64769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773CDFF-D743-197E-8229-DD020767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625791</xdr:colOff>
      <xdr:row>61</xdr:row>
      <xdr:rowOff>180022</xdr:rowOff>
    </xdr:from>
    <xdr:to>
      <xdr:col>4</xdr:col>
      <xdr:colOff>59055</xdr:colOff>
      <xdr:row>78</xdr:row>
      <xdr:rowOff>9525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98164F71-28BE-7356-6288-FD56D51E9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68579</xdr:colOff>
      <xdr:row>1</xdr:row>
      <xdr:rowOff>179069</xdr:rowOff>
    </xdr:from>
    <xdr:to>
      <xdr:col>14</xdr:col>
      <xdr:colOff>112394</xdr:colOff>
      <xdr:row>22</xdr:row>
      <xdr:rowOff>59054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898876A-DBC7-43AF-90FB-3CBE3C387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1800224</xdr:colOff>
      <xdr:row>45</xdr:row>
      <xdr:rowOff>55245</xdr:rowOff>
    </xdr:from>
    <xdr:to>
      <xdr:col>15</xdr:col>
      <xdr:colOff>227647</xdr:colOff>
      <xdr:row>61</xdr:row>
      <xdr:rowOff>53340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638CC64-8B69-483C-9CA4-1CBFD56D3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17</xdr:row>
      <xdr:rowOff>2857</xdr:rowOff>
    </xdr:from>
    <xdr:to>
      <xdr:col>6</xdr:col>
      <xdr:colOff>331470</xdr:colOff>
      <xdr:row>38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25C991-C4EA-463D-975E-E9600D52F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409575</xdr:colOff>
      <xdr:row>45</xdr:row>
      <xdr:rowOff>167640</xdr:rowOff>
    </xdr:from>
    <xdr:to>
      <xdr:col>10</xdr:col>
      <xdr:colOff>554355</xdr:colOff>
      <xdr:row>46</xdr:row>
      <xdr:rowOff>171450</xdr:rowOff>
    </xdr:to>
    <xdr:pic>
      <xdr:nvPicPr>
        <xdr:cNvPr id="3" name="Graphique 2" descr="Coche avec un remplissage uni">
          <a:extLst>
            <a:ext uri="{FF2B5EF4-FFF2-40B4-BE49-F238E27FC236}">
              <a16:creationId xmlns:a16="http://schemas.microsoft.com/office/drawing/2014/main" id="{D253CBE5-2BB6-40F8-9DCF-41CD27BD2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904470" y="8324850"/>
          <a:ext cx="146685" cy="180975"/>
        </a:xfrm>
        <a:prstGeom prst="rect">
          <a:avLst/>
        </a:prstGeom>
      </xdr:spPr>
    </xdr:pic>
    <xdr:clientData/>
  </xdr:twoCellAnchor>
  <xdr:twoCellAnchor editAs="oneCell">
    <xdr:from>
      <xdr:col>9</xdr:col>
      <xdr:colOff>1095375</xdr:colOff>
      <xdr:row>46</xdr:row>
      <xdr:rowOff>152400</xdr:rowOff>
    </xdr:from>
    <xdr:to>
      <xdr:col>9</xdr:col>
      <xdr:colOff>1272540</xdr:colOff>
      <xdr:row>47</xdr:row>
      <xdr:rowOff>135255</xdr:rowOff>
    </xdr:to>
    <xdr:pic>
      <xdr:nvPicPr>
        <xdr:cNvPr id="4" name="Graphique 3" descr="Coche avec un remplissage uni">
          <a:extLst>
            <a:ext uri="{FF2B5EF4-FFF2-40B4-BE49-F238E27FC236}">
              <a16:creationId xmlns:a16="http://schemas.microsoft.com/office/drawing/2014/main" id="{052AA01C-08E4-42D8-98F3-550BFF0E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294870" y="8486775"/>
          <a:ext cx="179070" cy="173355"/>
        </a:xfrm>
        <a:prstGeom prst="rect">
          <a:avLst/>
        </a:prstGeom>
      </xdr:spPr>
    </xdr:pic>
    <xdr:clientData/>
  </xdr:twoCellAnchor>
  <xdr:twoCellAnchor editAs="oneCell">
    <xdr:from>
      <xdr:col>10</xdr:col>
      <xdr:colOff>742950</xdr:colOff>
      <xdr:row>44</xdr:row>
      <xdr:rowOff>19050</xdr:rowOff>
    </xdr:from>
    <xdr:to>
      <xdr:col>10</xdr:col>
      <xdr:colOff>914400</xdr:colOff>
      <xdr:row>45</xdr:row>
      <xdr:rowOff>15240</xdr:rowOff>
    </xdr:to>
    <xdr:pic>
      <xdr:nvPicPr>
        <xdr:cNvPr id="5" name="Graphique 4" descr="Coche avec un remplissage uni">
          <a:extLst>
            <a:ext uri="{FF2B5EF4-FFF2-40B4-BE49-F238E27FC236}">
              <a16:creationId xmlns:a16="http://schemas.microsoft.com/office/drawing/2014/main" id="{B411834D-7603-4195-B9FC-138969801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235940" y="7987665"/>
          <a:ext cx="175260" cy="180975"/>
        </a:xfrm>
        <a:prstGeom prst="rect">
          <a:avLst/>
        </a:prstGeom>
      </xdr:spPr>
    </xdr:pic>
    <xdr:clientData/>
  </xdr:twoCellAnchor>
  <xdr:twoCellAnchor editAs="oneCell">
    <xdr:from>
      <xdr:col>9</xdr:col>
      <xdr:colOff>220980</xdr:colOff>
      <xdr:row>47</xdr:row>
      <xdr:rowOff>0</xdr:rowOff>
    </xdr:from>
    <xdr:to>
      <xdr:col>9</xdr:col>
      <xdr:colOff>400050</xdr:colOff>
      <xdr:row>47</xdr:row>
      <xdr:rowOff>169545</xdr:rowOff>
    </xdr:to>
    <xdr:pic>
      <xdr:nvPicPr>
        <xdr:cNvPr id="6" name="Graphique 5" descr="Coche avec un remplissage uni">
          <a:extLst>
            <a:ext uri="{FF2B5EF4-FFF2-40B4-BE49-F238E27FC236}">
              <a16:creationId xmlns:a16="http://schemas.microsoft.com/office/drawing/2014/main" id="{F30D7BF2-0879-4886-B314-5097B46E7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1420475" y="8524875"/>
          <a:ext cx="180975" cy="169545"/>
        </a:xfrm>
        <a:prstGeom prst="rect">
          <a:avLst/>
        </a:prstGeom>
      </xdr:spPr>
    </xdr:pic>
    <xdr:clientData/>
  </xdr:twoCellAnchor>
  <xdr:twoCellAnchor editAs="oneCell">
    <xdr:from>
      <xdr:col>9</xdr:col>
      <xdr:colOff>828675</xdr:colOff>
      <xdr:row>45</xdr:row>
      <xdr:rowOff>95250</xdr:rowOff>
    </xdr:from>
    <xdr:to>
      <xdr:col>9</xdr:col>
      <xdr:colOff>1005840</xdr:colOff>
      <xdr:row>46</xdr:row>
      <xdr:rowOff>91440</xdr:rowOff>
    </xdr:to>
    <xdr:pic>
      <xdr:nvPicPr>
        <xdr:cNvPr id="7" name="Graphique 6" descr="Coche avec un remplissage uni">
          <a:extLst>
            <a:ext uri="{FF2B5EF4-FFF2-40B4-BE49-F238E27FC236}">
              <a16:creationId xmlns:a16="http://schemas.microsoft.com/office/drawing/2014/main" id="{555A2E9D-D888-4892-B57C-58CC094B4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028170" y="8244840"/>
          <a:ext cx="179070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44</xdr:row>
      <xdr:rowOff>19050</xdr:rowOff>
    </xdr:from>
    <xdr:to>
      <xdr:col>10</xdr:col>
      <xdr:colOff>171450</xdr:colOff>
      <xdr:row>45</xdr:row>
      <xdr:rowOff>15240</xdr:rowOff>
    </xdr:to>
    <xdr:pic>
      <xdr:nvPicPr>
        <xdr:cNvPr id="8" name="Graphique 7" descr="Coche avec un remplissage uni">
          <a:extLst>
            <a:ext uri="{FF2B5EF4-FFF2-40B4-BE49-F238E27FC236}">
              <a16:creationId xmlns:a16="http://schemas.microsoft.com/office/drawing/2014/main" id="{EC540F7C-A0F4-4E1B-87B0-7A6CC49C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508230" y="7987665"/>
          <a:ext cx="160020" cy="180975"/>
        </a:xfrm>
        <a:prstGeom prst="rect">
          <a:avLst/>
        </a:prstGeom>
      </xdr:spPr>
    </xdr:pic>
    <xdr:clientData/>
  </xdr:twoCellAnchor>
  <xdr:twoCellAnchor>
    <xdr:from>
      <xdr:col>7</xdr:col>
      <xdr:colOff>19049</xdr:colOff>
      <xdr:row>16</xdr:row>
      <xdr:rowOff>173354</xdr:rowOff>
    </xdr:from>
    <xdr:to>
      <xdr:col>11</xdr:col>
      <xdr:colOff>144599</xdr:colOff>
      <xdr:row>32</xdr:row>
      <xdr:rowOff>38744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28EAEDA-58F3-4D01-9E6A-153A2EF37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901065</xdr:colOff>
      <xdr:row>82</xdr:row>
      <xdr:rowOff>143826</xdr:rowOff>
    </xdr:from>
    <xdr:to>
      <xdr:col>10</xdr:col>
      <xdr:colOff>457200</xdr:colOff>
      <xdr:row>102</xdr:row>
      <xdr:rowOff>45719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BAB4FB7D-C9BD-4627-8F05-D0196A344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581024</xdr:colOff>
      <xdr:row>60</xdr:row>
      <xdr:rowOff>54292</xdr:rowOff>
    </xdr:from>
    <xdr:to>
      <xdr:col>8</xdr:col>
      <xdr:colOff>155256</xdr:colOff>
      <xdr:row>75</xdr:row>
      <xdr:rowOff>75247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1A0FCAA6-4AFA-4A6E-A994-49F443061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454342</xdr:colOff>
      <xdr:row>106</xdr:row>
      <xdr:rowOff>77152</xdr:rowOff>
    </xdr:from>
    <xdr:to>
      <xdr:col>8</xdr:col>
      <xdr:colOff>288607</xdr:colOff>
      <xdr:row>121</xdr:row>
      <xdr:rowOff>94297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B6552AF-188E-49E4-B362-3E1184868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522922</xdr:colOff>
      <xdr:row>60</xdr:row>
      <xdr:rowOff>120015</xdr:rowOff>
    </xdr:from>
    <xdr:to>
      <xdr:col>11</xdr:col>
      <xdr:colOff>721995</xdr:colOff>
      <xdr:row>73</xdr:row>
      <xdr:rowOff>151447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17C9EDF5-AB8E-4DAD-B7EC-A20ADF6A4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504825</xdr:colOff>
      <xdr:row>110</xdr:row>
      <xdr:rowOff>8572</xdr:rowOff>
    </xdr:from>
    <xdr:to>
      <xdr:col>28</xdr:col>
      <xdr:colOff>247650</xdr:colOff>
      <xdr:row>128</xdr:row>
      <xdr:rowOff>100965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FF00EA8C-0187-4E83-ADD7-7741FA428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142875</xdr:colOff>
      <xdr:row>18</xdr:row>
      <xdr:rowOff>0</xdr:rowOff>
    </xdr:from>
    <xdr:to>
      <xdr:col>27</xdr:col>
      <xdr:colOff>790575</xdr:colOff>
      <xdr:row>41</xdr:row>
      <xdr:rowOff>152400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60CEB039-861A-4B50-8145-2E54A25E3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420052</xdr:colOff>
      <xdr:row>167</xdr:row>
      <xdr:rowOff>105717</xdr:rowOff>
    </xdr:from>
    <xdr:to>
      <xdr:col>7</xdr:col>
      <xdr:colOff>1524277</xdr:colOff>
      <xdr:row>187</xdr:row>
      <xdr:rowOff>116502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33B9436-7198-41ED-9BA2-559F0B0E3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402907</xdr:colOff>
      <xdr:row>188</xdr:row>
      <xdr:rowOff>50472</xdr:rowOff>
    </xdr:from>
    <xdr:to>
      <xdr:col>7</xdr:col>
      <xdr:colOff>1504950</xdr:colOff>
      <xdr:row>208</xdr:row>
      <xdr:rowOff>66972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496BB61F-08A9-4BE2-92E0-D081F6D15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170497</xdr:colOff>
      <xdr:row>208</xdr:row>
      <xdr:rowOff>145732</xdr:rowOff>
    </xdr:from>
    <xdr:to>
      <xdr:col>10</xdr:col>
      <xdr:colOff>616267</xdr:colOff>
      <xdr:row>216</xdr:row>
      <xdr:rowOff>168592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ECFC612F-A7D7-4435-BCB1-EBF9820D6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57</xdr:col>
      <xdr:colOff>450532</xdr:colOff>
      <xdr:row>218</xdr:row>
      <xdr:rowOff>84772</xdr:rowOff>
    </xdr:from>
    <xdr:to>
      <xdr:col>71</xdr:col>
      <xdr:colOff>466725</xdr:colOff>
      <xdr:row>233</xdr:row>
      <xdr:rowOff>130492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50A097F8-5A6E-4F58-8C83-997F24E9D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1732598</xdr:colOff>
      <xdr:row>217</xdr:row>
      <xdr:rowOff>98107</xdr:rowOff>
    </xdr:from>
    <xdr:to>
      <xdr:col>5</xdr:col>
      <xdr:colOff>1200150</xdr:colOff>
      <xdr:row>232</xdr:row>
      <xdr:rowOff>130492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FC0B246E-4579-4786-80FC-2DD3008EE1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31</xdr:row>
      <xdr:rowOff>57150</xdr:rowOff>
    </xdr:from>
    <xdr:to>
      <xdr:col>9</xdr:col>
      <xdr:colOff>685800</xdr:colOff>
      <xdr:row>46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D75780-086F-C40A-7530-A5FED6A5C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47</xdr:row>
      <xdr:rowOff>57150</xdr:rowOff>
    </xdr:from>
    <xdr:to>
      <xdr:col>10</xdr:col>
      <xdr:colOff>95250</xdr:colOff>
      <xdr:row>96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CB5EE6D-48F2-5F5A-B45E-CBBD9BBDF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885825</xdr:colOff>
      <xdr:row>55</xdr:row>
      <xdr:rowOff>129540</xdr:rowOff>
    </xdr:from>
    <xdr:to>
      <xdr:col>9</xdr:col>
      <xdr:colOff>590550</xdr:colOff>
      <xdr:row>70</xdr:row>
      <xdr:rowOff>139065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0753C09-A588-7F72-D4FB-0681881F2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105</xdr:col>
      <xdr:colOff>18784</xdr:colOff>
      <xdr:row>95</xdr:row>
      <xdr:rowOff>109315</xdr:rowOff>
    </xdr:from>
    <xdr:to>
      <xdr:col>108</xdr:col>
      <xdr:colOff>1078908</xdr:colOff>
      <xdr:row>103</xdr:row>
      <xdr:rowOff>26705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A1B08A-E505-402D-866C-27D47A38F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104</xdr:col>
      <xdr:colOff>308984</xdr:colOff>
      <xdr:row>103</xdr:row>
      <xdr:rowOff>118752</xdr:rowOff>
    </xdr:from>
    <xdr:to>
      <xdr:col>108</xdr:col>
      <xdr:colOff>1025496</xdr:colOff>
      <xdr:row>113</xdr:row>
      <xdr:rowOff>90799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AF9436A-2AD7-4C48-A390-098EAE6D7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56</xdr:row>
      <xdr:rowOff>80961</xdr:rowOff>
    </xdr:from>
    <xdr:to>
      <xdr:col>105</xdr:col>
      <xdr:colOff>47625</xdr:colOff>
      <xdr:row>71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813F0A6-9195-47D3-A376-931105F41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57150</xdr:colOff>
      <xdr:row>143</xdr:row>
      <xdr:rowOff>66675</xdr:rowOff>
    </xdr:from>
    <xdr:to>
      <xdr:col>13</xdr:col>
      <xdr:colOff>419100</xdr:colOff>
      <xdr:row>171</xdr:row>
      <xdr:rowOff>123825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2C4BBA8-703B-4141-93C1-F2A4CEE6B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151393</xdr:colOff>
      <xdr:row>187</xdr:row>
      <xdr:rowOff>74856</xdr:rowOff>
    </xdr:from>
    <xdr:to>
      <xdr:col>20</xdr:col>
      <xdr:colOff>364304</xdr:colOff>
      <xdr:row>209</xdr:row>
      <xdr:rowOff>11206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A3AD132-78B4-4581-8F2D-A56CFDCA1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255831</xdr:colOff>
      <xdr:row>187</xdr:row>
      <xdr:rowOff>85838</xdr:rowOff>
    </xdr:from>
    <xdr:to>
      <xdr:col>37</xdr:col>
      <xdr:colOff>225</xdr:colOff>
      <xdr:row>208</xdr:row>
      <xdr:rowOff>156883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86B610E0-BEF6-49C3-98A7-D8115C504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24317</xdr:colOff>
      <xdr:row>195</xdr:row>
      <xdr:rowOff>85837</xdr:rowOff>
    </xdr:from>
    <xdr:to>
      <xdr:col>30</xdr:col>
      <xdr:colOff>7397</xdr:colOff>
      <xdr:row>203</xdr:row>
      <xdr:rowOff>50539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5DC4F744-B6D9-462C-BE57-94E860B277DC}"/>
            </a:ext>
          </a:extLst>
        </xdr:cNvPr>
        <xdr:cNvCxnSpPr/>
      </xdr:nvCxnSpPr>
      <xdr:spPr>
        <a:xfrm>
          <a:off x="13450757" y="9471660"/>
          <a:ext cx="561426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79113</xdr:colOff>
      <xdr:row>218</xdr:row>
      <xdr:rowOff>85500</xdr:rowOff>
    </xdr:from>
    <xdr:to>
      <xdr:col>23</xdr:col>
      <xdr:colOff>324299</xdr:colOff>
      <xdr:row>234</xdr:row>
      <xdr:rowOff>73286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B56D20F3-B294-42B6-AAF4-EEED69F0D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79113</xdr:colOff>
      <xdr:row>271</xdr:row>
      <xdr:rowOff>112395</xdr:rowOff>
    </xdr:from>
    <xdr:to>
      <xdr:col>23</xdr:col>
      <xdr:colOff>324299</xdr:colOff>
      <xdr:row>285</xdr:row>
      <xdr:rowOff>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D9995186-FEC6-40B3-B211-D35636EE7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243</xdr:row>
      <xdr:rowOff>112395</xdr:rowOff>
    </xdr:from>
    <xdr:to>
      <xdr:col>23</xdr:col>
      <xdr:colOff>324299</xdr:colOff>
      <xdr:row>259</xdr:row>
      <xdr:rowOff>100181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BB1F43BB-E03A-4778-9C7E-8204046B5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546190</xdr:colOff>
      <xdr:row>308</xdr:row>
      <xdr:rowOff>98244</xdr:rowOff>
    </xdr:from>
    <xdr:to>
      <xdr:col>15</xdr:col>
      <xdr:colOff>477882</xdr:colOff>
      <xdr:row>342</xdr:row>
      <xdr:rowOff>95251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88E33988-0E62-46B3-9D25-63FE94B93F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172259</xdr:colOff>
      <xdr:row>308</xdr:row>
      <xdr:rowOff>135255</xdr:rowOff>
    </xdr:from>
    <xdr:to>
      <xdr:col>47</xdr:col>
      <xdr:colOff>29119</xdr:colOff>
      <xdr:row>341</xdr:row>
      <xdr:rowOff>170803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F2AFD986-BB66-4F31-8ACB-70C1E5C8D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190247</xdr:colOff>
      <xdr:row>315</xdr:row>
      <xdr:rowOff>64804</xdr:rowOff>
    </xdr:from>
    <xdr:to>
      <xdr:col>34</xdr:col>
      <xdr:colOff>387884</xdr:colOff>
      <xdr:row>320</xdr:row>
      <xdr:rowOff>133283</xdr:rowOff>
    </xdr:to>
    <xdr:sp macro="" textlink="">
      <xdr:nvSpPr>
        <xdr:cNvPr id="14" name="ZoneTexte 1">
          <a:extLst>
            <a:ext uri="{FF2B5EF4-FFF2-40B4-BE49-F238E27FC236}">
              <a16:creationId xmlns:a16="http://schemas.microsoft.com/office/drawing/2014/main" id="{0CEBE4A4-2E59-41A3-82CE-FDF603997ABC}"/>
            </a:ext>
          </a:extLst>
        </xdr:cNvPr>
        <xdr:cNvSpPr txBox="1"/>
      </xdr:nvSpPr>
      <xdr:spPr>
        <a:xfrm>
          <a:off x="18363947" y="28555984"/>
          <a:ext cx="3344697" cy="906679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44mA</a:t>
          </a:r>
        </a:p>
      </xdr:txBody>
    </xdr:sp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0</xdr:colOff>
      <xdr:row>333</xdr:row>
      <xdr:rowOff>131848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BA63488A-4AE3-464A-AFE7-990EF3F04B2D}"/>
            </a:ext>
          </a:extLst>
        </xdr:cNvPr>
        <xdr:cNvCxnSpPr/>
      </xdr:nvCxnSpPr>
      <xdr:spPr>
        <a:xfrm>
          <a:off x="0" y="28323540"/>
          <a:ext cx="0" cy="33170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0</xdr:colOff>
      <xdr:row>335</xdr:row>
      <xdr:rowOff>131849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CC410047-9D8C-442D-A5F1-1AA831FD0800}"/>
            </a:ext>
          </a:extLst>
        </xdr:cNvPr>
        <xdr:cNvCxnSpPr/>
      </xdr:nvCxnSpPr>
      <xdr:spPr>
        <a:xfrm>
          <a:off x="0" y="28658820"/>
          <a:ext cx="0" cy="33170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315</xdr:row>
      <xdr:rowOff>57728</xdr:rowOff>
    </xdr:from>
    <xdr:to>
      <xdr:col>16</xdr:col>
      <xdr:colOff>478042</xdr:colOff>
      <xdr:row>335</xdr:row>
      <xdr:rowOff>57684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5E228D83-C436-4EC4-822C-A26358ED6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371714" y="28548908"/>
          <a:ext cx="45088" cy="3352756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314</xdr:row>
      <xdr:rowOff>76200</xdr:rowOff>
    </xdr:from>
    <xdr:to>
      <xdr:col>40</xdr:col>
      <xdr:colOff>326571</xdr:colOff>
      <xdr:row>314</xdr:row>
      <xdr:rowOff>76200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47029B0A-43F7-4A7C-8698-704FF17CBF91}"/>
            </a:ext>
          </a:extLst>
        </xdr:cNvPr>
        <xdr:cNvCxnSpPr/>
      </xdr:nvCxnSpPr>
      <xdr:spPr>
        <a:xfrm>
          <a:off x="17807940" y="28399740"/>
          <a:ext cx="7481751" cy="0"/>
        </a:xfrm>
        <a:prstGeom prst="line">
          <a:avLst/>
        </a:prstGeom>
        <a:ln w="28575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261257</xdr:colOff>
      <xdr:row>344</xdr:row>
      <xdr:rowOff>130629</xdr:rowOff>
    </xdr:from>
    <xdr:to>
      <xdr:col>15</xdr:col>
      <xdr:colOff>192949</xdr:colOff>
      <xdr:row>364</xdr:row>
      <xdr:rowOff>149408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647F1B32-A7A1-4181-A326-64ADE1B57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110</xdr:col>
      <xdr:colOff>356227</xdr:colOff>
      <xdr:row>18</xdr:row>
      <xdr:rowOff>51061</xdr:rowOff>
    </xdr:from>
    <xdr:to>
      <xdr:col>118</xdr:col>
      <xdr:colOff>454478</xdr:colOff>
      <xdr:row>48</xdr:row>
      <xdr:rowOff>39855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C51CA5E-AA16-4337-A0F9-05C59AD4E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110</xdr:col>
      <xdr:colOff>428625</xdr:colOff>
      <xdr:row>25</xdr:row>
      <xdr:rowOff>0</xdr:rowOff>
    </xdr:from>
    <xdr:to>
      <xdr:col>112</xdr:col>
      <xdr:colOff>85725</xdr:colOff>
      <xdr:row>30</xdr:row>
      <xdr:rowOff>0</xdr:rowOff>
    </xdr:to>
    <xdr:sp macro="" textlink="">
      <xdr:nvSpPr>
        <xdr:cNvPr id="3" name="Flèche : droite 2">
          <a:extLst>
            <a:ext uri="{FF2B5EF4-FFF2-40B4-BE49-F238E27FC236}">
              <a16:creationId xmlns:a16="http://schemas.microsoft.com/office/drawing/2014/main" id="{15410499-2B5E-483E-97AE-A34620748E77}"/>
            </a:ext>
          </a:extLst>
        </xdr:cNvPr>
        <xdr:cNvSpPr/>
      </xdr:nvSpPr>
      <xdr:spPr>
        <a:xfrm>
          <a:off x="56723280" y="4171950"/>
          <a:ext cx="1409700" cy="1019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30 days</a:t>
          </a:r>
        </a:p>
        <a:p>
          <a:pPr algn="ctr"/>
          <a:endParaRPr lang="fr-FR" sz="1100"/>
        </a:p>
      </xdr:txBody>
    </xdr:sp>
    <xdr:clientData/>
  </xdr:twoCellAnchor>
  <xdr:twoCellAnchor>
    <xdr:from>
      <xdr:col>12</xdr:col>
      <xdr:colOff>200806</xdr:colOff>
      <xdr:row>44</xdr:row>
      <xdr:rowOff>130042</xdr:rowOff>
    </xdr:from>
    <xdr:to>
      <xdr:col>110</xdr:col>
      <xdr:colOff>246157</xdr:colOff>
      <xdr:row>49</xdr:row>
      <xdr:rowOff>89951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93156E59-44A3-4ED1-9FC1-B688B00D484D}"/>
            </a:ext>
          </a:extLst>
        </xdr:cNvPr>
        <xdr:cNvCxnSpPr/>
      </xdr:nvCxnSpPr>
      <xdr:spPr>
        <a:xfrm flipH="1" flipV="1">
          <a:off x="11194561" y="7887202"/>
          <a:ext cx="45348156" cy="8076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105</xdr:col>
      <xdr:colOff>18784</xdr:colOff>
      <xdr:row>94</xdr:row>
      <xdr:rowOff>109315</xdr:rowOff>
    </xdr:from>
    <xdr:to>
      <xdr:col>108</xdr:col>
      <xdr:colOff>1078908</xdr:colOff>
      <xdr:row>102</xdr:row>
      <xdr:rowOff>26705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15A6AE8-39B7-44E4-8393-7BAF1FEAD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104</xdr:col>
      <xdr:colOff>308984</xdr:colOff>
      <xdr:row>102</xdr:row>
      <xdr:rowOff>118752</xdr:rowOff>
    </xdr:from>
    <xdr:to>
      <xdr:col>108</xdr:col>
      <xdr:colOff>1025496</xdr:colOff>
      <xdr:row>112</xdr:row>
      <xdr:rowOff>90799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0D99F3A-6D56-4642-8890-148B21FBC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228600</xdr:colOff>
      <xdr:row>55</xdr:row>
      <xdr:rowOff>80961</xdr:rowOff>
    </xdr:from>
    <xdr:to>
      <xdr:col>105</xdr:col>
      <xdr:colOff>47625</xdr:colOff>
      <xdr:row>70</xdr:row>
      <xdr:rowOff>171449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B8A9E7C-19ED-47D9-B440-625C3A222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57150</xdr:colOff>
      <xdr:row>142</xdr:row>
      <xdr:rowOff>66675</xdr:rowOff>
    </xdr:from>
    <xdr:to>
      <xdr:col>13</xdr:col>
      <xdr:colOff>419100</xdr:colOff>
      <xdr:row>170</xdr:row>
      <xdr:rowOff>123825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7A0F1919-48EF-4753-82A2-D60148EB7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151393</xdr:colOff>
      <xdr:row>186</xdr:row>
      <xdr:rowOff>74856</xdr:rowOff>
    </xdr:from>
    <xdr:to>
      <xdr:col>20</xdr:col>
      <xdr:colOff>364304</xdr:colOff>
      <xdr:row>208</xdr:row>
      <xdr:rowOff>11206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57AE82DB-7109-4A33-BFDD-A3D5613E0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255831</xdr:colOff>
      <xdr:row>186</xdr:row>
      <xdr:rowOff>85838</xdr:rowOff>
    </xdr:from>
    <xdr:to>
      <xdr:col>37</xdr:col>
      <xdr:colOff>225</xdr:colOff>
      <xdr:row>207</xdr:row>
      <xdr:rowOff>156883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2AF58CFF-1028-490C-816B-1B94CE3F8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24317</xdr:colOff>
      <xdr:row>194</xdr:row>
      <xdr:rowOff>85837</xdr:rowOff>
    </xdr:from>
    <xdr:to>
      <xdr:col>30</xdr:col>
      <xdr:colOff>7397</xdr:colOff>
      <xdr:row>202</xdr:row>
      <xdr:rowOff>50539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08F22496-53A7-443D-925A-D6F0F644BA98}"/>
            </a:ext>
          </a:extLst>
        </xdr:cNvPr>
        <xdr:cNvCxnSpPr/>
      </xdr:nvCxnSpPr>
      <xdr:spPr>
        <a:xfrm>
          <a:off x="13441232" y="9620250"/>
          <a:ext cx="50656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84828</xdr:colOff>
      <xdr:row>218</xdr:row>
      <xdr:rowOff>130132</xdr:rowOff>
    </xdr:from>
    <xdr:to>
      <xdr:col>28</xdr:col>
      <xdr:colOff>118287</xdr:colOff>
      <xdr:row>234</xdr:row>
      <xdr:rowOff>114108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E2CDEDF-C57E-4CE9-8B4C-A26A4A69E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79113</xdr:colOff>
      <xdr:row>270</xdr:row>
      <xdr:rowOff>112395</xdr:rowOff>
    </xdr:from>
    <xdr:to>
      <xdr:col>23</xdr:col>
      <xdr:colOff>324299</xdr:colOff>
      <xdr:row>284</xdr:row>
      <xdr:rowOff>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20158DEE-8B34-40DE-A962-B8BE4C827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460113</xdr:colOff>
      <xdr:row>242</xdr:row>
      <xdr:rowOff>166824</xdr:rowOff>
    </xdr:from>
    <xdr:to>
      <xdr:col>24</xdr:col>
      <xdr:colOff>320489</xdr:colOff>
      <xdr:row>258</xdr:row>
      <xdr:rowOff>150800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D52E6774-11BC-4AC5-84F1-E454585E9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297</xdr:row>
      <xdr:rowOff>119742</xdr:rowOff>
    </xdr:from>
    <xdr:to>
      <xdr:col>12</xdr:col>
      <xdr:colOff>304799</xdr:colOff>
      <xdr:row>338</xdr:row>
      <xdr:rowOff>97971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B20C350D-13EE-486B-8DD9-413BBAF6CC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172259</xdr:colOff>
      <xdr:row>298</xdr:row>
      <xdr:rowOff>135255</xdr:rowOff>
    </xdr:from>
    <xdr:to>
      <xdr:col>47</xdr:col>
      <xdr:colOff>29119</xdr:colOff>
      <xdr:row>331</xdr:row>
      <xdr:rowOff>170803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8F1CEC53-00D5-4B77-9705-E39AF81A1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153357</xdr:colOff>
      <xdr:row>314</xdr:row>
      <xdr:rowOff>130864</xdr:rowOff>
    </xdr:from>
    <xdr:to>
      <xdr:col>37</xdr:col>
      <xdr:colOff>232312</xdr:colOff>
      <xdr:row>314</xdr:row>
      <xdr:rowOff>130864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B0E3010F-E244-4FAC-ACD5-3CCAC4F9CB03}"/>
            </a:ext>
          </a:extLst>
        </xdr:cNvPr>
        <xdr:cNvCxnSpPr/>
      </xdr:nvCxnSpPr>
      <xdr:spPr>
        <a:xfrm flipV="1">
          <a:off x="18305286" y="29250150"/>
          <a:ext cx="3235812" cy="0"/>
        </a:xfrm>
        <a:prstGeom prst="line">
          <a:avLst/>
        </a:prstGeom>
        <a:ln w="28575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231066</xdr:colOff>
      <xdr:row>312</xdr:row>
      <xdr:rowOff>53918</xdr:rowOff>
    </xdr:from>
    <xdr:to>
      <xdr:col>37</xdr:col>
      <xdr:colOff>61311</xdr:colOff>
      <xdr:row>317</xdr:row>
      <xdr:rowOff>136005</xdr:rowOff>
    </xdr:to>
    <xdr:sp macro="" textlink="">
      <xdr:nvSpPr>
        <xdr:cNvPr id="19" name="ZoneTexte 1">
          <a:extLst>
            <a:ext uri="{FF2B5EF4-FFF2-40B4-BE49-F238E27FC236}">
              <a16:creationId xmlns:a16="http://schemas.microsoft.com/office/drawing/2014/main" id="{C23FC2BF-E7F1-47BA-A09A-924102CDC6D9}"/>
            </a:ext>
          </a:extLst>
        </xdr:cNvPr>
        <xdr:cNvSpPr txBox="1"/>
      </xdr:nvSpPr>
      <xdr:spPr>
        <a:xfrm>
          <a:off x="18777602" y="28819418"/>
          <a:ext cx="2592495" cy="966551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1400"/>
            <a:t>seuil de détection = 9mA</a:t>
          </a:r>
        </a:p>
      </xdr:txBody>
    </xdr:sp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0</xdr:colOff>
      <xdr:row>323</xdr:row>
      <xdr:rowOff>131848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5F7F6A7E-E251-421C-9386-00F31BFA6585}"/>
            </a:ext>
          </a:extLst>
        </xdr:cNvPr>
        <xdr:cNvCxnSpPr/>
      </xdr:nvCxnSpPr>
      <xdr:spPr>
        <a:xfrm>
          <a:off x="0" y="26841450"/>
          <a:ext cx="0" cy="3393208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0</xdr:colOff>
      <xdr:row>325</xdr:row>
      <xdr:rowOff>131849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17B7841A-4243-42ED-A88B-D18F2D4ABB20}"/>
            </a:ext>
          </a:extLst>
        </xdr:cNvPr>
        <xdr:cNvCxnSpPr/>
      </xdr:nvCxnSpPr>
      <xdr:spPr>
        <a:xfrm>
          <a:off x="0" y="27184350"/>
          <a:ext cx="0" cy="3393209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432954</xdr:colOff>
      <xdr:row>305</xdr:row>
      <xdr:rowOff>57728</xdr:rowOff>
    </xdr:from>
    <xdr:to>
      <xdr:col>16</xdr:col>
      <xdr:colOff>478042</xdr:colOff>
      <xdr:row>325</xdr:row>
      <xdr:rowOff>57683</xdr:rowOff>
    </xdr:to>
    <xdr:pic>
      <xdr:nvPicPr>
        <xdr:cNvPr id="22" name="Image 21">
          <a:extLst>
            <a:ext uri="{FF2B5EF4-FFF2-40B4-BE49-F238E27FC236}">
              <a16:creationId xmlns:a16="http://schemas.microsoft.com/office/drawing/2014/main" id="{DCB4D310-94FF-4A49-9387-BEAF91DA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71714" y="27066818"/>
          <a:ext cx="41278" cy="3432765"/>
        </a:xfrm>
        <a:prstGeom prst="rect">
          <a:avLst/>
        </a:prstGeom>
      </xdr:spPr>
    </xdr:pic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0.64116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DEC5598A-CE5C-4744-5E9A-48A4EFDD4B5F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302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0.64102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84C9422D-1F6D-4D78-80AE-2050B704AC2A}"/>
            </a:ext>
          </a:extLst>
        </cdr:cNvPr>
        <cdr:cNvCxnSpPr/>
      </cdr:nvCxnSpPr>
      <cdr:spPr>
        <a:xfrm xmlns:a="http://schemas.openxmlformats.org/drawingml/2006/main" flipV="1">
          <a:off x="7539990" y="28336785"/>
          <a:ext cx="3334294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2" name="Connecteur droit 1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0.50757</cdr:x>
      <cdr:y>1</cdr:y>
    </cdr:from>
    <cdr:to>
      <cdr:x>1</cdr:x>
      <cdr:y>1</cdr:y>
    </cdr:to>
    <cdr:cxnSp macro="">
      <cdr:nvCxnSpPr>
        <cdr:cNvPr id="3" name="Connecteur droit 2">
          <a:extLst xmlns:a="http://schemas.openxmlformats.org/drawingml/2006/main">
            <a:ext uri="{FF2B5EF4-FFF2-40B4-BE49-F238E27FC236}">
              <a16:creationId xmlns:a16="http://schemas.microsoft.com/office/drawing/2014/main" id="{C922C5D6-6393-7D6B-CA11-0A8EDD2DB00D}"/>
            </a:ext>
          </a:extLst>
        </cdr:cNvPr>
        <cdr:cNvCxnSpPr/>
      </cdr:nvCxnSpPr>
      <cdr:spPr>
        <a:xfrm xmlns:a="http://schemas.openxmlformats.org/drawingml/2006/main" flipV="1">
          <a:off x="7414260" y="28303765"/>
          <a:ext cx="3332389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102578</xdr:colOff>
      <xdr:row>15</xdr:row>
      <xdr:rowOff>131885</xdr:rowOff>
    </xdr:from>
    <xdr:to>
      <xdr:col>5</xdr:col>
      <xdr:colOff>550253</xdr:colOff>
      <xdr:row>31</xdr:row>
      <xdr:rowOff>117000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AA2700C-3B93-4DDA-A78A-3EF5D70B3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578" y="1597270"/>
          <a:ext cx="4292112" cy="2915884"/>
        </a:xfrm>
        <a:prstGeom prst="rect">
          <a:avLst/>
        </a:prstGeom>
      </xdr:spPr>
    </xdr:pic>
    <xdr:clientData/>
  </xdr:twoCellAnchor>
  <xdr:twoCellAnchor>
    <xdr:from>
      <xdr:col>6</xdr:col>
      <xdr:colOff>25499</xdr:colOff>
      <xdr:row>19</xdr:row>
      <xdr:rowOff>36635</xdr:rowOff>
    </xdr:from>
    <xdr:to>
      <xdr:col>9</xdr:col>
      <xdr:colOff>546701</xdr:colOff>
      <xdr:row>31</xdr:row>
      <xdr:rowOff>57549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C5EB783-EDBF-4C71-830F-8553BC106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0768" y="3524250"/>
          <a:ext cx="3224837" cy="2218991"/>
        </a:xfrm>
        <a:prstGeom prst="rect">
          <a:avLst/>
        </a:prstGeom>
      </xdr:spPr>
    </xdr:pic>
    <xdr:clientData/>
  </xdr:twoCellAnchor>
  <xdr:twoCellAnchor>
    <xdr:from>
      <xdr:col>5</xdr:col>
      <xdr:colOff>666750</xdr:colOff>
      <xdr:row>9</xdr:row>
      <xdr:rowOff>19050</xdr:rowOff>
    </xdr:from>
    <xdr:to>
      <xdr:col>5</xdr:col>
      <xdr:colOff>676275</xdr:colOff>
      <xdr:row>37</xdr:row>
      <xdr:rowOff>142875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D82E254A-C31C-4161-9B6D-7139B63B7CC5}"/>
            </a:ext>
          </a:extLst>
        </xdr:cNvPr>
        <xdr:cNvCxnSpPr/>
      </xdr:nvCxnSpPr>
      <xdr:spPr>
        <a:xfrm>
          <a:off x="4520712" y="385396"/>
          <a:ext cx="9525" cy="5252671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161925</xdr:colOff>
      <xdr:row>9</xdr:row>
      <xdr:rowOff>19050</xdr:rowOff>
    </xdr:from>
    <xdr:to>
      <xdr:col>11</xdr:col>
      <xdr:colOff>171450</xdr:colOff>
      <xdr:row>37</xdr:row>
      <xdr:rowOff>135548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1489B525-40D4-4B67-954F-1B8DF88F97CA}"/>
            </a:ext>
          </a:extLst>
        </xdr:cNvPr>
        <xdr:cNvCxnSpPr/>
      </xdr:nvCxnSpPr>
      <xdr:spPr>
        <a:xfrm>
          <a:off x="4807194" y="385396"/>
          <a:ext cx="9525" cy="524534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272564</xdr:colOff>
      <xdr:row>16</xdr:row>
      <xdr:rowOff>17585</xdr:rowOff>
    </xdr:from>
    <xdr:to>
      <xdr:col>17</xdr:col>
      <xdr:colOff>747347</xdr:colOff>
      <xdr:row>31</xdr:row>
      <xdr:rowOff>19576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D34FFD2E-2DBB-4615-995E-9202B8BB9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69526" y="1666143"/>
          <a:ext cx="3991706" cy="2749587"/>
        </a:xfrm>
        <a:prstGeom prst="rect">
          <a:avLst/>
        </a:prstGeom>
      </xdr:spPr>
    </xdr:pic>
    <xdr:clientData/>
  </xdr:twoCellAnchor>
  <xdr:twoCellAnchor>
    <xdr:from>
      <xdr:col>26</xdr:col>
      <xdr:colOff>242669</xdr:colOff>
      <xdr:row>14</xdr:row>
      <xdr:rowOff>145659</xdr:rowOff>
    </xdr:from>
    <xdr:to>
      <xdr:col>31</xdr:col>
      <xdr:colOff>699869</xdr:colOff>
      <xdr:row>29</xdr:row>
      <xdr:rowOff>169813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417F1A8B-2CD5-4590-8785-D4704624D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3900" y="2710082"/>
          <a:ext cx="4413738" cy="2771750"/>
        </a:xfrm>
        <a:prstGeom prst="rect">
          <a:avLst/>
        </a:prstGeom>
      </xdr:spPr>
    </xdr:pic>
    <xdr:clientData fLocksWithSheet="0"/>
  </xdr:twoCellAnchor>
  <xdr:twoCellAnchor>
    <xdr:from>
      <xdr:col>18</xdr:col>
      <xdr:colOff>514350</xdr:colOff>
      <xdr:row>9</xdr:row>
      <xdr:rowOff>19050</xdr:rowOff>
    </xdr:from>
    <xdr:to>
      <xdr:col>18</xdr:col>
      <xdr:colOff>523875</xdr:colOff>
      <xdr:row>37</xdr:row>
      <xdr:rowOff>145073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F66AD09A-52C8-4C85-B9DA-A3A949C1FEF9}"/>
            </a:ext>
          </a:extLst>
        </xdr:cNvPr>
        <xdr:cNvCxnSpPr/>
      </xdr:nvCxnSpPr>
      <xdr:spPr>
        <a:xfrm>
          <a:off x="5511312" y="385396"/>
          <a:ext cx="9525" cy="5254869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126462</xdr:colOff>
      <xdr:row>9</xdr:row>
      <xdr:rowOff>19050</xdr:rowOff>
    </xdr:from>
    <xdr:to>
      <xdr:col>32</xdr:col>
      <xdr:colOff>126462</xdr:colOff>
      <xdr:row>37</xdr:row>
      <xdr:rowOff>143168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F92BCB9F-48A8-4369-972C-B630272289B2}"/>
            </a:ext>
          </a:extLst>
        </xdr:cNvPr>
        <xdr:cNvCxnSpPr/>
      </xdr:nvCxnSpPr>
      <xdr:spPr>
        <a:xfrm>
          <a:off x="11094866" y="385396"/>
          <a:ext cx="0" cy="525296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190500</xdr:colOff>
      <xdr:row>33</xdr:row>
      <xdr:rowOff>7326</xdr:rowOff>
    </xdr:from>
    <xdr:to>
      <xdr:col>31</xdr:col>
      <xdr:colOff>780829</xdr:colOff>
      <xdr:row>47</xdr:row>
      <xdr:rowOff>129567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FB0A0D9-1F9B-4AB5-8632-BB18C96E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73250" y="4769826"/>
          <a:ext cx="4558298" cy="2690474"/>
        </a:xfrm>
        <a:prstGeom prst="rect">
          <a:avLst/>
        </a:prstGeom>
      </xdr:spPr>
    </xdr:pic>
    <xdr:clientData/>
  </xdr:twoCellAnchor>
  <xdr:twoCellAnchor>
    <xdr:from>
      <xdr:col>19</xdr:col>
      <xdr:colOff>175846</xdr:colOff>
      <xdr:row>14</xdr:row>
      <xdr:rowOff>174527</xdr:rowOff>
    </xdr:from>
    <xdr:to>
      <xdr:col>24</xdr:col>
      <xdr:colOff>706902</xdr:colOff>
      <xdr:row>31</xdr:row>
      <xdr:rowOff>30092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BF74492D-360E-4621-BB6A-9E20B030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4596" y="1456739"/>
          <a:ext cx="4487594" cy="2969507"/>
        </a:xfrm>
        <a:prstGeom prst="rect">
          <a:avLst/>
        </a:prstGeom>
      </xdr:spPr>
    </xdr:pic>
    <xdr:clientData/>
  </xdr:twoCellAnchor>
  <xdr:twoCellAnchor>
    <xdr:from>
      <xdr:col>25</xdr:col>
      <xdr:colOff>325902</xdr:colOff>
      <xdr:row>9</xdr:row>
      <xdr:rowOff>29893</xdr:rowOff>
    </xdr:from>
    <xdr:to>
      <xdr:col>25</xdr:col>
      <xdr:colOff>344952</xdr:colOff>
      <xdr:row>37</xdr:row>
      <xdr:rowOff>157821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26C54577-F8BF-4B59-AF3C-62195CDD9782}"/>
            </a:ext>
          </a:extLst>
        </xdr:cNvPr>
        <xdr:cNvCxnSpPr/>
      </xdr:nvCxnSpPr>
      <xdr:spPr>
        <a:xfrm>
          <a:off x="10634883" y="396239"/>
          <a:ext cx="19050" cy="5256774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3$\_Sfrp2SPOT\ETUDES%20%20PAR%20%20VEHICULE\X95\TEI%20EXPLORATOIRE%20Plate%20forme%20et%20BC95%20%20OUI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-md\home5$\Documents%20and%20Settings\a172671\Local%20Settings\Temp\R&#233;pertoire%20temporaire%201%20pour%20DTS%2095_Habillage%20interieur.zip\mes%20etudes\DIVERS\PRAO\CALC_D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-md\home5$\Mes%20documents\Madcap\Base_cap_IV_G35_12_03_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3.intra.renault.fr/eRoomReq/Files/FAC_CQ302AOS_29/_Project/0_b596d/DTA_X52_91_Systemes%20distribution%20electrique%20V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2$\Mes%20documents\rafale%20MGV2%20v1126%20F9d2%20en%20r&#233;sea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llaboration.sharepoint.renault.fr/engineering/diese/DocLib/DocLib-EN/Doc_Elect_Size/HOMOLOGATIONS/Pronostic%20Cycle%20Homologation/Pronostics%20homologation%20HJB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sobek\home2$\Program%20Files\Rafale\MacroSacdicaPourMGV\MacroSacdicaPourRafale%20v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horus-md\home5$\user\Alain\M&#233;tier%20roue%20t&#244;le%20acier\RouesTbl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g"/>
      <sheetName val="SYNTHESE  TEI"/>
      <sheetName val="MOTORISATION"/>
      <sheetName val="SYNTHESE PAR DIRECTION"/>
      <sheetName val="LISTE DES INNOVATIONS"/>
      <sheetName val="INDUCTEURS"/>
      <sheetName val="CAISSE   BC 95"/>
      <sheetName val="HYPOTHESES DE CHIFF"/>
      <sheetName val="CHIFFRAGE PLATE FORME TOTALE"/>
      <sheetName val="CHIFFRAGE CAISSE BC84"/>
      <sheetName val="CHIFFRAGE CAISSE BK91"/>
      <sheetName val="CHIFFRAGE PLATE FORME H0"/>
      <sheetName val="CHIFFRAGE PLATE FORME H1"/>
      <sheetName val="CHIFFRAGE PLATE FORME H2"/>
      <sheetName val="MODEL CHANGE"/>
      <sheetName val="BASE DE DONNEES"/>
      <sheetName val="COURBE DE CHARGE"/>
      <sheetName val="POSITIONNEMENT"/>
      <sheetName val="DEFINITION Plateforme"/>
      <sheetName val="CHIFFRAGE Plate-Forme  de BC9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3">
          <cell r="P3">
            <v>0.86</v>
          </cell>
          <cell r="Q3">
            <v>0.75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TRE"/>
      <sheetName val="MOUSSE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le Projets"/>
      <sheetName val="Bdd_ETP"/>
      <sheetName val="Organisation_Div2"/>
      <sheetName val="Scenario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chedule"/>
      <sheetName val="Données pour Sourcing plan"/>
      <sheetName val="DTA_91_Systèmes distrib électri"/>
    </sheetNames>
    <sheetDataSet>
      <sheetData sheetId="0" refreshError="1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fale MGV2 v1126 F9d2 en résea"/>
    </sheetNames>
    <definedNames>
      <definedName name="entrerUneDateUnique"/>
      <definedName name="ModHerve.RazPénalité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s"/>
      <sheetName val="Hypothèses de calcul"/>
      <sheetName val="Pronostics NEDC"/>
      <sheetName val="Tableaux de consos"/>
      <sheetName val="Points à confirmer"/>
      <sheetName val="Ecarts ECUs avec 98"/>
    </sheetNames>
    <sheetDataSet>
      <sheetData sheetId="0"/>
      <sheetData sheetId="1"/>
      <sheetData sheetId="2"/>
      <sheetData sheetId="3">
        <row r="4">
          <cell r="B4">
            <v>1</v>
          </cell>
        </row>
        <row r="21">
          <cell r="B21">
            <v>0</v>
          </cell>
        </row>
        <row r="22">
          <cell r="B22">
            <v>2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40">
          <cell r="B40">
            <v>3</v>
          </cell>
        </row>
        <row r="58">
          <cell r="B58">
            <v>4</v>
          </cell>
        </row>
        <row r="76">
          <cell r="B76">
            <v>5</v>
          </cell>
        </row>
        <row r="94">
          <cell r="B94">
            <v>6</v>
          </cell>
        </row>
        <row r="112">
          <cell r="B112">
            <v>7</v>
          </cell>
        </row>
        <row r="130">
          <cell r="B130">
            <v>8</v>
          </cell>
        </row>
        <row r="148">
          <cell r="B148">
            <v>9</v>
          </cell>
        </row>
        <row r="165">
          <cell r="B165">
            <v>0</v>
          </cell>
        </row>
        <row r="166">
          <cell r="B166">
            <v>10</v>
          </cell>
        </row>
        <row r="167">
          <cell r="B167">
            <v>0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0</v>
          </cell>
        </row>
        <row r="172">
          <cell r="B172">
            <v>0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</v>
          </cell>
        </row>
        <row r="184">
          <cell r="B184">
            <v>11</v>
          </cell>
        </row>
        <row r="202">
          <cell r="B202">
            <v>12</v>
          </cell>
        </row>
        <row r="218">
          <cell r="B218">
            <v>0</v>
          </cell>
        </row>
        <row r="219">
          <cell r="B219">
            <v>0</v>
          </cell>
        </row>
        <row r="220">
          <cell r="B220">
            <v>13</v>
          </cell>
        </row>
        <row r="221">
          <cell r="B221">
            <v>0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>
            <v>0</v>
          </cell>
        </row>
        <row r="225">
          <cell r="B225">
            <v>0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0</v>
          </cell>
        </row>
        <row r="237">
          <cell r="B237">
            <v>0</v>
          </cell>
        </row>
        <row r="238">
          <cell r="B238">
            <v>14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</v>
          </cell>
        </row>
        <row r="247">
          <cell r="B247">
            <v>0</v>
          </cell>
        </row>
        <row r="248">
          <cell r="B248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15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16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17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10">
          <cell r="B310">
            <v>18</v>
          </cell>
        </row>
        <row r="328">
          <cell r="B328">
            <v>19</v>
          </cell>
        </row>
      </sheetData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acdicaPourRafale v2"/>
    </sheetNames>
    <definedNames>
      <definedName name="ma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.14.15.16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UGERON Patrick" id="{86B69F25-A29D-426B-B203-6360463720FC}" userId="S::patrick.daugeron@renault.com::de5a90ed-9e8a-4f38-b619-7bdb38455e76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2" dT="2022-06-01T08:22:07.72" personId="{86B69F25-A29D-426B-B203-6360463720FC}" id="{A795F8AF-99A4-4292-BF8B-2CFAFD3D8CE0}">
    <text>4 heures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A4AD94E4-BBE8-43C2-9935-4F05342FDC5A}">
    <text>1% de la capa batterie par 24h max
ecu HV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EC2DBB33-3F1B-4B3B-901F-ECE50CA35F9D}">
    <text>1% de la capa batterie par 24h max
ecu HV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2287A4C5-1087-40E8-B272-6FC7F2C19C20}">
    <text>1% de la capa batterie par 24h max
ecu HV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FCB49965-501E-4369-ABFD-CCEB93DDC0AB}">
    <text>1% de la capa batterie par 24h max
ecu HV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B45A3D77-3FDD-48BE-AE5E-EE31F050CEE5}">
    <text>1% de la capa batterie par 24h max
ecu HV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D724C68C-D332-45F1-8EEE-CFC1B84D7CC8}">
    <text>1% de la capa batterie par 24h max
ecu HV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9" dT="2021-08-27T10:06:52.27" personId="{86B69F25-A29D-426B-B203-6360463720FC}" id="{64407EF1-0D83-4AAE-8407-6A5EA5584A33}">
    <text xml:space="preserve">fiche wattman = 412 mais 440 mesuré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9A8BE386-DFF0-4EED-851E-C224A209C365}">
    <text>1% de la capa batterie par 24h max
ecu HV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21" dT="2022-08-31T14:43:52.69" personId="{86B69F25-A29D-426B-B203-6360463720FC}" id="{74C1EA56-EFB8-488A-A003-859B1A55CA96}">
    <text>1% de la capa batterie par 24h max
ecu HV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23" dT="2022-06-01T08:21:21.38" personId="{86B69F25-A29D-426B-B203-6360463720FC}" id="{D2AC90DB-451A-418E-B8BB-82749E6B0D4D}">
    <text>4 heures</text>
  </threadedComment>
  <threadedComment ref="E24" dT="2022-06-01T08:21:57.08" personId="{86B69F25-A29D-426B-B203-6360463720FC}" id="{153C5D24-E63F-4E80-8D83-1C3F5748334E}">
    <text>4heures</text>
  </threadedComment>
  <threadedComment ref="E25" dT="2022-06-01T08:22:07.72" personId="{86B69F25-A29D-426B-B203-6360463720FC}" id="{DFED31EE-F234-4346-96AE-AA87266F4E05}">
    <text>4 heures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E23" dT="2022-06-01T08:21:21.38" personId="{86B69F25-A29D-426B-B203-6360463720FC}" id="{3019519F-E9B9-4331-8C00-EBD14D7D9A0A}">
    <text>4 heures</text>
  </threadedComment>
  <threadedComment ref="E24" dT="2022-06-01T08:21:57.08" personId="{86B69F25-A29D-426B-B203-6360463720FC}" id="{38C80219-9AB4-43EF-A930-37A6802ADBD2}">
    <text>4heures</text>
  </threadedComment>
  <threadedComment ref="E25" dT="2022-06-01T08:22:07.72" personId="{86B69F25-A29D-426B-B203-6360463720FC}" id="{878453E0-993D-4B76-9F57-6B376A209DAC}">
    <text>4 heures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23" dT="2022-06-01T08:21:21.38" personId="{86B69F25-A29D-426B-B203-6360463720FC}" id="{9886CFA3-010E-4266-819F-0E598C405D10}">
    <text>4 heures</text>
  </threadedComment>
  <threadedComment ref="E24" dT="2022-06-01T08:21:57.08" personId="{86B69F25-A29D-426B-B203-6360463720FC}" id="{5966BD8D-F7AA-4B31-B03A-D89BB05AE5A9}">
    <text>4heures</text>
  </threadedComment>
  <threadedComment ref="E25" dT="2022-06-01T08:22:07.72" personId="{86B69F25-A29D-426B-B203-6360463720FC}" id="{A74FF3BC-D2D6-4EB5-9B69-C50D997046EC}">
    <text>4 heures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9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1.bin"/><Relationship Id="rId5" Type="http://schemas.microsoft.com/office/2017/10/relationships/threadedComment" Target="../threadedComments/threadedComment10.xml"/><Relationship Id="rId4" Type="http://schemas.openxmlformats.org/officeDocument/2006/relationships/comments" Target="../comments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3.bin"/><Relationship Id="rId4" Type="http://schemas.microsoft.com/office/2017/10/relationships/threadedComment" Target="../threadedComments/threadedComment1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1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Relationship Id="rId4" Type="http://schemas.microsoft.com/office/2017/10/relationships/threadedComment" Target="../threadedComments/threadedComment1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038B-7485-4100-9E81-D040C823B2E4}">
  <dimension ref="A1:DO4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5" sqref="G5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7.90625" style="7" bestFit="1" customWidth="1"/>
    <col min="4" max="4" width="24" style="5" customWidth="1"/>
    <col min="5" max="5" width="16.6328125" style="5" bestFit="1" customWidth="1"/>
    <col min="6" max="6" width="8.90625" style="5" customWidth="1"/>
    <col min="7" max="7" width="11.453125" style="12" bestFit="1" customWidth="1"/>
    <col min="8" max="8" width="10.90625" style="12"/>
    <col min="9" max="9" width="11.453125" style="12" bestFit="1" customWidth="1"/>
    <col min="10" max="16384" width="10.90625" style="5"/>
  </cols>
  <sheetData>
    <row r="1" spans="1:119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AL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</row>
    <row r="2" spans="1:119" x14ac:dyDescent="0.35">
      <c r="B2" s="6">
        <v>1094</v>
      </c>
      <c r="C2" s="7" t="s">
        <v>9</v>
      </c>
      <c r="E2" s="5" t="s">
        <v>10</v>
      </c>
      <c r="G2" s="12">
        <v>330</v>
      </c>
      <c r="I2" s="12">
        <f t="shared" ref="I2" si="1">G2+H2</f>
        <v>330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</row>
    <row r="3" spans="1:119" x14ac:dyDescent="0.35">
      <c r="B3" s="6">
        <v>1232</v>
      </c>
      <c r="C3" s="7" t="s">
        <v>11</v>
      </c>
      <c r="E3" s="5" t="s">
        <v>10</v>
      </c>
      <c r="G3" s="12">
        <v>71</v>
      </c>
      <c r="I3" s="12">
        <f t="shared" ref="I3" si="2">G3+H3</f>
        <v>71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</row>
    <row r="4" spans="1:119" x14ac:dyDescent="0.35">
      <c r="B4" s="6">
        <v>2848</v>
      </c>
      <c r="C4" s="7" t="s">
        <v>12</v>
      </c>
      <c r="E4" s="5" t="s">
        <v>10</v>
      </c>
      <c r="F4" s="125">
        <v>0.1</v>
      </c>
      <c r="G4" s="12">
        <v>106</v>
      </c>
      <c r="I4" s="12">
        <f t="shared" ref="I4" si="3">G4+H4</f>
        <v>106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</row>
    <row r="5" spans="1:119" x14ac:dyDescent="0.35">
      <c r="C5" s="7" t="s">
        <v>13</v>
      </c>
      <c r="F5" s="125">
        <v>0.35</v>
      </c>
      <c r="G5" s="12">
        <v>600</v>
      </c>
      <c r="I5" s="12">
        <f t="shared" ref="I5:I12" si="4">G5+H5</f>
        <v>600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</row>
    <row r="6" spans="1:119" x14ac:dyDescent="0.35">
      <c r="C6" s="7" t="s">
        <v>14</v>
      </c>
      <c r="F6" s="125">
        <v>0.3</v>
      </c>
      <c r="G6" s="12">
        <v>310</v>
      </c>
      <c r="I6" s="12">
        <f t="shared" si="4"/>
        <v>310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</row>
    <row r="7" spans="1:119" x14ac:dyDescent="0.35">
      <c r="C7" s="7" t="s">
        <v>15</v>
      </c>
      <c r="F7" s="125">
        <v>0.3</v>
      </c>
      <c r="G7" s="12">
        <v>360</v>
      </c>
      <c r="I7" s="12">
        <f t="shared" si="4"/>
        <v>360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</row>
    <row r="8" spans="1:119" x14ac:dyDescent="0.35">
      <c r="C8" s="7" t="s">
        <v>16</v>
      </c>
      <c r="G8" s="12">
        <v>100</v>
      </c>
      <c r="I8" s="12">
        <f t="shared" si="4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</row>
    <row r="9" spans="1:119" x14ac:dyDescent="0.35">
      <c r="C9" s="7" t="s">
        <v>17</v>
      </c>
      <c r="G9" s="12">
        <v>100</v>
      </c>
      <c r="I9" s="12">
        <f t="shared" si="4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</row>
    <row r="10" spans="1:119" x14ac:dyDescent="0.35">
      <c r="C10" s="7" t="s">
        <v>18</v>
      </c>
      <c r="G10" s="12">
        <v>100</v>
      </c>
      <c r="I10" s="12">
        <f t="shared" si="4"/>
        <v>100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</row>
    <row r="11" spans="1:119" x14ac:dyDescent="0.35">
      <c r="C11" s="7" t="s">
        <v>19</v>
      </c>
      <c r="G11" s="12">
        <v>100</v>
      </c>
      <c r="I11" s="12">
        <f t="shared" si="4"/>
        <v>100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</row>
    <row r="12" spans="1:119" x14ac:dyDescent="0.35">
      <c r="C12" s="7" t="s">
        <v>20</v>
      </c>
      <c r="G12" s="12">
        <v>100</v>
      </c>
      <c r="I12" s="12">
        <f t="shared" si="4"/>
        <v>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</row>
    <row r="13" spans="1:119" x14ac:dyDescent="0.35">
      <c r="B13" s="6">
        <v>2637</v>
      </c>
      <c r="C13" s="7" t="s">
        <v>21</v>
      </c>
      <c r="D13" s="5" t="s">
        <v>21</v>
      </c>
      <c r="F13" s="125">
        <v>0.3</v>
      </c>
      <c r="G13" s="12">
        <v>200</v>
      </c>
      <c r="H13" s="12">
        <v>45</v>
      </c>
      <c r="I13" s="12">
        <f t="shared" ref="I13" si="5">G13+H13</f>
        <v>245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</row>
    <row r="14" spans="1:119" x14ac:dyDescent="0.35">
      <c r="A14" s="5" t="s">
        <v>22</v>
      </c>
      <c r="B14" s="6">
        <v>2656</v>
      </c>
      <c r="C14" s="7" t="s">
        <v>23</v>
      </c>
      <c r="D14" s="5" t="s">
        <v>24</v>
      </c>
      <c r="E14" s="5" t="s">
        <v>25</v>
      </c>
      <c r="F14" s="125">
        <v>5.3999999999999999E-2</v>
      </c>
      <c r="G14" s="12">
        <v>100</v>
      </c>
      <c r="H14" s="12">
        <v>45</v>
      </c>
      <c r="I14" s="12">
        <f>G14+H14</f>
        <v>145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</row>
    <row r="15" spans="1:119" x14ac:dyDescent="0.35">
      <c r="A15" s="5" t="s">
        <v>26</v>
      </c>
      <c r="B15" s="6">
        <v>2990</v>
      </c>
      <c r="C15" s="7" t="s">
        <v>27</v>
      </c>
      <c r="D15" s="5" t="s">
        <v>28</v>
      </c>
      <c r="F15" s="125"/>
      <c r="G15" s="12">
        <v>760</v>
      </c>
      <c r="H15" s="12">
        <v>45</v>
      </c>
      <c r="I15" s="12">
        <f>G15+H15</f>
        <v>805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</row>
    <row r="16" spans="1:119" x14ac:dyDescent="0.35">
      <c r="A16" s="5" t="s">
        <v>30</v>
      </c>
      <c r="B16" s="6">
        <v>160</v>
      </c>
      <c r="C16" s="7" t="s">
        <v>31</v>
      </c>
      <c r="D16" s="5" t="s">
        <v>32</v>
      </c>
      <c r="E16" s="5" t="s">
        <v>33</v>
      </c>
      <c r="G16" s="12">
        <v>0</v>
      </c>
      <c r="H16" s="12">
        <v>45</v>
      </c>
      <c r="I16" s="12">
        <f>G16+H16</f>
        <v>45</v>
      </c>
    </row>
    <row r="17" spans="1:119" x14ac:dyDescent="0.35">
      <c r="A17" s="5" t="s">
        <v>34</v>
      </c>
      <c r="B17" s="6">
        <v>2152</v>
      </c>
      <c r="C17" s="7" t="s">
        <v>35</v>
      </c>
      <c r="D17" s="5" t="s">
        <v>36</v>
      </c>
      <c r="E17" s="5" t="s">
        <v>37</v>
      </c>
      <c r="G17" s="12">
        <v>360</v>
      </c>
      <c r="H17" s="12">
        <v>45</v>
      </c>
      <c r="I17" s="12">
        <f t="shared" ref="I17:I35" si="6">G17+H17</f>
        <v>405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BN17" s="17"/>
      <c r="CP17" s="17"/>
    </row>
    <row r="18" spans="1:119" x14ac:dyDescent="0.35">
      <c r="A18" s="5" t="s">
        <v>34</v>
      </c>
      <c r="B18" s="6">
        <v>2893</v>
      </c>
      <c r="C18" s="7" t="s">
        <v>38</v>
      </c>
      <c r="D18" s="5" t="s">
        <v>39</v>
      </c>
      <c r="E18" s="5" t="s">
        <v>25</v>
      </c>
      <c r="G18" s="12">
        <v>100</v>
      </c>
      <c r="H18" s="12">
        <v>45</v>
      </c>
      <c r="I18" s="12">
        <f t="shared" si="6"/>
        <v>145</v>
      </c>
    </row>
    <row r="19" spans="1:119" x14ac:dyDescent="0.35">
      <c r="A19" s="5" t="s">
        <v>40</v>
      </c>
      <c r="B19" s="6">
        <v>2003</v>
      </c>
      <c r="C19" s="7" t="s">
        <v>41</v>
      </c>
      <c r="D19" s="5" t="s">
        <v>362</v>
      </c>
      <c r="E19" s="5" t="s">
        <v>25</v>
      </c>
      <c r="G19" s="12">
        <v>720</v>
      </c>
      <c r="H19" s="12">
        <v>45</v>
      </c>
      <c r="I19" s="12">
        <f t="shared" si="6"/>
        <v>765</v>
      </c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</row>
    <row r="20" spans="1:119" x14ac:dyDescent="0.35">
      <c r="A20" s="5" t="s">
        <v>43</v>
      </c>
      <c r="B20" s="6" t="s">
        <v>44</v>
      </c>
      <c r="C20" s="7" t="s">
        <v>45</v>
      </c>
      <c r="D20" s="5" t="s">
        <v>46</v>
      </c>
      <c r="E20" s="5" t="s">
        <v>47</v>
      </c>
      <c r="G20" s="12">
        <v>100</v>
      </c>
      <c r="H20" s="12">
        <v>45</v>
      </c>
      <c r="I20" s="12">
        <f t="shared" si="6"/>
        <v>145</v>
      </c>
    </row>
    <row r="21" spans="1:119" x14ac:dyDescent="0.35">
      <c r="A21" s="5" t="s">
        <v>48</v>
      </c>
      <c r="B21" s="6">
        <v>849</v>
      </c>
      <c r="C21" s="7" t="s">
        <v>49</v>
      </c>
      <c r="D21" s="5" t="s">
        <v>50</v>
      </c>
      <c r="E21" s="5" t="s">
        <v>33</v>
      </c>
      <c r="G21" s="12">
        <v>100</v>
      </c>
      <c r="H21" s="12">
        <v>45</v>
      </c>
      <c r="I21" s="12">
        <f t="shared" si="6"/>
        <v>145</v>
      </c>
    </row>
    <row r="22" spans="1:119" x14ac:dyDescent="0.35">
      <c r="A22" s="5" t="s">
        <v>51</v>
      </c>
      <c r="B22" s="6">
        <v>1519</v>
      </c>
      <c r="C22" s="7" t="s">
        <v>52</v>
      </c>
      <c r="D22" s="5" t="s">
        <v>53</v>
      </c>
      <c r="G22" s="12">
        <v>22</v>
      </c>
      <c r="H22" s="12">
        <v>45</v>
      </c>
      <c r="I22" s="12">
        <f t="shared" si="6"/>
        <v>67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</row>
    <row r="23" spans="1:119" x14ac:dyDescent="0.35">
      <c r="A23" s="5" t="s">
        <v>51</v>
      </c>
      <c r="B23" s="6" t="s">
        <v>54</v>
      </c>
      <c r="C23" s="7" t="s">
        <v>55</v>
      </c>
      <c r="D23" s="5" t="s">
        <v>56</v>
      </c>
      <c r="E23" s="5" t="s">
        <v>33</v>
      </c>
      <c r="G23" s="12">
        <v>100</v>
      </c>
      <c r="H23" s="12">
        <v>45</v>
      </c>
      <c r="I23" s="12">
        <f t="shared" si="6"/>
        <v>145</v>
      </c>
    </row>
    <row r="24" spans="1:119" x14ac:dyDescent="0.35">
      <c r="A24" s="5" t="s">
        <v>26</v>
      </c>
      <c r="B24" s="6">
        <v>225</v>
      </c>
      <c r="C24" s="7" t="s">
        <v>57</v>
      </c>
      <c r="D24" s="5" t="s">
        <v>58</v>
      </c>
      <c r="E24" s="5" t="s">
        <v>29</v>
      </c>
      <c r="G24" s="12">
        <v>100</v>
      </c>
      <c r="H24" s="12">
        <v>45</v>
      </c>
      <c r="I24" s="12">
        <f t="shared" si="6"/>
        <v>145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</row>
    <row r="25" spans="1:119" x14ac:dyDescent="0.35">
      <c r="A25" s="5" t="s">
        <v>59</v>
      </c>
      <c r="B25" s="6">
        <v>2567</v>
      </c>
      <c r="C25" s="7" t="s">
        <v>60</v>
      </c>
      <c r="D25" s="5" t="s">
        <v>61</v>
      </c>
      <c r="E25" s="5" t="s">
        <v>33</v>
      </c>
      <c r="G25" s="12">
        <v>117</v>
      </c>
      <c r="H25" s="12">
        <v>45</v>
      </c>
      <c r="I25" s="12">
        <f t="shared" si="6"/>
        <v>162</v>
      </c>
    </row>
    <row r="26" spans="1:119" x14ac:dyDescent="0.35">
      <c r="A26" s="5" t="s">
        <v>59</v>
      </c>
      <c r="B26" s="6">
        <v>2576</v>
      </c>
      <c r="C26" s="7" t="s">
        <v>62</v>
      </c>
      <c r="D26" s="5" t="s">
        <v>63</v>
      </c>
      <c r="E26" s="5" t="s">
        <v>33</v>
      </c>
      <c r="G26" s="12">
        <v>117</v>
      </c>
      <c r="H26" s="12">
        <v>45</v>
      </c>
      <c r="I26" s="12">
        <f t="shared" si="6"/>
        <v>162</v>
      </c>
    </row>
    <row r="27" spans="1:119" x14ac:dyDescent="0.35">
      <c r="A27" s="5" t="s">
        <v>64</v>
      </c>
      <c r="B27" s="6">
        <v>3016</v>
      </c>
      <c r="C27" s="7" t="s">
        <v>65</v>
      </c>
      <c r="D27" s="5" t="s">
        <v>66</v>
      </c>
      <c r="E27" s="5" t="s">
        <v>67</v>
      </c>
      <c r="G27" s="12">
        <v>220</v>
      </c>
      <c r="H27" s="12">
        <v>45</v>
      </c>
      <c r="I27" s="12">
        <f t="shared" si="6"/>
        <v>265</v>
      </c>
      <c r="K27" s="17"/>
    </row>
    <row r="28" spans="1:119" x14ac:dyDescent="0.35">
      <c r="A28" s="5" t="s">
        <v>64</v>
      </c>
      <c r="B28" s="6">
        <v>3017</v>
      </c>
      <c r="C28" s="7" t="s">
        <v>68</v>
      </c>
      <c r="D28" s="5" t="s">
        <v>69</v>
      </c>
      <c r="E28" s="5" t="s">
        <v>67</v>
      </c>
      <c r="G28" s="12">
        <v>220</v>
      </c>
      <c r="H28" s="12">
        <v>45</v>
      </c>
      <c r="I28" s="12">
        <f t="shared" si="6"/>
        <v>265</v>
      </c>
      <c r="K28" s="17"/>
    </row>
    <row r="29" spans="1:119" x14ac:dyDescent="0.35">
      <c r="A29" s="5" t="s">
        <v>70</v>
      </c>
      <c r="B29" s="6">
        <v>1048</v>
      </c>
      <c r="C29" s="7" t="s">
        <v>71</v>
      </c>
      <c r="D29" s="5" t="s">
        <v>72</v>
      </c>
      <c r="E29" s="5" t="s">
        <v>67</v>
      </c>
      <c r="G29" s="12">
        <v>100</v>
      </c>
      <c r="H29" s="12">
        <v>45</v>
      </c>
      <c r="I29" s="12">
        <f t="shared" si="6"/>
        <v>145</v>
      </c>
      <c r="K29" s="17"/>
    </row>
    <row r="30" spans="1:119" x14ac:dyDescent="0.35">
      <c r="K30" s="17"/>
    </row>
    <row r="31" spans="1:119" x14ac:dyDescent="0.35">
      <c r="B31" s="6">
        <v>946</v>
      </c>
      <c r="C31" s="7" t="s">
        <v>601</v>
      </c>
      <c r="D31" s="7" t="s">
        <v>601</v>
      </c>
      <c r="F31" s="125">
        <v>0.3</v>
      </c>
      <c r="G31" s="12">
        <v>115</v>
      </c>
      <c r="H31" s="12">
        <v>45</v>
      </c>
      <c r="I31" s="12">
        <f t="shared" ref="I31" si="7">G31+H31</f>
        <v>160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</row>
    <row r="32" spans="1:119" x14ac:dyDescent="0.35">
      <c r="K32" s="17"/>
    </row>
    <row r="33" spans="1:119" x14ac:dyDescent="0.35">
      <c r="A33" s="5" t="s">
        <v>74</v>
      </c>
      <c r="B33" s="6">
        <v>2918</v>
      </c>
      <c r="C33" s="7" t="s">
        <v>75</v>
      </c>
      <c r="D33" s="5" t="s">
        <v>76</v>
      </c>
      <c r="E33" s="5" t="s">
        <v>25</v>
      </c>
      <c r="G33" s="12">
        <v>1000</v>
      </c>
      <c r="H33" s="12">
        <v>45</v>
      </c>
      <c r="I33" s="12">
        <f>G33+H33</f>
        <v>1045</v>
      </c>
    </row>
    <row r="34" spans="1:119" x14ac:dyDescent="0.35">
      <c r="A34" s="5" t="s">
        <v>40</v>
      </c>
      <c r="B34" s="6" t="s">
        <v>77</v>
      </c>
      <c r="C34" s="7" t="s">
        <v>78</v>
      </c>
      <c r="D34" s="5" t="s">
        <v>79</v>
      </c>
      <c r="E34" s="5" t="s">
        <v>25</v>
      </c>
      <c r="G34" s="12">
        <v>8100</v>
      </c>
      <c r="H34" s="12">
        <v>45</v>
      </c>
      <c r="I34" s="12">
        <f>G34+H34</f>
        <v>8145</v>
      </c>
    </row>
    <row r="35" spans="1:119" x14ac:dyDescent="0.35">
      <c r="B35" s="6" t="s">
        <v>44</v>
      </c>
      <c r="C35" s="7" t="s">
        <v>80</v>
      </c>
      <c r="D35" s="5" t="s">
        <v>81</v>
      </c>
      <c r="E35" s="5" t="s">
        <v>25</v>
      </c>
      <c r="G35" s="12">
        <v>14000</v>
      </c>
      <c r="H35" s="12">
        <v>45</v>
      </c>
      <c r="I35" s="12">
        <f t="shared" si="6"/>
        <v>14045</v>
      </c>
    </row>
    <row r="37" spans="1:119" x14ac:dyDescent="0.35">
      <c r="A37" s="5" t="s">
        <v>597</v>
      </c>
      <c r="C37" s="7" t="s">
        <v>598</v>
      </c>
      <c r="D37" s="7" t="s">
        <v>598</v>
      </c>
      <c r="F37" s="125">
        <v>1E-3</v>
      </c>
      <c r="G37" s="12">
        <v>1500</v>
      </c>
      <c r="H37" s="12">
        <v>45</v>
      </c>
      <c r="I37" s="12">
        <f>G37+H37</f>
        <v>1545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</row>
    <row r="38" spans="1:119" ht="15" thickBot="1" x14ac:dyDescent="0.4">
      <c r="D38" s="7"/>
      <c r="F38" s="125"/>
    </row>
    <row r="39" spans="1:119" x14ac:dyDescent="0.35">
      <c r="C39" s="548" t="s">
        <v>599</v>
      </c>
      <c r="D39" s="40" t="s">
        <v>82</v>
      </c>
      <c r="F39" s="125">
        <f>SUM(F3:F36)</f>
        <v>1.7040000000000002</v>
      </c>
      <c r="G39" s="12">
        <f>SUMPRODUCT($J2:$J36,G2:G36)</f>
        <v>3934</v>
      </c>
      <c r="H39" s="12">
        <f>SUMPRODUCT($J2:$J36,H2:H36)</f>
        <v>315</v>
      </c>
      <c r="I39" s="12">
        <f>SUM(I2:I36)</f>
        <v>29873</v>
      </c>
      <c r="K39" s="12">
        <f>SUMPRODUCT($I2:$I36,K2:K36)</f>
        <v>4249</v>
      </c>
      <c r="L39" s="12">
        <f t="shared" ref="L39:AL39" si="8">SUMPRODUCT($I2:$I36,L2:L36)</f>
        <v>4249</v>
      </c>
      <c r="M39" s="12">
        <f t="shared" si="8"/>
        <v>4249</v>
      </c>
      <c r="N39" s="12">
        <f t="shared" si="8"/>
        <v>4249</v>
      </c>
      <c r="O39" s="12">
        <f t="shared" si="8"/>
        <v>4249</v>
      </c>
      <c r="P39" s="12">
        <f t="shared" si="8"/>
        <v>4249</v>
      </c>
      <c r="Q39" s="12">
        <f t="shared" si="8"/>
        <v>4249</v>
      </c>
      <c r="R39" s="12">
        <f t="shared" si="8"/>
        <v>4249</v>
      </c>
      <c r="S39" s="12">
        <f t="shared" si="8"/>
        <v>4249</v>
      </c>
      <c r="T39" s="12">
        <f t="shared" si="8"/>
        <v>4249</v>
      </c>
      <c r="U39" s="12">
        <f t="shared" si="8"/>
        <v>4249</v>
      </c>
      <c r="V39" s="12">
        <f t="shared" si="8"/>
        <v>4249</v>
      </c>
      <c r="W39" s="12">
        <f t="shared" si="8"/>
        <v>4249</v>
      </c>
      <c r="X39" s="12">
        <f t="shared" si="8"/>
        <v>4249</v>
      </c>
      <c r="Y39" s="12">
        <f t="shared" si="8"/>
        <v>4249</v>
      </c>
      <c r="Z39" s="12">
        <f t="shared" si="8"/>
        <v>4249</v>
      </c>
      <c r="AA39" s="12">
        <f t="shared" si="8"/>
        <v>3444</v>
      </c>
      <c r="AB39" s="12">
        <f t="shared" si="8"/>
        <v>3444</v>
      </c>
      <c r="AC39" s="12">
        <f t="shared" si="8"/>
        <v>3444</v>
      </c>
      <c r="AD39" s="12">
        <f t="shared" si="8"/>
        <v>3444</v>
      </c>
      <c r="AE39" s="12">
        <f t="shared" si="8"/>
        <v>3444</v>
      </c>
      <c r="AF39" s="12">
        <f t="shared" si="8"/>
        <v>3444</v>
      </c>
      <c r="AG39" s="12">
        <f t="shared" si="8"/>
        <v>3444</v>
      </c>
      <c r="AH39" s="12">
        <f t="shared" si="8"/>
        <v>3444</v>
      </c>
      <c r="AI39" s="12">
        <f t="shared" si="8"/>
        <v>3444</v>
      </c>
      <c r="AJ39" s="12">
        <f t="shared" si="8"/>
        <v>3444</v>
      </c>
      <c r="AK39" s="12">
        <f t="shared" si="8"/>
        <v>3444</v>
      </c>
      <c r="AL39" s="12">
        <f t="shared" si="8"/>
        <v>3444</v>
      </c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</row>
    <row r="40" spans="1:119" x14ac:dyDescent="0.35">
      <c r="C40" s="549"/>
      <c r="D40" s="40" t="s">
        <v>83</v>
      </c>
      <c r="F40" s="14">
        <f>F39*1000</f>
        <v>1704.0000000000002</v>
      </c>
      <c r="G40" s="38">
        <f t="shared" ref="G40:I40" si="9">G39/1000</f>
        <v>3.9340000000000002</v>
      </c>
      <c r="H40" s="38">
        <f t="shared" si="9"/>
        <v>0.315</v>
      </c>
      <c r="I40" s="38">
        <f t="shared" si="9"/>
        <v>29.873000000000001</v>
      </c>
      <c r="K40" s="38">
        <f t="shared" ref="K40:AL40" si="10">K39/1000</f>
        <v>4.2489999999999997</v>
      </c>
      <c r="L40" s="38">
        <f t="shared" si="10"/>
        <v>4.2489999999999997</v>
      </c>
      <c r="M40" s="38">
        <f t="shared" si="10"/>
        <v>4.2489999999999997</v>
      </c>
      <c r="N40" s="38">
        <f t="shared" si="10"/>
        <v>4.2489999999999997</v>
      </c>
      <c r="O40" s="38">
        <f t="shared" si="10"/>
        <v>4.2489999999999997</v>
      </c>
      <c r="P40" s="38">
        <f t="shared" si="10"/>
        <v>4.2489999999999997</v>
      </c>
      <c r="Q40" s="38">
        <f t="shared" si="10"/>
        <v>4.2489999999999997</v>
      </c>
      <c r="R40" s="38">
        <f t="shared" si="10"/>
        <v>4.2489999999999997</v>
      </c>
      <c r="S40" s="38">
        <f t="shared" si="10"/>
        <v>4.2489999999999997</v>
      </c>
      <c r="T40" s="38">
        <f t="shared" si="10"/>
        <v>4.2489999999999997</v>
      </c>
      <c r="U40" s="38">
        <f t="shared" si="10"/>
        <v>4.2489999999999997</v>
      </c>
      <c r="V40" s="38">
        <f t="shared" si="10"/>
        <v>4.2489999999999997</v>
      </c>
      <c r="W40" s="38">
        <f t="shared" si="10"/>
        <v>4.2489999999999997</v>
      </c>
      <c r="X40" s="38">
        <f t="shared" si="10"/>
        <v>4.2489999999999997</v>
      </c>
      <c r="Y40" s="38">
        <f t="shared" si="10"/>
        <v>4.2489999999999997</v>
      </c>
      <c r="Z40" s="38">
        <f t="shared" si="10"/>
        <v>4.2489999999999997</v>
      </c>
      <c r="AA40" s="38">
        <f t="shared" si="10"/>
        <v>3.444</v>
      </c>
      <c r="AB40" s="38">
        <f t="shared" si="10"/>
        <v>3.444</v>
      </c>
      <c r="AC40" s="38">
        <f t="shared" si="10"/>
        <v>3.444</v>
      </c>
      <c r="AD40" s="38">
        <f t="shared" si="10"/>
        <v>3.444</v>
      </c>
      <c r="AE40" s="38">
        <f t="shared" si="10"/>
        <v>3.444</v>
      </c>
      <c r="AF40" s="38">
        <f t="shared" si="10"/>
        <v>3.444</v>
      </c>
      <c r="AG40" s="38">
        <f t="shared" si="10"/>
        <v>3.444</v>
      </c>
      <c r="AH40" s="38">
        <f t="shared" si="10"/>
        <v>3.444</v>
      </c>
      <c r="AI40" s="38">
        <f t="shared" si="10"/>
        <v>3.444</v>
      </c>
      <c r="AJ40" s="38">
        <f t="shared" si="10"/>
        <v>3.444</v>
      </c>
      <c r="AK40" s="38">
        <f t="shared" si="10"/>
        <v>3.444</v>
      </c>
      <c r="AL40" s="38">
        <f t="shared" si="10"/>
        <v>3.444</v>
      </c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</row>
    <row r="41" spans="1:119" x14ac:dyDescent="0.35">
      <c r="C41" s="549"/>
      <c r="D41" s="40" t="s">
        <v>84</v>
      </c>
      <c r="F41" s="125">
        <f>(F39-F14-F31-F13)</f>
        <v>1.05</v>
      </c>
      <c r="K41" s="15">
        <f>K40*12</f>
        <v>50.988</v>
      </c>
      <c r="L41" s="15">
        <f t="shared" ref="L41:AL41" si="11">L40*12</f>
        <v>50.988</v>
      </c>
      <c r="M41" s="15">
        <f t="shared" si="11"/>
        <v>50.988</v>
      </c>
      <c r="N41" s="15">
        <f t="shared" si="11"/>
        <v>50.988</v>
      </c>
      <c r="O41" s="15">
        <f t="shared" si="11"/>
        <v>50.988</v>
      </c>
      <c r="P41" s="15">
        <f t="shared" si="11"/>
        <v>50.988</v>
      </c>
      <c r="Q41" s="15">
        <f t="shared" si="11"/>
        <v>50.988</v>
      </c>
      <c r="R41" s="15">
        <f t="shared" si="11"/>
        <v>50.988</v>
      </c>
      <c r="S41" s="15">
        <f t="shared" si="11"/>
        <v>50.988</v>
      </c>
      <c r="T41" s="15">
        <f t="shared" si="11"/>
        <v>50.988</v>
      </c>
      <c r="U41" s="15">
        <f t="shared" si="11"/>
        <v>50.988</v>
      </c>
      <c r="V41" s="15">
        <f t="shared" si="11"/>
        <v>50.988</v>
      </c>
      <c r="W41" s="15">
        <f t="shared" si="11"/>
        <v>50.988</v>
      </c>
      <c r="X41" s="15">
        <f t="shared" si="11"/>
        <v>50.988</v>
      </c>
      <c r="Y41" s="15">
        <f t="shared" si="11"/>
        <v>50.988</v>
      </c>
      <c r="Z41" s="15">
        <f t="shared" si="11"/>
        <v>50.988</v>
      </c>
      <c r="AA41" s="15">
        <f t="shared" si="11"/>
        <v>41.328000000000003</v>
      </c>
      <c r="AB41" s="15">
        <f t="shared" si="11"/>
        <v>41.328000000000003</v>
      </c>
      <c r="AC41" s="15">
        <f t="shared" si="11"/>
        <v>41.328000000000003</v>
      </c>
      <c r="AD41" s="15">
        <f t="shared" si="11"/>
        <v>41.328000000000003</v>
      </c>
      <c r="AE41" s="15">
        <f t="shared" si="11"/>
        <v>41.328000000000003</v>
      </c>
      <c r="AF41" s="15">
        <f t="shared" si="11"/>
        <v>41.328000000000003</v>
      </c>
      <c r="AG41" s="15">
        <f t="shared" si="11"/>
        <v>41.328000000000003</v>
      </c>
      <c r="AH41" s="15">
        <f t="shared" si="11"/>
        <v>41.328000000000003</v>
      </c>
      <c r="AI41" s="15">
        <f t="shared" si="11"/>
        <v>41.328000000000003</v>
      </c>
      <c r="AJ41" s="15">
        <f t="shared" si="11"/>
        <v>41.328000000000003</v>
      </c>
      <c r="AK41" s="15">
        <f t="shared" si="11"/>
        <v>41.328000000000003</v>
      </c>
      <c r="AL41" s="15">
        <f t="shared" si="11"/>
        <v>41.328000000000003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</row>
    <row r="42" spans="1:119" x14ac:dyDescent="0.35">
      <c r="C42" s="549"/>
      <c r="D42" s="40" t="s">
        <v>85</v>
      </c>
      <c r="F42" s="14">
        <f>F41*1000</f>
        <v>1050</v>
      </c>
      <c r="K42" s="15">
        <f>K41+J41</f>
        <v>50.988</v>
      </c>
      <c r="L42" s="15">
        <f t="shared" ref="L42:AL42" si="12">L41+K42</f>
        <v>101.976</v>
      </c>
      <c r="M42" s="15">
        <f t="shared" si="12"/>
        <v>152.964</v>
      </c>
      <c r="N42" s="15">
        <f t="shared" si="12"/>
        <v>203.952</v>
      </c>
      <c r="O42" s="15">
        <f t="shared" si="12"/>
        <v>254.94</v>
      </c>
      <c r="P42" s="15">
        <f t="shared" si="12"/>
        <v>305.928</v>
      </c>
      <c r="Q42" s="15">
        <f t="shared" si="12"/>
        <v>356.916</v>
      </c>
      <c r="R42" s="15">
        <f t="shared" si="12"/>
        <v>407.904</v>
      </c>
      <c r="S42" s="15">
        <f t="shared" si="12"/>
        <v>458.892</v>
      </c>
      <c r="T42" s="15">
        <f t="shared" si="12"/>
        <v>509.88</v>
      </c>
      <c r="U42" s="15">
        <f t="shared" si="12"/>
        <v>560.86799999999994</v>
      </c>
      <c r="V42" s="15">
        <f t="shared" si="12"/>
        <v>611.85599999999999</v>
      </c>
      <c r="W42" s="15">
        <f t="shared" si="12"/>
        <v>662.84400000000005</v>
      </c>
      <c r="X42" s="15">
        <f t="shared" si="12"/>
        <v>713.83200000000011</v>
      </c>
      <c r="Y42" s="15">
        <f t="shared" si="12"/>
        <v>764.82000000000016</v>
      </c>
      <c r="Z42" s="15">
        <f t="shared" si="12"/>
        <v>815.80800000000022</v>
      </c>
      <c r="AA42" s="15">
        <f t="shared" si="12"/>
        <v>857.13600000000019</v>
      </c>
      <c r="AB42" s="15">
        <f t="shared" si="12"/>
        <v>898.46400000000017</v>
      </c>
      <c r="AC42" s="15">
        <f t="shared" si="12"/>
        <v>939.79200000000014</v>
      </c>
      <c r="AD42" s="15">
        <f t="shared" si="12"/>
        <v>981.12000000000012</v>
      </c>
      <c r="AE42" s="15">
        <f t="shared" si="12"/>
        <v>1022.4480000000001</v>
      </c>
      <c r="AF42" s="15">
        <f t="shared" si="12"/>
        <v>1063.7760000000001</v>
      </c>
      <c r="AG42" s="15">
        <f t="shared" si="12"/>
        <v>1105.104</v>
      </c>
      <c r="AH42" s="15">
        <f t="shared" si="12"/>
        <v>1146.432</v>
      </c>
      <c r="AI42" s="15">
        <f t="shared" si="12"/>
        <v>1187.76</v>
      </c>
      <c r="AJ42" s="15">
        <f t="shared" si="12"/>
        <v>1229.088</v>
      </c>
      <c r="AK42" s="15">
        <f t="shared" si="12"/>
        <v>1270.4159999999999</v>
      </c>
      <c r="AL42" s="15">
        <f t="shared" si="12"/>
        <v>1311.7439999999999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</row>
    <row r="43" spans="1:119" ht="15" thickBot="1" x14ac:dyDescent="0.4">
      <c r="C43" s="550"/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  <row r="45" spans="1:119" x14ac:dyDescent="0.35">
      <c r="C45" s="7" t="s">
        <v>600</v>
      </c>
      <c r="D45" s="40" t="s">
        <v>82</v>
      </c>
      <c r="F45" s="125">
        <f>SUM(F2:F37)</f>
        <v>1.7050000000000001</v>
      </c>
      <c r="G45" s="12">
        <f>SUMPRODUCT($J2:$J37,G2:G37)</f>
        <v>5434</v>
      </c>
      <c r="H45" s="12">
        <f>SUMPRODUCT($J2:$J37,H2:H37)</f>
        <v>360</v>
      </c>
      <c r="I45" s="12">
        <f>SUM(I2:I37)</f>
        <v>31418</v>
      </c>
      <c r="K45" s="12">
        <f>SUMPRODUCT($I2:$I37,K2:K37)</f>
        <v>5794</v>
      </c>
      <c r="L45" s="12">
        <f t="shared" ref="L45:AL45" si="13">SUMPRODUCT($I2:$I37,L2:L37)</f>
        <v>5794</v>
      </c>
      <c r="M45" s="12">
        <f t="shared" si="13"/>
        <v>5794</v>
      </c>
      <c r="N45" s="12">
        <f t="shared" si="13"/>
        <v>5794</v>
      </c>
      <c r="O45" s="12">
        <f t="shared" si="13"/>
        <v>5794</v>
      </c>
      <c r="P45" s="12">
        <f t="shared" si="13"/>
        <v>5794</v>
      </c>
      <c r="Q45" s="12">
        <f t="shared" si="13"/>
        <v>5794</v>
      </c>
      <c r="R45" s="12">
        <f t="shared" si="13"/>
        <v>5794</v>
      </c>
      <c r="S45" s="12">
        <f t="shared" si="13"/>
        <v>5794</v>
      </c>
      <c r="T45" s="12">
        <f t="shared" si="13"/>
        <v>5794</v>
      </c>
      <c r="U45" s="12">
        <f t="shared" si="13"/>
        <v>5794</v>
      </c>
      <c r="V45" s="12">
        <f t="shared" si="13"/>
        <v>5794</v>
      </c>
      <c r="W45" s="12">
        <f t="shared" si="13"/>
        <v>5794</v>
      </c>
      <c r="X45" s="12">
        <f t="shared" si="13"/>
        <v>5794</v>
      </c>
      <c r="Y45" s="12">
        <f t="shared" si="13"/>
        <v>5794</v>
      </c>
      <c r="Z45" s="12">
        <f t="shared" si="13"/>
        <v>5794</v>
      </c>
      <c r="AA45" s="12">
        <f t="shared" si="13"/>
        <v>4989</v>
      </c>
      <c r="AB45" s="12">
        <f t="shared" si="13"/>
        <v>4989</v>
      </c>
      <c r="AC45" s="12">
        <f t="shared" si="13"/>
        <v>4989</v>
      </c>
      <c r="AD45" s="12">
        <f t="shared" si="13"/>
        <v>4989</v>
      </c>
      <c r="AE45" s="12">
        <f t="shared" si="13"/>
        <v>4989</v>
      </c>
      <c r="AF45" s="12">
        <f t="shared" si="13"/>
        <v>4989</v>
      </c>
      <c r="AG45" s="12">
        <f t="shared" si="13"/>
        <v>4989</v>
      </c>
      <c r="AH45" s="12">
        <f t="shared" si="13"/>
        <v>4989</v>
      </c>
      <c r="AI45" s="12">
        <f t="shared" si="13"/>
        <v>4989</v>
      </c>
      <c r="AJ45" s="12">
        <f t="shared" si="13"/>
        <v>4989</v>
      </c>
      <c r="AK45" s="12">
        <f t="shared" si="13"/>
        <v>4989</v>
      </c>
      <c r="AL45" s="12">
        <f t="shared" si="13"/>
        <v>4989</v>
      </c>
    </row>
    <row r="46" spans="1:119" x14ac:dyDescent="0.35">
      <c r="D46" s="40" t="s">
        <v>83</v>
      </c>
      <c r="F46" s="14">
        <f>F45*1000</f>
        <v>1705</v>
      </c>
      <c r="G46" s="38">
        <f t="shared" ref="G46:I46" si="14">G45/1000</f>
        <v>5.4340000000000002</v>
      </c>
      <c r="H46" s="38">
        <f t="shared" si="14"/>
        <v>0.36</v>
      </c>
      <c r="I46" s="38">
        <f t="shared" si="14"/>
        <v>31.417999999999999</v>
      </c>
      <c r="K46" s="38">
        <f t="shared" ref="K46:AL46" si="15">K45/1000</f>
        <v>5.7939999999999996</v>
      </c>
      <c r="L46" s="38">
        <f t="shared" si="15"/>
        <v>5.7939999999999996</v>
      </c>
      <c r="M46" s="38">
        <f t="shared" si="15"/>
        <v>5.7939999999999996</v>
      </c>
      <c r="N46" s="38">
        <f t="shared" si="15"/>
        <v>5.7939999999999996</v>
      </c>
      <c r="O46" s="38">
        <f t="shared" si="15"/>
        <v>5.7939999999999996</v>
      </c>
      <c r="P46" s="38">
        <f t="shared" si="15"/>
        <v>5.7939999999999996</v>
      </c>
      <c r="Q46" s="38">
        <f t="shared" si="15"/>
        <v>5.7939999999999996</v>
      </c>
      <c r="R46" s="38">
        <f t="shared" si="15"/>
        <v>5.7939999999999996</v>
      </c>
      <c r="S46" s="38">
        <f t="shared" si="15"/>
        <v>5.7939999999999996</v>
      </c>
      <c r="T46" s="38">
        <f t="shared" si="15"/>
        <v>5.7939999999999996</v>
      </c>
      <c r="U46" s="38">
        <f t="shared" si="15"/>
        <v>5.7939999999999996</v>
      </c>
      <c r="V46" s="38">
        <f t="shared" si="15"/>
        <v>5.7939999999999996</v>
      </c>
      <c r="W46" s="38">
        <f t="shared" si="15"/>
        <v>5.7939999999999996</v>
      </c>
      <c r="X46" s="38">
        <f t="shared" si="15"/>
        <v>5.7939999999999996</v>
      </c>
      <c r="Y46" s="38">
        <f t="shared" si="15"/>
        <v>5.7939999999999996</v>
      </c>
      <c r="Z46" s="38">
        <f t="shared" si="15"/>
        <v>5.7939999999999996</v>
      </c>
      <c r="AA46" s="38">
        <f t="shared" si="15"/>
        <v>4.9889999999999999</v>
      </c>
      <c r="AB46" s="38">
        <f t="shared" si="15"/>
        <v>4.9889999999999999</v>
      </c>
      <c r="AC46" s="38">
        <f t="shared" si="15"/>
        <v>4.9889999999999999</v>
      </c>
      <c r="AD46" s="38">
        <f t="shared" si="15"/>
        <v>4.9889999999999999</v>
      </c>
      <c r="AE46" s="38">
        <f t="shared" si="15"/>
        <v>4.9889999999999999</v>
      </c>
      <c r="AF46" s="38">
        <f t="shared" si="15"/>
        <v>4.9889999999999999</v>
      </c>
      <c r="AG46" s="38">
        <f t="shared" si="15"/>
        <v>4.9889999999999999</v>
      </c>
      <c r="AH46" s="38">
        <f t="shared" si="15"/>
        <v>4.9889999999999999</v>
      </c>
      <c r="AI46" s="38">
        <f t="shared" si="15"/>
        <v>4.9889999999999999</v>
      </c>
      <c r="AJ46" s="38">
        <f t="shared" si="15"/>
        <v>4.9889999999999999</v>
      </c>
      <c r="AK46" s="38">
        <f t="shared" si="15"/>
        <v>4.9889999999999999</v>
      </c>
      <c r="AL46" s="38">
        <f t="shared" si="15"/>
        <v>4.9889999999999999</v>
      </c>
    </row>
    <row r="47" spans="1:119" x14ac:dyDescent="0.35">
      <c r="D47" s="40" t="s">
        <v>84</v>
      </c>
      <c r="F47" s="125">
        <f>(F45-F14-F31-F13)</f>
        <v>1.0509999999999999</v>
      </c>
      <c r="K47" s="15">
        <f t="shared" ref="K47:AL47" si="16">K46*12</f>
        <v>69.527999999999992</v>
      </c>
      <c r="L47" s="15">
        <f t="shared" si="16"/>
        <v>69.527999999999992</v>
      </c>
      <c r="M47" s="15">
        <f t="shared" si="16"/>
        <v>69.527999999999992</v>
      </c>
      <c r="N47" s="15">
        <f t="shared" si="16"/>
        <v>69.527999999999992</v>
      </c>
      <c r="O47" s="15">
        <f t="shared" si="16"/>
        <v>69.527999999999992</v>
      </c>
      <c r="P47" s="15">
        <f t="shared" si="16"/>
        <v>69.527999999999992</v>
      </c>
      <c r="Q47" s="15">
        <f t="shared" si="16"/>
        <v>69.527999999999992</v>
      </c>
      <c r="R47" s="15">
        <f t="shared" si="16"/>
        <v>69.527999999999992</v>
      </c>
      <c r="S47" s="15">
        <f t="shared" si="16"/>
        <v>69.527999999999992</v>
      </c>
      <c r="T47" s="15">
        <f t="shared" si="16"/>
        <v>69.527999999999992</v>
      </c>
      <c r="U47" s="15">
        <f t="shared" si="16"/>
        <v>69.527999999999992</v>
      </c>
      <c r="V47" s="15">
        <f t="shared" si="16"/>
        <v>69.527999999999992</v>
      </c>
      <c r="W47" s="15">
        <f t="shared" si="16"/>
        <v>69.527999999999992</v>
      </c>
      <c r="X47" s="15">
        <f t="shared" si="16"/>
        <v>69.527999999999992</v>
      </c>
      <c r="Y47" s="15">
        <f t="shared" si="16"/>
        <v>69.527999999999992</v>
      </c>
      <c r="Z47" s="15">
        <f t="shared" si="16"/>
        <v>69.527999999999992</v>
      </c>
      <c r="AA47" s="15">
        <f t="shared" si="16"/>
        <v>59.867999999999995</v>
      </c>
      <c r="AB47" s="15">
        <f t="shared" si="16"/>
        <v>59.867999999999995</v>
      </c>
      <c r="AC47" s="15">
        <f t="shared" si="16"/>
        <v>59.867999999999995</v>
      </c>
      <c r="AD47" s="15">
        <f t="shared" si="16"/>
        <v>59.867999999999995</v>
      </c>
      <c r="AE47" s="15">
        <f t="shared" si="16"/>
        <v>59.867999999999995</v>
      </c>
      <c r="AF47" s="15">
        <f t="shared" si="16"/>
        <v>59.867999999999995</v>
      </c>
      <c r="AG47" s="15">
        <f t="shared" si="16"/>
        <v>59.867999999999995</v>
      </c>
      <c r="AH47" s="15">
        <f t="shared" si="16"/>
        <v>59.867999999999995</v>
      </c>
      <c r="AI47" s="15">
        <f t="shared" si="16"/>
        <v>59.867999999999995</v>
      </c>
      <c r="AJ47" s="15">
        <f t="shared" si="16"/>
        <v>59.867999999999995</v>
      </c>
      <c r="AK47" s="15">
        <f t="shared" si="16"/>
        <v>59.867999999999995</v>
      </c>
      <c r="AL47" s="15">
        <f t="shared" si="16"/>
        <v>59.867999999999995</v>
      </c>
    </row>
    <row r="48" spans="1:119" x14ac:dyDescent="0.35">
      <c r="D48" s="40" t="s">
        <v>85</v>
      </c>
      <c r="F48" s="14">
        <f>F47*1000</f>
        <v>1051</v>
      </c>
      <c r="K48" s="15">
        <f>K47+J47</f>
        <v>69.527999999999992</v>
      </c>
      <c r="L48" s="15">
        <f t="shared" ref="L48:AL48" si="17">L47+K47</f>
        <v>139.05599999999998</v>
      </c>
      <c r="M48" s="15">
        <f t="shared" si="17"/>
        <v>139.05599999999998</v>
      </c>
      <c r="N48" s="15">
        <f t="shared" si="17"/>
        <v>139.05599999999998</v>
      </c>
      <c r="O48" s="15">
        <f t="shared" si="17"/>
        <v>139.05599999999998</v>
      </c>
      <c r="P48" s="15">
        <f t="shared" si="17"/>
        <v>139.05599999999998</v>
      </c>
      <c r="Q48" s="15">
        <f t="shared" si="17"/>
        <v>139.05599999999998</v>
      </c>
      <c r="R48" s="15">
        <f t="shared" si="17"/>
        <v>139.05599999999998</v>
      </c>
      <c r="S48" s="15">
        <f t="shared" si="17"/>
        <v>139.05599999999998</v>
      </c>
      <c r="T48" s="15">
        <f t="shared" si="17"/>
        <v>139.05599999999998</v>
      </c>
      <c r="U48" s="15">
        <f t="shared" si="17"/>
        <v>139.05599999999998</v>
      </c>
      <c r="V48" s="15">
        <f t="shared" si="17"/>
        <v>139.05599999999998</v>
      </c>
      <c r="W48" s="15">
        <f t="shared" si="17"/>
        <v>139.05599999999998</v>
      </c>
      <c r="X48" s="15">
        <f t="shared" si="17"/>
        <v>139.05599999999998</v>
      </c>
      <c r="Y48" s="15">
        <f t="shared" si="17"/>
        <v>139.05599999999998</v>
      </c>
      <c r="Z48" s="15">
        <f t="shared" si="17"/>
        <v>139.05599999999998</v>
      </c>
      <c r="AA48" s="15">
        <f t="shared" si="17"/>
        <v>129.39599999999999</v>
      </c>
      <c r="AB48" s="15">
        <f t="shared" si="17"/>
        <v>119.73599999999999</v>
      </c>
      <c r="AC48" s="15">
        <f t="shared" si="17"/>
        <v>119.73599999999999</v>
      </c>
      <c r="AD48" s="15">
        <f t="shared" si="17"/>
        <v>119.73599999999999</v>
      </c>
      <c r="AE48" s="15">
        <f t="shared" si="17"/>
        <v>119.73599999999999</v>
      </c>
      <c r="AF48" s="15">
        <f t="shared" si="17"/>
        <v>119.73599999999999</v>
      </c>
      <c r="AG48" s="15">
        <f t="shared" si="17"/>
        <v>119.73599999999999</v>
      </c>
      <c r="AH48" s="15">
        <f t="shared" si="17"/>
        <v>119.73599999999999</v>
      </c>
      <c r="AI48" s="15">
        <f t="shared" si="17"/>
        <v>119.73599999999999</v>
      </c>
      <c r="AJ48" s="15">
        <f t="shared" si="17"/>
        <v>119.73599999999999</v>
      </c>
      <c r="AK48" s="15">
        <f t="shared" si="17"/>
        <v>119.73599999999999</v>
      </c>
      <c r="AL48" s="15">
        <f t="shared" si="17"/>
        <v>119.73599999999999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44228-1B90-4859-9834-7897AE806D56}">
  <dimension ref="A1:GM66"/>
  <sheetViews>
    <sheetView zoomScale="106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34" sqref="F34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3.6328125" style="7" customWidth="1"/>
    <col min="4" max="4" width="10.90625" style="5"/>
    <col min="5" max="5" width="16.6328125" style="5" bestFit="1" customWidth="1"/>
    <col min="6" max="6" width="8.90625" style="5" customWidth="1"/>
    <col min="7" max="7" width="11.453125" style="12" bestFit="1" customWidth="1"/>
    <col min="8" max="8" width="10.90625" style="12"/>
    <col min="9" max="9" width="11.453125" style="12" bestFit="1" customWidth="1"/>
    <col min="10" max="10" width="8.08984375" style="5" customWidth="1"/>
    <col min="11" max="11" width="10.36328125" style="5" customWidth="1"/>
    <col min="12" max="179" width="8.08984375" style="5" customWidth="1"/>
    <col min="180" max="180" width="7.54296875" style="5" customWidth="1"/>
    <col min="181" max="189" width="8.08984375" style="5" customWidth="1"/>
    <col min="190" max="190" width="24.36328125" style="5" bestFit="1" customWidth="1"/>
    <col min="191" max="16384" width="10.90625" style="5"/>
  </cols>
  <sheetData>
    <row r="1" spans="1:19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  <c r="BS1" s="13">
        <f t="shared" ref="BS1:CV1" si="1">BR1+12</f>
        <v>732</v>
      </c>
      <c r="BT1" s="13">
        <f t="shared" si="1"/>
        <v>744</v>
      </c>
      <c r="BU1" s="13">
        <f t="shared" si="1"/>
        <v>756</v>
      </c>
      <c r="BV1" s="13">
        <f t="shared" si="1"/>
        <v>768</v>
      </c>
      <c r="BW1" s="13">
        <f t="shared" si="1"/>
        <v>780</v>
      </c>
      <c r="BX1" s="13">
        <f t="shared" si="1"/>
        <v>792</v>
      </c>
      <c r="BY1" s="13">
        <f t="shared" si="1"/>
        <v>804</v>
      </c>
      <c r="BZ1" s="13">
        <f t="shared" si="1"/>
        <v>816</v>
      </c>
      <c r="CA1" s="13">
        <f t="shared" si="1"/>
        <v>828</v>
      </c>
      <c r="CB1" s="13">
        <f t="shared" si="1"/>
        <v>840</v>
      </c>
      <c r="CC1" s="13">
        <f t="shared" si="1"/>
        <v>852</v>
      </c>
      <c r="CD1" s="13">
        <f t="shared" si="1"/>
        <v>864</v>
      </c>
      <c r="CE1" s="13">
        <f t="shared" si="1"/>
        <v>876</v>
      </c>
      <c r="CF1" s="13">
        <f t="shared" si="1"/>
        <v>888</v>
      </c>
      <c r="CG1" s="13">
        <f t="shared" si="1"/>
        <v>900</v>
      </c>
      <c r="CH1" s="13">
        <f t="shared" si="1"/>
        <v>912</v>
      </c>
      <c r="CI1" s="13">
        <f t="shared" si="1"/>
        <v>924</v>
      </c>
      <c r="CJ1" s="13">
        <f t="shared" si="1"/>
        <v>936</v>
      </c>
      <c r="CK1" s="13">
        <f t="shared" si="1"/>
        <v>948</v>
      </c>
      <c r="CL1" s="13">
        <f t="shared" si="1"/>
        <v>960</v>
      </c>
      <c r="CM1" s="13">
        <f t="shared" si="1"/>
        <v>972</v>
      </c>
      <c r="CN1" s="13">
        <f t="shared" si="1"/>
        <v>984</v>
      </c>
      <c r="CO1" s="13">
        <f t="shared" si="1"/>
        <v>996</v>
      </c>
      <c r="CP1" s="13">
        <f t="shared" si="1"/>
        <v>1008</v>
      </c>
      <c r="CQ1" s="13">
        <f t="shared" si="1"/>
        <v>1020</v>
      </c>
      <c r="CR1" s="13">
        <f t="shared" si="1"/>
        <v>1032</v>
      </c>
      <c r="CS1" s="13">
        <f t="shared" si="1"/>
        <v>1044</v>
      </c>
      <c r="CT1" s="13">
        <f t="shared" si="1"/>
        <v>1056</v>
      </c>
      <c r="CU1" s="13">
        <f t="shared" si="1"/>
        <v>1068</v>
      </c>
      <c r="CV1" s="13">
        <f t="shared" si="1"/>
        <v>1080</v>
      </c>
      <c r="CW1" s="13">
        <f t="shared" ref="CW1:FH1" si="2">CV1+12</f>
        <v>1092</v>
      </c>
      <c r="CX1" s="13">
        <f t="shared" si="2"/>
        <v>1104</v>
      </c>
      <c r="CY1" s="13">
        <f t="shared" si="2"/>
        <v>1116</v>
      </c>
      <c r="CZ1" s="13">
        <f t="shared" si="2"/>
        <v>1128</v>
      </c>
      <c r="DA1" s="13">
        <f t="shared" si="2"/>
        <v>1140</v>
      </c>
      <c r="DB1" s="13">
        <f t="shared" si="2"/>
        <v>1152</v>
      </c>
      <c r="DC1" s="13">
        <f t="shared" si="2"/>
        <v>1164</v>
      </c>
      <c r="DD1" s="13">
        <f t="shared" si="2"/>
        <v>1176</v>
      </c>
      <c r="DE1" s="13">
        <f t="shared" si="2"/>
        <v>1188</v>
      </c>
      <c r="DF1" s="13">
        <f t="shared" si="2"/>
        <v>1200</v>
      </c>
      <c r="DG1" s="13">
        <f t="shared" si="2"/>
        <v>1212</v>
      </c>
      <c r="DH1" s="13">
        <f t="shared" si="2"/>
        <v>1224</v>
      </c>
      <c r="DI1" s="13">
        <f t="shared" si="2"/>
        <v>1236</v>
      </c>
      <c r="DJ1" s="13">
        <f t="shared" si="2"/>
        <v>1248</v>
      </c>
      <c r="DK1" s="13">
        <f t="shared" si="2"/>
        <v>1260</v>
      </c>
      <c r="DL1" s="13">
        <f t="shared" si="2"/>
        <v>1272</v>
      </c>
      <c r="DM1" s="13">
        <f t="shared" si="2"/>
        <v>1284</v>
      </c>
      <c r="DN1" s="13">
        <f t="shared" si="2"/>
        <v>1296</v>
      </c>
      <c r="DO1" s="13">
        <f t="shared" si="2"/>
        <v>1308</v>
      </c>
      <c r="DP1" s="13">
        <f t="shared" si="2"/>
        <v>1320</v>
      </c>
      <c r="DQ1" s="13">
        <f t="shared" si="2"/>
        <v>1332</v>
      </c>
      <c r="DR1" s="13">
        <f t="shared" si="2"/>
        <v>1344</v>
      </c>
      <c r="DS1" s="13">
        <f t="shared" si="2"/>
        <v>1356</v>
      </c>
      <c r="DT1" s="13">
        <f t="shared" si="2"/>
        <v>1368</v>
      </c>
      <c r="DU1" s="13">
        <f t="shared" si="2"/>
        <v>1380</v>
      </c>
      <c r="DV1" s="13">
        <f t="shared" si="2"/>
        <v>1392</v>
      </c>
      <c r="DW1" s="13">
        <f t="shared" si="2"/>
        <v>1404</v>
      </c>
      <c r="DX1" s="13">
        <f t="shared" si="2"/>
        <v>1416</v>
      </c>
      <c r="DY1" s="13">
        <f t="shared" si="2"/>
        <v>1428</v>
      </c>
      <c r="DZ1" s="13">
        <f t="shared" si="2"/>
        <v>1440</v>
      </c>
      <c r="EA1" s="13">
        <f t="shared" si="2"/>
        <v>1452</v>
      </c>
      <c r="EB1" s="13">
        <f t="shared" si="2"/>
        <v>1464</v>
      </c>
      <c r="EC1" s="13">
        <f t="shared" si="2"/>
        <v>1476</v>
      </c>
      <c r="ED1" s="13">
        <f t="shared" si="2"/>
        <v>1488</v>
      </c>
      <c r="EE1" s="13">
        <f t="shared" si="2"/>
        <v>1500</v>
      </c>
      <c r="EF1" s="13">
        <f t="shared" si="2"/>
        <v>1512</v>
      </c>
      <c r="EG1" s="13">
        <f t="shared" si="2"/>
        <v>1524</v>
      </c>
      <c r="EH1" s="13">
        <f t="shared" si="2"/>
        <v>1536</v>
      </c>
      <c r="EI1" s="13">
        <f t="shared" si="2"/>
        <v>1548</v>
      </c>
      <c r="EJ1" s="13">
        <f t="shared" si="2"/>
        <v>1560</v>
      </c>
      <c r="EK1" s="13">
        <f t="shared" si="2"/>
        <v>1572</v>
      </c>
      <c r="EL1" s="13">
        <f t="shared" si="2"/>
        <v>1584</v>
      </c>
      <c r="EM1" s="13">
        <f t="shared" si="2"/>
        <v>1596</v>
      </c>
      <c r="EN1" s="13">
        <f t="shared" si="2"/>
        <v>1608</v>
      </c>
      <c r="EO1" s="13">
        <f t="shared" si="2"/>
        <v>1620</v>
      </c>
      <c r="EP1" s="13">
        <f t="shared" si="2"/>
        <v>1632</v>
      </c>
      <c r="EQ1" s="13">
        <f t="shared" si="2"/>
        <v>1644</v>
      </c>
      <c r="ER1" s="13">
        <f t="shared" si="2"/>
        <v>1656</v>
      </c>
      <c r="ES1" s="13">
        <f t="shared" si="2"/>
        <v>1668</v>
      </c>
      <c r="ET1" s="13">
        <f t="shared" si="2"/>
        <v>1680</v>
      </c>
      <c r="EU1" s="13">
        <f t="shared" si="2"/>
        <v>1692</v>
      </c>
      <c r="EV1" s="13">
        <f t="shared" si="2"/>
        <v>1704</v>
      </c>
      <c r="EW1" s="13">
        <f t="shared" si="2"/>
        <v>1716</v>
      </c>
      <c r="EX1" s="13">
        <f t="shared" si="2"/>
        <v>1728</v>
      </c>
      <c r="EY1" s="13">
        <f t="shared" si="2"/>
        <v>1740</v>
      </c>
      <c r="EZ1" s="13">
        <f t="shared" si="2"/>
        <v>1752</v>
      </c>
      <c r="FA1" s="13">
        <f t="shared" si="2"/>
        <v>1764</v>
      </c>
      <c r="FB1" s="13">
        <f t="shared" si="2"/>
        <v>1776</v>
      </c>
      <c r="FC1" s="13">
        <f t="shared" si="2"/>
        <v>1788</v>
      </c>
      <c r="FD1" s="13">
        <f t="shared" si="2"/>
        <v>1800</v>
      </c>
      <c r="FE1" s="13">
        <f t="shared" si="2"/>
        <v>1812</v>
      </c>
      <c r="FF1" s="13">
        <f t="shared" si="2"/>
        <v>1824</v>
      </c>
      <c r="FG1" s="13">
        <f t="shared" si="2"/>
        <v>1836</v>
      </c>
      <c r="FH1" s="13">
        <f t="shared" si="2"/>
        <v>1848</v>
      </c>
      <c r="FI1" s="13">
        <f t="shared" ref="FI1:GH1" si="3">FH1+12</f>
        <v>1860</v>
      </c>
      <c r="FJ1" s="13">
        <f t="shared" si="3"/>
        <v>1872</v>
      </c>
      <c r="FK1" s="13">
        <f t="shared" si="3"/>
        <v>1884</v>
      </c>
      <c r="FL1" s="13">
        <f t="shared" si="3"/>
        <v>1896</v>
      </c>
      <c r="FM1" s="13">
        <f t="shared" si="3"/>
        <v>1908</v>
      </c>
      <c r="FN1" s="13">
        <f t="shared" si="3"/>
        <v>1920</v>
      </c>
      <c r="FO1" s="13">
        <f t="shared" si="3"/>
        <v>1932</v>
      </c>
      <c r="FP1" s="13">
        <f t="shared" si="3"/>
        <v>1944</v>
      </c>
      <c r="FQ1" s="13">
        <f t="shared" si="3"/>
        <v>1956</v>
      </c>
      <c r="FR1" s="13">
        <f t="shared" si="3"/>
        <v>1968</v>
      </c>
      <c r="FS1" s="13">
        <f t="shared" si="3"/>
        <v>1980</v>
      </c>
      <c r="FT1" s="13">
        <f t="shared" si="3"/>
        <v>1992</v>
      </c>
      <c r="FU1" s="13">
        <f t="shared" si="3"/>
        <v>2004</v>
      </c>
      <c r="FV1" s="13">
        <f t="shared" si="3"/>
        <v>2016</v>
      </c>
      <c r="FW1" s="13">
        <f t="shared" si="3"/>
        <v>2028</v>
      </c>
      <c r="FX1" s="13">
        <f t="shared" si="3"/>
        <v>2040</v>
      </c>
      <c r="FY1" s="13">
        <f t="shared" si="3"/>
        <v>2052</v>
      </c>
      <c r="FZ1" s="13">
        <f t="shared" si="3"/>
        <v>2064</v>
      </c>
      <c r="GA1" s="13">
        <f t="shared" si="3"/>
        <v>2076</v>
      </c>
      <c r="GB1" s="13">
        <f t="shared" si="3"/>
        <v>2088</v>
      </c>
      <c r="GC1" s="13">
        <f t="shared" si="3"/>
        <v>2100</v>
      </c>
      <c r="GD1" s="13">
        <f t="shared" si="3"/>
        <v>2112</v>
      </c>
      <c r="GE1" s="13">
        <f t="shared" si="3"/>
        <v>2124</v>
      </c>
      <c r="GF1" s="13">
        <f t="shared" si="3"/>
        <v>2136</v>
      </c>
      <c r="GG1" s="13">
        <f t="shared" si="3"/>
        <v>2148</v>
      </c>
      <c r="GH1" s="13">
        <f t="shared" si="3"/>
        <v>2160</v>
      </c>
    </row>
    <row r="2" spans="1:190" x14ac:dyDescent="0.35">
      <c r="B2" s="6">
        <v>1094</v>
      </c>
      <c r="C2" s="7" t="s">
        <v>9</v>
      </c>
      <c r="E2" s="5" t="s">
        <v>10</v>
      </c>
      <c r="G2" s="941">
        <v>53</v>
      </c>
      <c r="I2" s="12">
        <f t="shared" ref="I2:I4" si="4">G2+H2</f>
        <v>53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</row>
    <row r="3" spans="1:190" x14ac:dyDescent="0.35">
      <c r="B3" s="6">
        <v>1232</v>
      </c>
      <c r="C3" s="7" t="s">
        <v>11</v>
      </c>
      <c r="E3" s="5" t="s">
        <v>10</v>
      </c>
      <c r="G3" s="941">
        <v>60</v>
      </c>
      <c r="I3" s="12">
        <f t="shared" si="4"/>
        <v>60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BT3" s="5">
        <v>1</v>
      </c>
      <c r="BU3" s="5">
        <v>1</v>
      </c>
      <c r="BV3" s="5">
        <v>1</v>
      </c>
      <c r="BW3" s="5">
        <v>1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>
        <v>1</v>
      </c>
      <c r="CD3" s="5">
        <v>1</v>
      </c>
      <c r="CE3" s="5">
        <v>1</v>
      </c>
      <c r="CF3" s="5">
        <v>1</v>
      </c>
      <c r="CG3" s="5">
        <v>1</v>
      </c>
      <c r="CH3" s="5">
        <v>1</v>
      </c>
      <c r="CI3" s="5">
        <v>1</v>
      </c>
      <c r="CJ3" s="5">
        <v>1</v>
      </c>
      <c r="CK3" s="5">
        <v>1</v>
      </c>
      <c r="CL3" s="5">
        <v>1</v>
      </c>
      <c r="CM3" s="5">
        <v>1</v>
      </c>
      <c r="CN3" s="5">
        <v>1</v>
      </c>
      <c r="CO3" s="5">
        <v>1</v>
      </c>
      <c r="CP3" s="5">
        <v>1</v>
      </c>
      <c r="CQ3" s="5">
        <v>1</v>
      </c>
      <c r="CR3" s="5">
        <v>1</v>
      </c>
      <c r="CS3" s="5">
        <v>1</v>
      </c>
      <c r="CT3" s="5">
        <v>1</v>
      </c>
      <c r="CU3" s="5">
        <v>1</v>
      </c>
      <c r="CV3" s="5">
        <v>1</v>
      </c>
      <c r="CW3" s="5">
        <v>1</v>
      </c>
      <c r="CX3" s="5">
        <v>1</v>
      </c>
      <c r="CY3" s="5">
        <v>1</v>
      </c>
      <c r="CZ3" s="5">
        <v>1</v>
      </c>
      <c r="DA3" s="5">
        <v>1</v>
      </c>
      <c r="DB3" s="5">
        <v>1</v>
      </c>
      <c r="DC3" s="5">
        <v>1</v>
      </c>
      <c r="DD3" s="5">
        <v>1</v>
      </c>
      <c r="DE3" s="5">
        <v>1</v>
      </c>
      <c r="DF3" s="5">
        <v>1</v>
      </c>
      <c r="DG3" s="5">
        <v>1</v>
      </c>
      <c r="DH3" s="5">
        <v>1</v>
      </c>
      <c r="DI3" s="5">
        <v>1</v>
      </c>
      <c r="DJ3" s="5">
        <v>1</v>
      </c>
      <c r="DK3" s="5">
        <v>1</v>
      </c>
      <c r="DL3" s="5">
        <v>1</v>
      </c>
      <c r="DM3" s="5">
        <v>1</v>
      </c>
      <c r="DN3" s="5">
        <v>1</v>
      </c>
      <c r="DO3" s="5">
        <v>1</v>
      </c>
      <c r="DP3" s="5">
        <v>1</v>
      </c>
      <c r="DQ3" s="5">
        <v>1</v>
      </c>
      <c r="DR3" s="5">
        <v>1</v>
      </c>
      <c r="DS3" s="5">
        <v>1</v>
      </c>
      <c r="DT3" s="5">
        <v>1</v>
      </c>
      <c r="DU3" s="5">
        <v>1</v>
      </c>
      <c r="DV3" s="5">
        <v>1</v>
      </c>
      <c r="DW3" s="5">
        <v>1</v>
      </c>
      <c r="DX3" s="5">
        <v>1</v>
      </c>
      <c r="DY3" s="5">
        <v>1</v>
      </c>
      <c r="DZ3" s="5">
        <v>1</v>
      </c>
      <c r="EA3" s="5">
        <v>1</v>
      </c>
      <c r="EB3" s="5">
        <v>1</v>
      </c>
      <c r="EC3" s="5">
        <v>1</v>
      </c>
      <c r="ED3" s="5">
        <v>1</v>
      </c>
      <c r="EE3" s="5">
        <v>1</v>
      </c>
      <c r="EF3" s="5">
        <v>1</v>
      </c>
      <c r="EG3" s="5">
        <v>1</v>
      </c>
      <c r="EH3" s="5">
        <v>1</v>
      </c>
      <c r="EI3" s="5">
        <v>1</v>
      </c>
      <c r="EJ3" s="5">
        <v>1</v>
      </c>
      <c r="EK3" s="5">
        <v>1</v>
      </c>
      <c r="EL3" s="5">
        <v>1</v>
      </c>
      <c r="EM3" s="5">
        <v>1</v>
      </c>
      <c r="EN3" s="5">
        <v>1</v>
      </c>
      <c r="EO3" s="5">
        <v>1</v>
      </c>
      <c r="EP3" s="5">
        <v>1</v>
      </c>
      <c r="EQ3" s="5">
        <v>1</v>
      </c>
      <c r="ER3" s="5">
        <v>1</v>
      </c>
      <c r="ES3" s="5">
        <v>1</v>
      </c>
      <c r="ET3" s="5">
        <v>1</v>
      </c>
      <c r="EU3" s="5">
        <v>1</v>
      </c>
      <c r="EV3" s="5">
        <v>1</v>
      </c>
      <c r="EW3" s="5">
        <v>1</v>
      </c>
      <c r="EX3" s="5">
        <v>1</v>
      </c>
      <c r="EY3" s="5">
        <v>1</v>
      </c>
      <c r="EZ3" s="5">
        <v>1</v>
      </c>
      <c r="FA3" s="5">
        <v>1</v>
      </c>
      <c r="FB3" s="5">
        <v>1</v>
      </c>
      <c r="FC3" s="5">
        <v>1</v>
      </c>
      <c r="FD3" s="5">
        <v>1</v>
      </c>
      <c r="FE3" s="5">
        <v>1</v>
      </c>
      <c r="FF3" s="5">
        <v>1</v>
      </c>
      <c r="FG3" s="5">
        <v>1</v>
      </c>
      <c r="FH3" s="5">
        <v>1</v>
      </c>
      <c r="FI3" s="5">
        <v>1</v>
      </c>
      <c r="FJ3" s="5">
        <v>1</v>
      </c>
      <c r="FK3" s="5">
        <v>1</v>
      </c>
      <c r="FL3" s="5">
        <v>1</v>
      </c>
      <c r="FM3" s="5">
        <v>1</v>
      </c>
      <c r="FN3" s="5">
        <v>1</v>
      </c>
      <c r="FO3" s="5">
        <v>1</v>
      </c>
      <c r="FP3" s="5">
        <v>1</v>
      </c>
      <c r="FQ3" s="5">
        <v>1</v>
      </c>
      <c r="FR3" s="5">
        <v>1</v>
      </c>
      <c r="FS3" s="5">
        <v>1</v>
      </c>
      <c r="FT3" s="5">
        <v>1</v>
      </c>
      <c r="FU3" s="5">
        <v>1</v>
      </c>
      <c r="FV3" s="5">
        <v>1</v>
      </c>
      <c r="FW3" s="5">
        <v>1</v>
      </c>
      <c r="FX3" s="5">
        <v>1</v>
      </c>
      <c r="FY3" s="5">
        <v>1</v>
      </c>
      <c r="FZ3" s="5">
        <v>1</v>
      </c>
      <c r="GA3" s="5">
        <v>1</v>
      </c>
      <c r="GB3" s="5">
        <v>1</v>
      </c>
      <c r="GC3" s="5">
        <v>1</v>
      </c>
      <c r="GD3" s="5">
        <v>1</v>
      </c>
      <c r="GE3" s="5">
        <v>1</v>
      </c>
      <c r="GF3" s="5">
        <v>1</v>
      </c>
      <c r="GG3" s="5">
        <v>1</v>
      </c>
      <c r="GH3" s="5">
        <v>1</v>
      </c>
    </row>
    <row r="4" spans="1:190" x14ac:dyDescent="0.35">
      <c r="B4" s="6">
        <v>2848</v>
      </c>
      <c r="C4" s="7" t="s">
        <v>12</v>
      </c>
      <c r="E4" s="5" t="s">
        <v>10</v>
      </c>
      <c r="F4" s="125">
        <v>0</v>
      </c>
      <c r="G4" s="941">
        <v>61</v>
      </c>
      <c r="I4" s="12">
        <f t="shared" si="4"/>
        <v>61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  <c r="CB4" s="5">
        <v>1</v>
      </c>
      <c r="CC4" s="5">
        <v>1</v>
      </c>
      <c r="CD4" s="5">
        <v>1</v>
      </c>
      <c r="CE4" s="5">
        <v>1</v>
      </c>
      <c r="CF4" s="5">
        <v>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v>1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5">
        <v>1</v>
      </c>
      <c r="CY4" s="5">
        <v>1</v>
      </c>
      <c r="CZ4" s="5">
        <v>1</v>
      </c>
      <c r="DA4" s="5">
        <v>1</v>
      </c>
      <c r="DB4" s="5">
        <v>1</v>
      </c>
      <c r="DC4" s="5">
        <v>1</v>
      </c>
      <c r="DD4" s="5">
        <v>1</v>
      </c>
      <c r="DE4" s="5">
        <v>1</v>
      </c>
      <c r="DF4" s="5">
        <v>1</v>
      </c>
      <c r="DG4" s="5">
        <v>1</v>
      </c>
      <c r="DH4" s="5">
        <v>1</v>
      </c>
      <c r="DI4" s="5">
        <v>1</v>
      </c>
      <c r="DJ4" s="5">
        <v>1</v>
      </c>
      <c r="DK4" s="5">
        <v>1</v>
      </c>
      <c r="DL4" s="5">
        <v>1</v>
      </c>
      <c r="DM4" s="5">
        <v>1</v>
      </c>
      <c r="DN4" s="5">
        <v>1</v>
      </c>
      <c r="DO4" s="5">
        <v>1</v>
      </c>
      <c r="DP4" s="5">
        <v>1</v>
      </c>
      <c r="DQ4" s="5">
        <v>1</v>
      </c>
      <c r="DR4" s="5">
        <v>1</v>
      </c>
      <c r="DS4" s="5">
        <v>1</v>
      </c>
      <c r="DT4" s="5">
        <v>1</v>
      </c>
      <c r="DU4" s="5">
        <v>1</v>
      </c>
      <c r="DV4" s="5">
        <v>1</v>
      </c>
      <c r="DW4" s="5">
        <v>1</v>
      </c>
      <c r="DX4" s="5">
        <v>1</v>
      </c>
      <c r="DY4" s="5">
        <v>1</v>
      </c>
      <c r="DZ4" s="5">
        <v>1</v>
      </c>
      <c r="EA4" s="5">
        <v>1</v>
      </c>
      <c r="EB4" s="5">
        <v>1</v>
      </c>
      <c r="EC4" s="5">
        <v>1</v>
      </c>
      <c r="ED4" s="5">
        <v>1</v>
      </c>
      <c r="EE4" s="5">
        <v>1</v>
      </c>
      <c r="EF4" s="5">
        <v>1</v>
      </c>
      <c r="EG4" s="5">
        <v>1</v>
      </c>
      <c r="EH4" s="5">
        <v>1</v>
      </c>
      <c r="EI4" s="5">
        <v>1</v>
      </c>
      <c r="EJ4" s="5">
        <v>1</v>
      </c>
      <c r="EK4" s="5">
        <v>1</v>
      </c>
      <c r="EL4" s="5">
        <v>1</v>
      </c>
      <c r="EM4" s="5">
        <v>1</v>
      </c>
      <c r="EN4" s="5">
        <v>1</v>
      </c>
      <c r="EO4" s="5">
        <v>1</v>
      </c>
      <c r="EP4" s="5">
        <v>1</v>
      </c>
      <c r="EQ4" s="5">
        <v>1</v>
      </c>
      <c r="ER4" s="5">
        <v>1</v>
      </c>
      <c r="ES4" s="5">
        <v>1</v>
      </c>
      <c r="ET4" s="5">
        <v>1</v>
      </c>
      <c r="EU4" s="5">
        <v>1</v>
      </c>
      <c r="EV4" s="5">
        <v>1</v>
      </c>
      <c r="EW4" s="5">
        <v>1</v>
      </c>
      <c r="EX4" s="5">
        <v>1</v>
      </c>
      <c r="EY4" s="5">
        <v>1</v>
      </c>
      <c r="EZ4" s="5">
        <v>1</v>
      </c>
      <c r="FA4" s="5">
        <v>1</v>
      </c>
      <c r="FB4" s="5">
        <v>1</v>
      </c>
      <c r="FC4" s="5">
        <v>1</v>
      </c>
      <c r="FD4" s="5">
        <v>1</v>
      </c>
      <c r="FE4" s="5">
        <v>1</v>
      </c>
      <c r="FF4" s="5">
        <v>1</v>
      </c>
      <c r="FG4" s="5">
        <v>1</v>
      </c>
      <c r="FH4" s="5">
        <v>1</v>
      </c>
      <c r="FI4" s="5">
        <v>1</v>
      </c>
      <c r="FJ4" s="5">
        <v>1</v>
      </c>
      <c r="FK4" s="5">
        <v>1</v>
      </c>
      <c r="FL4" s="5">
        <v>1</v>
      </c>
      <c r="FM4" s="5">
        <v>1</v>
      </c>
      <c r="FN4" s="5">
        <v>1</v>
      </c>
      <c r="FO4" s="5">
        <v>1</v>
      </c>
      <c r="FP4" s="5">
        <v>1</v>
      </c>
      <c r="FQ4" s="5">
        <v>1</v>
      </c>
      <c r="FR4" s="5">
        <v>1</v>
      </c>
      <c r="FS4" s="5">
        <v>1</v>
      </c>
      <c r="FT4" s="5">
        <v>1</v>
      </c>
      <c r="FU4" s="5">
        <v>1</v>
      </c>
      <c r="FV4" s="5">
        <v>1</v>
      </c>
      <c r="FW4" s="5">
        <v>1</v>
      </c>
      <c r="FX4" s="5">
        <v>1</v>
      </c>
      <c r="FY4" s="5">
        <v>1</v>
      </c>
      <c r="FZ4" s="5">
        <v>1</v>
      </c>
      <c r="GA4" s="5">
        <v>1</v>
      </c>
      <c r="GB4" s="5">
        <v>1</v>
      </c>
      <c r="GC4" s="5">
        <v>1</v>
      </c>
      <c r="GD4" s="5">
        <v>1</v>
      </c>
      <c r="GE4" s="5">
        <v>1</v>
      </c>
      <c r="GF4" s="5">
        <v>1</v>
      </c>
      <c r="GG4" s="5">
        <v>1</v>
      </c>
      <c r="GH4" s="5">
        <v>1</v>
      </c>
    </row>
    <row r="5" spans="1:190" x14ac:dyDescent="0.35">
      <c r="C5" s="7" t="s">
        <v>13</v>
      </c>
      <c r="F5" s="125">
        <v>0</v>
      </c>
      <c r="G5" s="941">
        <v>62</v>
      </c>
      <c r="I5" s="12">
        <f t="shared" ref="I5:I12" si="5">G5+H5</f>
        <v>62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1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1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1</v>
      </c>
      <c r="DO5" s="5">
        <v>1</v>
      </c>
      <c r="DP5" s="5">
        <v>1</v>
      </c>
      <c r="DQ5" s="5">
        <v>1</v>
      </c>
      <c r="DR5" s="5">
        <v>1</v>
      </c>
      <c r="DS5" s="5">
        <v>1</v>
      </c>
      <c r="DT5" s="5">
        <v>1</v>
      </c>
      <c r="DU5" s="5">
        <v>1</v>
      </c>
      <c r="DV5" s="5">
        <v>1</v>
      </c>
      <c r="DW5" s="5">
        <v>1</v>
      </c>
      <c r="DX5" s="5">
        <v>1</v>
      </c>
      <c r="DY5" s="5">
        <v>1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1</v>
      </c>
      <c r="EF5" s="5">
        <v>1</v>
      </c>
      <c r="EG5" s="5">
        <v>1</v>
      </c>
      <c r="EH5" s="5">
        <v>1</v>
      </c>
      <c r="EI5" s="5">
        <v>1</v>
      </c>
      <c r="EJ5" s="5">
        <v>1</v>
      </c>
      <c r="EK5" s="5">
        <v>1</v>
      </c>
      <c r="EL5" s="5">
        <v>1</v>
      </c>
      <c r="EM5" s="5">
        <v>1</v>
      </c>
      <c r="EN5" s="5">
        <v>1</v>
      </c>
      <c r="EO5" s="5">
        <v>1</v>
      </c>
      <c r="EP5" s="5">
        <v>1</v>
      </c>
      <c r="EQ5" s="5">
        <v>1</v>
      </c>
      <c r="ER5" s="5">
        <v>1</v>
      </c>
      <c r="ES5" s="5">
        <v>1</v>
      </c>
      <c r="ET5" s="5">
        <v>1</v>
      </c>
      <c r="EU5" s="5">
        <v>1</v>
      </c>
      <c r="EV5" s="5">
        <v>1</v>
      </c>
      <c r="EW5" s="5">
        <v>1</v>
      </c>
      <c r="EX5" s="5">
        <v>1</v>
      </c>
      <c r="EY5" s="5">
        <v>1</v>
      </c>
      <c r="EZ5" s="5">
        <v>1</v>
      </c>
      <c r="FA5" s="5">
        <v>1</v>
      </c>
      <c r="FB5" s="5">
        <v>1</v>
      </c>
      <c r="FC5" s="5">
        <v>1</v>
      </c>
      <c r="FD5" s="5">
        <v>1</v>
      </c>
      <c r="FE5" s="5">
        <v>1</v>
      </c>
      <c r="FF5" s="5">
        <v>1</v>
      </c>
      <c r="FG5" s="5">
        <v>1</v>
      </c>
      <c r="FH5" s="5">
        <v>1</v>
      </c>
      <c r="FI5" s="5">
        <v>1</v>
      </c>
      <c r="FJ5" s="5">
        <v>1</v>
      </c>
      <c r="FK5" s="5">
        <v>1</v>
      </c>
      <c r="FL5" s="5">
        <v>1</v>
      </c>
      <c r="FM5" s="5">
        <v>1</v>
      </c>
      <c r="FN5" s="5">
        <v>1</v>
      </c>
      <c r="FO5" s="5">
        <v>1</v>
      </c>
      <c r="FP5" s="5">
        <v>1</v>
      </c>
      <c r="FQ5" s="5">
        <v>1</v>
      </c>
      <c r="FR5" s="5">
        <v>1</v>
      </c>
      <c r="FS5" s="5">
        <v>1</v>
      </c>
      <c r="FT5" s="5">
        <v>1</v>
      </c>
      <c r="FU5" s="5">
        <v>1</v>
      </c>
      <c r="FV5" s="5">
        <v>1</v>
      </c>
      <c r="FW5" s="5">
        <v>1</v>
      </c>
      <c r="FX5" s="5">
        <v>1</v>
      </c>
      <c r="FY5" s="5">
        <v>1</v>
      </c>
      <c r="FZ5" s="5">
        <v>1</v>
      </c>
      <c r="GA5" s="5">
        <v>1</v>
      </c>
      <c r="GB5" s="5">
        <v>1</v>
      </c>
      <c r="GC5" s="5">
        <v>1</v>
      </c>
      <c r="GD5" s="5">
        <v>1</v>
      </c>
      <c r="GE5" s="5">
        <v>1</v>
      </c>
      <c r="GF5" s="5">
        <v>1</v>
      </c>
      <c r="GG5" s="5">
        <v>1</v>
      </c>
      <c r="GH5" s="5">
        <v>1</v>
      </c>
    </row>
    <row r="6" spans="1:190" x14ac:dyDescent="0.35">
      <c r="C6" s="7" t="s">
        <v>14</v>
      </c>
      <c r="F6" s="125">
        <v>0</v>
      </c>
      <c r="G6" s="941">
        <v>63</v>
      </c>
      <c r="I6" s="12">
        <f t="shared" si="5"/>
        <v>63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  <c r="DT6" s="5">
        <v>1</v>
      </c>
      <c r="DU6" s="5">
        <v>1</v>
      </c>
      <c r="DV6" s="5">
        <v>1</v>
      </c>
      <c r="DW6" s="5">
        <v>1</v>
      </c>
      <c r="DX6" s="5">
        <v>1</v>
      </c>
      <c r="DY6" s="5">
        <v>1</v>
      </c>
      <c r="DZ6" s="5">
        <v>1</v>
      </c>
      <c r="EA6" s="5">
        <v>1</v>
      </c>
      <c r="EB6" s="5">
        <v>1</v>
      </c>
      <c r="EC6" s="5">
        <v>1</v>
      </c>
      <c r="ED6" s="5">
        <v>1</v>
      </c>
      <c r="EE6" s="5">
        <v>1</v>
      </c>
      <c r="EF6" s="5">
        <v>1</v>
      </c>
      <c r="EG6" s="5">
        <v>1</v>
      </c>
      <c r="EH6" s="5">
        <v>1</v>
      </c>
      <c r="EI6" s="5">
        <v>1</v>
      </c>
      <c r="EJ6" s="5">
        <v>1</v>
      </c>
      <c r="EK6" s="5">
        <v>1</v>
      </c>
      <c r="EL6" s="5">
        <v>1</v>
      </c>
      <c r="EM6" s="5">
        <v>1</v>
      </c>
      <c r="EN6" s="5">
        <v>1</v>
      </c>
      <c r="EO6" s="5">
        <v>1</v>
      </c>
      <c r="EP6" s="5">
        <v>1</v>
      </c>
      <c r="EQ6" s="5">
        <v>1</v>
      </c>
      <c r="ER6" s="5">
        <v>1</v>
      </c>
      <c r="ES6" s="5">
        <v>1</v>
      </c>
      <c r="ET6" s="5">
        <v>1</v>
      </c>
      <c r="EU6" s="5">
        <v>1</v>
      </c>
      <c r="EV6" s="5">
        <v>1</v>
      </c>
      <c r="EW6" s="5">
        <v>1</v>
      </c>
      <c r="EX6" s="5">
        <v>1</v>
      </c>
      <c r="EY6" s="5">
        <v>1</v>
      </c>
      <c r="EZ6" s="5">
        <v>1</v>
      </c>
      <c r="FA6" s="5">
        <v>1</v>
      </c>
      <c r="FB6" s="5">
        <v>1</v>
      </c>
      <c r="FC6" s="5">
        <v>1</v>
      </c>
      <c r="FD6" s="5">
        <v>1</v>
      </c>
      <c r="FE6" s="5">
        <v>1</v>
      </c>
      <c r="FF6" s="5">
        <v>1</v>
      </c>
      <c r="FG6" s="5">
        <v>1</v>
      </c>
      <c r="FH6" s="5">
        <v>1</v>
      </c>
      <c r="FI6" s="5">
        <v>1</v>
      </c>
      <c r="FJ6" s="5">
        <v>1</v>
      </c>
      <c r="FK6" s="5">
        <v>1</v>
      </c>
      <c r="FL6" s="5">
        <v>1</v>
      </c>
      <c r="FM6" s="5">
        <v>1</v>
      </c>
      <c r="FN6" s="5">
        <v>1</v>
      </c>
      <c r="FO6" s="5">
        <v>1</v>
      </c>
      <c r="FP6" s="5">
        <v>1</v>
      </c>
      <c r="FQ6" s="5">
        <v>1</v>
      </c>
      <c r="FR6" s="5">
        <v>1</v>
      </c>
      <c r="FS6" s="5">
        <v>1</v>
      </c>
      <c r="FT6" s="5">
        <v>1</v>
      </c>
      <c r="FU6" s="5">
        <v>1</v>
      </c>
      <c r="FV6" s="5">
        <v>1</v>
      </c>
      <c r="FW6" s="5">
        <v>1</v>
      </c>
      <c r="FX6" s="5">
        <v>1</v>
      </c>
      <c r="FY6" s="5">
        <v>1</v>
      </c>
      <c r="FZ6" s="5">
        <v>1</v>
      </c>
      <c r="GA6" s="5">
        <v>1</v>
      </c>
      <c r="GB6" s="5">
        <v>1</v>
      </c>
      <c r="GC6" s="5">
        <v>1</v>
      </c>
      <c r="GD6" s="5">
        <v>1</v>
      </c>
      <c r="GE6" s="5">
        <v>1</v>
      </c>
      <c r="GF6" s="5">
        <v>1</v>
      </c>
      <c r="GG6" s="5">
        <v>1</v>
      </c>
      <c r="GH6" s="5">
        <v>1</v>
      </c>
    </row>
    <row r="7" spans="1:190" x14ac:dyDescent="0.35">
      <c r="C7" s="7" t="s">
        <v>15</v>
      </c>
      <c r="F7" s="125">
        <v>0</v>
      </c>
      <c r="G7" s="941">
        <v>64</v>
      </c>
      <c r="I7" s="12">
        <f t="shared" si="5"/>
        <v>64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  <c r="DT7" s="5">
        <v>1</v>
      </c>
      <c r="DU7" s="5">
        <v>1</v>
      </c>
      <c r="DV7" s="5">
        <v>1</v>
      </c>
      <c r="DW7" s="5">
        <v>1</v>
      </c>
      <c r="DX7" s="5">
        <v>1</v>
      </c>
      <c r="DY7" s="5">
        <v>1</v>
      </c>
      <c r="DZ7" s="5">
        <v>1</v>
      </c>
      <c r="EA7" s="5">
        <v>1</v>
      </c>
      <c r="EB7" s="5">
        <v>1</v>
      </c>
      <c r="EC7" s="5">
        <v>1</v>
      </c>
      <c r="ED7" s="5">
        <v>1</v>
      </c>
      <c r="EE7" s="5">
        <v>1</v>
      </c>
      <c r="EF7" s="5">
        <v>1</v>
      </c>
      <c r="EG7" s="5">
        <v>1</v>
      </c>
      <c r="EH7" s="5">
        <v>1</v>
      </c>
      <c r="EI7" s="5">
        <v>1</v>
      </c>
      <c r="EJ7" s="5">
        <v>1</v>
      </c>
      <c r="EK7" s="5">
        <v>1</v>
      </c>
      <c r="EL7" s="5">
        <v>1</v>
      </c>
      <c r="EM7" s="5">
        <v>1</v>
      </c>
      <c r="EN7" s="5">
        <v>1</v>
      </c>
      <c r="EO7" s="5">
        <v>1</v>
      </c>
      <c r="EP7" s="5">
        <v>1</v>
      </c>
      <c r="EQ7" s="5">
        <v>1</v>
      </c>
      <c r="ER7" s="5">
        <v>1</v>
      </c>
      <c r="ES7" s="5">
        <v>1</v>
      </c>
      <c r="ET7" s="5">
        <v>1</v>
      </c>
      <c r="EU7" s="5">
        <v>1</v>
      </c>
      <c r="EV7" s="5">
        <v>1</v>
      </c>
      <c r="EW7" s="5">
        <v>1</v>
      </c>
      <c r="EX7" s="5">
        <v>1</v>
      </c>
      <c r="EY7" s="5">
        <v>1</v>
      </c>
      <c r="EZ7" s="5">
        <v>1</v>
      </c>
      <c r="FA7" s="5">
        <v>1</v>
      </c>
      <c r="FB7" s="5">
        <v>1</v>
      </c>
      <c r="FC7" s="5">
        <v>1</v>
      </c>
      <c r="FD7" s="5">
        <v>1</v>
      </c>
      <c r="FE7" s="5">
        <v>1</v>
      </c>
      <c r="FF7" s="5">
        <v>1</v>
      </c>
      <c r="FG7" s="5">
        <v>1</v>
      </c>
      <c r="FH7" s="5">
        <v>1</v>
      </c>
      <c r="FI7" s="5">
        <v>1</v>
      </c>
      <c r="FJ7" s="5">
        <v>1</v>
      </c>
      <c r="FK7" s="5">
        <v>1</v>
      </c>
      <c r="FL7" s="5">
        <v>1</v>
      </c>
      <c r="FM7" s="5">
        <v>1</v>
      </c>
      <c r="FN7" s="5">
        <v>1</v>
      </c>
      <c r="FO7" s="5">
        <v>1</v>
      </c>
      <c r="FP7" s="5">
        <v>1</v>
      </c>
      <c r="FQ7" s="5">
        <v>1</v>
      </c>
      <c r="FR7" s="5">
        <v>1</v>
      </c>
      <c r="FS7" s="5">
        <v>1</v>
      </c>
      <c r="FT7" s="5">
        <v>1</v>
      </c>
      <c r="FU7" s="5">
        <v>1</v>
      </c>
      <c r="FV7" s="5">
        <v>1</v>
      </c>
      <c r="FW7" s="5">
        <v>1</v>
      </c>
      <c r="FX7" s="5">
        <v>1</v>
      </c>
      <c r="FY7" s="5">
        <v>1</v>
      </c>
      <c r="FZ7" s="5">
        <v>1</v>
      </c>
      <c r="GA7" s="5">
        <v>1</v>
      </c>
      <c r="GB7" s="5">
        <v>1</v>
      </c>
      <c r="GC7" s="5">
        <v>1</v>
      </c>
      <c r="GD7" s="5">
        <v>1</v>
      </c>
      <c r="GE7" s="5">
        <v>1</v>
      </c>
      <c r="GF7" s="5">
        <v>1</v>
      </c>
      <c r="GG7" s="5">
        <v>1</v>
      </c>
      <c r="GH7" s="5">
        <v>1</v>
      </c>
    </row>
    <row r="8" spans="1:190" x14ac:dyDescent="0.35">
      <c r="C8" s="7" t="s">
        <v>16</v>
      </c>
      <c r="G8" s="941">
        <v>65</v>
      </c>
      <c r="I8" s="12">
        <f t="shared" si="5"/>
        <v>65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1</v>
      </c>
      <c r="DW8" s="5">
        <v>1</v>
      </c>
      <c r="DX8" s="5">
        <v>1</v>
      </c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1</v>
      </c>
      <c r="EH8" s="5">
        <v>1</v>
      </c>
      <c r="EI8" s="5">
        <v>1</v>
      </c>
      <c r="EJ8" s="5">
        <v>1</v>
      </c>
      <c r="EK8" s="5">
        <v>1</v>
      </c>
      <c r="EL8" s="5">
        <v>1</v>
      </c>
      <c r="EM8" s="5">
        <v>1</v>
      </c>
      <c r="EN8" s="5">
        <v>1</v>
      </c>
      <c r="EO8" s="5">
        <v>1</v>
      </c>
      <c r="EP8" s="5">
        <v>1</v>
      </c>
      <c r="EQ8" s="5">
        <v>1</v>
      </c>
      <c r="ER8" s="5">
        <v>1</v>
      </c>
      <c r="ES8" s="5">
        <v>1</v>
      </c>
      <c r="ET8" s="5">
        <v>1</v>
      </c>
      <c r="EU8" s="5">
        <v>1</v>
      </c>
      <c r="EV8" s="5">
        <v>1</v>
      </c>
      <c r="EW8" s="5">
        <v>1</v>
      </c>
      <c r="EX8" s="5">
        <v>1</v>
      </c>
      <c r="EY8" s="5">
        <v>1</v>
      </c>
      <c r="EZ8" s="5">
        <v>1</v>
      </c>
      <c r="FA8" s="5">
        <v>1</v>
      </c>
      <c r="FB8" s="5">
        <v>1</v>
      </c>
      <c r="FC8" s="5">
        <v>1</v>
      </c>
      <c r="FD8" s="5">
        <v>1</v>
      </c>
      <c r="FE8" s="5">
        <v>1</v>
      </c>
      <c r="FF8" s="5">
        <v>1</v>
      </c>
      <c r="FG8" s="5">
        <v>1</v>
      </c>
      <c r="FH8" s="5">
        <v>1</v>
      </c>
      <c r="FI8" s="5">
        <v>1</v>
      </c>
      <c r="FJ8" s="5">
        <v>1</v>
      </c>
      <c r="FK8" s="5">
        <v>1</v>
      </c>
      <c r="FL8" s="5">
        <v>1</v>
      </c>
      <c r="FM8" s="5">
        <v>1</v>
      </c>
      <c r="FN8" s="5">
        <v>1</v>
      </c>
      <c r="FO8" s="5">
        <v>1</v>
      </c>
      <c r="FP8" s="5">
        <v>1</v>
      </c>
      <c r="FQ8" s="5">
        <v>1</v>
      </c>
      <c r="FR8" s="5">
        <v>1</v>
      </c>
      <c r="FS8" s="5">
        <v>1</v>
      </c>
      <c r="FT8" s="5">
        <v>1</v>
      </c>
      <c r="FU8" s="5">
        <v>1</v>
      </c>
      <c r="FV8" s="5">
        <v>1</v>
      </c>
      <c r="FW8" s="5">
        <v>1</v>
      </c>
      <c r="FX8" s="5">
        <v>1</v>
      </c>
      <c r="FY8" s="5">
        <v>1</v>
      </c>
      <c r="FZ8" s="5">
        <v>1</v>
      </c>
      <c r="GA8" s="5">
        <v>1</v>
      </c>
      <c r="GB8" s="5">
        <v>1</v>
      </c>
      <c r="GC8" s="5">
        <v>1</v>
      </c>
      <c r="GD8" s="5">
        <v>1</v>
      </c>
      <c r="GE8" s="5">
        <v>1</v>
      </c>
      <c r="GF8" s="5">
        <v>1</v>
      </c>
      <c r="GG8" s="5">
        <v>1</v>
      </c>
      <c r="GH8" s="5">
        <v>1</v>
      </c>
    </row>
    <row r="9" spans="1:190" x14ac:dyDescent="0.35">
      <c r="C9" s="7" t="s">
        <v>17</v>
      </c>
      <c r="G9" s="941">
        <v>66</v>
      </c>
      <c r="I9" s="12">
        <f t="shared" si="5"/>
        <v>66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  <c r="DT9" s="5">
        <v>1</v>
      </c>
      <c r="DU9" s="5">
        <v>1</v>
      </c>
      <c r="DV9" s="5">
        <v>1</v>
      </c>
      <c r="DW9" s="5">
        <v>1</v>
      </c>
      <c r="DX9" s="5">
        <v>1</v>
      </c>
      <c r="DY9" s="5">
        <v>1</v>
      </c>
      <c r="DZ9" s="5">
        <v>1</v>
      </c>
      <c r="EA9" s="5">
        <v>1</v>
      </c>
      <c r="EB9" s="5">
        <v>1</v>
      </c>
      <c r="EC9" s="5">
        <v>1</v>
      </c>
      <c r="ED9" s="5">
        <v>1</v>
      </c>
      <c r="EE9" s="5">
        <v>1</v>
      </c>
      <c r="EF9" s="5">
        <v>1</v>
      </c>
      <c r="EG9" s="5">
        <v>1</v>
      </c>
      <c r="EH9" s="5">
        <v>1</v>
      </c>
      <c r="EI9" s="5">
        <v>1</v>
      </c>
      <c r="EJ9" s="5">
        <v>1</v>
      </c>
      <c r="EK9" s="5">
        <v>1</v>
      </c>
      <c r="EL9" s="5">
        <v>1</v>
      </c>
      <c r="EM9" s="5">
        <v>1</v>
      </c>
      <c r="EN9" s="5">
        <v>1</v>
      </c>
      <c r="EO9" s="5">
        <v>1</v>
      </c>
      <c r="EP9" s="5">
        <v>1</v>
      </c>
      <c r="EQ9" s="5">
        <v>1</v>
      </c>
      <c r="ER9" s="5">
        <v>1</v>
      </c>
      <c r="ES9" s="5">
        <v>1</v>
      </c>
      <c r="ET9" s="5">
        <v>1</v>
      </c>
      <c r="EU9" s="5">
        <v>1</v>
      </c>
      <c r="EV9" s="5">
        <v>1</v>
      </c>
      <c r="EW9" s="5">
        <v>1</v>
      </c>
      <c r="EX9" s="5">
        <v>1</v>
      </c>
      <c r="EY9" s="5">
        <v>1</v>
      </c>
      <c r="EZ9" s="5">
        <v>1</v>
      </c>
      <c r="FA9" s="5">
        <v>1</v>
      </c>
      <c r="FB9" s="5">
        <v>1</v>
      </c>
      <c r="FC9" s="5">
        <v>1</v>
      </c>
      <c r="FD9" s="5">
        <v>1</v>
      </c>
      <c r="FE9" s="5">
        <v>1</v>
      </c>
      <c r="FF9" s="5">
        <v>1</v>
      </c>
      <c r="FG9" s="5">
        <v>1</v>
      </c>
      <c r="FH9" s="5">
        <v>1</v>
      </c>
      <c r="FI9" s="5">
        <v>1</v>
      </c>
      <c r="FJ9" s="5">
        <v>1</v>
      </c>
      <c r="FK9" s="5">
        <v>1</v>
      </c>
      <c r="FL9" s="5">
        <v>1</v>
      </c>
      <c r="FM9" s="5">
        <v>1</v>
      </c>
      <c r="FN9" s="5">
        <v>1</v>
      </c>
      <c r="FO9" s="5">
        <v>1</v>
      </c>
      <c r="FP9" s="5">
        <v>1</v>
      </c>
      <c r="FQ9" s="5">
        <v>1</v>
      </c>
      <c r="FR9" s="5">
        <v>1</v>
      </c>
      <c r="FS9" s="5">
        <v>1</v>
      </c>
      <c r="FT9" s="5">
        <v>1</v>
      </c>
      <c r="FU9" s="5">
        <v>1</v>
      </c>
      <c r="FV9" s="5">
        <v>1</v>
      </c>
      <c r="FW9" s="5">
        <v>1</v>
      </c>
      <c r="FX9" s="5">
        <v>1</v>
      </c>
      <c r="FY9" s="5">
        <v>1</v>
      </c>
      <c r="FZ9" s="5">
        <v>1</v>
      </c>
      <c r="GA9" s="5">
        <v>1</v>
      </c>
      <c r="GB9" s="5">
        <v>1</v>
      </c>
      <c r="GC9" s="5">
        <v>1</v>
      </c>
      <c r="GD9" s="5">
        <v>1</v>
      </c>
      <c r="GE9" s="5">
        <v>1</v>
      </c>
      <c r="GF9" s="5">
        <v>1</v>
      </c>
      <c r="GG9" s="5">
        <v>1</v>
      </c>
      <c r="GH9" s="5">
        <v>1</v>
      </c>
    </row>
    <row r="10" spans="1:190" x14ac:dyDescent="0.35">
      <c r="C10" s="7" t="s">
        <v>18</v>
      </c>
      <c r="G10" s="941">
        <v>67</v>
      </c>
      <c r="I10" s="12">
        <f t="shared" si="5"/>
        <v>67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  <c r="DT10" s="5">
        <v>1</v>
      </c>
      <c r="DU10" s="5">
        <v>1</v>
      </c>
      <c r="DV10" s="5">
        <v>1</v>
      </c>
      <c r="DW10" s="5">
        <v>1</v>
      </c>
      <c r="DX10" s="5">
        <v>1</v>
      </c>
      <c r="DY10" s="5">
        <v>1</v>
      </c>
      <c r="DZ10" s="5">
        <v>1</v>
      </c>
      <c r="EA10" s="5">
        <v>1</v>
      </c>
      <c r="EB10" s="5">
        <v>1</v>
      </c>
      <c r="EC10" s="5">
        <v>1</v>
      </c>
      <c r="ED10" s="5">
        <v>1</v>
      </c>
      <c r="EE10" s="5">
        <v>1</v>
      </c>
      <c r="EF10" s="5">
        <v>1</v>
      </c>
      <c r="EG10" s="5">
        <v>1</v>
      </c>
      <c r="EH10" s="5">
        <v>1</v>
      </c>
      <c r="EI10" s="5">
        <v>1</v>
      </c>
      <c r="EJ10" s="5">
        <v>1</v>
      </c>
      <c r="EK10" s="5">
        <v>1</v>
      </c>
      <c r="EL10" s="5">
        <v>1</v>
      </c>
      <c r="EM10" s="5">
        <v>1</v>
      </c>
      <c r="EN10" s="5">
        <v>1</v>
      </c>
      <c r="EO10" s="5">
        <v>1</v>
      </c>
      <c r="EP10" s="5">
        <v>1</v>
      </c>
      <c r="EQ10" s="5">
        <v>1</v>
      </c>
      <c r="ER10" s="5">
        <v>1</v>
      </c>
      <c r="ES10" s="5">
        <v>1</v>
      </c>
      <c r="ET10" s="5">
        <v>1</v>
      </c>
      <c r="EU10" s="5">
        <v>1</v>
      </c>
      <c r="EV10" s="5">
        <v>1</v>
      </c>
      <c r="EW10" s="5">
        <v>1</v>
      </c>
      <c r="EX10" s="5">
        <v>1</v>
      </c>
      <c r="EY10" s="5">
        <v>1</v>
      </c>
      <c r="EZ10" s="5">
        <v>1</v>
      </c>
      <c r="FA10" s="5">
        <v>1</v>
      </c>
      <c r="FB10" s="5">
        <v>1</v>
      </c>
      <c r="FC10" s="5">
        <v>1</v>
      </c>
      <c r="FD10" s="5">
        <v>1</v>
      </c>
      <c r="FE10" s="5">
        <v>1</v>
      </c>
      <c r="FF10" s="5">
        <v>1</v>
      </c>
      <c r="FG10" s="5">
        <v>1</v>
      </c>
      <c r="FH10" s="5">
        <v>1</v>
      </c>
      <c r="FI10" s="5">
        <v>1</v>
      </c>
      <c r="FJ10" s="5">
        <v>1</v>
      </c>
      <c r="FK10" s="5">
        <v>1</v>
      </c>
      <c r="FL10" s="5">
        <v>1</v>
      </c>
      <c r="FM10" s="5">
        <v>1</v>
      </c>
      <c r="FN10" s="5">
        <v>1</v>
      </c>
      <c r="FO10" s="5">
        <v>1</v>
      </c>
      <c r="FP10" s="5">
        <v>1</v>
      </c>
      <c r="FQ10" s="5">
        <v>1</v>
      </c>
      <c r="FR10" s="5">
        <v>1</v>
      </c>
      <c r="FS10" s="5">
        <v>1</v>
      </c>
      <c r="FT10" s="5">
        <v>1</v>
      </c>
      <c r="FU10" s="5">
        <v>1</v>
      </c>
      <c r="FV10" s="5">
        <v>1</v>
      </c>
      <c r="FW10" s="5">
        <v>1</v>
      </c>
      <c r="FX10" s="5">
        <v>1</v>
      </c>
      <c r="FY10" s="5">
        <v>1</v>
      </c>
      <c r="FZ10" s="5">
        <v>1</v>
      </c>
      <c r="GA10" s="5">
        <v>1</v>
      </c>
      <c r="GB10" s="5">
        <v>1</v>
      </c>
      <c r="GC10" s="5">
        <v>1</v>
      </c>
      <c r="GD10" s="5">
        <v>1</v>
      </c>
      <c r="GE10" s="5">
        <v>1</v>
      </c>
      <c r="GF10" s="5">
        <v>1</v>
      </c>
      <c r="GG10" s="5">
        <v>1</v>
      </c>
      <c r="GH10" s="5">
        <v>1</v>
      </c>
    </row>
    <row r="11" spans="1:190" x14ac:dyDescent="0.35">
      <c r="C11" s="7" t="s">
        <v>19</v>
      </c>
      <c r="G11" s="941">
        <v>68</v>
      </c>
      <c r="I11" s="12">
        <f t="shared" si="5"/>
        <v>68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  <c r="DT11" s="5">
        <v>1</v>
      </c>
      <c r="DU11" s="5">
        <v>1</v>
      </c>
      <c r="DV11" s="5">
        <v>1</v>
      </c>
      <c r="DW11" s="5">
        <v>1</v>
      </c>
      <c r="DX11" s="5">
        <v>1</v>
      </c>
      <c r="DY11" s="5">
        <v>1</v>
      </c>
      <c r="DZ11" s="5">
        <v>1</v>
      </c>
      <c r="EA11" s="5">
        <v>1</v>
      </c>
      <c r="EB11" s="5">
        <v>1</v>
      </c>
      <c r="EC11" s="5">
        <v>1</v>
      </c>
      <c r="ED11" s="5">
        <v>1</v>
      </c>
      <c r="EE11" s="5">
        <v>1</v>
      </c>
      <c r="EF11" s="5">
        <v>1</v>
      </c>
      <c r="EG11" s="5">
        <v>1</v>
      </c>
      <c r="EH11" s="5">
        <v>1</v>
      </c>
      <c r="EI11" s="5">
        <v>1</v>
      </c>
      <c r="EJ11" s="5">
        <v>1</v>
      </c>
      <c r="EK11" s="5">
        <v>1</v>
      </c>
      <c r="EL11" s="5">
        <v>1</v>
      </c>
      <c r="EM11" s="5">
        <v>1</v>
      </c>
      <c r="EN11" s="5">
        <v>1</v>
      </c>
      <c r="EO11" s="5">
        <v>1</v>
      </c>
      <c r="EP11" s="5">
        <v>1</v>
      </c>
      <c r="EQ11" s="5">
        <v>1</v>
      </c>
      <c r="ER11" s="5">
        <v>1</v>
      </c>
      <c r="ES11" s="5">
        <v>1</v>
      </c>
      <c r="ET11" s="5">
        <v>1</v>
      </c>
      <c r="EU11" s="5">
        <v>1</v>
      </c>
      <c r="EV11" s="5">
        <v>1</v>
      </c>
      <c r="EW11" s="5">
        <v>1</v>
      </c>
      <c r="EX11" s="5">
        <v>1</v>
      </c>
      <c r="EY11" s="5">
        <v>1</v>
      </c>
      <c r="EZ11" s="5">
        <v>1</v>
      </c>
      <c r="FA11" s="5">
        <v>1</v>
      </c>
      <c r="FB11" s="5">
        <v>1</v>
      </c>
      <c r="FC11" s="5">
        <v>1</v>
      </c>
      <c r="FD11" s="5">
        <v>1</v>
      </c>
      <c r="FE11" s="5">
        <v>1</v>
      </c>
      <c r="FF11" s="5">
        <v>1</v>
      </c>
      <c r="FG11" s="5">
        <v>1</v>
      </c>
      <c r="FH11" s="5">
        <v>1</v>
      </c>
      <c r="FI11" s="5">
        <v>1</v>
      </c>
      <c r="FJ11" s="5">
        <v>1</v>
      </c>
      <c r="FK11" s="5">
        <v>1</v>
      </c>
      <c r="FL11" s="5">
        <v>1</v>
      </c>
      <c r="FM11" s="5">
        <v>1</v>
      </c>
      <c r="FN11" s="5">
        <v>1</v>
      </c>
      <c r="FO11" s="5">
        <v>1</v>
      </c>
      <c r="FP11" s="5">
        <v>1</v>
      </c>
      <c r="FQ11" s="5">
        <v>1</v>
      </c>
      <c r="FR11" s="5">
        <v>1</v>
      </c>
      <c r="FS11" s="5">
        <v>1</v>
      </c>
      <c r="FT11" s="5">
        <v>1</v>
      </c>
      <c r="FU11" s="5">
        <v>1</v>
      </c>
      <c r="FV11" s="5">
        <v>1</v>
      </c>
      <c r="FW11" s="5">
        <v>1</v>
      </c>
      <c r="FX11" s="5">
        <v>1</v>
      </c>
      <c r="FY11" s="5">
        <v>1</v>
      </c>
      <c r="FZ11" s="5">
        <v>1</v>
      </c>
      <c r="GA11" s="5">
        <v>1</v>
      </c>
      <c r="GB11" s="5">
        <v>1</v>
      </c>
      <c r="GC11" s="5">
        <v>1</v>
      </c>
      <c r="GD11" s="5">
        <v>1</v>
      </c>
      <c r="GE11" s="5">
        <v>1</v>
      </c>
      <c r="GF11" s="5">
        <v>1</v>
      </c>
      <c r="GG11" s="5">
        <v>1</v>
      </c>
      <c r="GH11" s="5">
        <v>1</v>
      </c>
    </row>
    <row r="12" spans="1:190" x14ac:dyDescent="0.35">
      <c r="C12" s="7" t="s">
        <v>20</v>
      </c>
      <c r="G12" s="941">
        <v>69</v>
      </c>
      <c r="I12" s="12">
        <f t="shared" si="5"/>
        <v>69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  <c r="DT12" s="5">
        <v>1</v>
      </c>
      <c r="DU12" s="5">
        <v>1</v>
      </c>
      <c r="DV12" s="5">
        <v>1</v>
      </c>
      <c r="DW12" s="5">
        <v>1</v>
      </c>
      <c r="DX12" s="5">
        <v>1</v>
      </c>
      <c r="DY12" s="5">
        <v>1</v>
      </c>
      <c r="DZ12" s="5">
        <v>1</v>
      </c>
      <c r="EA12" s="5">
        <v>1</v>
      </c>
      <c r="EB12" s="5">
        <v>1</v>
      </c>
      <c r="EC12" s="5">
        <v>1</v>
      </c>
      <c r="ED12" s="5">
        <v>1</v>
      </c>
      <c r="EE12" s="5">
        <v>1</v>
      </c>
      <c r="EF12" s="5">
        <v>1</v>
      </c>
      <c r="EG12" s="5">
        <v>1</v>
      </c>
      <c r="EH12" s="5">
        <v>1</v>
      </c>
      <c r="EI12" s="5">
        <v>1</v>
      </c>
      <c r="EJ12" s="5">
        <v>1</v>
      </c>
      <c r="EK12" s="5">
        <v>1</v>
      </c>
      <c r="EL12" s="5">
        <v>1</v>
      </c>
      <c r="EM12" s="5">
        <v>1</v>
      </c>
      <c r="EN12" s="5">
        <v>1</v>
      </c>
      <c r="EO12" s="5">
        <v>1</v>
      </c>
      <c r="EP12" s="5">
        <v>1</v>
      </c>
      <c r="EQ12" s="5">
        <v>1</v>
      </c>
      <c r="ER12" s="5">
        <v>1</v>
      </c>
      <c r="ES12" s="5">
        <v>1</v>
      </c>
      <c r="ET12" s="5">
        <v>1</v>
      </c>
      <c r="EU12" s="5">
        <v>1</v>
      </c>
      <c r="EV12" s="5">
        <v>1</v>
      </c>
      <c r="EW12" s="5">
        <v>1</v>
      </c>
      <c r="EX12" s="5">
        <v>1</v>
      </c>
      <c r="EY12" s="5">
        <v>1</v>
      </c>
      <c r="EZ12" s="5">
        <v>1</v>
      </c>
      <c r="FA12" s="5">
        <v>1</v>
      </c>
      <c r="FB12" s="5">
        <v>1</v>
      </c>
      <c r="FC12" s="5">
        <v>1</v>
      </c>
      <c r="FD12" s="5">
        <v>1</v>
      </c>
      <c r="FE12" s="5">
        <v>1</v>
      </c>
      <c r="FF12" s="5">
        <v>1</v>
      </c>
      <c r="FG12" s="5">
        <v>1</v>
      </c>
      <c r="FH12" s="5">
        <v>1</v>
      </c>
      <c r="FI12" s="5">
        <v>1</v>
      </c>
      <c r="FJ12" s="5">
        <v>1</v>
      </c>
      <c r="FK12" s="5">
        <v>1</v>
      </c>
      <c r="FL12" s="5">
        <v>1</v>
      </c>
      <c r="FM12" s="5">
        <v>1</v>
      </c>
      <c r="FN12" s="5">
        <v>1</v>
      </c>
      <c r="FO12" s="5">
        <v>1</v>
      </c>
      <c r="FP12" s="5">
        <v>1</v>
      </c>
      <c r="FQ12" s="5">
        <v>1</v>
      </c>
      <c r="FR12" s="5">
        <v>1</v>
      </c>
      <c r="FS12" s="5">
        <v>1</v>
      </c>
      <c r="FT12" s="5">
        <v>1</v>
      </c>
      <c r="FU12" s="5">
        <v>1</v>
      </c>
      <c r="FV12" s="5">
        <v>1</v>
      </c>
      <c r="FW12" s="5">
        <v>1</v>
      </c>
      <c r="FX12" s="5">
        <v>1</v>
      </c>
      <c r="FY12" s="5">
        <v>1</v>
      </c>
      <c r="FZ12" s="5">
        <v>1</v>
      </c>
      <c r="GA12" s="5">
        <v>1</v>
      </c>
      <c r="GB12" s="5">
        <v>1</v>
      </c>
      <c r="GC12" s="5">
        <v>1</v>
      </c>
      <c r="GD12" s="5">
        <v>1</v>
      </c>
      <c r="GE12" s="5">
        <v>1</v>
      </c>
      <c r="GF12" s="5">
        <v>1</v>
      </c>
      <c r="GG12" s="5">
        <v>1</v>
      </c>
      <c r="GH12" s="5">
        <v>1</v>
      </c>
    </row>
    <row r="13" spans="1:190" x14ac:dyDescent="0.35">
      <c r="B13" s="6">
        <v>2637</v>
      </c>
      <c r="C13" s="7" t="s">
        <v>21</v>
      </c>
      <c r="D13" s="5" t="s">
        <v>21</v>
      </c>
      <c r="F13" s="125">
        <v>0</v>
      </c>
      <c r="G13" s="941">
        <v>70</v>
      </c>
      <c r="H13" s="12">
        <v>0</v>
      </c>
      <c r="I13" s="12">
        <f t="shared" ref="I13" si="6">G13+H13</f>
        <v>70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  <c r="DT13" s="5">
        <v>1</v>
      </c>
      <c r="DU13" s="5">
        <v>1</v>
      </c>
      <c r="DV13" s="5">
        <v>1</v>
      </c>
      <c r="DW13" s="5">
        <v>1</v>
      </c>
      <c r="DX13" s="5">
        <v>1</v>
      </c>
      <c r="DY13" s="5">
        <v>1</v>
      </c>
      <c r="DZ13" s="5">
        <v>1</v>
      </c>
      <c r="EA13" s="5">
        <v>1</v>
      </c>
      <c r="EB13" s="5">
        <v>1</v>
      </c>
      <c r="EC13" s="5">
        <v>1</v>
      </c>
      <c r="ED13" s="5">
        <v>1</v>
      </c>
      <c r="EE13" s="5">
        <v>1</v>
      </c>
      <c r="EF13" s="5">
        <v>1</v>
      </c>
      <c r="EG13" s="5">
        <v>1</v>
      </c>
      <c r="EH13" s="5">
        <v>1</v>
      </c>
      <c r="EI13" s="5">
        <v>1</v>
      </c>
      <c r="EJ13" s="5">
        <v>1</v>
      </c>
      <c r="EK13" s="5">
        <v>1</v>
      </c>
      <c r="EL13" s="5">
        <v>1</v>
      </c>
      <c r="EM13" s="5">
        <v>1</v>
      </c>
      <c r="EN13" s="5">
        <v>1</v>
      </c>
      <c r="EO13" s="5">
        <v>1</v>
      </c>
      <c r="EP13" s="5">
        <v>1</v>
      </c>
      <c r="EQ13" s="5">
        <v>1</v>
      </c>
      <c r="ER13" s="5">
        <v>1</v>
      </c>
      <c r="ES13" s="5">
        <v>1</v>
      </c>
      <c r="ET13" s="5">
        <v>1</v>
      </c>
      <c r="EU13" s="5">
        <v>1</v>
      </c>
      <c r="EV13" s="5">
        <v>1</v>
      </c>
      <c r="EW13" s="5">
        <v>1</v>
      </c>
      <c r="EX13" s="5">
        <v>1</v>
      </c>
      <c r="EY13" s="5">
        <v>1</v>
      </c>
      <c r="EZ13" s="5">
        <v>1</v>
      </c>
      <c r="FA13" s="5">
        <v>1</v>
      </c>
      <c r="FB13" s="5">
        <v>1</v>
      </c>
      <c r="FC13" s="5">
        <v>1</v>
      </c>
      <c r="FD13" s="5">
        <v>1</v>
      </c>
      <c r="FE13" s="5">
        <v>1</v>
      </c>
      <c r="FF13" s="5">
        <v>1</v>
      </c>
      <c r="FG13" s="5">
        <v>1</v>
      </c>
      <c r="FH13" s="5">
        <v>1</v>
      </c>
      <c r="FI13" s="5">
        <v>1</v>
      </c>
      <c r="FJ13" s="5">
        <v>1</v>
      </c>
      <c r="FK13" s="5">
        <v>1</v>
      </c>
      <c r="FL13" s="5">
        <v>1</v>
      </c>
      <c r="FM13" s="5">
        <v>1</v>
      </c>
      <c r="FN13" s="5">
        <v>1</v>
      </c>
      <c r="FO13" s="5">
        <v>1</v>
      </c>
      <c r="FP13" s="5">
        <v>1</v>
      </c>
      <c r="FQ13" s="5">
        <v>1</v>
      </c>
      <c r="FR13" s="5">
        <v>1</v>
      </c>
      <c r="FS13" s="5">
        <v>1</v>
      </c>
      <c r="FT13" s="5">
        <v>1</v>
      </c>
      <c r="FU13" s="5">
        <v>1</v>
      </c>
      <c r="FV13" s="5">
        <v>1</v>
      </c>
      <c r="FW13" s="5">
        <v>1</v>
      </c>
      <c r="FX13" s="5">
        <v>1</v>
      </c>
      <c r="FY13" s="5">
        <v>1</v>
      </c>
      <c r="FZ13" s="5">
        <v>1</v>
      </c>
      <c r="GA13" s="5">
        <v>1</v>
      </c>
      <c r="GB13" s="5">
        <v>1</v>
      </c>
      <c r="GC13" s="5">
        <v>1</v>
      </c>
      <c r="GD13" s="5">
        <v>1</v>
      </c>
      <c r="GE13" s="5">
        <v>1</v>
      </c>
      <c r="GF13" s="5">
        <v>1</v>
      </c>
      <c r="GG13" s="5">
        <v>1</v>
      </c>
      <c r="GH13" s="5">
        <v>1</v>
      </c>
    </row>
    <row r="14" spans="1:190" x14ac:dyDescent="0.35">
      <c r="A14" s="5" t="s">
        <v>22</v>
      </c>
      <c r="B14" s="6">
        <v>2656</v>
      </c>
      <c r="C14" s="7" t="s">
        <v>23</v>
      </c>
      <c r="D14" s="5" t="s">
        <v>24</v>
      </c>
      <c r="E14" s="5" t="s">
        <v>25</v>
      </c>
      <c r="F14" s="125">
        <v>0</v>
      </c>
      <c r="G14" s="941">
        <v>71</v>
      </c>
      <c r="H14" s="12">
        <v>0</v>
      </c>
      <c r="I14" s="12">
        <f>G14+H14</f>
        <v>71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  <c r="DT14" s="5">
        <v>1</v>
      </c>
      <c r="DU14" s="5">
        <v>1</v>
      </c>
      <c r="DV14" s="5">
        <v>1</v>
      </c>
      <c r="DW14" s="5">
        <v>1</v>
      </c>
      <c r="DX14" s="5">
        <v>1</v>
      </c>
      <c r="DY14" s="5">
        <v>1</v>
      </c>
      <c r="DZ14" s="5">
        <v>1</v>
      </c>
      <c r="EA14" s="5">
        <v>1</v>
      </c>
      <c r="EB14" s="5">
        <v>1</v>
      </c>
      <c r="EC14" s="5">
        <v>1</v>
      </c>
      <c r="ED14" s="5">
        <v>1</v>
      </c>
      <c r="EE14" s="5">
        <v>1</v>
      </c>
      <c r="EF14" s="5">
        <v>1</v>
      </c>
      <c r="EG14" s="5">
        <v>1</v>
      </c>
      <c r="EH14" s="5">
        <v>1</v>
      </c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>
        <v>1</v>
      </c>
      <c r="EO14" s="5">
        <v>1</v>
      </c>
      <c r="EP14" s="5">
        <v>1</v>
      </c>
      <c r="EQ14" s="5">
        <v>1</v>
      </c>
      <c r="ER14" s="5">
        <v>1</v>
      </c>
      <c r="ES14" s="5">
        <v>1</v>
      </c>
      <c r="ET14" s="5">
        <v>1</v>
      </c>
      <c r="EU14" s="5">
        <v>1</v>
      </c>
      <c r="EV14" s="5">
        <v>1</v>
      </c>
      <c r="EW14" s="5">
        <v>1</v>
      </c>
      <c r="EX14" s="5">
        <v>1</v>
      </c>
      <c r="EY14" s="5">
        <v>1</v>
      </c>
      <c r="EZ14" s="5">
        <v>1</v>
      </c>
      <c r="FA14" s="5">
        <v>1</v>
      </c>
      <c r="FB14" s="5">
        <v>1</v>
      </c>
      <c r="FC14" s="5">
        <v>1</v>
      </c>
      <c r="FD14" s="5">
        <v>1</v>
      </c>
      <c r="FE14" s="5">
        <v>1</v>
      </c>
      <c r="FF14" s="5">
        <v>1</v>
      </c>
      <c r="FG14" s="5">
        <v>1</v>
      </c>
      <c r="FH14" s="5">
        <v>1</v>
      </c>
      <c r="FI14" s="5">
        <v>1</v>
      </c>
      <c r="FJ14" s="5">
        <v>1</v>
      </c>
      <c r="FK14" s="5">
        <v>1</v>
      </c>
      <c r="FL14" s="5">
        <v>1</v>
      </c>
      <c r="FM14" s="5">
        <v>1</v>
      </c>
      <c r="FN14" s="5">
        <v>1</v>
      </c>
      <c r="FO14" s="5">
        <v>1</v>
      </c>
      <c r="FP14" s="5">
        <v>1</v>
      </c>
      <c r="FQ14" s="5">
        <v>1</v>
      </c>
      <c r="FR14" s="5">
        <v>1</v>
      </c>
      <c r="FS14" s="5">
        <v>1</v>
      </c>
      <c r="FT14" s="5">
        <v>1</v>
      </c>
      <c r="FU14" s="5">
        <v>1</v>
      </c>
      <c r="FV14" s="5">
        <v>1</v>
      </c>
      <c r="FW14" s="5">
        <v>1</v>
      </c>
      <c r="FX14" s="5">
        <v>1</v>
      </c>
      <c r="FY14" s="5">
        <v>1</v>
      </c>
      <c r="FZ14" s="5">
        <v>1</v>
      </c>
      <c r="GA14" s="5">
        <v>1</v>
      </c>
      <c r="GB14" s="5">
        <v>1</v>
      </c>
      <c r="GC14" s="5">
        <v>1</v>
      </c>
      <c r="GD14" s="5">
        <v>1</v>
      </c>
      <c r="GE14" s="5">
        <v>1</v>
      </c>
      <c r="GF14" s="5">
        <v>1</v>
      </c>
      <c r="GG14" s="5">
        <v>1</v>
      </c>
      <c r="GH14" s="5">
        <v>1</v>
      </c>
    </row>
    <row r="15" spans="1:190" x14ac:dyDescent="0.35">
      <c r="A15" s="5" t="s">
        <v>26</v>
      </c>
      <c r="B15" s="6">
        <v>2990</v>
      </c>
      <c r="C15" s="7" t="s">
        <v>27</v>
      </c>
      <c r="D15" s="5" t="s">
        <v>28</v>
      </c>
      <c r="F15" s="125">
        <v>0</v>
      </c>
      <c r="G15" s="941">
        <v>72</v>
      </c>
      <c r="H15" s="12">
        <v>0</v>
      </c>
      <c r="I15" s="12">
        <f>G15+H15</f>
        <v>72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  <c r="BT15" s="5">
        <v>1</v>
      </c>
      <c r="BU15" s="5">
        <v>1</v>
      </c>
      <c r="BV15" s="5">
        <v>1</v>
      </c>
      <c r="BW15" s="5">
        <v>1</v>
      </c>
      <c r="BX15" s="5">
        <v>1</v>
      </c>
      <c r="BY15" s="5">
        <v>1</v>
      </c>
      <c r="BZ15" s="5">
        <v>1</v>
      </c>
      <c r="CA15" s="5">
        <v>1</v>
      </c>
      <c r="CB15" s="5">
        <v>1</v>
      </c>
      <c r="CC15" s="5">
        <v>1</v>
      </c>
      <c r="CD15" s="5">
        <v>1</v>
      </c>
      <c r="CE15" s="5">
        <v>1</v>
      </c>
      <c r="CF15" s="5">
        <v>1</v>
      </c>
      <c r="CG15" s="5">
        <v>1</v>
      </c>
      <c r="CH15" s="5">
        <v>1</v>
      </c>
      <c r="CI15" s="5">
        <v>1</v>
      </c>
      <c r="CJ15" s="5">
        <v>1</v>
      </c>
      <c r="CK15" s="5">
        <v>1</v>
      </c>
      <c r="CL15" s="5">
        <v>1</v>
      </c>
      <c r="CM15" s="5">
        <v>1</v>
      </c>
      <c r="CN15" s="5">
        <v>1</v>
      </c>
      <c r="CO15" s="5">
        <v>1</v>
      </c>
      <c r="CP15" s="5">
        <v>1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>
        <v>1</v>
      </c>
      <c r="DB15" s="5">
        <v>1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>
        <v>1</v>
      </c>
      <c r="DI15" s="5">
        <v>1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1</v>
      </c>
      <c r="EA15" s="5">
        <v>1</v>
      </c>
      <c r="EB15" s="5">
        <v>1</v>
      </c>
      <c r="EC15" s="5">
        <v>1</v>
      </c>
      <c r="ED15" s="5">
        <v>1</v>
      </c>
      <c r="EE15" s="5">
        <v>1</v>
      </c>
      <c r="EF15" s="5">
        <v>1</v>
      </c>
      <c r="EG15" s="5">
        <v>1</v>
      </c>
      <c r="EH15" s="5">
        <v>1</v>
      </c>
      <c r="EI15" s="5">
        <v>1</v>
      </c>
      <c r="EJ15" s="5">
        <v>1</v>
      </c>
      <c r="EK15" s="5">
        <v>1</v>
      </c>
      <c r="EL15" s="5">
        <v>1</v>
      </c>
      <c r="EM15" s="5">
        <v>1</v>
      </c>
      <c r="EN15" s="5">
        <v>1</v>
      </c>
      <c r="EO15" s="5">
        <v>1</v>
      </c>
      <c r="EP15" s="5">
        <v>1</v>
      </c>
      <c r="EQ15" s="5">
        <v>1</v>
      </c>
      <c r="ER15" s="5">
        <v>1</v>
      </c>
      <c r="ES15" s="5">
        <v>1</v>
      </c>
      <c r="ET15" s="5">
        <v>1</v>
      </c>
      <c r="EU15" s="5">
        <v>1</v>
      </c>
      <c r="EV15" s="5">
        <v>1</v>
      </c>
      <c r="EW15" s="5">
        <v>1</v>
      </c>
      <c r="EX15" s="5">
        <v>1</v>
      </c>
      <c r="EY15" s="5">
        <v>1</v>
      </c>
      <c r="EZ15" s="5">
        <v>1</v>
      </c>
      <c r="FA15" s="5">
        <v>1</v>
      </c>
      <c r="FB15" s="5">
        <v>1</v>
      </c>
      <c r="FC15" s="5">
        <v>1</v>
      </c>
      <c r="FD15" s="5">
        <v>1</v>
      </c>
      <c r="FE15" s="5">
        <v>1</v>
      </c>
      <c r="FF15" s="5">
        <v>1</v>
      </c>
      <c r="FG15" s="5">
        <v>1</v>
      </c>
      <c r="FH15" s="5">
        <v>1</v>
      </c>
      <c r="FI15" s="5">
        <v>1</v>
      </c>
      <c r="FJ15" s="5">
        <v>1</v>
      </c>
      <c r="FK15" s="5">
        <v>1</v>
      </c>
      <c r="FL15" s="5">
        <v>1</v>
      </c>
      <c r="FM15" s="5">
        <v>1</v>
      </c>
      <c r="FN15" s="5">
        <v>1</v>
      </c>
      <c r="FO15" s="5">
        <v>1</v>
      </c>
      <c r="FP15" s="5">
        <v>1</v>
      </c>
      <c r="FQ15" s="5">
        <v>1</v>
      </c>
      <c r="FR15" s="5">
        <v>1</v>
      </c>
      <c r="FS15" s="5">
        <v>1</v>
      </c>
      <c r="FT15" s="5">
        <v>1</v>
      </c>
      <c r="FU15" s="5">
        <v>1</v>
      </c>
      <c r="FV15" s="5">
        <v>1</v>
      </c>
      <c r="FW15" s="5">
        <v>1</v>
      </c>
      <c r="FX15" s="5">
        <v>1</v>
      </c>
      <c r="FY15" s="5">
        <v>1</v>
      </c>
      <c r="FZ15" s="5">
        <v>1</v>
      </c>
      <c r="GA15" s="5">
        <v>1</v>
      </c>
      <c r="GB15" s="5">
        <v>1</v>
      </c>
      <c r="GC15" s="5">
        <v>1</v>
      </c>
      <c r="GD15" s="5">
        <v>1</v>
      </c>
      <c r="GE15" s="5">
        <v>1</v>
      </c>
      <c r="GF15" s="5">
        <v>1</v>
      </c>
      <c r="GG15" s="5">
        <v>1</v>
      </c>
      <c r="GH15" s="5">
        <v>1</v>
      </c>
    </row>
    <row r="16" spans="1:190" x14ac:dyDescent="0.35">
      <c r="A16" s="5" t="s">
        <v>30</v>
      </c>
      <c r="B16" s="6">
        <v>160</v>
      </c>
      <c r="C16" s="7" t="s">
        <v>31</v>
      </c>
      <c r="D16" s="5" t="s">
        <v>32</v>
      </c>
      <c r="E16" s="5" t="s">
        <v>33</v>
      </c>
      <c r="G16" s="941">
        <v>73</v>
      </c>
      <c r="H16" s="12">
        <v>0</v>
      </c>
      <c r="I16" s="12">
        <f>G16+H16</f>
        <v>73</v>
      </c>
      <c r="K16" s="5">
        <v>1</v>
      </c>
    </row>
    <row r="17" spans="1:190" x14ac:dyDescent="0.35">
      <c r="A17" s="5" t="s">
        <v>34</v>
      </c>
      <c r="B17" s="6">
        <v>2152</v>
      </c>
      <c r="C17" s="5" t="s">
        <v>307</v>
      </c>
      <c r="D17" s="5" t="s">
        <v>689</v>
      </c>
      <c r="G17" s="941">
        <v>74</v>
      </c>
      <c r="H17" s="12">
        <v>0</v>
      </c>
      <c r="I17" s="12">
        <f t="shared" ref="I17:I35" si="7">G17+H17</f>
        <v>74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  <c r="BT17" s="5">
        <v>1</v>
      </c>
      <c r="BU17" s="5">
        <v>1</v>
      </c>
      <c r="BV17" s="5">
        <v>1</v>
      </c>
      <c r="BW17" s="5">
        <v>1</v>
      </c>
      <c r="BX17" s="5">
        <v>1</v>
      </c>
      <c r="BY17" s="5">
        <v>1</v>
      </c>
      <c r="BZ17" s="5">
        <v>1</v>
      </c>
      <c r="CA17" s="5">
        <v>1</v>
      </c>
      <c r="CB17" s="5">
        <v>1</v>
      </c>
      <c r="CC17" s="5">
        <v>1</v>
      </c>
      <c r="CD17" s="5">
        <v>1</v>
      </c>
      <c r="CE17" s="5">
        <v>1</v>
      </c>
      <c r="CF17" s="5">
        <v>1</v>
      </c>
      <c r="CG17" s="5">
        <v>1</v>
      </c>
      <c r="CH17" s="5">
        <v>1</v>
      </c>
      <c r="CI17" s="5">
        <v>1</v>
      </c>
      <c r="CJ17" s="5">
        <v>1</v>
      </c>
      <c r="CK17" s="5">
        <v>1</v>
      </c>
      <c r="CL17" s="5">
        <v>1</v>
      </c>
      <c r="CM17" s="5">
        <v>1</v>
      </c>
      <c r="CN17" s="5">
        <v>1</v>
      </c>
      <c r="CO17" s="5">
        <v>1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>
        <v>1</v>
      </c>
      <c r="DI17" s="5">
        <v>1</v>
      </c>
      <c r="DJ17" s="5">
        <v>1</v>
      </c>
      <c r="DK17" s="5">
        <v>1</v>
      </c>
      <c r="DL17" s="5">
        <v>1</v>
      </c>
      <c r="DM17" s="5">
        <v>1</v>
      </c>
      <c r="DN17" s="5">
        <v>1</v>
      </c>
      <c r="DO17" s="5">
        <v>1</v>
      </c>
      <c r="DP17" s="5">
        <v>1</v>
      </c>
      <c r="DQ17" s="5">
        <v>1</v>
      </c>
      <c r="DR17" s="5">
        <v>1</v>
      </c>
      <c r="DS17" s="5">
        <v>1</v>
      </c>
      <c r="DT17" s="5">
        <v>1</v>
      </c>
      <c r="DU17" s="5">
        <v>1</v>
      </c>
      <c r="DV17" s="5">
        <v>1</v>
      </c>
      <c r="DW17" s="5">
        <v>1</v>
      </c>
      <c r="DX17" s="5">
        <v>1</v>
      </c>
      <c r="DY17" s="5">
        <v>1</v>
      </c>
      <c r="DZ17" s="5">
        <v>1</v>
      </c>
      <c r="EA17" s="5">
        <v>1</v>
      </c>
      <c r="EB17" s="5">
        <v>1</v>
      </c>
      <c r="EC17" s="5">
        <v>1</v>
      </c>
      <c r="ED17" s="5">
        <v>1</v>
      </c>
      <c r="EE17" s="5">
        <v>1</v>
      </c>
      <c r="EF17" s="5">
        <v>1</v>
      </c>
      <c r="EG17" s="5">
        <v>1</v>
      </c>
      <c r="EH17" s="5">
        <v>1</v>
      </c>
      <c r="EI17" s="5">
        <v>1</v>
      </c>
      <c r="EJ17" s="5">
        <v>1</v>
      </c>
      <c r="EK17" s="5">
        <v>1</v>
      </c>
      <c r="EL17" s="5">
        <v>1</v>
      </c>
      <c r="EM17" s="5">
        <v>1</v>
      </c>
      <c r="EN17" s="5">
        <v>1</v>
      </c>
      <c r="EO17" s="5">
        <v>1</v>
      </c>
      <c r="EP17" s="5">
        <v>1</v>
      </c>
      <c r="EQ17" s="5">
        <v>1</v>
      </c>
      <c r="ER17" s="5">
        <v>1</v>
      </c>
      <c r="ES17" s="5">
        <v>1</v>
      </c>
      <c r="ET17" s="5">
        <v>1</v>
      </c>
      <c r="EU17" s="5">
        <v>1</v>
      </c>
      <c r="EV17" s="5">
        <v>1</v>
      </c>
      <c r="EW17" s="5">
        <v>1</v>
      </c>
      <c r="EX17" s="5">
        <v>1</v>
      </c>
      <c r="EY17" s="5">
        <v>1</v>
      </c>
      <c r="EZ17" s="5">
        <v>1</v>
      </c>
      <c r="FA17" s="5">
        <v>1</v>
      </c>
      <c r="FB17" s="5">
        <v>1</v>
      </c>
      <c r="FC17" s="5">
        <v>1</v>
      </c>
      <c r="FD17" s="5">
        <v>1</v>
      </c>
      <c r="FE17" s="5">
        <v>1</v>
      </c>
      <c r="FF17" s="5">
        <v>1</v>
      </c>
      <c r="FG17" s="5">
        <v>1</v>
      </c>
      <c r="FH17" s="5">
        <v>1</v>
      </c>
      <c r="FI17" s="5">
        <v>1</v>
      </c>
      <c r="FJ17" s="5">
        <v>1</v>
      </c>
      <c r="FK17" s="5">
        <v>1</v>
      </c>
      <c r="FL17" s="5">
        <v>1</v>
      </c>
      <c r="FM17" s="5">
        <v>1</v>
      </c>
      <c r="FN17" s="5">
        <v>1</v>
      </c>
      <c r="FO17" s="5">
        <v>1</v>
      </c>
      <c r="FP17" s="5">
        <v>1</v>
      </c>
      <c r="FQ17" s="5">
        <v>1</v>
      </c>
      <c r="FR17" s="5">
        <v>1</v>
      </c>
      <c r="FS17" s="5">
        <v>1</v>
      </c>
      <c r="FT17" s="5">
        <v>1</v>
      </c>
      <c r="FU17" s="5">
        <v>1</v>
      </c>
      <c r="FV17" s="5">
        <v>1</v>
      </c>
      <c r="FW17" s="5">
        <v>1</v>
      </c>
      <c r="FX17" s="5">
        <v>1</v>
      </c>
      <c r="FY17" s="5">
        <v>1</v>
      </c>
      <c r="FZ17" s="5">
        <v>1</v>
      </c>
      <c r="GA17" s="5">
        <v>1</v>
      </c>
      <c r="GB17" s="5">
        <v>1</v>
      </c>
      <c r="GC17" s="5">
        <v>1</v>
      </c>
      <c r="GD17" s="5">
        <v>1</v>
      </c>
      <c r="GE17" s="5">
        <v>1</v>
      </c>
      <c r="GF17" s="5">
        <v>1</v>
      </c>
      <c r="GG17" s="5">
        <v>1</v>
      </c>
      <c r="GH17" s="5">
        <v>1</v>
      </c>
    </row>
    <row r="18" spans="1:190" x14ac:dyDescent="0.35">
      <c r="A18" s="5" t="s">
        <v>34</v>
      </c>
      <c r="B18" s="6">
        <v>2893</v>
      </c>
      <c r="C18" s="7" t="s">
        <v>38</v>
      </c>
      <c r="D18" s="5" t="s">
        <v>39</v>
      </c>
      <c r="E18" s="5" t="s">
        <v>25</v>
      </c>
      <c r="G18" s="941">
        <v>75</v>
      </c>
      <c r="H18" s="12">
        <v>0</v>
      </c>
      <c r="I18" s="12">
        <f t="shared" si="7"/>
        <v>75</v>
      </c>
      <c r="K18" s="5">
        <v>1</v>
      </c>
    </row>
    <row r="19" spans="1:190" x14ac:dyDescent="0.35">
      <c r="A19" s="5" t="s">
        <v>40</v>
      </c>
      <c r="B19" s="6">
        <v>2003</v>
      </c>
      <c r="C19" s="7" t="s">
        <v>41</v>
      </c>
      <c r="D19" s="5" t="s">
        <v>362</v>
      </c>
      <c r="E19" s="5" t="s">
        <v>25</v>
      </c>
      <c r="G19" s="941">
        <v>76</v>
      </c>
      <c r="H19" s="12">
        <v>0</v>
      </c>
      <c r="I19" s="12">
        <f t="shared" ref="I19" si="8">G19+H19</f>
        <v>76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  <c r="DT19" s="5">
        <v>1</v>
      </c>
      <c r="DU19" s="5">
        <v>1</v>
      </c>
      <c r="DV19" s="5">
        <v>1</v>
      </c>
      <c r="DW19" s="5">
        <v>1</v>
      </c>
      <c r="DX19" s="5">
        <v>1</v>
      </c>
      <c r="DY19" s="5">
        <v>1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>
        <v>1</v>
      </c>
      <c r="EF19" s="5">
        <v>1</v>
      </c>
      <c r="EG19" s="5">
        <v>1</v>
      </c>
      <c r="EH19" s="5">
        <v>1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 s="5">
        <v>1</v>
      </c>
      <c r="EQ19" s="5">
        <v>1</v>
      </c>
      <c r="ER19" s="5">
        <v>1</v>
      </c>
      <c r="ES19" s="5">
        <v>1</v>
      </c>
      <c r="ET19" s="5">
        <v>1</v>
      </c>
      <c r="EU19" s="5">
        <v>1</v>
      </c>
      <c r="EV19" s="5">
        <v>1</v>
      </c>
      <c r="EW19" s="5">
        <v>1</v>
      </c>
      <c r="EX19" s="5">
        <v>1</v>
      </c>
      <c r="EY19" s="5">
        <v>1</v>
      </c>
      <c r="EZ19" s="5">
        <v>1</v>
      </c>
      <c r="FA19" s="5">
        <v>1</v>
      </c>
      <c r="FB19" s="5">
        <v>1</v>
      </c>
      <c r="FC19" s="5">
        <v>1</v>
      </c>
      <c r="FD19" s="5">
        <v>1</v>
      </c>
      <c r="FE19" s="5">
        <v>1</v>
      </c>
      <c r="FF19" s="5">
        <v>1</v>
      </c>
      <c r="FG19" s="5">
        <v>1</v>
      </c>
      <c r="FH19" s="5">
        <v>1</v>
      </c>
      <c r="FI19" s="5">
        <v>1</v>
      </c>
      <c r="FJ19" s="5">
        <v>1</v>
      </c>
      <c r="FK19" s="5">
        <v>1</v>
      </c>
      <c r="FL19" s="5">
        <v>1</v>
      </c>
      <c r="FM19" s="5">
        <v>1</v>
      </c>
      <c r="FN19" s="5">
        <v>1</v>
      </c>
      <c r="FO19" s="5">
        <v>1</v>
      </c>
      <c r="FP19" s="5">
        <v>1</v>
      </c>
      <c r="FQ19" s="5">
        <v>1</v>
      </c>
      <c r="FR19" s="5">
        <v>1</v>
      </c>
      <c r="FS19" s="5">
        <v>1</v>
      </c>
      <c r="FT19" s="5">
        <v>1</v>
      </c>
      <c r="FU19" s="5">
        <v>1</v>
      </c>
      <c r="FV19" s="5">
        <v>1</v>
      </c>
      <c r="FW19" s="5">
        <v>1</v>
      </c>
      <c r="FX19" s="5">
        <v>1</v>
      </c>
      <c r="FY19" s="5">
        <v>1</v>
      </c>
      <c r="FZ19" s="5">
        <v>1</v>
      </c>
      <c r="GA19" s="5">
        <v>1</v>
      </c>
      <c r="GB19" s="5">
        <v>1</v>
      </c>
      <c r="GC19" s="5">
        <v>1</v>
      </c>
      <c r="GD19" s="5">
        <v>1</v>
      </c>
      <c r="GE19" s="5">
        <v>1</v>
      </c>
      <c r="GF19" s="5">
        <v>1</v>
      </c>
      <c r="GG19" s="5">
        <v>1</v>
      </c>
      <c r="GH19" s="5">
        <v>1</v>
      </c>
    </row>
    <row r="20" spans="1:190" x14ac:dyDescent="0.35">
      <c r="A20" s="5" t="s">
        <v>43</v>
      </c>
      <c r="B20" s="6" t="s">
        <v>44</v>
      </c>
      <c r="C20" s="7" t="s">
        <v>45</v>
      </c>
      <c r="D20" s="5" t="s">
        <v>46</v>
      </c>
      <c r="E20" s="5" t="s">
        <v>47</v>
      </c>
      <c r="G20" s="941">
        <v>77</v>
      </c>
      <c r="H20" s="12">
        <v>0</v>
      </c>
      <c r="I20" s="12">
        <f t="shared" si="7"/>
        <v>77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  <c r="BT20" s="5">
        <v>1</v>
      </c>
      <c r="BU20" s="5">
        <v>1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>
        <v>1</v>
      </c>
      <c r="CC20" s="5">
        <v>1</v>
      </c>
      <c r="CD20" s="5">
        <v>1</v>
      </c>
      <c r="CE20" s="5">
        <v>1</v>
      </c>
      <c r="CF20" s="5">
        <v>1</v>
      </c>
      <c r="CG20" s="5">
        <v>1</v>
      </c>
      <c r="CH20" s="5">
        <v>1</v>
      </c>
      <c r="CI20" s="5">
        <v>1</v>
      </c>
      <c r="CJ20" s="5">
        <v>1</v>
      </c>
      <c r="CK20" s="5">
        <v>1</v>
      </c>
      <c r="CL20" s="5">
        <v>1</v>
      </c>
      <c r="CM20" s="5">
        <v>1</v>
      </c>
      <c r="CN20" s="5">
        <v>1</v>
      </c>
      <c r="CO20" s="5">
        <v>1</v>
      </c>
      <c r="CP20" s="5">
        <v>1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>
        <v>1</v>
      </c>
      <c r="DB20" s="5">
        <v>1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>
        <v>1</v>
      </c>
      <c r="DI20" s="5">
        <v>1</v>
      </c>
      <c r="DJ20" s="5">
        <v>1</v>
      </c>
      <c r="DK20" s="5">
        <v>1</v>
      </c>
      <c r="DL20" s="5">
        <v>1</v>
      </c>
      <c r="DM20" s="5">
        <v>1</v>
      </c>
      <c r="DN20" s="5">
        <v>1</v>
      </c>
      <c r="DO20" s="5">
        <v>1</v>
      </c>
      <c r="DP20" s="5">
        <v>1</v>
      </c>
      <c r="DQ20" s="5">
        <v>1</v>
      </c>
      <c r="DR20" s="5">
        <v>1</v>
      </c>
      <c r="DS20" s="5">
        <v>1</v>
      </c>
      <c r="DT20" s="5">
        <v>1</v>
      </c>
      <c r="DU20" s="5">
        <v>1</v>
      </c>
      <c r="DV20" s="5">
        <v>1</v>
      </c>
      <c r="DW20" s="5">
        <v>1</v>
      </c>
      <c r="DX20" s="5">
        <v>1</v>
      </c>
      <c r="DY20" s="5">
        <v>1</v>
      </c>
      <c r="DZ20" s="5">
        <v>1</v>
      </c>
      <c r="EA20" s="5">
        <v>1</v>
      </c>
      <c r="EB20" s="5">
        <v>1</v>
      </c>
      <c r="EC20" s="5">
        <v>1</v>
      </c>
      <c r="ED20" s="5">
        <v>1</v>
      </c>
      <c r="EE20" s="5">
        <v>1</v>
      </c>
      <c r="EF20" s="5">
        <v>1</v>
      </c>
      <c r="EG20" s="5">
        <v>1</v>
      </c>
      <c r="EH20" s="5">
        <v>1</v>
      </c>
      <c r="EI20" s="5">
        <v>1</v>
      </c>
      <c r="EJ20" s="5">
        <v>1</v>
      </c>
      <c r="EK20" s="5">
        <v>1</v>
      </c>
      <c r="EL20" s="5">
        <v>1</v>
      </c>
      <c r="EM20" s="5">
        <v>1</v>
      </c>
      <c r="EN20" s="5">
        <v>1</v>
      </c>
      <c r="EO20" s="5">
        <v>1</v>
      </c>
      <c r="EP20" s="5">
        <v>1</v>
      </c>
      <c r="EQ20" s="5">
        <v>1</v>
      </c>
      <c r="ER20" s="5">
        <v>1</v>
      </c>
      <c r="ES20" s="5">
        <v>1</v>
      </c>
      <c r="ET20" s="5">
        <v>1</v>
      </c>
      <c r="EU20" s="5">
        <v>1</v>
      </c>
      <c r="EV20" s="5">
        <v>1</v>
      </c>
      <c r="EW20" s="5">
        <v>1</v>
      </c>
      <c r="EX20" s="5">
        <v>1</v>
      </c>
      <c r="EY20" s="5">
        <v>1</v>
      </c>
      <c r="EZ20" s="5">
        <v>1</v>
      </c>
      <c r="FA20" s="5">
        <v>1</v>
      </c>
      <c r="FB20" s="5">
        <v>1</v>
      </c>
      <c r="FC20" s="5">
        <v>1</v>
      </c>
      <c r="FD20" s="5">
        <v>1</v>
      </c>
      <c r="FE20" s="5">
        <v>1</v>
      </c>
      <c r="FF20" s="5">
        <v>1</v>
      </c>
      <c r="FG20" s="5">
        <v>1</v>
      </c>
      <c r="FH20" s="5">
        <v>1</v>
      </c>
      <c r="FI20" s="5">
        <v>1</v>
      </c>
      <c r="FJ20" s="5">
        <v>1</v>
      </c>
      <c r="FK20" s="5">
        <v>1</v>
      </c>
      <c r="FL20" s="5">
        <v>1</v>
      </c>
      <c r="FM20" s="5">
        <v>1</v>
      </c>
      <c r="FN20" s="5">
        <v>1</v>
      </c>
      <c r="FO20" s="5">
        <v>1</v>
      </c>
      <c r="FP20" s="5">
        <v>1</v>
      </c>
      <c r="FQ20" s="5">
        <v>1</v>
      </c>
      <c r="FR20" s="5">
        <v>1</v>
      </c>
      <c r="FS20" s="5">
        <v>1</v>
      </c>
      <c r="FT20" s="5">
        <v>1</v>
      </c>
      <c r="FU20" s="5">
        <v>1</v>
      </c>
      <c r="FV20" s="5">
        <v>1</v>
      </c>
      <c r="FW20" s="5">
        <v>1</v>
      </c>
      <c r="FX20" s="5">
        <v>1</v>
      </c>
      <c r="FY20" s="5">
        <v>1</v>
      </c>
      <c r="FZ20" s="5">
        <v>1</v>
      </c>
      <c r="GA20" s="5">
        <v>1</v>
      </c>
      <c r="GB20" s="5">
        <v>1</v>
      </c>
      <c r="GC20" s="5">
        <v>1</v>
      </c>
      <c r="GD20" s="5">
        <v>1</v>
      </c>
      <c r="GE20" s="5">
        <v>1</v>
      </c>
      <c r="GF20" s="5">
        <v>1</v>
      </c>
      <c r="GG20" s="5">
        <v>1</v>
      </c>
      <c r="GH20" s="5">
        <v>1</v>
      </c>
    </row>
    <row r="21" spans="1:190" x14ac:dyDescent="0.35">
      <c r="A21" s="5" t="s">
        <v>48</v>
      </c>
      <c r="B21" s="6">
        <v>849</v>
      </c>
      <c r="C21" s="7" t="s">
        <v>49</v>
      </c>
      <c r="D21" s="5" t="s">
        <v>50</v>
      </c>
      <c r="E21" s="5" t="s">
        <v>33</v>
      </c>
      <c r="G21" s="941">
        <v>78</v>
      </c>
      <c r="H21" s="12">
        <v>0</v>
      </c>
      <c r="I21" s="12">
        <f t="shared" si="7"/>
        <v>78</v>
      </c>
      <c r="K21" s="5">
        <v>1</v>
      </c>
    </row>
    <row r="22" spans="1:190" x14ac:dyDescent="0.35">
      <c r="A22" s="5" t="s">
        <v>51</v>
      </c>
      <c r="B22" s="6">
        <v>1886</v>
      </c>
      <c r="C22" s="7" t="s">
        <v>52</v>
      </c>
      <c r="D22" s="5" t="s">
        <v>53</v>
      </c>
      <c r="G22" s="941">
        <v>79</v>
      </c>
      <c r="H22" s="12">
        <v>0</v>
      </c>
      <c r="I22" s="12">
        <f t="shared" si="7"/>
        <v>79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  <c r="DT22" s="5">
        <v>1</v>
      </c>
      <c r="DU22" s="5">
        <v>1</v>
      </c>
      <c r="DV22" s="5">
        <v>1</v>
      </c>
      <c r="DW22" s="5">
        <v>1</v>
      </c>
      <c r="DX22" s="5">
        <v>1</v>
      </c>
      <c r="DY22" s="5">
        <v>1</v>
      </c>
      <c r="DZ22" s="5">
        <v>1</v>
      </c>
      <c r="EA22" s="5">
        <v>1</v>
      </c>
      <c r="EB22" s="5">
        <v>1</v>
      </c>
      <c r="EC22" s="5">
        <v>1</v>
      </c>
      <c r="ED22" s="5">
        <v>1</v>
      </c>
      <c r="EE22" s="5">
        <v>1</v>
      </c>
      <c r="EF22" s="5">
        <v>1</v>
      </c>
      <c r="EG22" s="5">
        <v>1</v>
      </c>
      <c r="EH22" s="5">
        <v>1</v>
      </c>
      <c r="EI22" s="5">
        <v>1</v>
      </c>
      <c r="EJ22" s="5">
        <v>1</v>
      </c>
      <c r="EK22" s="5">
        <v>1</v>
      </c>
      <c r="EL22" s="5">
        <v>1</v>
      </c>
      <c r="EM22" s="5">
        <v>1</v>
      </c>
      <c r="EN22" s="5">
        <v>1</v>
      </c>
      <c r="EO22" s="5">
        <v>1</v>
      </c>
      <c r="EP22" s="5">
        <v>1</v>
      </c>
      <c r="EQ22" s="5">
        <v>1</v>
      </c>
      <c r="ER22" s="5">
        <v>1</v>
      </c>
      <c r="ES22" s="5">
        <v>1</v>
      </c>
      <c r="ET22" s="5">
        <v>1</v>
      </c>
      <c r="EU22" s="5">
        <v>1</v>
      </c>
      <c r="EV22" s="5">
        <v>1</v>
      </c>
      <c r="EW22" s="5">
        <v>1</v>
      </c>
      <c r="EX22" s="5">
        <v>1</v>
      </c>
      <c r="EY22" s="5">
        <v>1</v>
      </c>
      <c r="EZ22" s="5">
        <v>1</v>
      </c>
      <c r="FA22" s="5">
        <v>1</v>
      </c>
      <c r="FB22" s="5">
        <v>1</v>
      </c>
      <c r="FC22" s="5">
        <v>1</v>
      </c>
      <c r="FD22" s="5">
        <v>1</v>
      </c>
      <c r="FE22" s="5">
        <v>1</v>
      </c>
      <c r="FF22" s="5">
        <v>1</v>
      </c>
      <c r="FG22" s="5">
        <v>1</v>
      </c>
      <c r="FH22" s="5">
        <v>1</v>
      </c>
      <c r="FI22" s="5">
        <v>1</v>
      </c>
      <c r="FJ22" s="5">
        <v>1</v>
      </c>
      <c r="FK22" s="5">
        <v>1</v>
      </c>
      <c r="FL22" s="5">
        <v>1</v>
      </c>
      <c r="FM22" s="5">
        <v>1</v>
      </c>
      <c r="FN22" s="5">
        <v>1</v>
      </c>
      <c r="FO22" s="5">
        <v>1</v>
      </c>
      <c r="FP22" s="5">
        <v>1</v>
      </c>
      <c r="FQ22" s="5">
        <v>1</v>
      </c>
      <c r="FR22" s="5">
        <v>1</v>
      </c>
      <c r="FS22" s="5">
        <v>1</v>
      </c>
      <c r="FT22" s="5">
        <v>1</v>
      </c>
      <c r="FU22" s="5">
        <v>1</v>
      </c>
      <c r="FV22" s="5">
        <v>1</v>
      </c>
      <c r="FW22" s="5">
        <v>1</v>
      </c>
      <c r="FX22" s="5">
        <v>1</v>
      </c>
      <c r="FY22" s="5">
        <v>1</v>
      </c>
      <c r="FZ22" s="5">
        <v>1</v>
      </c>
      <c r="GA22" s="5">
        <v>1</v>
      </c>
      <c r="GB22" s="5">
        <v>1</v>
      </c>
      <c r="GC22" s="5">
        <v>1</v>
      </c>
      <c r="GD22" s="5">
        <v>1</v>
      </c>
      <c r="GE22" s="5">
        <v>1</v>
      </c>
      <c r="GF22" s="5">
        <v>1</v>
      </c>
      <c r="GG22" s="5">
        <v>1</v>
      </c>
      <c r="GH22" s="5">
        <v>1</v>
      </c>
    </row>
    <row r="23" spans="1:190" x14ac:dyDescent="0.35">
      <c r="A23" s="5" t="s">
        <v>51</v>
      </c>
      <c r="B23" s="6" t="s">
        <v>54</v>
      </c>
      <c r="C23" s="7" t="s">
        <v>55</v>
      </c>
      <c r="D23" s="5" t="s">
        <v>56</v>
      </c>
      <c r="E23" s="5" t="s">
        <v>33</v>
      </c>
      <c r="G23" s="941">
        <v>80</v>
      </c>
      <c r="H23" s="12">
        <v>0</v>
      </c>
      <c r="I23" s="12">
        <f t="shared" si="7"/>
        <v>80</v>
      </c>
      <c r="K23" s="5">
        <v>1</v>
      </c>
    </row>
    <row r="24" spans="1:190" x14ac:dyDescent="0.35">
      <c r="A24" s="5" t="s">
        <v>26</v>
      </c>
      <c r="B24" s="6">
        <v>225</v>
      </c>
      <c r="C24" s="7" t="s">
        <v>57</v>
      </c>
      <c r="D24" s="5" t="s">
        <v>58</v>
      </c>
      <c r="E24" s="5" t="s">
        <v>29</v>
      </c>
      <c r="G24" s="941">
        <v>81</v>
      </c>
      <c r="H24" s="12">
        <v>0</v>
      </c>
      <c r="I24" s="12">
        <f t="shared" si="7"/>
        <v>81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  <c r="DT24" s="5">
        <v>1</v>
      </c>
      <c r="DU24" s="5">
        <v>1</v>
      </c>
      <c r="DV24" s="5">
        <v>1</v>
      </c>
      <c r="DW24" s="5">
        <v>1</v>
      </c>
      <c r="DX24" s="5">
        <v>1</v>
      </c>
      <c r="DY24" s="5">
        <v>1</v>
      </c>
      <c r="DZ24" s="5">
        <v>1</v>
      </c>
      <c r="EA24" s="5">
        <v>1</v>
      </c>
      <c r="EB24" s="5">
        <v>1</v>
      </c>
      <c r="EC24" s="5">
        <v>1</v>
      </c>
      <c r="ED24" s="5">
        <v>1</v>
      </c>
      <c r="EE24" s="5">
        <v>1</v>
      </c>
      <c r="EF24" s="5">
        <v>1</v>
      </c>
      <c r="EG24" s="5">
        <v>1</v>
      </c>
      <c r="EH24" s="5">
        <v>1</v>
      </c>
      <c r="EI24" s="5">
        <v>1</v>
      </c>
      <c r="EJ24" s="5">
        <v>1</v>
      </c>
      <c r="EK24" s="5">
        <v>1</v>
      </c>
      <c r="EL24" s="5">
        <v>1</v>
      </c>
      <c r="EM24" s="5">
        <v>1</v>
      </c>
      <c r="EN24" s="5">
        <v>1</v>
      </c>
      <c r="EO24" s="5">
        <v>1</v>
      </c>
      <c r="EP24" s="5">
        <v>1</v>
      </c>
      <c r="EQ24" s="5">
        <v>1</v>
      </c>
      <c r="ER24" s="5">
        <v>1</v>
      </c>
      <c r="ES24" s="5">
        <v>1</v>
      </c>
      <c r="ET24" s="5">
        <v>1</v>
      </c>
      <c r="EU24" s="5">
        <v>1</v>
      </c>
      <c r="EV24" s="5">
        <v>1</v>
      </c>
      <c r="EW24" s="5">
        <v>1</v>
      </c>
      <c r="EX24" s="5">
        <v>1</v>
      </c>
      <c r="EY24" s="5">
        <v>1</v>
      </c>
      <c r="EZ24" s="5">
        <v>1</v>
      </c>
      <c r="FA24" s="5">
        <v>1</v>
      </c>
      <c r="FB24" s="5">
        <v>1</v>
      </c>
      <c r="FC24" s="5">
        <v>1</v>
      </c>
      <c r="FD24" s="5">
        <v>1</v>
      </c>
      <c r="FE24" s="5">
        <v>1</v>
      </c>
      <c r="FF24" s="5">
        <v>1</v>
      </c>
      <c r="FG24" s="5">
        <v>1</v>
      </c>
      <c r="FH24" s="5">
        <v>1</v>
      </c>
      <c r="FI24" s="5">
        <v>1</v>
      </c>
      <c r="FJ24" s="5">
        <v>1</v>
      </c>
      <c r="FK24" s="5">
        <v>1</v>
      </c>
      <c r="FL24" s="5">
        <v>1</v>
      </c>
      <c r="FM24" s="5">
        <v>1</v>
      </c>
      <c r="FN24" s="5">
        <v>1</v>
      </c>
      <c r="FO24" s="5">
        <v>1</v>
      </c>
      <c r="FP24" s="5">
        <v>1</v>
      </c>
      <c r="FQ24" s="5">
        <v>1</v>
      </c>
      <c r="FR24" s="5">
        <v>1</v>
      </c>
      <c r="FS24" s="5">
        <v>1</v>
      </c>
      <c r="FT24" s="5">
        <v>1</v>
      </c>
      <c r="FU24" s="5">
        <v>1</v>
      </c>
      <c r="FV24" s="5">
        <v>1</v>
      </c>
      <c r="FW24" s="5">
        <v>1</v>
      </c>
      <c r="FX24" s="5">
        <v>1</v>
      </c>
      <c r="FY24" s="5">
        <v>1</v>
      </c>
      <c r="FZ24" s="5">
        <v>1</v>
      </c>
      <c r="GA24" s="5">
        <v>1</v>
      </c>
      <c r="GB24" s="5">
        <v>1</v>
      </c>
      <c r="GC24" s="5">
        <v>1</v>
      </c>
      <c r="GD24" s="5">
        <v>1</v>
      </c>
      <c r="GE24" s="5">
        <v>1</v>
      </c>
      <c r="GF24" s="5">
        <v>1</v>
      </c>
      <c r="GG24" s="5">
        <v>1</v>
      </c>
      <c r="GH24" s="5">
        <v>1</v>
      </c>
    </row>
    <row r="25" spans="1:190" x14ac:dyDescent="0.35">
      <c r="A25" s="5" t="s">
        <v>59</v>
      </c>
      <c r="B25" s="6">
        <v>2567</v>
      </c>
      <c r="C25" s="7" t="s">
        <v>60</v>
      </c>
      <c r="D25" s="5" t="s">
        <v>61</v>
      </c>
      <c r="E25" s="5" t="s">
        <v>33</v>
      </c>
      <c r="G25" s="941">
        <v>82</v>
      </c>
      <c r="H25" s="12">
        <v>0</v>
      </c>
      <c r="I25" s="12">
        <f t="shared" si="7"/>
        <v>82</v>
      </c>
      <c r="K25" s="5">
        <v>1</v>
      </c>
    </row>
    <row r="26" spans="1:190" x14ac:dyDescent="0.35">
      <c r="A26" s="5" t="s">
        <v>59</v>
      </c>
      <c r="B26" s="6">
        <v>2576</v>
      </c>
      <c r="C26" s="7" t="s">
        <v>62</v>
      </c>
      <c r="D26" s="5" t="s">
        <v>63</v>
      </c>
      <c r="E26" s="5" t="s">
        <v>33</v>
      </c>
      <c r="G26" s="941">
        <v>83</v>
      </c>
      <c r="H26" s="12">
        <v>0</v>
      </c>
      <c r="I26" s="12">
        <f t="shared" si="7"/>
        <v>83</v>
      </c>
      <c r="K26" s="5">
        <v>1</v>
      </c>
    </row>
    <row r="27" spans="1:190" x14ac:dyDescent="0.35">
      <c r="A27" s="5" t="s">
        <v>64</v>
      </c>
      <c r="B27" s="6">
        <v>3016</v>
      </c>
      <c r="C27" s="7" t="s">
        <v>65</v>
      </c>
      <c r="D27" s="5" t="s">
        <v>66</v>
      </c>
      <c r="E27" s="5" t="s">
        <v>67</v>
      </c>
      <c r="G27" s="941">
        <v>84</v>
      </c>
      <c r="H27" s="12">
        <v>0</v>
      </c>
      <c r="I27" s="12">
        <f t="shared" si="7"/>
        <v>84</v>
      </c>
      <c r="K27" s="5">
        <v>1</v>
      </c>
    </row>
    <row r="28" spans="1:190" x14ac:dyDescent="0.35">
      <c r="A28" s="5" t="s">
        <v>64</v>
      </c>
      <c r="B28" s="6">
        <v>3017</v>
      </c>
      <c r="C28" s="7" t="s">
        <v>68</v>
      </c>
      <c r="D28" s="5" t="s">
        <v>69</v>
      </c>
      <c r="E28" s="5" t="s">
        <v>67</v>
      </c>
      <c r="G28" s="941">
        <v>85</v>
      </c>
      <c r="H28" s="12">
        <v>0</v>
      </c>
      <c r="I28" s="12">
        <f t="shared" si="7"/>
        <v>85</v>
      </c>
      <c r="K28" s="5">
        <v>1</v>
      </c>
    </row>
    <row r="29" spans="1:190" x14ac:dyDescent="0.35">
      <c r="A29" s="5" t="s">
        <v>70</v>
      </c>
      <c r="B29" s="6">
        <v>1048</v>
      </c>
      <c r="C29" s="7" t="s">
        <v>92</v>
      </c>
      <c r="D29" s="5" t="s">
        <v>72</v>
      </c>
      <c r="E29" s="5" t="s">
        <v>67</v>
      </c>
      <c r="G29" s="941">
        <v>87</v>
      </c>
      <c r="H29" s="12">
        <v>0</v>
      </c>
      <c r="I29" s="12">
        <f>G29+H29</f>
        <v>87</v>
      </c>
      <c r="K29" s="5">
        <v>1</v>
      </c>
    </row>
    <row r="30" spans="1:190" x14ac:dyDescent="0.35">
      <c r="K30" s="17"/>
    </row>
    <row r="31" spans="1:190" x14ac:dyDescent="0.35">
      <c r="B31" s="6">
        <v>946</v>
      </c>
      <c r="C31" s="7" t="s">
        <v>73</v>
      </c>
      <c r="D31" s="7" t="s">
        <v>73</v>
      </c>
      <c r="F31" s="125">
        <v>0</v>
      </c>
      <c r="G31" s="12">
        <v>89</v>
      </c>
      <c r="H31" s="12">
        <v>0</v>
      </c>
      <c r="I31" s="12">
        <f t="shared" ref="I31" si="9">G31+H31</f>
        <v>89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  <c r="DT31" s="5">
        <v>1</v>
      </c>
      <c r="DU31" s="5">
        <v>1</v>
      </c>
      <c r="DV31" s="5">
        <v>1</v>
      </c>
      <c r="DW31" s="5">
        <v>1</v>
      </c>
      <c r="DX31" s="5">
        <v>1</v>
      </c>
      <c r="DY31" s="5">
        <v>1</v>
      </c>
      <c r="DZ31" s="5">
        <v>1</v>
      </c>
      <c r="EA31" s="5">
        <v>1</v>
      </c>
      <c r="EB31" s="5">
        <v>1</v>
      </c>
      <c r="EC31" s="5">
        <v>1</v>
      </c>
      <c r="ED31" s="5">
        <v>1</v>
      </c>
      <c r="EE31" s="5">
        <v>1</v>
      </c>
      <c r="EF31" s="5">
        <v>1</v>
      </c>
      <c r="EG31" s="5">
        <v>1</v>
      </c>
      <c r="EH31" s="5">
        <v>1</v>
      </c>
      <c r="EI31" s="5">
        <v>1</v>
      </c>
      <c r="EJ31" s="5">
        <v>1</v>
      </c>
      <c r="EK31" s="5">
        <v>1</v>
      </c>
      <c r="EL31" s="5">
        <v>1</v>
      </c>
      <c r="EM31" s="5">
        <v>1</v>
      </c>
      <c r="EN31" s="5">
        <v>1</v>
      </c>
      <c r="EO31" s="5">
        <v>1</v>
      </c>
      <c r="EP31" s="5">
        <v>1</v>
      </c>
      <c r="EQ31" s="5">
        <v>1</v>
      </c>
      <c r="ER31" s="5">
        <v>1</v>
      </c>
      <c r="ES31" s="5">
        <v>1</v>
      </c>
      <c r="ET31" s="5">
        <v>1</v>
      </c>
      <c r="EU31" s="5">
        <v>1</v>
      </c>
      <c r="EV31" s="5">
        <v>1</v>
      </c>
      <c r="EW31" s="5">
        <v>1</v>
      </c>
      <c r="EX31" s="5">
        <v>1</v>
      </c>
      <c r="EY31" s="5">
        <v>1</v>
      </c>
      <c r="EZ31" s="5">
        <v>1</v>
      </c>
      <c r="FA31" s="5">
        <v>1</v>
      </c>
      <c r="FB31" s="5">
        <v>1</v>
      </c>
      <c r="FC31" s="5">
        <v>1</v>
      </c>
      <c r="FD31" s="5">
        <v>1</v>
      </c>
      <c r="FE31" s="5">
        <v>1</v>
      </c>
      <c r="FF31" s="5">
        <v>1</v>
      </c>
      <c r="FG31" s="5">
        <v>1</v>
      </c>
      <c r="FH31" s="5">
        <v>1</v>
      </c>
      <c r="FI31" s="5">
        <v>1</v>
      </c>
      <c r="FJ31" s="5">
        <v>1</v>
      </c>
      <c r="FK31" s="5">
        <v>1</v>
      </c>
      <c r="FL31" s="5">
        <v>1</v>
      </c>
      <c r="FM31" s="5">
        <v>1</v>
      </c>
      <c r="FN31" s="5">
        <v>1</v>
      </c>
      <c r="FO31" s="5">
        <v>1</v>
      </c>
      <c r="FP31" s="5">
        <v>1</v>
      </c>
      <c r="FQ31" s="5">
        <v>1</v>
      </c>
      <c r="FR31" s="5">
        <v>1</v>
      </c>
      <c r="FS31" s="5">
        <v>1</v>
      </c>
      <c r="FT31" s="5">
        <v>1</v>
      </c>
      <c r="FU31" s="5">
        <v>1</v>
      </c>
      <c r="FV31" s="5">
        <v>1</v>
      </c>
      <c r="FW31" s="5">
        <v>1</v>
      </c>
      <c r="FX31" s="5">
        <v>1</v>
      </c>
      <c r="FY31" s="5">
        <v>1</v>
      </c>
      <c r="FZ31" s="5">
        <v>1</v>
      </c>
      <c r="GA31" s="5">
        <v>1</v>
      </c>
      <c r="GB31" s="5">
        <v>1</v>
      </c>
      <c r="GC31" s="5">
        <v>1</v>
      </c>
      <c r="GD31" s="5">
        <v>1</v>
      </c>
      <c r="GE31" s="5">
        <v>1</v>
      </c>
      <c r="GF31" s="5">
        <v>1</v>
      </c>
      <c r="GG31" s="5">
        <v>1</v>
      </c>
      <c r="GH31" s="5">
        <v>1</v>
      </c>
    </row>
    <row r="32" spans="1:190" x14ac:dyDescent="0.35">
      <c r="I32" s="12">
        <f>G32+H32</f>
        <v>0</v>
      </c>
      <c r="K32" s="17"/>
    </row>
    <row r="33" spans="1:195" x14ac:dyDescent="0.35">
      <c r="A33" s="5" t="s">
        <v>40</v>
      </c>
      <c r="B33" s="6" t="s">
        <v>77</v>
      </c>
      <c r="C33" s="7" t="s">
        <v>78</v>
      </c>
      <c r="D33" s="5" t="s">
        <v>79</v>
      </c>
      <c r="E33" s="5" t="s">
        <v>25</v>
      </c>
      <c r="G33" s="941">
        <v>88</v>
      </c>
      <c r="H33" s="12">
        <v>0</v>
      </c>
      <c r="I33" s="12">
        <f>G33+H33</f>
        <v>88</v>
      </c>
      <c r="K33" s="5">
        <v>1</v>
      </c>
    </row>
    <row r="34" spans="1:195" x14ac:dyDescent="0.35">
      <c r="A34" s="5" t="s">
        <v>74</v>
      </c>
      <c r="B34" s="6">
        <v>2918</v>
      </c>
      <c r="C34" s="7" t="s">
        <v>75</v>
      </c>
      <c r="D34" s="5" t="s">
        <v>76</v>
      </c>
      <c r="E34" s="5" t="s">
        <v>25</v>
      </c>
      <c r="G34" s="941">
        <v>90</v>
      </c>
      <c r="H34" s="12">
        <v>0</v>
      </c>
      <c r="I34" s="12">
        <f>G34+H34</f>
        <v>90</v>
      </c>
      <c r="K34" s="5">
        <v>1</v>
      </c>
    </row>
    <row r="35" spans="1:195" x14ac:dyDescent="0.35">
      <c r="B35" s="6" t="s">
        <v>44</v>
      </c>
      <c r="C35" s="7" t="s">
        <v>80</v>
      </c>
      <c r="D35" s="5" t="s">
        <v>81</v>
      </c>
      <c r="E35" s="5" t="s">
        <v>25</v>
      </c>
      <c r="G35" s="941">
        <v>91</v>
      </c>
      <c r="H35" s="12">
        <v>0</v>
      </c>
      <c r="I35" s="12">
        <f t="shared" si="7"/>
        <v>91</v>
      </c>
      <c r="K35" s="5">
        <v>1</v>
      </c>
    </row>
    <row r="36" spans="1:195" x14ac:dyDescent="0.35">
      <c r="A36" s="5" t="s">
        <v>597</v>
      </c>
      <c r="C36" s="7" t="s">
        <v>598</v>
      </c>
      <c r="D36" s="7" t="s">
        <v>598</v>
      </c>
      <c r="F36" s="125">
        <v>1E-3</v>
      </c>
      <c r="G36" s="941">
        <v>92</v>
      </c>
      <c r="H36" s="12">
        <v>0</v>
      </c>
      <c r="I36" s="12">
        <f>G36+H36</f>
        <v>92</v>
      </c>
      <c r="J36" s="5">
        <v>0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</row>
    <row r="37" spans="1:195" x14ac:dyDescent="0.35">
      <c r="A37" s="5" t="s">
        <v>40</v>
      </c>
      <c r="B37" s="6">
        <v>2003</v>
      </c>
      <c r="C37" s="7" t="s">
        <v>41</v>
      </c>
      <c r="D37" s="5" t="s">
        <v>91</v>
      </c>
      <c r="E37" s="5" t="s">
        <v>25</v>
      </c>
      <c r="G37" s="941">
        <v>93</v>
      </c>
      <c r="H37" s="12">
        <v>0</v>
      </c>
      <c r="I37" s="12">
        <f>G37+H37</f>
        <v>93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</row>
    <row r="39" spans="1:195" ht="15" thickBot="1" x14ac:dyDescent="0.4"/>
    <row r="40" spans="1:195" x14ac:dyDescent="0.35">
      <c r="C40" s="548" t="s">
        <v>599</v>
      </c>
      <c r="D40" s="40" t="s">
        <v>82</v>
      </c>
      <c r="E40" s="5" t="s">
        <v>93</v>
      </c>
      <c r="F40" s="125">
        <f>SUM(F2:F35)</f>
        <v>0</v>
      </c>
      <c r="G40" s="12">
        <f>SUMPRODUCT($J2:$J35,G2:G35)</f>
        <v>1387</v>
      </c>
      <c r="H40" s="12">
        <f>SUMPRODUCT($J7:$J39,H7:H39)</f>
        <v>0</v>
      </c>
      <c r="I40" s="12">
        <f>SUM(I7:I39)</f>
        <v>2269</v>
      </c>
      <c r="J40" s="12"/>
      <c r="K40" s="12">
        <f>SUMPRODUCT($I2:$I37,K2:K37)</f>
        <v>2568</v>
      </c>
      <c r="L40" s="12">
        <f t="shared" ref="L40:AP40" si="10">SUMPRODUCT($I2:$I35,L2:L35)</f>
        <v>1387</v>
      </c>
      <c r="M40" s="12">
        <f t="shared" si="10"/>
        <v>1387</v>
      </c>
      <c r="N40" s="12">
        <f t="shared" si="10"/>
        <v>1387</v>
      </c>
      <c r="O40" s="12">
        <f t="shared" si="10"/>
        <v>1387</v>
      </c>
      <c r="P40" s="12">
        <f t="shared" si="10"/>
        <v>1387</v>
      </c>
      <c r="Q40" s="12">
        <f t="shared" si="10"/>
        <v>1387</v>
      </c>
      <c r="R40" s="12">
        <f t="shared" si="10"/>
        <v>1387</v>
      </c>
      <c r="S40" s="12">
        <f t="shared" si="10"/>
        <v>1387</v>
      </c>
      <c r="T40" s="12">
        <f t="shared" si="10"/>
        <v>1387</v>
      </c>
      <c r="U40" s="12">
        <f t="shared" si="10"/>
        <v>1387</v>
      </c>
      <c r="V40" s="12">
        <f t="shared" si="10"/>
        <v>1387</v>
      </c>
      <c r="W40" s="12">
        <f t="shared" si="10"/>
        <v>1387</v>
      </c>
      <c r="X40" s="12">
        <f t="shared" si="10"/>
        <v>1387</v>
      </c>
      <c r="Y40" s="12">
        <f t="shared" si="10"/>
        <v>1387</v>
      </c>
      <c r="Z40" s="12">
        <f t="shared" si="10"/>
        <v>1387</v>
      </c>
      <c r="AA40" s="12">
        <f t="shared" si="10"/>
        <v>1387</v>
      </c>
      <c r="AB40" s="12">
        <f t="shared" si="10"/>
        <v>1387</v>
      </c>
      <c r="AC40" s="12">
        <f t="shared" si="10"/>
        <v>1387</v>
      </c>
      <c r="AD40" s="12">
        <f t="shared" si="10"/>
        <v>1387</v>
      </c>
      <c r="AE40" s="12">
        <f t="shared" si="10"/>
        <v>1387</v>
      </c>
      <c r="AF40" s="12">
        <f t="shared" si="10"/>
        <v>1387</v>
      </c>
      <c r="AG40" s="12">
        <f t="shared" si="10"/>
        <v>1387</v>
      </c>
      <c r="AH40" s="12">
        <f t="shared" si="10"/>
        <v>1387</v>
      </c>
      <c r="AI40" s="12">
        <f t="shared" si="10"/>
        <v>1387</v>
      </c>
      <c r="AJ40" s="12">
        <f t="shared" si="10"/>
        <v>1387</v>
      </c>
      <c r="AK40" s="12">
        <f t="shared" si="10"/>
        <v>1387</v>
      </c>
      <c r="AL40" s="12">
        <f t="shared" si="10"/>
        <v>1387</v>
      </c>
      <c r="AM40" s="12">
        <f t="shared" si="10"/>
        <v>1387</v>
      </c>
      <c r="AN40" s="12">
        <f t="shared" si="10"/>
        <v>1387</v>
      </c>
      <c r="AO40" s="12">
        <f t="shared" si="10"/>
        <v>1387</v>
      </c>
      <c r="AP40" s="12">
        <f t="shared" si="10"/>
        <v>1387</v>
      </c>
      <c r="AQ40" s="12">
        <f t="shared" ref="AQ40:BV40" si="11">SUMPRODUCT($I2:$I35,AQ2:AQ35)</f>
        <v>1387</v>
      </c>
      <c r="AR40" s="12">
        <f t="shared" si="11"/>
        <v>1387</v>
      </c>
      <c r="AS40" s="12">
        <f t="shared" si="11"/>
        <v>1387</v>
      </c>
      <c r="AT40" s="12">
        <f t="shared" si="11"/>
        <v>1387</v>
      </c>
      <c r="AU40" s="12">
        <f t="shared" si="11"/>
        <v>1387</v>
      </c>
      <c r="AV40" s="12">
        <f t="shared" si="11"/>
        <v>1387</v>
      </c>
      <c r="AW40" s="12">
        <f t="shared" si="11"/>
        <v>1387</v>
      </c>
      <c r="AX40" s="12">
        <f t="shared" si="11"/>
        <v>1387</v>
      </c>
      <c r="AY40" s="12">
        <f t="shared" si="11"/>
        <v>1387</v>
      </c>
      <c r="AZ40" s="12">
        <f t="shared" si="11"/>
        <v>1387</v>
      </c>
      <c r="BA40" s="12">
        <f t="shared" si="11"/>
        <v>1387</v>
      </c>
      <c r="BB40" s="12">
        <f t="shared" si="11"/>
        <v>1387</v>
      </c>
      <c r="BC40" s="12">
        <f t="shared" si="11"/>
        <v>1387</v>
      </c>
      <c r="BD40" s="12">
        <f t="shared" si="11"/>
        <v>1387</v>
      </c>
      <c r="BE40" s="12">
        <f t="shared" si="11"/>
        <v>1387</v>
      </c>
      <c r="BF40" s="12">
        <f t="shared" si="11"/>
        <v>1387</v>
      </c>
      <c r="BG40" s="12">
        <f t="shared" si="11"/>
        <v>1387</v>
      </c>
      <c r="BH40" s="12">
        <f t="shared" si="11"/>
        <v>1387</v>
      </c>
      <c r="BI40" s="12">
        <f t="shared" si="11"/>
        <v>1387</v>
      </c>
      <c r="BJ40" s="12">
        <f t="shared" si="11"/>
        <v>1387</v>
      </c>
      <c r="BK40" s="12">
        <f t="shared" si="11"/>
        <v>1387</v>
      </c>
      <c r="BL40" s="12">
        <f t="shared" si="11"/>
        <v>1387</v>
      </c>
      <c r="BM40" s="12">
        <f t="shared" si="11"/>
        <v>1387</v>
      </c>
      <c r="BN40" s="12">
        <f t="shared" si="11"/>
        <v>1387</v>
      </c>
      <c r="BO40" s="12">
        <f t="shared" si="11"/>
        <v>1387</v>
      </c>
      <c r="BP40" s="12">
        <f t="shared" si="11"/>
        <v>1387</v>
      </c>
      <c r="BQ40" s="12">
        <f t="shared" si="11"/>
        <v>1387</v>
      </c>
      <c r="BR40" s="12">
        <f t="shared" si="11"/>
        <v>1387</v>
      </c>
      <c r="BS40" s="12">
        <f t="shared" si="11"/>
        <v>1387</v>
      </c>
      <c r="BT40" s="12">
        <f t="shared" si="11"/>
        <v>1387</v>
      </c>
      <c r="BU40" s="12">
        <f t="shared" si="11"/>
        <v>1387</v>
      </c>
      <c r="BV40" s="12">
        <f t="shared" si="11"/>
        <v>1387</v>
      </c>
      <c r="BW40" s="12">
        <f t="shared" ref="BW40:DB40" si="12">SUMPRODUCT($I2:$I35,BW2:BW35)</f>
        <v>1387</v>
      </c>
      <c r="BX40" s="12">
        <f t="shared" si="12"/>
        <v>1387</v>
      </c>
      <c r="BY40" s="12">
        <f t="shared" si="12"/>
        <v>1387</v>
      </c>
      <c r="BZ40" s="12">
        <f t="shared" si="12"/>
        <v>1387</v>
      </c>
      <c r="CA40" s="12">
        <f t="shared" si="12"/>
        <v>1387</v>
      </c>
      <c r="CB40" s="12">
        <f t="shared" si="12"/>
        <v>1387</v>
      </c>
      <c r="CC40" s="12">
        <f t="shared" si="12"/>
        <v>1387</v>
      </c>
      <c r="CD40" s="12">
        <f t="shared" si="12"/>
        <v>1387</v>
      </c>
      <c r="CE40" s="12">
        <f t="shared" si="12"/>
        <v>1387</v>
      </c>
      <c r="CF40" s="12">
        <f t="shared" si="12"/>
        <v>1387</v>
      </c>
      <c r="CG40" s="12">
        <f t="shared" si="12"/>
        <v>1387</v>
      </c>
      <c r="CH40" s="12">
        <f t="shared" si="12"/>
        <v>1387</v>
      </c>
      <c r="CI40" s="12">
        <f t="shared" si="12"/>
        <v>1387</v>
      </c>
      <c r="CJ40" s="12">
        <f t="shared" si="12"/>
        <v>1387</v>
      </c>
      <c r="CK40" s="12">
        <f t="shared" si="12"/>
        <v>1387</v>
      </c>
      <c r="CL40" s="12">
        <f t="shared" si="12"/>
        <v>1387</v>
      </c>
      <c r="CM40" s="12">
        <f t="shared" si="12"/>
        <v>1387</v>
      </c>
      <c r="CN40" s="12">
        <f t="shared" si="12"/>
        <v>1387</v>
      </c>
      <c r="CO40" s="12">
        <f t="shared" si="12"/>
        <v>1387</v>
      </c>
      <c r="CP40" s="12">
        <f t="shared" si="12"/>
        <v>1387</v>
      </c>
      <c r="CQ40" s="12">
        <f t="shared" si="12"/>
        <v>1387</v>
      </c>
      <c r="CR40" s="12">
        <f t="shared" si="12"/>
        <v>1387</v>
      </c>
      <c r="CS40" s="12">
        <f t="shared" si="12"/>
        <v>1387</v>
      </c>
      <c r="CT40" s="12">
        <f t="shared" si="12"/>
        <v>1387</v>
      </c>
      <c r="CU40" s="12">
        <f t="shared" si="12"/>
        <v>1387</v>
      </c>
      <c r="CV40" s="12">
        <f t="shared" si="12"/>
        <v>1387</v>
      </c>
      <c r="CW40" s="12">
        <f t="shared" si="12"/>
        <v>1387</v>
      </c>
      <c r="CX40" s="12">
        <f t="shared" si="12"/>
        <v>1387</v>
      </c>
      <c r="CY40" s="12">
        <f t="shared" si="12"/>
        <v>1387</v>
      </c>
      <c r="CZ40" s="12">
        <f t="shared" si="12"/>
        <v>1387</v>
      </c>
      <c r="DA40" s="12">
        <f t="shared" si="12"/>
        <v>1387</v>
      </c>
      <c r="DB40" s="12">
        <f t="shared" si="12"/>
        <v>1387</v>
      </c>
      <c r="DC40" s="12">
        <f t="shared" ref="DC40:EH40" si="13">SUMPRODUCT($I2:$I35,DC2:DC35)</f>
        <v>1387</v>
      </c>
      <c r="DD40" s="12">
        <f t="shared" si="13"/>
        <v>1387</v>
      </c>
      <c r="DE40" s="12">
        <f t="shared" si="13"/>
        <v>1387</v>
      </c>
      <c r="DF40" s="12">
        <f t="shared" si="13"/>
        <v>1387</v>
      </c>
      <c r="DG40" s="12">
        <f t="shared" si="13"/>
        <v>1387</v>
      </c>
      <c r="DH40" s="12">
        <f t="shared" si="13"/>
        <v>1387</v>
      </c>
      <c r="DI40" s="12">
        <f t="shared" si="13"/>
        <v>1387</v>
      </c>
      <c r="DJ40" s="12">
        <f t="shared" si="13"/>
        <v>1387</v>
      </c>
      <c r="DK40" s="12">
        <f t="shared" si="13"/>
        <v>1387</v>
      </c>
      <c r="DL40" s="12">
        <f t="shared" si="13"/>
        <v>1387</v>
      </c>
      <c r="DM40" s="12">
        <f t="shared" si="13"/>
        <v>1387</v>
      </c>
      <c r="DN40" s="12">
        <f t="shared" si="13"/>
        <v>1387</v>
      </c>
      <c r="DO40" s="12">
        <f t="shared" si="13"/>
        <v>1387</v>
      </c>
      <c r="DP40" s="12">
        <f t="shared" si="13"/>
        <v>1387</v>
      </c>
      <c r="DQ40" s="12">
        <f t="shared" si="13"/>
        <v>1387</v>
      </c>
      <c r="DR40" s="12">
        <f t="shared" si="13"/>
        <v>1387</v>
      </c>
      <c r="DS40" s="12">
        <f t="shared" si="13"/>
        <v>1387</v>
      </c>
      <c r="DT40" s="12">
        <f t="shared" si="13"/>
        <v>1387</v>
      </c>
      <c r="DU40" s="12">
        <f t="shared" si="13"/>
        <v>1387</v>
      </c>
      <c r="DV40" s="12">
        <f t="shared" si="13"/>
        <v>1387</v>
      </c>
      <c r="DW40" s="12">
        <f t="shared" si="13"/>
        <v>1387</v>
      </c>
      <c r="DX40" s="12">
        <f t="shared" si="13"/>
        <v>1387</v>
      </c>
      <c r="DY40" s="12">
        <f t="shared" si="13"/>
        <v>1387</v>
      </c>
      <c r="DZ40" s="12">
        <f t="shared" si="13"/>
        <v>1387</v>
      </c>
      <c r="EA40" s="12">
        <f t="shared" si="13"/>
        <v>1387</v>
      </c>
      <c r="EB40" s="12">
        <f t="shared" si="13"/>
        <v>1387</v>
      </c>
      <c r="EC40" s="12">
        <f t="shared" si="13"/>
        <v>1387</v>
      </c>
      <c r="ED40" s="12">
        <f t="shared" si="13"/>
        <v>1387</v>
      </c>
      <c r="EE40" s="12">
        <f t="shared" si="13"/>
        <v>1387</v>
      </c>
      <c r="EF40" s="12">
        <f t="shared" si="13"/>
        <v>1387</v>
      </c>
      <c r="EG40" s="12">
        <f t="shared" si="13"/>
        <v>1387</v>
      </c>
      <c r="EH40" s="12">
        <f t="shared" si="13"/>
        <v>1387</v>
      </c>
      <c r="EI40" s="12">
        <f t="shared" ref="EI40:FN40" si="14">SUMPRODUCT($I2:$I35,EI2:EI35)</f>
        <v>1387</v>
      </c>
      <c r="EJ40" s="12">
        <f t="shared" si="14"/>
        <v>1387</v>
      </c>
      <c r="EK40" s="12">
        <f t="shared" si="14"/>
        <v>1387</v>
      </c>
      <c r="EL40" s="12">
        <f t="shared" si="14"/>
        <v>1387</v>
      </c>
      <c r="EM40" s="12">
        <f t="shared" si="14"/>
        <v>1387</v>
      </c>
      <c r="EN40" s="12">
        <f t="shared" si="14"/>
        <v>1387</v>
      </c>
      <c r="EO40" s="12">
        <f t="shared" si="14"/>
        <v>1387</v>
      </c>
      <c r="EP40" s="12">
        <f t="shared" si="14"/>
        <v>1387</v>
      </c>
      <c r="EQ40" s="12">
        <f t="shared" si="14"/>
        <v>1387</v>
      </c>
      <c r="ER40" s="12">
        <f t="shared" si="14"/>
        <v>1387</v>
      </c>
      <c r="ES40" s="12">
        <f t="shared" si="14"/>
        <v>1387</v>
      </c>
      <c r="ET40" s="12">
        <f t="shared" si="14"/>
        <v>1387</v>
      </c>
      <c r="EU40" s="12">
        <f t="shared" si="14"/>
        <v>1387</v>
      </c>
      <c r="EV40" s="12">
        <f t="shared" si="14"/>
        <v>1387</v>
      </c>
      <c r="EW40" s="12">
        <f t="shared" si="14"/>
        <v>1387</v>
      </c>
      <c r="EX40" s="12">
        <f t="shared" si="14"/>
        <v>1387</v>
      </c>
      <c r="EY40" s="12">
        <f t="shared" si="14"/>
        <v>1387</v>
      </c>
      <c r="EZ40" s="12">
        <f t="shared" si="14"/>
        <v>1387</v>
      </c>
      <c r="FA40" s="12">
        <f t="shared" si="14"/>
        <v>1387</v>
      </c>
      <c r="FB40" s="12">
        <f t="shared" si="14"/>
        <v>1387</v>
      </c>
      <c r="FC40" s="12">
        <f t="shared" si="14"/>
        <v>1387</v>
      </c>
      <c r="FD40" s="12">
        <f t="shared" si="14"/>
        <v>1387</v>
      </c>
      <c r="FE40" s="12">
        <f t="shared" si="14"/>
        <v>1387</v>
      </c>
      <c r="FF40" s="12">
        <f t="shared" si="14"/>
        <v>1387</v>
      </c>
      <c r="FG40" s="12">
        <f t="shared" si="14"/>
        <v>1387</v>
      </c>
      <c r="FH40" s="12">
        <f t="shared" si="14"/>
        <v>1387</v>
      </c>
      <c r="FI40" s="12">
        <f t="shared" si="14"/>
        <v>1387</v>
      </c>
      <c r="FJ40" s="12">
        <f t="shared" si="14"/>
        <v>1387</v>
      </c>
      <c r="FK40" s="12">
        <f t="shared" si="14"/>
        <v>1387</v>
      </c>
      <c r="FL40" s="12">
        <f t="shared" si="14"/>
        <v>1387</v>
      </c>
      <c r="FM40" s="12">
        <f t="shared" si="14"/>
        <v>1387</v>
      </c>
      <c r="FN40" s="12">
        <f t="shared" si="14"/>
        <v>1387</v>
      </c>
      <c r="FO40" s="12">
        <f t="shared" ref="FO40:GH40" si="15">SUMPRODUCT($I2:$I35,FO2:FO35)</f>
        <v>1387</v>
      </c>
      <c r="FP40" s="12">
        <f t="shared" si="15"/>
        <v>1387</v>
      </c>
      <c r="FQ40" s="12">
        <f t="shared" si="15"/>
        <v>1387</v>
      </c>
      <c r="FR40" s="12">
        <f t="shared" si="15"/>
        <v>1387</v>
      </c>
      <c r="FS40" s="12">
        <f t="shared" si="15"/>
        <v>1387</v>
      </c>
      <c r="FT40" s="12">
        <f t="shared" si="15"/>
        <v>1387</v>
      </c>
      <c r="FU40" s="12">
        <f t="shared" si="15"/>
        <v>1387</v>
      </c>
      <c r="FV40" s="12">
        <f t="shared" si="15"/>
        <v>1387</v>
      </c>
      <c r="FW40" s="12">
        <f t="shared" si="15"/>
        <v>1387</v>
      </c>
      <c r="FX40" s="12">
        <f t="shared" si="15"/>
        <v>1387</v>
      </c>
      <c r="FY40" s="12">
        <f t="shared" si="15"/>
        <v>1387</v>
      </c>
      <c r="FZ40" s="12">
        <f t="shared" si="15"/>
        <v>1387</v>
      </c>
      <c r="GA40" s="12">
        <f t="shared" si="15"/>
        <v>1387</v>
      </c>
      <c r="GB40" s="12">
        <f t="shared" si="15"/>
        <v>1387</v>
      </c>
      <c r="GC40" s="12">
        <f t="shared" si="15"/>
        <v>1387</v>
      </c>
      <c r="GD40" s="12">
        <f t="shared" si="15"/>
        <v>1387</v>
      </c>
      <c r="GE40" s="12">
        <f t="shared" si="15"/>
        <v>1387</v>
      </c>
      <c r="GF40" s="12">
        <f t="shared" si="15"/>
        <v>1387</v>
      </c>
      <c r="GG40" s="12">
        <f t="shared" si="15"/>
        <v>1387</v>
      </c>
      <c r="GH40" s="12">
        <f t="shared" si="15"/>
        <v>1387</v>
      </c>
    </row>
    <row r="41" spans="1:195" x14ac:dyDescent="0.35">
      <c r="C41" s="549"/>
      <c r="D41" s="40" t="s">
        <v>83</v>
      </c>
      <c r="F41" s="14">
        <f>F40*1000</f>
        <v>0</v>
      </c>
      <c r="G41" s="38">
        <f t="shared" ref="G41:I41" si="16">G40/1000</f>
        <v>1.387</v>
      </c>
      <c r="H41" s="38">
        <f t="shared" si="16"/>
        <v>0</v>
      </c>
      <c r="I41" s="38">
        <f t="shared" si="16"/>
        <v>2.2690000000000001</v>
      </c>
      <c r="J41" s="14"/>
      <c r="K41" s="38">
        <f t="shared" ref="K41:BR41" si="17">K40/1000</f>
        <v>2.5680000000000001</v>
      </c>
      <c r="L41" s="38">
        <f t="shared" si="17"/>
        <v>1.387</v>
      </c>
      <c r="M41" s="38">
        <f t="shared" si="17"/>
        <v>1.387</v>
      </c>
      <c r="N41" s="38">
        <f t="shared" si="17"/>
        <v>1.387</v>
      </c>
      <c r="O41" s="38">
        <f t="shared" si="17"/>
        <v>1.387</v>
      </c>
      <c r="P41" s="38">
        <f t="shared" si="17"/>
        <v>1.387</v>
      </c>
      <c r="Q41" s="38">
        <f t="shared" si="17"/>
        <v>1.387</v>
      </c>
      <c r="R41" s="38">
        <f t="shared" si="17"/>
        <v>1.387</v>
      </c>
      <c r="S41" s="38">
        <f t="shared" si="17"/>
        <v>1.387</v>
      </c>
      <c r="T41" s="38">
        <f t="shared" si="17"/>
        <v>1.387</v>
      </c>
      <c r="U41" s="38">
        <f t="shared" si="17"/>
        <v>1.387</v>
      </c>
      <c r="V41" s="38">
        <f t="shared" si="17"/>
        <v>1.387</v>
      </c>
      <c r="W41" s="38">
        <f t="shared" si="17"/>
        <v>1.387</v>
      </c>
      <c r="X41" s="38">
        <f t="shared" si="17"/>
        <v>1.387</v>
      </c>
      <c r="Y41" s="38">
        <f t="shared" si="17"/>
        <v>1.387</v>
      </c>
      <c r="Z41" s="38">
        <f t="shared" si="17"/>
        <v>1.387</v>
      </c>
      <c r="AA41" s="38">
        <f t="shared" si="17"/>
        <v>1.387</v>
      </c>
      <c r="AB41" s="38">
        <f t="shared" si="17"/>
        <v>1.387</v>
      </c>
      <c r="AC41" s="38">
        <f t="shared" si="17"/>
        <v>1.387</v>
      </c>
      <c r="AD41" s="38">
        <f t="shared" si="17"/>
        <v>1.387</v>
      </c>
      <c r="AE41" s="38">
        <f t="shared" si="17"/>
        <v>1.387</v>
      </c>
      <c r="AF41" s="38">
        <f t="shared" si="17"/>
        <v>1.387</v>
      </c>
      <c r="AG41" s="38">
        <f t="shared" si="17"/>
        <v>1.387</v>
      </c>
      <c r="AH41" s="38">
        <f t="shared" si="17"/>
        <v>1.387</v>
      </c>
      <c r="AI41" s="38">
        <f t="shared" si="17"/>
        <v>1.387</v>
      </c>
      <c r="AJ41" s="38">
        <f t="shared" si="17"/>
        <v>1.387</v>
      </c>
      <c r="AK41" s="38">
        <f t="shared" si="17"/>
        <v>1.387</v>
      </c>
      <c r="AL41" s="38">
        <f t="shared" si="17"/>
        <v>1.387</v>
      </c>
      <c r="AM41" s="38">
        <f t="shared" si="17"/>
        <v>1.387</v>
      </c>
      <c r="AN41" s="38">
        <f t="shared" si="17"/>
        <v>1.387</v>
      </c>
      <c r="AO41" s="38">
        <f t="shared" si="17"/>
        <v>1.387</v>
      </c>
      <c r="AP41" s="38">
        <f t="shared" si="17"/>
        <v>1.387</v>
      </c>
      <c r="AQ41" s="38">
        <f t="shared" si="17"/>
        <v>1.387</v>
      </c>
      <c r="AR41" s="38">
        <f t="shared" si="17"/>
        <v>1.387</v>
      </c>
      <c r="AS41" s="38">
        <f t="shared" si="17"/>
        <v>1.387</v>
      </c>
      <c r="AT41" s="38">
        <f t="shared" si="17"/>
        <v>1.387</v>
      </c>
      <c r="AU41" s="38">
        <f t="shared" si="17"/>
        <v>1.387</v>
      </c>
      <c r="AV41" s="38">
        <f t="shared" si="17"/>
        <v>1.387</v>
      </c>
      <c r="AW41" s="38">
        <f t="shared" si="17"/>
        <v>1.387</v>
      </c>
      <c r="AX41" s="38">
        <f t="shared" si="17"/>
        <v>1.387</v>
      </c>
      <c r="AY41" s="38">
        <f t="shared" si="17"/>
        <v>1.387</v>
      </c>
      <c r="AZ41" s="38">
        <f t="shared" si="17"/>
        <v>1.387</v>
      </c>
      <c r="BA41" s="38">
        <f t="shared" si="17"/>
        <v>1.387</v>
      </c>
      <c r="BB41" s="38">
        <f t="shared" si="17"/>
        <v>1.387</v>
      </c>
      <c r="BC41" s="38">
        <f t="shared" si="17"/>
        <v>1.387</v>
      </c>
      <c r="BD41" s="38">
        <f t="shared" si="17"/>
        <v>1.387</v>
      </c>
      <c r="BE41" s="38">
        <f t="shared" si="17"/>
        <v>1.387</v>
      </c>
      <c r="BF41" s="38">
        <f t="shared" si="17"/>
        <v>1.387</v>
      </c>
      <c r="BG41" s="38">
        <f t="shared" si="17"/>
        <v>1.387</v>
      </c>
      <c r="BH41" s="38">
        <f t="shared" si="17"/>
        <v>1.387</v>
      </c>
      <c r="BI41" s="38">
        <f t="shared" si="17"/>
        <v>1.387</v>
      </c>
      <c r="BJ41" s="38">
        <f t="shared" si="17"/>
        <v>1.387</v>
      </c>
      <c r="BK41" s="38">
        <f t="shared" si="17"/>
        <v>1.387</v>
      </c>
      <c r="BL41" s="38">
        <f t="shared" si="17"/>
        <v>1.387</v>
      </c>
      <c r="BM41" s="38">
        <f t="shared" si="17"/>
        <v>1.387</v>
      </c>
      <c r="BN41" s="38">
        <f t="shared" si="17"/>
        <v>1.387</v>
      </c>
      <c r="BO41" s="38">
        <f t="shared" si="17"/>
        <v>1.387</v>
      </c>
      <c r="BP41" s="38">
        <f t="shared" si="17"/>
        <v>1.387</v>
      </c>
      <c r="BQ41" s="38">
        <f t="shared" si="17"/>
        <v>1.387</v>
      </c>
      <c r="BR41" s="38">
        <f t="shared" si="17"/>
        <v>1.387</v>
      </c>
      <c r="BS41" s="38">
        <f t="shared" ref="BS41" si="18">BS40/1000</f>
        <v>1.387</v>
      </c>
      <c r="BT41" s="38">
        <f t="shared" ref="BT41" si="19">BT40/1000</f>
        <v>1.387</v>
      </c>
      <c r="BU41" s="38">
        <f t="shared" ref="BU41" si="20">BU40/1000</f>
        <v>1.387</v>
      </c>
      <c r="BV41" s="38">
        <f t="shared" ref="BV41" si="21">BV40/1000</f>
        <v>1.387</v>
      </c>
      <c r="BW41" s="38">
        <f t="shared" ref="BW41" si="22">BW40/1000</f>
        <v>1.387</v>
      </c>
      <c r="BX41" s="38">
        <f t="shared" ref="BX41" si="23">BX40/1000</f>
        <v>1.387</v>
      </c>
      <c r="BY41" s="38">
        <f t="shared" ref="BY41" si="24">BY40/1000</f>
        <v>1.387</v>
      </c>
      <c r="BZ41" s="38">
        <f t="shared" ref="BZ41" si="25">BZ40/1000</f>
        <v>1.387</v>
      </c>
      <c r="CA41" s="38">
        <f t="shared" ref="CA41" si="26">CA40/1000</f>
        <v>1.387</v>
      </c>
      <c r="CB41" s="38">
        <f t="shared" ref="CB41" si="27">CB40/1000</f>
        <v>1.387</v>
      </c>
      <c r="CC41" s="38">
        <f t="shared" ref="CC41" si="28">CC40/1000</f>
        <v>1.387</v>
      </c>
      <c r="CD41" s="38">
        <f t="shared" ref="CD41" si="29">CD40/1000</f>
        <v>1.387</v>
      </c>
      <c r="CE41" s="38">
        <f t="shared" ref="CE41" si="30">CE40/1000</f>
        <v>1.387</v>
      </c>
      <c r="CF41" s="38">
        <f t="shared" ref="CF41" si="31">CF40/1000</f>
        <v>1.387</v>
      </c>
      <c r="CG41" s="38">
        <f t="shared" ref="CG41" si="32">CG40/1000</f>
        <v>1.387</v>
      </c>
      <c r="CH41" s="38">
        <f t="shared" ref="CH41" si="33">CH40/1000</f>
        <v>1.387</v>
      </c>
      <c r="CI41" s="38">
        <f t="shared" ref="CI41" si="34">CI40/1000</f>
        <v>1.387</v>
      </c>
      <c r="CJ41" s="38">
        <f t="shared" ref="CJ41" si="35">CJ40/1000</f>
        <v>1.387</v>
      </c>
      <c r="CK41" s="38">
        <f t="shared" ref="CK41" si="36">CK40/1000</f>
        <v>1.387</v>
      </c>
      <c r="CL41" s="38">
        <f t="shared" ref="CL41" si="37">CL40/1000</f>
        <v>1.387</v>
      </c>
      <c r="CM41" s="38">
        <f t="shared" ref="CM41" si="38">CM40/1000</f>
        <v>1.387</v>
      </c>
      <c r="CN41" s="38">
        <f t="shared" ref="CN41" si="39">CN40/1000</f>
        <v>1.387</v>
      </c>
      <c r="CO41" s="38">
        <f t="shared" ref="CO41" si="40">CO40/1000</f>
        <v>1.387</v>
      </c>
      <c r="CP41" s="38">
        <f t="shared" ref="CP41" si="41">CP40/1000</f>
        <v>1.387</v>
      </c>
      <c r="CQ41" s="38">
        <f t="shared" ref="CQ41" si="42">CQ40/1000</f>
        <v>1.387</v>
      </c>
      <c r="CR41" s="38">
        <f t="shared" ref="CR41" si="43">CR40/1000</f>
        <v>1.387</v>
      </c>
      <c r="CS41" s="38">
        <f t="shared" ref="CS41" si="44">CS40/1000</f>
        <v>1.387</v>
      </c>
      <c r="CT41" s="38">
        <f t="shared" ref="CT41" si="45">CT40/1000</f>
        <v>1.387</v>
      </c>
      <c r="CU41" s="38">
        <f t="shared" ref="CU41" si="46">CU40/1000</f>
        <v>1.387</v>
      </c>
      <c r="CV41" s="38">
        <f t="shared" ref="CV41" si="47">CV40/1000</f>
        <v>1.387</v>
      </c>
      <c r="CW41" s="38">
        <f t="shared" ref="CW41" si="48">CW40/1000</f>
        <v>1.387</v>
      </c>
      <c r="CX41" s="38">
        <f t="shared" ref="CX41" si="49">CX40/1000</f>
        <v>1.387</v>
      </c>
      <c r="CY41" s="38">
        <f t="shared" ref="CY41" si="50">CY40/1000</f>
        <v>1.387</v>
      </c>
      <c r="CZ41" s="38">
        <f t="shared" ref="CZ41" si="51">CZ40/1000</f>
        <v>1.387</v>
      </c>
      <c r="DA41" s="38">
        <f t="shared" ref="DA41" si="52">DA40/1000</f>
        <v>1.387</v>
      </c>
      <c r="DB41" s="38">
        <f t="shared" ref="DB41" si="53">DB40/1000</f>
        <v>1.387</v>
      </c>
      <c r="DC41" s="38">
        <f t="shared" ref="DC41" si="54">DC40/1000</f>
        <v>1.387</v>
      </c>
      <c r="DD41" s="38">
        <f t="shared" ref="DD41" si="55">DD40/1000</f>
        <v>1.387</v>
      </c>
      <c r="DE41" s="38">
        <f t="shared" ref="DE41" si="56">DE40/1000</f>
        <v>1.387</v>
      </c>
      <c r="DF41" s="38">
        <f t="shared" ref="DF41" si="57">DF40/1000</f>
        <v>1.387</v>
      </c>
      <c r="DG41" s="38">
        <f t="shared" ref="DG41" si="58">DG40/1000</f>
        <v>1.387</v>
      </c>
      <c r="DH41" s="38">
        <f t="shared" ref="DH41" si="59">DH40/1000</f>
        <v>1.387</v>
      </c>
      <c r="DI41" s="38">
        <f t="shared" ref="DI41" si="60">DI40/1000</f>
        <v>1.387</v>
      </c>
      <c r="DJ41" s="38">
        <f t="shared" ref="DJ41" si="61">DJ40/1000</f>
        <v>1.387</v>
      </c>
      <c r="DK41" s="38">
        <f t="shared" ref="DK41" si="62">DK40/1000</f>
        <v>1.387</v>
      </c>
      <c r="DL41" s="38">
        <f t="shared" ref="DL41" si="63">DL40/1000</f>
        <v>1.387</v>
      </c>
      <c r="DM41" s="38">
        <f t="shared" ref="DM41" si="64">DM40/1000</f>
        <v>1.387</v>
      </c>
      <c r="DN41" s="38">
        <f t="shared" ref="DN41" si="65">DN40/1000</f>
        <v>1.387</v>
      </c>
      <c r="DO41" s="38">
        <f t="shared" ref="DO41" si="66">DO40/1000</f>
        <v>1.387</v>
      </c>
      <c r="DP41" s="38">
        <f t="shared" ref="DP41" si="67">DP40/1000</f>
        <v>1.387</v>
      </c>
      <c r="DQ41" s="38">
        <f t="shared" ref="DQ41" si="68">DQ40/1000</f>
        <v>1.387</v>
      </c>
      <c r="DR41" s="38">
        <f t="shared" ref="DR41" si="69">DR40/1000</f>
        <v>1.387</v>
      </c>
      <c r="DS41" s="38">
        <f t="shared" ref="DS41" si="70">DS40/1000</f>
        <v>1.387</v>
      </c>
      <c r="DT41" s="38">
        <f t="shared" ref="DT41" si="71">DT40/1000</f>
        <v>1.387</v>
      </c>
      <c r="DU41" s="38">
        <f t="shared" ref="DU41" si="72">DU40/1000</f>
        <v>1.387</v>
      </c>
      <c r="DV41" s="38">
        <f t="shared" ref="DV41" si="73">DV40/1000</f>
        <v>1.387</v>
      </c>
      <c r="DW41" s="38">
        <f t="shared" ref="DW41" si="74">DW40/1000</f>
        <v>1.387</v>
      </c>
      <c r="DX41" s="38">
        <f t="shared" ref="DX41" si="75">DX40/1000</f>
        <v>1.387</v>
      </c>
      <c r="DY41" s="38">
        <f t="shared" ref="DY41" si="76">DY40/1000</f>
        <v>1.387</v>
      </c>
      <c r="DZ41" s="38">
        <f t="shared" ref="DZ41" si="77">DZ40/1000</f>
        <v>1.387</v>
      </c>
      <c r="EA41" s="38">
        <f t="shared" ref="EA41" si="78">EA40/1000</f>
        <v>1.387</v>
      </c>
      <c r="EB41" s="38">
        <f t="shared" ref="EB41" si="79">EB40/1000</f>
        <v>1.387</v>
      </c>
      <c r="EC41" s="38">
        <f t="shared" ref="EC41" si="80">EC40/1000</f>
        <v>1.387</v>
      </c>
      <c r="ED41" s="38">
        <f t="shared" ref="ED41" si="81">ED40/1000</f>
        <v>1.387</v>
      </c>
      <c r="EE41" s="38">
        <f t="shared" ref="EE41" si="82">EE40/1000</f>
        <v>1.387</v>
      </c>
      <c r="EF41" s="38">
        <f t="shared" ref="EF41" si="83">EF40/1000</f>
        <v>1.387</v>
      </c>
      <c r="EG41" s="38">
        <f t="shared" ref="EG41" si="84">EG40/1000</f>
        <v>1.387</v>
      </c>
      <c r="EH41" s="38">
        <f t="shared" ref="EH41" si="85">EH40/1000</f>
        <v>1.387</v>
      </c>
      <c r="EI41" s="38">
        <f t="shared" ref="EI41" si="86">EI40/1000</f>
        <v>1.387</v>
      </c>
      <c r="EJ41" s="38">
        <f t="shared" ref="EJ41" si="87">EJ40/1000</f>
        <v>1.387</v>
      </c>
      <c r="EK41" s="38">
        <f t="shared" ref="EK41" si="88">EK40/1000</f>
        <v>1.387</v>
      </c>
      <c r="EL41" s="38">
        <f t="shared" ref="EL41" si="89">EL40/1000</f>
        <v>1.387</v>
      </c>
      <c r="EM41" s="38">
        <f t="shared" ref="EM41" si="90">EM40/1000</f>
        <v>1.387</v>
      </c>
      <c r="EN41" s="38">
        <f t="shared" ref="EN41" si="91">EN40/1000</f>
        <v>1.387</v>
      </c>
      <c r="EO41" s="38">
        <f t="shared" ref="EO41" si="92">EO40/1000</f>
        <v>1.387</v>
      </c>
      <c r="EP41" s="38">
        <f t="shared" ref="EP41" si="93">EP40/1000</f>
        <v>1.387</v>
      </c>
      <c r="EQ41" s="38">
        <f t="shared" ref="EQ41" si="94">EQ40/1000</f>
        <v>1.387</v>
      </c>
      <c r="ER41" s="38">
        <f t="shared" ref="ER41" si="95">ER40/1000</f>
        <v>1.387</v>
      </c>
      <c r="ES41" s="38">
        <f t="shared" ref="ES41" si="96">ES40/1000</f>
        <v>1.387</v>
      </c>
      <c r="ET41" s="38">
        <f t="shared" ref="ET41" si="97">ET40/1000</f>
        <v>1.387</v>
      </c>
      <c r="EU41" s="38">
        <f t="shared" ref="EU41" si="98">EU40/1000</f>
        <v>1.387</v>
      </c>
      <c r="EV41" s="38">
        <f t="shared" ref="EV41" si="99">EV40/1000</f>
        <v>1.387</v>
      </c>
      <c r="EW41" s="38">
        <f t="shared" ref="EW41" si="100">EW40/1000</f>
        <v>1.387</v>
      </c>
      <c r="EX41" s="38">
        <f t="shared" ref="EX41" si="101">EX40/1000</f>
        <v>1.387</v>
      </c>
      <c r="EY41" s="38">
        <f t="shared" ref="EY41" si="102">EY40/1000</f>
        <v>1.387</v>
      </c>
      <c r="EZ41" s="38">
        <f t="shared" ref="EZ41" si="103">EZ40/1000</f>
        <v>1.387</v>
      </c>
      <c r="FA41" s="38">
        <f t="shared" ref="FA41" si="104">FA40/1000</f>
        <v>1.387</v>
      </c>
      <c r="FB41" s="38">
        <f t="shared" ref="FB41" si="105">FB40/1000</f>
        <v>1.387</v>
      </c>
      <c r="FC41" s="38">
        <f t="shared" ref="FC41" si="106">FC40/1000</f>
        <v>1.387</v>
      </c>
      <c r="FD41" s="38">
        <f t="shared" ref="FD41" si="107">FD40/1000</f>
        <v>1.387</v>
      </c>
      <c r="FE41" s="38">
        <f t="shared" ref="FE41" si="108">FE40/1000</f>
        <v>1.387</v>
      </c>
      <c r="FF41" s="38">
        <f t="shared" ref="FF41" si="109">FF40/1000</f>
        <v>1.387</v>
      </c>
      <c r="FG41" s="38">
        <f t="shared" ref="FG41" si="110">FG40/1000</f>
        <v>1.387</v>
      </c>
      <c r="FH41" s="38">
        <f t="shared" ref="FH41" si="111">FH40/1000</f>
        <v>1.387</v>
      </c>
      <c r="FI41" s="38">
        <f t="shared" ref="FI41" si="112">FI40/1000</f>
        <v>1.387</v>
      </c>
      <c r="FJ41" s="38">
        <f t="shared" ref="FJ41" si="113">FJ40/1000</f>
        <v>1.387</v>
      </c>
      <c r="FK41" s="38">
        <f t="shared" ref="FK41" si="114">FK40/1000</f>
        <v>1.387</v>
      </c>
      <c r="FL41" s="38">
        <f t="shared" ref="FL41" si="115">FL40/1000</f>
        <v>1.387</v>
      </c>
      <c r="FM41" s="38">
        <f t="shared" ref="FM41" si="116">FM40/1000</f>
        <v>1.387</v>
      </c>
      <c r="FN41" s="38">
        <f t="shared" ref="FN41" si="117">FN40/1000</f>
        <v>1.387</v>
      </c>
      <c r="FO41" s="38">
        <f t="shared" ref="FO41" si="118">FO40/1000</f>
        <v>1.387</v>
      </c>
      <c r="FP41" s="38">
        <f t="shared" ref="FP41" si="119">FP40/1000</f>
        <v>1.387</v>
      </c>
      <c r="FQ41" s="38">
        <f t="shared" ref="FQ41" si="120">FQ40/1000</f>
        <v>1.387</v>
      </c>
      <c r="FR41" s="38">
        <f t="shared" ref="FR41" si="121">FR40/1000</f>
        <v>1.387</v>
      </c>
      <c r="FS41" s="38">
        <f t="shared" ref="FS41" si="122">FS40/1000</f>
        <v>1.387</v>
      </c>
      <c r="FT41" s="38">
        <f t="shared" ref="FT41" si="123">FT40/1000</f>
        <v>1.387</v>
      </c>
      <c r="FU41" s="38">
        <f t="shared" ref="FU41" si="124">FU40/1000</f>
        <v>1.387</v>
      </c>
      <c r="FV41" s="38">
        <f t="shared" ref="FV41" si="125">FV40/1000</f>
        <v>1.387</v>
      </c>
      <c r="FW41" s="38">
        <f t="shared" ref="FW41" si="126">FW40/1000</f>
        <v>1.387</v>
      </c>
      <c r="FX41" s="38">
        <f t="shared" ref="FX41" si="127">FX40/1000</f>
        <v>1.387</v>
      </c>
      <c r="FY41" s="38">
        <f t="shared" ref="FY41" si="128">FY40/1000</f>
        <v>1.387</v>
      </c>
      <c r="FZ41" s="38">
        <f t="shared" ref="FZ41" si="129">FZ40/1000</f>
        <v>1.387</v>
      </c>
      <c r="GA41" s="38">
        <f t="shared" ref="GA41" si="130">GA40/1000</f>
        <v>1.387</v>
      </c>
      <c r="GB41" s="38">
        <f t="shared" ref="GB41" si="131">GB40/1000</f>
        <v>1.387</v>
      </c>
      <c r="GC41" s="38">
        <f t="shared" ref="GC41" si="132">GC40/1000</f>
        <v>1.387</v>
      </c>
      <c r="GD41" s="38">
        <f t="shared" ref="GD41" si="133">GD40/1000</f>
        <v>1.387</v>
      </c>
      <c r="GE41" s="38">
        <f t="shared" ref="GE41" si="134">GE40/1000</f>
        <v>1.387</v>
      </c>
      <c r="GF41" s="38">
        <f t="shared" ref="GF41" si="135">GF40/1000</f>
        <v>1.387</v>
      </c>
      <c r="GG41" s="38">
        <f t="shared" ref="GG41" si="136">GG40/1000</f>
        <v>1.387</v>
      </c>
      <c r="GH41" s="38">
        <f t="shared" ref="GH41" si="137">GH40/1000</f>
        <v>1.387</v>
      </c>
    </row>
    <row r="42" spans="1:195" x14ac:dyDescent="0.35">
      <c r="C42" s="549"/>
      <c r="D42" s="40" t="s">
        <v>84</v>
      </c>
      <c r="E42" s="5" t="s">
        <v>94</v>
      </c>
      <c r="F42" s="125" t="e">
        <f>(F40-#REF!-#REF!-#REF!)</f>
        <v>#REF!</v>
      </c>
      <c r="H42" s="16"/>
      <c r="J42" s="15"/>
      <c r="K42" s="15">
        <f t="shared" ref="K42:BR42" si="138">K41*12</f>
        <v>30.816000000000003</v>
      </c>
      <c r="L42" s="15">
        <f t="shared" si="138"/>
        <v>16.643999999999998</v>
      </c>
      <c r="M42" s="15">
        <f t="shared" si="138"/>
        <v>16.643999999999998</v>
      </c>
      <c r="N42" s="15">
        <f t="shared" si="138"/>
        <v>16.643999999999998</v>
      </c>
      <c r="O42" s="15">
        <f t="shared" si="138"/>
        <v>16.643999999999998</v>
      </c>
      <c r="P42" s="15">
        <f t="shared" si="138"/>
        <v>16.643999999999998</v>
      </c>
      <c r="Q42" s="15">
        <f t="shared" si="138"/>
        <v>16.643999999999998</v>
      </c>
      <c r="R42" s="15">
        <f t="shared" si="138"/>
        <v>16.643999999999998</v>
      </c>
      <c r="S42" s="15">
        <f t="shared" si="138"/>
        <v>16.643999999999998</v>
      </c>
      <c r="T42" s="15">
        <f t="shared" si="138"/>
        <v>16.643999999999998</v>
      </c>
      <c r="U42" s="15">
        <f t="shared" si="138"/>
        <v>16.643999999999998</v>
      </c>
      <c r="V42" s="15">
        <f t="shared" si="138"/>
        <v>16.643999999999998</v>
      </c>
      <c r="W42" s="15">
        <f t="shared" si="138"/>
        <v>16.643999999999998</v>
      </c>
      <c r="X42" s="15">
        <f t="shared" si="138"/>
        <v>16.643999999999998</v>
      </c>
      <c r="Y42" s="15">
        <f t="shared" si="138"/>
        <v>16.643999999999998</v>
      </c>
      <c r="Z42" s="15">
        <f t="shared" si="138"/>
        <v>16.643999999999998</v>
      </c>
      <c r="AA42" s="15">
        <f t="shared" si="138"/>
        <v>16.643999999999998</v>
      </c>
      <c r="AB42" s="15">
        <f t="shared" si="138"/>
        <v>16.643999999999998</v>
      </c>
      <c r="AC42" s="15">
        <f t="shared" si="138"/>
        <v>16.643999999999998</v>
      </c>
      <c r="AD42" s="15">
        <f t="shared" si="138"/>
        <v>16.643999999999998</v>
      </c>
      <c r="AE42" s="15">
        <f t="shared" si="138"/>
        <v>16.643999999999998</v>
      </c>
      <c r="AF42" s="15">
        <f t="shared" si="138"/>
        <v>16.643999999999998</v>
      </c>
      <c r="AG42" s="15">
        <f t="shared" si="138"/>
        <v>16.643999999999998</v>
      </c>
      <c r="AH42" s="15">
        <f t="shared" si="138"/>
        <v>16.643999999999998</v>
      </c>
      <c r="AI42" s="15">
        <f t="shared" si="138"/>
        <v>16.643999999999998</v>
      </c>
      <c r="AJ42" s="15">
        <f t="shared" si="138"/>
        <v>16.643999999999998</v>
      </c>
      <c r="AK42" s="15">
        <f t="shared" si="138"/>
        <v>16.643999999999998</v>
      </c>
      <c r="AL42" s="15">
        <f t="shared" si="138"/>
        <v>16.643999999999998</v>
      </c>
      <c r="AM42" s="15">
        <f t="shared" si="138"/>
        <v>16.643999999999998</v>
      </c>
      <c r="AN42" s="15">
        <f t="shared" si="138"/>
        <v>16.643999999999998</v>
      </c>
      <c r="AO42" s="15">
        <f t="shared" si="138"/>
        <v>16.643999999999998</v>
      </c>
      <c r="AP42" s="15">
        <f t="shared" si="138"/>
        <v>16.643999999999998</v>
      </c>
      <c r="AQ42" s="15">
        <f t="shared" si="138"/>
        <v>16.643999999999998</v>
      </c>
      <c r="AR42" s="15">
        <f t="shared" si="138"/>
        <v>16.643999999999998</v>
      </c>
      <c r="AS42" s="15">
        <f t="shared" si="138"/>
        <v>16.643999999999998</v>
      </c>
      <c r="AT42" s="15">
        <f t="shared" si="138"/>
        <v>16.643999999999998</v>
      </c>
      <c r="AU42" s="15">
        <f t="shared" si="138"/>
        <v>16.643999999999998</v>
      </c>
      <c r="AV42" s="15">
        <f t="shared" si="138"/>
        <v>16.643999999999998</v>
      </c>
      <c r="AW42" s="15">
        <f t="shared" si="138"/>
        <v>16.643999999999998</v>
      </c>
      <c r="AX42" s="15">
        <f t="shared" si="138"/>
        <v>16.643999999999998</v>
      </c>
      <c r="AY42" s="15">
        <f t="shared" si="138"/>
        <v>16.643999999999998</v>
      </c>
      <c r="AZ42" s="15">
        <f t="shared" si="138"/>
        <v>16.643999999999998</v>
      </c>
      <c r="BA42" s="15">
        <f t="shared" si="138"/>
        <v>16.643999999999998</v>
      </c>
      <c r="BB42" s="15">
        <f t="shared" si="138"/>
        <v>16.643999999999998</v>
      </c>
      <c r="BC42" s="15">
        <f t="shared" si="138"/>
        <v>16.643999999999998</v>
      </c>
      <c r="BD42" s="15">
        <f t="shared" si="138"/>
        <v>16.643999999999998</v>
      </c>
      <c r="BE42" s="15">
        <f t="shared" si="138"/>
        <v>16.643999999999998</v>
      </c>
      <c r="BF42" s="15">
        <f t="shared" si="138"/>
        <v>16.643999999999998</v>
      </c>
      <c r="BG42" s="15">
        <f t="shared" si="138"/>
        <v>16.643999999999998</v>
      </c>
      <c r="BH42" s="15">
        <f t="shared" si="138"/>
        <v>16.643999999999998</v>
      </c>
      <c r="BI42" s="15">
        <f t="shared" si="138"/>
        <v>16.643999999999998</v>
      </c>
      <c r="BJ42" s="15">
        <f t="shared" si="138"/>
        <v>16.643999999999998</v>
      </c>
      <c r="BK42" s="15">
        <f t="shared" si="138"/>
        <v>16.643999999999998</v>
      </c>
      <c r="BL42" s="15">
        <f t="shared" si="138"/>
        <v>16.643999999999998</v>
      </c>
      <c r="BM42" s="15">
        <f t="shared" si="138"/>
        <v>16.643999999999998</v>
      </c>
      <c r="BN42" s="15">
        <f t="shared" si="138"/>
        <v>16.643999999999998</v>
      </c>
      <c r="BO42" s="15">
        <f t="shared" si="138"/>
        <v>16.643999999999998</v>
      </c>
      <c r="BP42" s="15">
        <f t="shared" si="138"/>
        <v>16.643999999999998</v>
      </c>
      <c r="BQ42" s="15">
        <f t="shared" si="138"/>
        <v>16.643999999999998</v>
      </c>
      <c r="BR42" s="15">
        <f t="shared" si="138"/>
        <v>16.643999999999998</v>
      </c>
      <c r="BS42" s="15">
        <f t="shared" ref="BS42" si="139">BS41*12</f>
        <v>16.643999999999998</v>
      </c>
      <c r="BT42" s="15">
        <f t="shared" ref="BT42" si="140">BT41*12</f>
        <v>16.643999999999998</v>
      </c>
      <c r="BU42" s="15">
        <f t="shared" ref="BU42" si="141">BU41*12</f>
        <v>16.643999999999998</v>
      </c>
      <c r="BV42" s="15">
        <f t="shared" ref="BV42" si="142">BV41*12</f>
        <v>16.643999999999998</v>
      </c>
      <c r="BW42" s="15">
        <f t="shared" ref="BW42" si="143">BW41*12</f>
        <v>16.643999999999998</v>
      </c>
      <c r="BX42" s="15">
        <f t="shared" ref="BX42" si="144">BX41*12</f>
        <v>16.643999999999998</v>
      </c>
      <c r="BY42" s="15">
        <f t="shared" ref="BY42" si="145">BY41*12</f>
        <v>16.643999999999998</v>
      </c>
      <c r="BZ42" s="15">
        <f t="shared" ref="BZ42" si="146">BZ41*12</f>
        <v>16.643999999999998</v>
      </c>
      <c r="CA42" s="15">
        <f t="shared" ref="CA42" si="147">CA41*12</f>
        <v>16.643999999999998</v>
      </c>
      <c r="CB42" s="15">
        <f t="shared" ref="CB42" si="148">CB41*12</f>
        <v>16.643999999999998</v>
      </c>
      <c r="CC42" s="15">
        <f t="shared" ref="CC42" si="149">CC41*12</f>
        <v>16.643999999999998</v>
      </c>
      <c r="CD42" s="15">
        <f t="shared" ref="CD42" si="150">CD41*12</f>
        <v>16.643999999999998</v>
      </c>
      <c r="CE42" s="15">
        <f t="shared" ref="CE42" si="151">CE41*12</f>
        <v>16.643999999999998</v>
      </c>
      <c r="CF42" s="15">
        <f t="shared" ref="CF42" si="152">CF41*12</f>
        <v>16.643999999999998</v>
      </c>
      <c r="CG42" s="15">
        <f t="shared" ref="CG42" si="153">CG41*12</f>
        <v>16.643999999999998</v>
      </c>
      <c r="CH42" s="15">
        <f t="shared" ref="CH42" si="154">CH41*12</f>
        <v>16.643999999999998</v>
      </c>
      <c r="CI42" s="15">
        <f t="shared" ref="CI42" si="155">CI41*12</f>
        <v>16.643999999999998</v>
      </c>
      <c r="CJ42" s="15">
        <f t="shared" ref="CJ42" si="156">CJ41*12</f>
        <v>16.643999999999998</v>
      </c>
      <c r="CK42" s="15">
        <f t="shared" ref="CK42" si="157">CK41*12</f>
        <v>16.643999999999998</v>
      </c>
      <c r="CL42" s="15">
        <f t="shared" ref="CL42" si="158">CL41*12</f>
        <v>16.643999999999998</v>
      </c>
      <c r="CM42" s="15">
        <f t="shared" ref="CM42" si="159">CM41*12</f>
        <v>16.643999999999998</v>
      </c>
      <c r="CN42" s="15">
        <f t="shared" ref="CN42" si="160">CN41*12</f>
        <v>16.643999999999998</v>
      </c>
      <c r="CO42" s="15">
        <f t="shared" ref="CO42" si="161">CO41*12</f>
        <v>16.643999999999998</v>
      </c>
      <c r="CP42" s="15">
        <f t="shared" ref="CP42" si="162">CP41*12</f>
        <v>16.643999999999998</v>
      </c>
      <c r="CQ42" s="15">
        <f t="shared" ref="CQ42" si="163">CQ41*12</f>
        <v>16.643999999999998</v>
      </c>
      <c r="CR42" s="15">
        <f t="shared" ref="CR42" si="164">CR41*12</f>
        <v>16.643999999999998</v>
      </c>
      <c r="CS42" s="15">
        <f t="shared" ref="CS42" si="165">CS41*12</f>
        <v>16.643999999999998</v>
      </c>
      <c r="CT42" s="15">
        <f t="shared" ref="CT42" si="166">CT41*12</f>
        <v>16.643999999999998</v>
      </c>
      <c r="CU42" s="15">
        <f t="shared" ref="CU42" si="167">CU41*12</f>
        <v>16.643999999999998</v>
      </c>
      <c r="CV42" s="15">
        <f t="shared" ref="CV42" si="168">CV41*12</f>
        <v>16.643999999999998</v>
      </c>
      <c r="CW42" s="15">
        <f t="shared" ref="CW42" si="169">CW41*12</f>
        <v>16.643999999999998</v>
      </c>
      <c r="CX42" s="15">
        <f t="shared" ref="CX42" si="170">CX41*12</f>
        <v>16.643999999999998</v>
      </c>
      <c r="CY42" s="15">
        <f t="shared" ref="CY42" si="171">CY41*12</f>
        <v>16.643999999999998</v>
      </c>
      <c r="CZ42" s="15">
        <f t="shared" ref="CZ42" si="172">CZ41*12</f>
        <v>16.643999999999998</v>
      </c>
      <c r="DA42" s="15">
        <f t="shared" ref="DA42" si="173">DA41*12</f>
        <v>16.643999999999998</v>
      </c>
      <c r="DB42" s="15">
        <f t="shared" ref="DB42" si="174">DB41*12</f>
        <v>16.643999999999998</v>
      </c>
      <c r="DC42" s="15">
        <f t="shared" ref="DC42" si="175">DC41*12</f>
        <v>16.643999999999998</v>
      </c>
      <c r="DD42" s="15">
        <f t="shared" ref="DD42" si="176">DD41*12</f>
        <v>16.643999999999998</v>
      </c>
      <c r="DE42" s="15">
        <f t="shared" ref="DE42" si="177">DE41*12</f>
        <v>16.643999999999998</v>
      </c>
      <c r="DF42" s="15">
        <f t="shared" ref="DF42" si="178">DF41*12</f>
        <v>16.643999999999998</v>
      </c>
      <c r="DG42" s="15">
        <f t="shared" ref="DG42" si="179">DG41*12</f>
        <v>16.643999999999998</v>
      </c>
      <c r="DH42" s="15">
        <f t="shared" ref="DH42" si="180">DH41*12</f>
        <v>16.643999999999998</v>
      </c>
      <c r="DI42" s="15">
        <f t="shared" ref="DI42" si="181">DI41*12</f>
        <v>16.643999999999998</v>
      </c>
      <c r="DJ42" s="15">
        <f t="shared" ref="DJ42" si="182">DJ41*12</f>
        <v>16.643999999999998</v>
      </c>
      <c r="DK42" s="15">
        <f t="shared" ref="DK42" si="183">DK41*12</f>
        <v>16.643999999999998</v>
      </c>
      <c r="DL42" s="15">
        <f t="shared" ref="DL42" si="184">DL41*12</f>
        <v>16.643999999999998</v>
      </c>
      <c r="DM42" s="15">
        <f t="shared" ref="DM42" si="185">DM41*12</f>
        <v>16.643999999999998</v>
      </c>
      <c r="DN42" s="15">
        <f t="shared" ref="DN42" si="186">DN41*12</f>
        <v>16.643999999999998</v>
      </c>
      <c r="DO42" s="15">
        <f t="shared" ref="DO42" si="187">DO41*12</f>
        <v>16.643999999999998</v>
      </c>
      <c r="DP42" s="15">
        <f t="shared" ref="DP42" si="188">DP41*12</f>
        <v>16.643999999999998</v>
      </c>
      <c r="DQ42" s="15">
        <f t="shared" ref="DQ42" si="189">DQ41*12</f>
        <v>16.643999999999998</v>
      </c>
      <c r="DR42" s="15">
        <f t="shared" ref="DR42" si="190">DR41*12</f>
        <v>16.643999999999998</v>
      </c>
      <c r="DS42" s="15">
        <f t="shared" ref="DS42" si="191">DS41*12</f>
        <v>16.643999999999998</v>
      </c>
      <c r="DT42" s="15">
        <f t="shared" ref="DT42" si="192">DT41*12</f>
        <v>16.643999999999998</v>
      </c>
      <c r="DU42" s="15">
        <f t="shared" ref="DU42" si="193">DU41*12</f>
        <v>16.643999999999998</v>
      </c>
      <c r="DV42" s="15">
        <f t="shared" ref="DV42" si="194">DV41*12</f>
        <v>16.643999999999998</v>
      </c>
      <c r="DW42" s="15">
        <f t="shared" ref="DW42" si="195">DW41*12</f>
        <v>16.643999999999998</v>
      </c>
      <c r="DX42" s="15">
        <f t="shared" ref="DX42" si="196">DX41*12</f>
        <v>16.643999999999998</v>
      </c>
      <c r="DY42" s="15">
        <f t="shared" ref="DY42" si="197">DY41*12</f>
        <v>16.643999999999998</v>
      </c>
      <c r="DZ42" s="15">
        <f t="shared" ref="DZ42" si="198">DZ41*12</f>
        <v>16.643999999999998</v>
      </c>
      <c r="EA42" s="15">
        <f t="shared" ref="EA42" si="199">EA41*12</f>
        <v>16.643999999999998</v>
      </c>
      <c r="EB42" s="15">
        <f t="shared" ref="EB42" si="200">EB41*12</f>
        <v>16.643999999999998</v>
      </c>
      <c r="EC42" s="15">
        <f t="shared" ref="EC42" si="201">EC41*12</f>
        <v>16.643999999999998</v>
      </c>
      <c r="ED42" s="15">
        <f t="shared" ref="ED42" si="202">ED41*12</f>
        <v>16.643999999999998</v>
      </c>
      <c r="EE42" s="15">
        <f t="shared" ref="EE42" si="203">EE41*12</f>
        <v>16.643999999999998</v>
      </c>
      <c r="EF42" s="15">
        <f t="shared" ref="EF42" si="204">EF41*12</f>
        <v>16.643999999999998</v>
      </c>
      <c r="EG42" s="15">
        <f t="shared" ref="EG42" si="205">EG41*12</f>
        <v>16.643999999999998</v>
      </c>
      <c r="EH42" s="15">
        <f t="shared" ref="EH42" si="206">EH41*12</f>
        <v>16.643999999999998</v>
      </c>
      <c r="EI42" s="15">
        <f t="shared" ref="EI42" si="207">EI41*12</f>
        <v>16.643999999999998</v>
      </c>
      <c r="EJ42" s="15">
        <f t="shared" ref="EJ42" si="208">EJ41*12</f>
        <v>16.643999999999998</v>
      </c>
      <c r="EK42" s="15">
        <f t="shared" ref="EK42" si="209">EK41*12</f>
        <v>16.643999999999998</v>
      </c>
      <c r="EL42" s="15">
        <f t="shared" ref="EL42" si="210">EL41*12</f>
        <v>16.643999999999998</v>
      </c>
      <c r="EM42" s="15">
        <f t="shared" ref="EM42" si="211">EM41*12</f>
        <v>16.643999999999998</v>
      </c>
      <c r="EN42" s="15">
        <f t="shared" ref="EN42" si="212">EN41*12</f>
        <v>16.643999999999998</v>
      </c>
      <c r="EO42" s="15">
        <f t="shared" ref="EO42" si="213">EO41*12</f>
        <v>16.643999999999998</v>
      </c>
      <c r="EP42" s="15">
        <f t="shared" ref="EP42" si="214">EP41*12</f>
        <v>16.643999999999998</v>
      </c>
      <c r="EQ42" s="15">
        <f t="shared" ref="EQ42" si="215">EQ41*12</f>
        <v>16.643999999999998</v>
      </c>
      <c r="ER42" s="15">
        <f t="shared" ref="ER42" si="216">ER41*12</f>
        <v>16.643999999999998</v>
      </c>
      <c r="ES42" s="15">
        <f t="shared" ref="ES42" si="217">ES41*12</f>
        <v>16.643999999999998</v>
      </c>
      <c r="ET42" s="15">
        <f t="shared" ref="ET42" si="218">ET41*12</f>
        <v>16.643999999999998</v>
      </c>
      <c r="EU42" s="15">
        <f t="shared" ref="EU42" si="219">EU41*12</f>
        <v>16.643999999999998</v>
      </c>
      <c r="EV42" s="15">
        <f t="shared" ref="EV42" si="220">EV41*12</f>
        <v>16.643999999999998</v>
      </c>
      <c r="EW42" s="15">
        <f t="shared" ref="EW42" si="221">EW41*12</f>
        <v>16.643999999999998</v>
      </c>
      <c r="EX42" s="15">
        <f t="shared" ref="EX42" si="222">EX41*12</f>
        <v>16.643999999999998</v>
      </c>
      <c r="EY42" s="15">
        <f t="shared" ref="EY42" si="223">EY41*12</f>
        <v>16.643999999999998</v>
      </c>
      <c r="EZ42" s="15">
        <f t="shared" ref="EZ42" si="224">EZ41*12</f>
        <v>16.643999999999998</v>
      </c>
      <c r="FA42" s="15">
        <f t="shared" ref="FA42" si="225">FA41*12</f>
        <v>16.643999999999998</v>
      </c>
      <c r="FB42" s="15">
        <f t="shared" ref="FB42" si="226">FB41*12</f>
        <v>16.643999999999998</v>
      </c>
      <c r="FC42" s="15">
        <f t="shared" ref="FC42" si="227">FC41*12</f>
        <v>16.643999999999998</v>
      </c>
      <c r="FD42" s="15">
        <f t="shared" ref="FD42" si="228">FD41*12</f>
        <v>16.643999999999998</v>
      </c>
      <c r="FE42" s="15">
        <f t="shared" ref="FE42" si="229">FE41*12</f>
        <v>16.643999999999998</v>
      </c>
      <c r="FF42" s="15">
        <f t="shared" ref="FF42" si="230">FF41*12</f>
        <v>16.643999999999998</v>
      </c>
      <c r="FG42" s="15">
        <f t="shared" ref="FG42" si="231">FG41*12</f>
        <v>16.643999999999998</v>
      </c>
      <c r="FH42" s="15">
        <f t="shared" ref="FH42" si="232">FH41*12</f>
        <v>16.643999999999998</v>
      </c>
      <c r="FI42" s="15">
        <f t="shared" ref="FI42" si="233">FI41*12</f>
        <v>16.643999999999998</v>
      </c>
      <c r="FJ42" s="15">
        <f t="shared" ref="FJ42" si="234">FJ41*12</f>
        <v>16.643999999999998</v>
      </c>
      <c r="FK42" s="15">
        <f t="shared" ref="FK42" si="235">FK41*12</f>
        <v>16.643999999999998</v>
      </c>
      <c r="FL42" s="15">
        <f t="shared" ref="FL42" si="236">FL41*12</f>
        <v>16.643999999999998</v>
      </c>
      <c r="FM42" s="15">
        <f t="shared" ref="FM42" si="237">FM41*12</f>
        <v>16.643999999999998</v>
      </c>
      <c r="FN42" s="15">
        <f t="shared" ref="FN42" si="238">FN41*12</f>
        <v>16.643999999999998</v>
      </c>
      <c r="FO42" s="15">
        <f t="shared" ref="FO42" si="239">FO41*12</f>
        <v>16.643999999999998</v>
      </c>
      <c r="FP42" s="15">
        <f t="shared" ref="FP42" si="240">FP41*12</f>
        <v>16.643999999999998</v>
      </c>
      <c r="FQ42" s="15">
        <f t="shared" ref="FQ42" si="241">FQ41*12</f>
        <v>16.643999999999998</v>
      </c>
      <c r="FR42" s="15">
        <f t="shared" ref="FR42" si="242">FR41*12</f>
        <v>16.643999999999998</v>
      </c>
      <c r="FS42" s="15">
        <f t="shared" ref="FS42" si="243">FS41*12</f>
        <v>16.643999999999998</v>
      </c>
      <c r="FT42" s="15">
        <f t="shared" ref="FT42" si="244">FT41*12</f>
        <v>16.643999999999998</v>
      </c>
      <c r="FU42" s="15">
        <f t="shared" ref="FU42" si="245">FU41*12</f>
        <v>16.643999999999998</v>
      </c>
      <c r="FV42" s="15">
        <f t="shared" ref="FV42" si="246">FV41*12</f>
        <v>16.643999999999998</v>
      </c>
      <c r="FW42" s="15">
        <f t="shared" ref="FW42" si="247">FW41*12</f>
        <v>16.643999999999998</v>
      </c>
      <c r="FX42" s="15">
        <f t="shared" ref="FX42" si="248">FX41*12</f>
        <v>16.643999999999998</v>
      </c>
      <c r="FY42" s="15">
        <f t="shared" ref="FY42" si="249">FY41*12</f>
        <v>16.643999999999998</v>
      </c>
      <c r="FZ42" s="15">
        <f t="shared" ref="FZ42" si="250">FZ41*12</f>
        <v>16.643999999999998</v>
      </c>
      <c r="GA42" s="15">
        <f t="shared" ref="GA42" si="251">GA41*12</f>
        <v>16.643999999999998</v>
      </c>
      <c r="GB42" s="15">
        <f t="shared" ref="GB42" si="252">GB41*12</f>
        <v>16.643999999999998</v>
      </c>
      <c r="GC42" s="15">
        <f t="shared" ref="GC42" si="253">GC41*12</f>
        <v>16.643999999999998</v>
      </c>
      <c r="GD42" s="15">
        <f t="shared" ref="GD42" si="254">GD41*12</f>
        <v>16.643999999999998</v>
      </c>
      <c r="GE42" s="15">
        <f t="shared" ref="GE42" si="255">GE41*12</f>
        <v>16.643999999999998</v>
      </c>
      <c r="GF42" s="15">
        <f t="shared" ref="GF42" si="256">GF41*12</f>
        <v>16.643999999999998</v>
      </c>
      <c r="GG42" s="15">
        <f t="shared" ref="GG42" si="257">GG41*12</f>
        <v>16.643999999999998</v>
      </c>
      <c r="GH42" s="15">
        <f t="shared" ref="GH42" si="258">GH41*12</f>
        <v>16.643999999999998</v>
      </c>
    </row>
    <row r="43" spans="1:195" x14ac:dyDescent="0.35">
      <c r="C43" s="549"/>
      <c r="D43" s="40" t="s">
        <v>85</v>
      </c>
      <c r="F43" s="14" t="e">
        <f>F42*1000</f>
        <v>#REF!</v>
      </c>
      <c r="H43" s="16"/>
      <c r="J43" s="15"/>
      <c r="K43" s="15">
        <f>K42+J43</f>
        <v>30.816000000000003</v>
      </c>
      <c r="L43" s="15">
        <f>L42+K43</f>
        <v>47.46</v>
      </c>
      <c r="M43" s="15">
        <f t="shared" ref="M43:BX43" si="259">M42+L43</f>
        <v>64.103999999999999</v>
      </c>
      <c r="N43" s="15">
        <f t="shared" si="259"/>
        <v>80.74799999999999</v>
      </c>
      <c r="O43" s="15">
        <f t="shared" si="259"/>
        <v>97.391999999999996</v>
      </c>
      <c r="P43" s="15">
        <f t="shared" si="259"/>
        <v>114.036</v>
      </c>
      <c r="Q43" s="15">
        <f t="shared" si="259"/>
        <v>130.68</v>
      </c>
      <c r="R43" s="15">
        <f t="shared" si="259"/>
        <v>147.32400000000001</v>
      </c>
      <c r="S43" s="15">
        <f t="shared" si="259"/>
        <v>163.96800000000002</v>
      </c>
      <c r="T43" s="15">
        <f t="shared" si="259"/>
        <v>180.61200000000002</v>
      </c>
      <c r="U43" s="15">
        <f t="shared" si="259"/>
        <v>197.25600000000003</v>
      </c>
      <c r="V43" s="15">
        <f t="shared" si="259"/>
        <v>213.90000000000003</v>
      </c>
      <c r="W43" s="15">
        <f t="shared" si="259"/>
        <v>230.54400000000004</v>
      </c>
      <c r="X43" s="15">
        <f t="shared" si="259"/>
        <v>247.18800000000005</v>
      </c>
      <c r="Y43" s="15">
        <f t="shared" si="259"/>
        <v>263.83200000000005</v>
      </c>
      <c r="Z43" s="15">
        <f t="shared" si="259"/>
        <v>280.47600000000006</v>
      </c>
      <c r="AA43" s="15">
        <f t="shared" si="259"/>
        <v>297.12000000000006</v>
      </c>
      <c r="AB43" s="15">
        <f t="shared" si="259"/>
        <v>313.76400000000007</v>
      </c>
      <c r="AC43" s="15">
        <f t="shared" si="259"/>
        <v>330.40800000000007</v>
      </c>
      <c r="AD43" s="15">
        <f t="shared" si="259"/>
        <v>347.05200000000008</v>
      </c>
      <c r="AE43" s="15">
        <f t="shared" si="259"/>
        <v>363.69600000000008</v>
      </c>
      <c r="AF43" s="15">
        <f t="shared" si="259"/>
        <v>380.34000000000009</v>
      </c>
      <c r="AG43" s="15">
        <f t="shared" si="259"/>
        <v>396.98400000000009</v>
      </c>
      <c r="AH43" s="15">
        <f t="shared" si="259"/>
        <v>413.6280000000001</v>
      </c>
      <c r="AI43" s="15">
        <f t="shared" si="259"/>
        <v>430.27200000000011</v>
      </c>
      <c r="AJ43" s="15">
        <f t="shared" si="259"/>
        <v>446.91600000000011</v>
      </c>
      <c r="AK43" s="15">
        <f t="shared" si="259"/>
        <v>463.56000000000012</v>
      </c>
      <c r="AL43" s="15">
        <f t="shared" si="259"/>
        <v>480.20400000000012</v>
      </c>
      <c r="AM43" s="15">
        <f t="shared" si="259"/>
        <v>496.84800000000013</v>
      </c>
      <c r="AN43" s="15">
        <f t="shared" si="259"/>
        <v>513.49200000000008</v>
      </c>
      <c r="AO43" s="15">
        <f t="shared" si="259"/>
        <v>530.13600000000008</v>
      </c>
      <c r="AP43" s="15">
        <f t="shared" si="259"/>
        <v>546.78000000000009</v>
      </c>
      <c r="AQ43" s="15">
        <f t="shared" si="259"/>
        <v>563.42400000000009</v>
      </c>
      <c r="AR43" s="15">
        <f t="shared" si="259"/>
        <v>580.0680000000001</v>
      </c>
      <c r="AS43" s="15">
        <f t="shared" si="259"/>
        <v>596.7120000000001</v>
      </c>
      <c r="AT43" s="15">
        <f t="shared" si="259"/>
        <v>613.35600000000011</v>
      </c>
      <c r="AU43" s="15">
        <f t="shared" si="259"/>
        <v>630.00000000000011</v>
      </c>
      <c r="AV43" s="15">
        <f t="shared" si="259"/>
        <v>646.64400000000012</v>
      </c>
      <c r="AW43" s="15">
        <f t="shared" si="259"/>
        <v>663.28800000000012</v>
      </c>
      <c r="AX43" s="15">
        <f t="shared" si="259"/>
        <v>679.93200000000013</v>
      </c>
      <c r="AY43" s="15">
        <f t="shared" si="259"/>
        <v>696.57600000000014</v>
      </c>
      <c r="AZ43" s="15">
        <f t="shared" si="259"/>
        <v>713.22000000000014</v>
      </c>
      <c r="BA43" s="15">
        <f t="shared" si="259"/>
        <v>729.86400000000015</v>
      </c>
      <c r="BB43" s="15">
        <f t="shared" si="259"/>
        <v>746.50800000000015</v>
      </c>
      <c r="BC43" s="15">
        <f t="shared" si="259"/>
        <v>763.15200000000016</v>
      </c>
      <c r="BD43" s="15">
        <f t="shared" si="259"/>
        <v>779.79600000000016</v>
      </c>
      <c r="BE43" s="15">
        <f t="shared" si="259"/>
        <v>796.44000000000017</v>
      </c>
      <c r="BF43" s="15">
        <f t="shared" si="259"/>
        <v>813.08400000000017</v>
      </c>
      <c r="BG43" s="15">
        <f t="shared" si="259"/>
        <v>829.72800000000018</v>
      </c>
      <c r="BH43" s="15">
        <f t="shared" si="259"/>
        <v>846.37200000000018</v>
      </c>
      <c r="BI43" s="15">
        <f t="shared" si="259"/>
        <v>863.01600000000019</v>
      </c>
      <c r="BJ43" s="15">
        <f t="shared" si="259"/>
        <v>879.6600000000002</v>
      </c>
      <c r="BK43" s="15">
        <f t="shared" si="259"/>
        <v>896.3040000000002</v>
      </c>
      <c r="BL43" s="15">
        <f t="shared" si="259"/>
        <v>912.94800000000021</v>
      </c>
      <c r="BM43" s="15">
        <f t="shared" si="259"/>
        <v>929.59200000000021</v>
      </c>
      <c r="BN43" s="15">
        <f t="shared" si="259"/>
        <v>946.23600000000022</v>
      </c>
      <c r="BO43" s="15">
        <f t="shared" si="259"/>
        <v>962.88000000000022</v>
      </c>
      <c r="BP43" s="15">
        <f t="shared" si="259"/>
        <v>979.52400000000023</v>
      </c>
      <c r="BQ43" s="15">
        <f t="shared" si="259"/>
        <v>996.16800000000023</v>
      </c>
      <c r="BR43" s="15">
        <f t="shared" si="259"/>
        <v>1012.8120000000002</v>
      </c>
      <c r="BS43" s="15">
        <f t="shared" si="259"/>
        <v>1029.4560000000001</v>
      </c>
      <c r="BT43" s="15">
        <f t="shared" si="259"/>
        <v>1046.1000000000001</v>
      </c>
      <c r="BU43" s="15">
        <f t="shared" si="259"/>
        <v>1062.7440000000001</v>
      </c>
      <c r="BV43" s="15">
        <f t="shared" si="259"/>
        <v>1079.3880000000001</v>
      </c>
      <c r="BW43" s="15">
        <f t="shared" si="259"/>
        <v>1096.0320000000002</v>
      </c>
      <c r="BX43" s="15">
        <f t="shared" si="259"/>
        <v>1112.6760000000002</v>
      </c>
      <c r="BY43" s="15">
        <f t="shared" ref="BY43:EJ43" si="260">BY42+BX43</f>
        <v>1129.3200000000002</v>
      </c>
      <c r="BZ43" s="15">
        <f t="shared" si="260"/>
        <v>1145.9640000000002</v>
      </c>
      <c r="CA43" s="15">
        <f t="shared" si="260"/>
        <v>1162.6080000000002</v>
      </c>
      <c r="CB43" s="15">
        <f t="shared" si="260"/>
        <v>1179.2520000000002</v>
      </c>
      <c r="CC43" s="15">
        <f t="shared" si="260"/>
        <v>1195.8960000000002</v>
      </c>
      <c r="CD43" s="15">
        <f t="shared" si="260"/>
        <v>1212.5400000000002</v>
      </c>
      <c r="CE43" s="15">
        <f t="shared" si="260"/>
        <v>1229.1840000000002</v>
      </c>
      <c r="CF43" s="15">
        <f t="shared" si="260"/>
        <v>1245.8280000000002</v>
      </c>
      <c r="CG43" s="15">
        <f t="shared" si="260"/>
        <v>1262.4720000000002</v>
      </c>
      <c r="CH43" s="15">
        <f t="shared" si="260"/>
        <v>1279.1160000000002</v>
      </c>
      <c r="CI43" s="15">
        <f t="shared" si="260"/>
        <v>1295.7600000000002</v>
      </c>
      <c r="CJ43" s="15">
        <f t="shared" si="260"/>
        <v>1312.4040000000002</v>
      </c>
      <c r="CK43" s="15">
        <f t="shared" si="260"/>
        <v>1329.0480000000002</v>
      </c>
      <c r="CL43" s="15">
        <f t="shared" si="260"/>
        <v>1345.6920000000002</v>
      </c>
      <c r="CM43" s="15">
        <f t="shared" si="260"/>
        <v>1362.3360000000002</v>
      </c>
      <c r="CN43" s="15">
        <f t="shared" si="260"/>
        <v>1378.9800000000002</v>
      </c>
      <c r="CO43" s="15">
        <f t="shared" si="260"/>
        <v>1395.6240000000003</v>
      </c>
      <c r="CP43" s="15">
        <f t="shared" si="260"/>
        <v>1412.2680000000003</v>
      </c>
      <c r="CQ43" s="15">
        <f t="shared" si="260"/>
        <v>1428.9120000000003</v>
      </c>
      <c r="CR43" s="15">
        <f t="shared" si="260"/>
        <v>1445.5560000000003</v>
      </c>
      <c r="CS43" s="15">
        <f t="shared" si="260"/>
        <v>1462.2000000000003</v>
      </c>
      <c r="CT43" s="15">
        <f t="shared" si="260"/>
        <v>1478.8440000000003</v>
      </c>
      <c r="CU43" s="15">
        <f t="shared" si="260"/>
        <v>1495.4880000000003</v>
      </c>
      <c r="CV43" s="15">
        <f t="shared" si="260"/>
        <v>1512.1320000000003</v>
      </c>
      <c r="CW43" s="15">
        <f t="shared" si="260"/>
        <v>1528.7760000000003</v>
      </c>
      <c r="CX43" s="15">
        <f t="shared" si="260"/>
        <v>1545.4200000000003</v>
      </c>
      <c r="CY43" s="15">
        <f t="shared" si="260"/>
        <v>1562.0640000000003</v>
      </c>
      <c r="CZ43" s="15">
        <f t="shared" si="260"/>
        <v>1578.7080000000003</v>
      </c>
      <c r="DA43" s="15">
        <f t="shared" si="260"/>
        <v>1595.3520000000003</v>
      </c>
      <c r="DB43" s="15">
        <f t="shared" si="260"/>
        <v>1611.9960000000003</v>
      </c>
      <c r="DC43" s="15">
        <f t="shared" si="260"/>
        <v>1628.6400000000003</v>
      </c>
      <c r="DD43" s="15">
        <f t="shared" si="260"/>
        <v>1645.2840000000003</v>
      </c>
      <c r="DE43" s="15">
        <f t="shared" si="260"/>
        <v>1661.9280000000003</v>
      </c>
      <c r="DF43" s="15">
        <f t="shared" si="260"/>
        <v>1678.5720000000003</v>
      </c>
      <c r="DG43" s="15">
        <f t="shared" si="260"/>
        <v>1695.2160000000003</v>
      </c>
      <c r="DH43" s="15">
        <f t="shared" si="260"/>
        <v>1711.8600000000004</v>
      </c>
      <c r="DI43" s="15">
        <f t="shared" si="260"/>
        <v>1728.5040000000004</v>
      </c>
      <c r="DJ43" s="15">
        <f t="shared" si="260"/>
        <v>1745.1480000000004</v>
      </c>
      <c r="DK43" s="15">
        <f t="shared" si="260"/>
        <v>1761.7920000000004</v>
      </c>
      <c r="DL43" s="15">
        <f t="shared" si="260"/>
        <v>1778.4360000000004</v>
      </c>
      <c r="DM43" s="15">
        <f t="shared" si="260"/>
        <v>1795.0800000000004</v>
      </c>
      <c r="DN43" s="15">
        <f t="shared" si="260"/>
        <v>1811.7240000000004</v>
      </c>
      <c r="DO43" s="15">
        <f t="shared" si="260"/>
        <v>1828.3680000000004</v>
      </c>
      <c r="DP43" s="15">
        <f t="shared" si="260"/>
        <v>1845.0120000000004</v>
      </c>
      <c r="DQ43" s="15">
        <f t="shared" si="260"/>
        <v>1861.6560000000004</v>
      </c>
      <c r="DR43" s="15">
        <f t="shared" si="260"/>
        <v>1878.3000000000004</v>
      </c>
      <c r="DS43" s="15">
        <f t="shared" si="260"/>
        <v>1894.9440000000004</v>
      </c>
      <c r="DT43" s="15">
        <f t="shared" si="260"/>
        <v>1911.5880000000004</v>
      </c>
      <c r="DU43" s="15">
        <f t="shared" si="260"/>
        <v>1928.2320000000004</v>
      </c>
      <c r="DV43" s="15">
        <f t="shared" si="260"/>
        <v>1944.8760000000004</v>
      </c>
      <c r="DW43" s="15">
        <f t="shared" si="260"/>
        <v>1961.5200000000004</v>
      </c>
      <c r="DX43" s="15">
        <f t="shared" si="260"/>
        <v>1978.1640000000004</v>
      </c>
      <c r="DY43" s="15">
        <f t="shared" si="260"/>
        <v>1994.8080000000004</v>
      </c>
      <c r="DZ43" s="15">
        <f t="shared" si="260"/>
        <v>2011.4520000000005</v>
      </c>
      <c r="EA43" s="15">
        <f t="shared" si="260"/>
        <v>2028.0960000000005</v>
      </c>
      <c r="EB43" s="15">
        <f t="shared" si="260"/>
        <v>2044.7400000000005</v>
      </c>
      <c r="EC43" s="15">
        <f t="shared" si="260"/>
        <v>2061.3840000000005</v>
      </c>
      <c r="ED43" s="15">
        <f t="shared" si="260"/>
        <v>2078.0280000000002</v>
      </c>
      <c r="EE43" s="15">
        <f t="shared" si="260"/>
        <v>2094.672</v>
      </c>
      <c r="EF43" s="15">
        <f t="shared" si="260"/>
        <v>2111.3159999999998</v>
      </c>
      <c r="EG43" s="15">
        <f t="shared" si="260"/>
        <v>2127.9599999999996</v>
      </c>
      <c r="EH43" s="15">
        <f t="shared" si="260"/>
        <v>2144.6039999999994</v>
      </c>
      <c r="EI43" s="15">
        <f t="shared" si="260"/>
        <v>2161.2479999999991</v>
      </c>
      <c r="EJ43" s="15">
        <f t="shared" si="260"/>
        <v>2177.8919999999989</v>
      </c>
      <c r="EK43" s="15">
        <f t="shared" ref="EK43:GH43" si="261">EK42+EJ43</f>
        <v>2194.5359999999987</v>
      </c>
      <c r="EL43" s="15">
        <f t="shared" si="261"/>
        <v>2211.1799999999985</v>
      </c>
      <c r="EM43" s="15">
        <f t="shared" si="261"/>
        <v>2227.8239999999983</v>
      </c>
      <c r="EN43" s="15">
        <f t="shared" si="261"/>
        <v>2244.467999999998</v>
      </c>
      <c r="EO43" s="15">
        <f t="shared" si="261"/>
        <v>2261.1119999999978</v>
      </c>
      <c r="EP43" s="15">
        <f t="shared" si="261"/>
        <v>2277.7559999999976</v>
      </c>
      <c r="EQ43" s="15">
        <f t="shared" si="261"/>
        <v>2294.3999999999974</v>
      </c>
      <c r="ER43" s="15">
        <f t="shared" si="261"/>
        <v>2311.0439999999971</v>
      </c>
      <c r="ES43" s="15">
        <f t="shared" si="261"/>
        <v>2327.6879999999969</v>
      </c>
      <c r="ET43" s="15">
        <f t="shared" si="261"/>
        <v>2344.3319999999967</v>
      </c>
      <c r="EU43" s="15">
        <f t="shared" si="261"/>
        <v>2360.9759999999965</v>
      </c>
      <c r="EV43" s="15">
        <f t="shared" si="261"/>
        <v>2377.6199999999963</v>
      </c>
      <c r="EW43" s="15">
        <f t="shared" si="261"/>
        <v>2394.263999999996</v>
      </c>
      <c r="EX43" s="15">
        <f t="shared" si="261"/>
        <v>2410.9079999999958</v>
      </c>
      <c r="EY43" s="15">
        <f t="shared" si="261"/>
        <v>2427.5519999999956</v>
      </c>
      <c r="EZ43" s="15">
        <f t="shared" si="261"/>
        <v>2444.1959999999954</v>
      </c>
      <c r="FA43" s="15">
        <f t="shared" si="261"/>
        <v>2460.8399999999951</v>
      </c>
      <c r="FB43" s="15">
        <f t="shared" si="261"/>
        <v>2477.4839999999949</v>
      </c>
      <c r="FC43" s="15">
        <f t="shared" si="261"/>
        <v>2494.1279999999947</v>
      </c>
      <c r="FD43" s="15">
        <f t="shared" si="261"/>
        <v>2510.7719999999945</v>
      </c>
      <c r="FE43" s="15">
        <f t="shared" si="261"/>
        <v>2527.4159999999943</v>
      </c>
      <c r="FF43" s="15">
        <f t="shared" si="261"/>
        <v>2544.059999999994</v>
      </c>
      <c r="FG43" s="15">
        <f t="shared" si="261"/>
        <v>2560.7039999999938</v>
      </c>
      <c r="FH43" s="15">
        <f t="shared" si="261"/>
        <v>2577.3479999999936</v>
      </c>
      <c r="FI43" s="15">
        <f t="shared" si="261"/>
        <v>2593.9919999999934</v>
      </c>
      <c r="FJ43" s="15">
        <f t="shared" si="261"/>
        <v>2610.6359999999931</v>
      </c>
      <c r="FK43" s="15">
        <f t="shared" si="261"/>
        <v>2627.2799999999929</v>
      </c>
      <c r="FL43" s="15">
        <f t="shared" si="261"/>
        <v>2643.9239999999927</v>
      </c>
      <c r="FM43" s="15">
        <f t="shared" si="261"/>
        <v>2660.5679999999925</v>
      </c>
      <c r="FN43" s="15">
        <f t="shared" si="261"/>
        <v>2677.2119999999923</v>
      </c>
      <c r="FO43" s="15">
        <f t="shared" si="261"/>
        <v>2693.855999999992</v>
      </c>
      <c r="FP43" s="15">
        <f t="shared" si="261"/>
        <v>2710.4999999999918</v>
      </c>
      <c r="FQ43" s="15">
        <f t="shared" si="261"/>
        <v>2727.1439999999916</v>
      </c>
      <c r="FR43" s="15">
        <f t="shared" si="261"/>
        <v>2743.7879999999914</v>
      </c>
      <c r="FS43" s="15">
        <f t="shared" si="261"/>
        <v>2760.4319999999911</v>
      </c>
      <c r="FT43" s="15">
        <f t="shared" si="261"/>
        <v>2777.0759999999909</v>
      </c>
      <c r="FU43" s="15">
        <f t="shared" si="261"/>
        <v>2793.7199999999907</v>
      </c>
      <c r="FV43" s="15">
        <f t="shared" si="261"/>
        <v>2810.3639999999905</v>
      </c>
      <c r="FW43" s="15">
        <f t="shared" si="261"/>
        <v>2827.0079999999903</v>
      </c>
      <c r="FX43" s="15">
        <f t="shared" si="261"/>
        <v>2843.65199999999</v>
      </c>
      <c r="FY43" s="15">
        <f t="shared" si="261"/>
        <v>2860.2959999999898</v>
      </c>
      <c r="FZ43" s="15">
        <f t="shared" si="261"/>
        <v>2876.9399999999896</v>
      </c>
      <c r="GA43" s="15">
        <f t="shared" si="261"/>
        <v>2893.5839999999894</v>
      </c>
      <c r="GB43" s="15">
        <f t="shared" si="261"/>
        <v>2910.2279999999892</v>
      </c>
      <c r="GC43" s="15">
        <f t="shared" si="261"/>
        <v>2926.8719999999889</v>
      </c>
      <c r="GD43" s="15">
        <f t="shared" si="261"/>
        <v>2943.5159999999887</v>
      </c>
      <c r="GE43" s="15">
        <f t="shared" si="261"/>
        <v>2960.1599999999885</v>
      </c>
      <c r="GF43" s="15">
        <f t="shared" si="261"/>
        <v>2976.8039999999883</v>
      </c>
      <c r="GG43" s="15">
        <f t="shared" si="261"/>
        <v>2993.447999999988</v>
      </c>
      <c r="GH43" s="15">
        <f t="shared" si="261"/>
        <v>3010.0919999999878</v>
      </c>
    </row>
    <row r="44" spans="1:195" x14ac:dyDescent="0.35">
      <c r="C44" s="551"/>
      <c r="K44" s="5" t="s">
        <v>86</v>
      </c>
      <c r="P44" s="5" t="s">
        <v>87</v>
      </c>
      <c r="R44" s="5" t="s">
        <v>88</v>
      </c>
      <c r="Z44" s="5" t="s">
        <v>89</v>
      </c>
      <c r="AD44" s="5" t="s">
        <v>95</v>
      </c>
      <c r="AH44" s="5" t="s">
        <v>90</v>
      </c>
    </row>
    <row r="45" spans="1:195" x14ac:dyDescent="0.35">
      <c r="C45" s="551"/>
      <c r="I45" s="41" t="s">
        <v>96</v>
      </c>
      <c r="K45" s="12">
        <f>SUMPRODUCT($I21:$I37,K21:K37)-$H$37+$G$5-$I$36</f>
        <v>1252</v>
      </c>
      <c r="L45" s="12">
        <f t="shared" ref="L45:AD45" si="262">SUMPRODUCT($I21:$I37,L21:L37)-$H$37+$G$5-$I$36</f>
        <v>312</v>
      </c>
      <c r="M45" s="12">
        <f t="shared" si="262"/>
        <v>312</v>
      </c>
      <c r="N45" s="12">
        <f t="shared" si="262"/>
        <v>312</v>
      </c>
      <c r="O45" s="12">
        <f t="shared" si="262"/>
        <v>312</v>
      </c>
      <c r="P45" s="12">
        <f t="shared" si="262"/>
        <v>312</v>
      </c>
      <c r="Q45" s="12">
        <f t="shared" si="262"/>
        <v>312</v>
      </c>
      <c r="R45" s="12">
        <f t="shared" si="262"/>
        <v>312</v>
      </c>
      <c r="S45" s="12">
        <f t="shared" si="262"/>
        <v>312</v>
      </c>
      <c r="T45" s="12">
        <f t="shared" si="262"/>
        <v>312</v>
      </c>
      <c r="U45" s="12">
        <f t="shared" si="262"/>
        <v>312</v>
      </c>
      <c r="V45" s="12">
        <f t="shared" si="262"/>
        <v>312</v>
      </c>
      <c r="W45" s="12">
        <f t="shared" si="262"/>
        <v>312</v>
      </c>
      <c r="X45" s="12">
        <f t="shared" si="262"/>
        <v>312</v>
      </c>
      <c r="Y45" s="12">
        <f t="shared" si="262"/>
        <v>312</v>
      </c>
      <c r="Z45" s="12">
        <f t="shared" si="262"/>
        <v>312</v>
      </c>
      <c r="AA45" s="12">
        <f t="shared" si="262"/>
        <v>312</v>
      </c>
      <c r="AB45" s="12">
        <f t="shared" si="262"/>
        <v>312</v>
      </c>
      <c r="AC45" s="12">
        <f t="shared" si="262"/>
        <v>312</v>
      </c>
      <c r="AD45" s="12">
        <f t="shared" si="262"/>
        <v>312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</row>
    <row r="46" spans="1:195" x14ac:dyDescent="0.35">
      <c r="C46" s="551"/>
      <c r="K46" s="15">
        <f>K45/1000*12.5</f>
        <v>15.65</v>
      </c>
      <c r="L46" s="15">
        <f t="shared" ref="L46:AD46" si="263">L45/1000*12</f>
        <v>3.7439999999999998</v>
      </c>
      <c r="M46" s="15">
        <f t="shared" si="263"/>
        <v>3.7439999999999998</v>
      </c>
      <c r="N46" s="15">
        <f t="shared" si="263"/>
        <v>3.7439999999999998</v>
      </c>
      <c r="O46" s="15">
        <f t="shared" si="263"/>
        <v>3.7439999999999998</v>
      </c>
      <c r="P46" s="15">
        <f t="shared" si="263"/>
        <v>3.7439999999999998</v>
      </c>
      <c r="Q46" s="15">
        <f t="shared" si="263"/>
        <v>3.7439999999999998</v>
      </c>
      <c r="R46" s="15">
        <f t="shared" si="263"/>
        <v>3.7439999999999998</v>
      </c>
      <c r="S46" s="15">
        <f t="shared" si="263"/>
        <v>3.7439999999999998</v>
      </c>
      <c r="T46" s="15">
        <f t="shared" si="263"/>
        <v>3.7439999999999998</v>
      </c>
      <c r="U46" s="15">
        <f t="shared" si="263"/>
        <v>3.7439999999999998</v>
      </c>
      <c r="V46" s="15">
        <f t="shared" si="263"/>
        <v>3.7439999999999998</v>
      </c>
      <c r="W46" s="15">
        <f t="shared" si="263"/>
        <v>3.7439999999999998</v>
      </c>
      <c r="X46" s="15">
        <f t="shared" si="263"/>
        <v>3.7439999999999998</v>
      </c>
      <c r="Y46" s="15">
        <f t="shared" si="263"/>
        <v>3.7439999999999998</v>
      </c>
      <c r="Z46" s="15">
        <f t="shared" si="263"/>
        <v>3.7439999999999998</v>
      </c>
      <c r="AA46" s="15">
        <f t="shared" si="263"/>
        <v>3.7439999999999998</v>
      </c>
      <c r="AB46" s="15">
        <f t="shared" si="263"/>
        <v>3.7439999999999998</v>
      </c>
      <c r="AC46" s="15">
        <f t="shared" si="263"/>
        <v>3.7439999999999998</v>
      </c>
      <c r="AD46" s="15">
        <f t="shared" si="263"/>
        <v>3.7439999999999998</v>
      </c>
    </row>
    <row r="47" spans="1:195" x14ac:dyDescent="0.35">
      <c r="C47" s="551"/>
      <c r="K47" s="15">
        <f>(K46+J47)</f>
        <v>15.65</v>
      </c>
      <c r="L47" s="15">
        <f t="shared" ref="L47:N47" si="264">(L46+K47)</f>
        <v>19.393999999999998</v>
      </c>
      <c r="M47" s="15">
        <f t="shared" si="264"/>
        <v>23.137999999999998</v>
      </c>
      <c r="N47" s="15">
        <f t="shared" si="264"/>
        <v>26.881999999999998</v>
      </c>
      <c r="O47" s="15">
        <f t="shared" ref="O47" si="265">(O46+N47)</f>
        <v>30.625999999999998</v>
      </c>
      <c r="P47" s="15">
        <f t="shared" ref="P47:Q47" si="266">(P46+O47)</f>
        <v>34.369999999999997</v>
      </c>
      <c r="Q47" s="15">
        <f t="shared" si="266"/>
        <v>38.113999999999997</v>
      </c>
      <c r="R47" s="15">
        <f t="shared" ref="R47" si="267">(R46+Q47)</f>
        <v>41.857999999999997</v>
      </c>
      <c r="S47" s="15">
        <f t="shared" ref="S47:T47" si="268">(S46+R47)</f>
        <v>45.601999999999997</v>
      </c>
      <c r="T47" s="15">
        <f t="shared" si="268"/>
        <v>49.345999999999997</v>
      </c>
      <c r="U47" s="15">
        <f t="shared" ref="U47" si="269">(U46+T47)</f>
        <v>53.089999999999996</v>
      </c>
      <c r="V47" s="15">
        <f t="shared" ref="V47:W47" si="270">(V46+U47)</f>
        <v>56.833999999999996</v>
      </c>
      <c r="W47" s="15">
        <f t="shared" si="270"/>
        <v>60.577999999999996</v>
      </c>
      <c r="X47" s="15">
        <f t="shared" ref="X47" si="271">(X46+W47)</f>
        <v>64.322000000000003</v>
      </c>
      <c r="Y47" s="15">
        <f t="shared" ref="Y47:Z47" si="272">(Y46+X47)</f>
        <v>68.066000000000003</v>
      </c>
      <c r="Z47" s="15">
        <f t="shared" si="272"/>
        <v>71.81</v>
      </c>
      <c r="AA47" s="15">
        <f t="shared" ref="AA47" si="273">(AA46+Z47)</f>
        <v>75.554000000000002</v>
      </c>
      <c r="AB47" s="15">
        <f t="shared" ref="AB47:AC47" si="274">(AB46+AA47)</f>
        <v>79.298000000000002</v>
      </c>
      <c r="AC47" s="15">
        <f t="shared" si="274"/>
        <v>83.042000000000002</v>
      </c>
      <c r="AD47" s="15">
        <f t="shared" ref="AD47" si="275">(AD46+AC47)</f>
        <v>86.786000000000001</v>
      </c>
    </row>
    <row r="48" spans="1:195" ht="15" thickBot="1" x14ac:dyDescent="0.4">
      <c r="C48" s="550"/>
      <c r="K48" s="42">
        <f>K47/1000</f>
        <v>1.5650000000000001E-2</v>
      </c>
      <c r="L48" s="42">
        <f t="shared" ref="L48:AD48" si="276">L47/1000</f>
        <v>1.9393999999999998E-2</v>
      </c>
      <c r="M48" s="42">
        <f t="shared" si="276"/>
        <v>2.3137999999999999E-2</v>
      </c>
      <c r="N48" s="42">
        <f t="shared" si="276"/>
        <v>2.6881999999999996E-2</v>
      </c>
      <c r="O48" s="42">
        <f t="shared" si="276"/>
        <v>3.0625999999999997E-2</v>
      </c>
      <c r="P48" s="42">
        <f t="shared" si="276"/>
        <v>3.4369999999999998E-2</v>
      </c>
      <c r="Q48" s="42">
        <f t="shared" si="276"/>
        <v>3.8113999999999995E-2</v>
      </c>
      <c r="R48" s="42">
        <f t="shared" si="276"/>
        <v>4.1857999999999999E-2</v>
      </c>
      <c r="S48" s="42">
        <f t="shared" si="276"/>
        <v>4.5601999999999997E-2</v>
      </c>
      <c r="T48" s="42">
        <f t="shared" si="276"/>
        <v>4.9345999999999994E-2</v>
      </c>
      <c r="U48" s="42">
        <f t="shared" si="276"/>
        <v>5.3089999999999998E-2</v>
      </c>
      <c r="V48" s="42">
        <f t="shared" si="276"/>
        <v>5.6833999999999996E-2</v>
      </c>
      <c r="W48" s="42">
        <f t="shared" si="276"/>
        <v>6.0577999999999993E-2</v>
      </c>
      <c r="X48" s="42">
        <f t="shared" si="276"/>
        <v>6.4322000000000004E-2</v>
      </c>
      <c r="Y48" s="42">
        <f t="shared" si="276"/>
        <v>6.8066000000000002E-2</v>
      </c>
      <c r="Z48" s="42">
        <f t="shared" si="276"/>
        <v>7.1809999999999999E-2</v>
      </c>
      <c r="AA48" s="42">
        <f t="shared" si="276"/>
        <v>7.5553999999999996E-2</v>
      </c>
      <c r="AB48" s="42">
        <f t="shared" si="276"/>
        <v>7.9298000000000007E-2</v>
      </c>
      <c r="AC48" s="42">
        <f t="shared" si="276"/>
        <v>8.3042000000000005E-2</v>
      </c>
      <c r="AD48" s="42">
        <f t="shared" si="276"/>
        <v>8.6786000000000002E-2</v>
      </c>
    </row>
    <row r="49" spans="3:190" x14ac:dyDescent="0.35">
      <c r="K49" s="15"/>
    </row>
    <row r="50" spans="3:190" x14ac:dyDescent="0.35">
      <c r="I50" s="12" t="s">
        <v>97</v>
      </c>
      <c r="K50" s="15">
        <f>GH43+AD47</f>
        <v>3096.8779999999879</v>
      </c>
    </row>
    <row r="51" spans="3:190" ht="15" thickBot="1" x14ac:dyDescent="0.4"/>
    <row r="52" spans="3:190" x14ac:dyDescent="0.35">
      <c r="C52" s="552" t="s">
        <v>600</v>
      </c>
      <c r="D52" s="40" t="s">
        <v>82</v>
      </c>
      <c r="F52" s="125">
        <f>SUM(F2:F38)</f>
        <v>1E-3</v>
      </c>
      <c r="G52" s="12">
        <f>SUMPRODUCT($J6:$J38,G6:G38)</f>
        <v>1244</v>
      </c>
      <c r="H52" s="12">
        <f>SUMPRODUCT($J6:$J38,H6:H38)</f>
        <v>0</v>
      </c>
      <c r="I52" s="12">
        <f>SUM(I2:I38)</f>
        <v>2568</v>
      </c>
      <c r="K52" s="12">
        <f>SUMPRODUCT($I2:$I36,K2:K36)</f>
        <v>2475</v>
      </c>
      <c r="L52" s="12">
        <f t="shared" ref="L52:BW52" si="277">SUMPRODUCT($I2:$I36,L2:L36)</f>
        <v>1387</v>
      </c>
      <c r="M52" s="12">
        <f t="shared" si="277"/>
        <v>1387</v>
      </c>
      <c r="N52" s="12">
        <f t="shared" si="277"/>
        <v>1387</v>
      </c>
      <c r="O52" s="12">
        <f t="shared" si="277"/>
        <v>1387</v>
      </c>
      <c r="P52" s="12">
        <f t="shared" si="277"/>
        <v>1387</v>
      </c>
      <c r="Q52" s="12">
        <f t="shared" si="277"/>
        <v>1387</v>
      </c>
      <c r="R52" s="12">
        <f t="shared" si="277"/>
        <v>1387</v>
      </c>
      <c r="S52" s="12">
        <f t="shared" si="277"/>
        <v>1387</v>
      </c>
      <c r="T52" s="12">
        <f t="shared" si="277"/>
        <v>1387</v>
      </c>
      <c r="U52" s="12">
        <f t="shared" si="277"/>
        <v>1387</v>
      </c>
      <c r="V52" s="12">
        <f t="shared" si="277"/>
        <v>1387</v>
      </c>
      <c r="W52" s="12">
        <f t="shared" si="277"/>
        <v>1387</v>
      </c>
      <c r="X52" s="12">
        <f t="shared" si="277"/>
        <v>1387</v>
      </c>
      <c r="Y52" s="12">
        <f t="shared" si="277"/>
        <v>1387</v>
      </c>
      <c r="Z52" s="12">
        <f t="shared" si="277"/>
        <v>1387</v>
      </c>
      <c r="AA52" s="12">
        <f t="shared" si="277"/>
        <v>1387</v>
      </c>
      <c r="AB52" s="12">
        <f t="shared" si="277"/>
        <v>1387</v>
      </c>
      <c r="AC52" s="12">
        <f t="shared" si="277"/>
        <v>1387</v>
      </c>
      <c r="AD52" s="12">
        <f t="shared" si="277"/>
        <v>1387</v>
      </c>
      <c r="AE52" s="12">
        <f t="shared" si="277"/>
        <v>1387</v>
      </c>
      <c r="AF52" s="12">
        <f t="shared" si="277"/>
        <v>1387</v>
      </c>
      <c r="AG52" s="12">
        <f t="shared" si="277"/>
        <v>1387</v>
      </c>
      <c r="AH52" s="12">
        <f t="shared" si="277"/>
        <v>1387</v>
      </c>
      <c r="AI52" s="12">
        <f t="shared" si="277"/>
        <v>1387</v>
      </c>
      <c r="AJ52" s="12">
        <f t="shared" si="277"/>
        <v>1387</v>
      </c>
      <c r="AK52" s="12">
        <f t="shared" si="277"/>
        <v>1387</v>
      </c>
      <c r="AL52" s="12">
        <f t="shared" si="277"/>
        <v>1387</v>
      </c>
      <c r="AM52" s="12">
        <f t="shared" si="277"/>
        <v>1387</v>
      </c>
      <c r="AN52" s="12">
        <f t="shared" si="277"/>
        <v>1387</v>
      </c>
      <c r="AO52" s="12">
        <f t="shared" si="277"/>
        <v>1387</v>
      </c>
      <c r="AP52" s="12">
        <f t="shared" si="277"/>
        <v>1387</v>
      </c>
      <c r="AQ52" s="12">
        <f t="shared" si="277"/>
        <v>1387</v>
      </c>
      <c r="AR52" s="12">
        <f t="shared" si="277"/>
        <v>1387</v>
      </c>
      <c r="AS52" s="12">
        <f t="shared" si="277"/>
        <v>1387</v>
      </c>
      <c r="AT52" s="12">
        <f t="shared" si="277"/>
        <v>1387</v>
      </c>
      <c r="AU52" s="12">
        <f t="shared" si="277"/>
        <v>1387</v>
      </c>
      <c r="AV52" s="12">
        <f t="shared" si="277"/>
        <v>1387</v>
      </c>
      <c r="AW52" s="12">
        <f t="shared" si="277"/>
        <v>1387</v>
      </c>
      <c r="AX52" s="12">
        <f t="shared" si="277"/>
        <v>1387</v>
      </c>
      <c r="AY52" s="12">
        <f t="shared" si="277"/>
        <v>1387</v>
      </c>
      <c r="AZ52" s="12">
        <f t="shared" si="277"/>
        <v>1387</v>
      </c>
      <c r="BA52" s="12">
        <f t="shared" si="277"/>
        <v>1387</v>
      </c>
      <c r="BB52" s="12">
        <f t="shared" si="277"/>
        <v>1387</v>
      </c>
      <c r="BC52" s="12">
        <f t="shared" si="277"/>
        <v>1387</v>
      </c>
      <c r="BD52" s="12">
        <f t="shared" si="277"/>
        <v>1387</v>
      </c>
      <c r="BE52" s="12">
        <f t="shared" si="277"/>
        <v>1387</v>
      </c>
      <c r="BF52" s="12">
        <f t="shared" si="277"/>
        <v>1387</v>
      </c>
      <c r="BG52" s="12">
        <f t="shared" si="277"/>
        <v>1387</v>
      </c>
      <c r="BH52" s="12">
        <f t="shared" si="277"/>
        <v>1387</v>
      </c>
      <c r="BI52" s="12">
        <f t="shared" si="277"/>
        <v>1387</v>
      </c>
      <c r="BJ52" s="12">
        <f t="shared" si="277"/>
        <v>1387</v>
      </c>
      <c r="BK52" s="12">
        <f t="shared" si="277"/>
        <v>1387</v>
      </c>
      <c r="BL52" s="12">
        <f t="shared" si="277"/>
        <v>1387</v>
      </c>
      <c r="BM52" s="12">
        <f t="shared" si="277"/>
        <v>1387</v>
      </c>
      <c r="BN52" s="12">
        <f t="shared" si="277"/>
        <v>1387</v>
      </c>
      <c r="BO52" s="12">
        <f t="shared" si="277"/>
        <v>1387</v>
      </c>
      <c r="BP52" s="12">
        <f t="shared" si="277"/>
        <v>1387</v>
      </c>
      <c r="BQ52" s="12">
        <f t="shared" si="277"/>
        <v>1387</v>
      </c>
      <c r="BR52" s="12">
        <f t="shared" si="277"/>
        <v>1387</v>
      </c>
      <c r="BS52" s="12">
        <f t="shared" si="277"/>
        <v>1387</v>
      </c>
      <c r="BT52" s="12">
        <f t="shared" si="277"/>
        <v>1387</v>
      </c>
      <c r="BU52" s="12">
        <f t="shared" si="277"/>
        <v>1387</v>
      </c>
      <c r="BV52" s="12">
        <f t="shared" si="277"/>
        <v>1387</v>
      </c>
      <c r="BW52" s="12">
        <f t="shared" si="277"/>
        <v>1387</v>
      </c>
      <c r="BX52" s="12">
        <f t="shared" ref="BX52:EI52" si="278">SUMPRODUCT($I2:$I36,BX2:BX36)</f>
        <v>1387</v>
      </c>
      <c r="BY52" s="12">
        <f t="shared" si="278"/>
        <v>1387</v>
      </c>
      <c r="BZ52" s="12">
        <f t="shared" si="278"/>
        <v>1387</v>
      </c>
      <c r="CA52" s="12">
        <f t="shared" si="278"/>
        <v>1387</v>
      </c>
      <c r="CB52" s="12">
        <f t="shared" si="278"/>
        <v>1387</v>
      </c>
      <c r="CC52" s="12">
        <f t="shared" si="278"/>
        <v>1387</v>
      </c>
      <c r="CD52" s="12">
        <f t="shared" si="278"/>
        <v>1387</v>
      </c>
      <c r="CE52" s="12">
        <f t="shared" si="278"/>
        <v>1387</v>
      </c>
      <c r="CF52" s="12">
        <f t="shared" si="278"/>
        <v>1387</v>
      </c>
      <c r="CG52" s="12">
        <f t="shared" si="278"/>
        <v>1387</v>
      </c>
      <c r="CH52" s="12">
        <f t="shared" si="278"/>
        <v>1387</v>
      </c>
      <c r="CI52" s="12">
        <f t="shared" si="278"/>
        <v>1387</v>
      </c>
      <c r="CJ52" s="12">
        <f t="shared" si="278"/>
        <v>1387</v>
      </c>
      <c r="CK52" s="12">
        <f t="shared" si="278"/>
        <v>1387</v>
      </c>
      <c r="CL52" s="12">
        <f t="shared" si="278"/>
        <v>1387</v>
      </c>
      <c r="CM52" s="12">
        <f t="shared" si="278"/>
        <v>1387</v>
      </c>
      <c r="CN52" s="12">
        <f t="shared" si="278"/>
        <v>1387</v>
      </c>
      <c r="CO52" s="12">
        <f t="shared" si="278"/>
        <v>1387</v>
      </c>
      <c r="CP52" s="12">
        <f t="shared" si="278"/>
        <v>1387</v>
      </c>
      <c r="CQ52" s="12">
        <f t="shared" si="278"/>
        <v>1387</v>
      </c>
      <c r="CR52" s="12">
        <f t="shared" si="278"/>
        <v>1387</v>
      </c>
      <c r="CS52" s="12">
        <f t="shared" si="278"/>
        <v>1387</v>
      </c>
      <c r="CT52" s="12">
        <f t="shared" si="278"/>
        <v>1387</v>
      </c>
      <c r="CU52" s="12">
        <f t="shared" si="278"/>
        <v>1387</v>
      </c>
      <c r="CV52" s="12">
        <f t="shared" si="278"/>
        <v>1387</v>
      </c>
      <c r="CW52" s="12">
        <f t="shared" si="278"/>
        <v>1387</v>
      </c>
      <c r="CX52" s="12">
        <f t="shared" si="278"/>
        <v>1387</v>
      </c>
      <c r="CY52" s="12">
        <f t="shared" si="278"/>
        <v>1387</v>
      </c>
      <c r="CZ52" s="12">
        <f t="shared" si="278"/>
        <v>1387</v>
      </c>
      <c r="DA52" s="12">
        <f t="shared" si="278"/>
        <v>1387</v>
      </c>
      <c r="DB52" s="12">
        <f t="shared" si="278"/>
        <v>1387</v>
      </c>
      <c r="DC52" s="12">
        <f t="shared" si="278"/>
        <v>1387</v>
      </c>
      <c r="DD52" s="12">
        <f t="shared" si="278"/>
        <v>1387</v>
      </c>
      <c r="DE52" s="12">
        <f t="shared" si="278"/>
        <v>1387</v>
      </c>
      <c r="DF52" s="12">
        <f t="shared" si="278"/>
        <v>1387</v>
      </c>
      <c r="DG52" s="12">
        <f t="shared" si="278"/>
        <v>1387</v>
      </c>
      <c r="DH52" s="12">
        <f t="shared" si="278"/>
        <v>1387</v>
      </c>
      <c r="DI52" s="12">
        <f t="shared" si="278"/>
        <v>1387</v>
      </c>
      <c r="DJ52" s="12">
        <f t="shared" si="278"/>
        <v>1387</v>
      </c>
      <c r="DK52" s="12">
        <f t="shared" si="278"/>
        <v>1387</v>
      </c>
      <c r="DL52" s="12">
        <f t="shared" si="278"/>
        <v>1387</v>
      </c>
      <c r="DM52" s="12">
        <f t="shared" si="278"/>
        <v>1387</v>
      </c>
      <c r="DN52" s="12">
        <f t="shared" si="278"/>
        <v>1387</v>
      </c>
      <c r="DO52" s="12">
        <f t="shared" si="278"/>
        <v>1387</v>
      </c>
      <c r="DP52" s="12">
        <f t="shared" si="278"/>
        <v>1387</v>
      </c>
      <c r="DQ52" s="12">
        <f t="shared" si="278"/>
        <v>1387</v>
      </c>
      <c r="DR52" s="12">
        <f t="shared" si="278"/>
        <v>1387</v>
      </c>
      <c r="DS52" s="12">
        <f t="shared" si="278"/>
        <v>1387</v>
      </c>
      <c r="DT52" s="12">
        <f t="shared" si="278"/>
        <v>1387</v>
      </c>
      <c r="DU52" s="12">
        <f t="shared" si="278"/>
        <v>1387</v>
      </c>
      <c r="DV52" s="12">
        <f t="shared" si="278"/>
        <v>1387</v>
      </c>
      <c r="DW52" s="12">
        <f t="shared" si="278"/>
        <v>1387</v>
      </c>
      <c r="DX52" s="12">
        <f t="shared" si="278"/>
        <v>1387</v>
      </c>
      <c r="DY52" s="12">
        <f t="shared" si="278"/>
        <v>1387</v>
      </c>
      <c r="DZ52" s="12">
        <f t="shared" si="278"/>
        <v>1387</v>
      </c>
      <c r="EA52" s="12">
        <f t="shared" si="278"/>
        <v>1387</v>
      </c>
      <c r="EB52" s="12">
        <f t="shared" si="278"/>
        <v>1387</v>
      </c>
      <c r="EC52" s="12">
        <f t="shared" si="278"/>
        <v>1387</v>
      </c>
      <c r="ED52" s="12">
        <f t="shared" si="278"/>
        <v>1387</v>
      </c>
      <c r="EE52" s="12">
        <f t="shared" si="278"/>
        <v>1387</v>
      </c>
      <c r="EF52" s="12">
        <f t="shared" si="278"/>
        <v>1387</v>
      </c>
      <c r="EG52" s="12">
        <f t="shared" si="278"/>
        <v>1387</v>
      </c>
      <c r="EH52" s="12">
        <f t="shared" si="278"/>
        <v>1387</v>
      </c>
      <c r="EI52" s="12">
        <f t="shared" si="278"/>
        <v>1387</v>
      </c>
      <c r="EJ52" s="12">
        <f t="shared" ref="EJ52:GH52" si="279">SUMPRODUCT($I2:$I36,EJ2:EJ36)</f>
        <v>1387</v>
      </c>
      <c r="EK52" s="12">
        <f t="shared" si="279"/>
        <v>1387</v>
      </c>
      <c r="EL52" s="12">
        <f t="shared" si="279"/>
        <v>1387</v>
      </c>
      <c r="EM52" s="12">
        <f t="shared" si="279"/>
        <v>1387</v>
      </c>
      <c r="EN52" s="12">
        <f t="shared" si="279"/>
        <v>1387</v>
      </c>
      <c r="EO52" s="12">
        <f t="shared" si="279"/>
        <v>1387</v>
      </c>
      <c r="EP52" s="12">
        <f t="shared" si="279"/>
        <v>1387</v>
      </c>
      <c r="EQ52" s="12">
        <f t="shared" si="279"/>
        <v>1387</v>
      </c>
      <c r="ER52" s="12">
        <f t="shared" si="279"/>
        <v>1387</v>
      </c>
      <c r="ES52" s="12">
        <f t="shared" si="279"/>
        <v>1387</v>
      </c>
      <c r="ET52" s="12">
        <f t="shared" si="279"/>
        <v>1387</v>
      </c>
      <c r="EU52" s="12">
        <f t="shared" si="279"/>
        <v>1387</v>
      </c>
      <c r="EV52" s="12">
        <f t="shared" si="279"/>
        <v>1387</v>
      </c>
      <c r="EW52" s="12">
        <f t="shared" si="279"/>
        <v>1387</v>
      </c>
      <c r="EX52" s="12">
        <f t="shared" si="279"/>
        <v>1387</v>
      </c>
      <c r="EY52" s="12">
        <f t="shared" si="279"/>
        <v>1387</v>
      </c>
      <c r="EZ52" s="12">
        <f t="shared" si="279"/>
        <v>1387</v>
      </c>
      <c r="FA52" s="12">
        <f t="shared" si="279"/>
        <v>1387</v>
      </c>
      <c r="FB52" s="12">
        <f t="shared" si="279"/>
        <v>1387</v>
      </c>
      <c r="FC52" s="12">
        <f t="shared" si="279"/>
        <v>1387</v>
      </c>
      <c r="FD52" s="12">
        <f t="shared" si="279"/>
        <v>1387</v>
      </c>
      <c r="FE52" s="12">
        <f t="shared" si="279"/>
        <v>1387</v>
      </c>
      <c r="FF52" s="12">
        <f t="shared" si="279"/>
        <v>1387</v>
      </c>
      <c r="FG52" s="12">
        <f t="shared" si="279"/>
        <v>1387</v>
      </c>
      <c r="FH52" s="12">
        <f t="shared" si="279"/>
        <v>1387</v>
      </c>
      <c r="FI52" s="12">
        <f t="shared" si="279"/>
        <v>1387</v>
      </c>
      <c r="FJ52" s="12">
        <f t="shared" si="279"/>
        <v>1387</v>
      </c>
      <c r="FK52" s="12">
        <f t="shared" si="279"/>
        <v>1387</v>
      </c>
      <c r="FL52" s="12">
        <f t="shared" si="279"/>
        <v>1387</v>
      </c>
      <c r="FM52" s="12">
        <f t="shared" si="279"/>
        <v>1387</v>
      </c>
      <c r="FN52" s="12">
        <f t="shared" si="279"/>
        <v>1387</v>
      </c>
      <c r="FO52" s="12">
        <f t="shared" si="279"/>
        <v>1387</v>
      </c>
      <c r="FP52" s="12">
        <f t="shared" si="279"/>
        <v>1387</v>
      </c>
      <c r="FQ52" s="12">
        <f t="shared" si="279"/>
        <v>1387</v>
      </c>
      <c r="FR52" s="12">
        <f t="shared" si="279"/>
        <v>1387</v>
      </c>
      <c r="FS52" s="12">
        <f t="shared" si="279"/>
        <v>1387</v>
      </c>
      <c r="FT52" s="12">
        <f t="shared" si="279"/>
        <v>1387</v>
      </c>
      <c r="FU52" s="12">
        <f t="shared" si="279"/>
        <v>1387</v>
      </c>
      <c r="FV52" s="12">
        <f t="shared" si="279"/>
        <v>1387</v>
      </c>
      <c r="FW52" s="12">
        <f t="shared" si="279"/>
        <v>1387</v>
      </c>
      <c r="FX52" s="12">
        <f t="shared" si="279"/>
        <v>1387</v>
      </c>
      <c r="FY52" s="12">
        <f t="shared" si="279"/>
        <v>1387</v>
      </c>
      <c r="FZ52" s="12">
        <f t="shared" si="279"/>
        <v>1387</v>
      </c>
      <c r="GA52" s="12">
        <f t="shared" si="279"/>
        <v>1387</v>
      </c>
      <c r="GB52" s="12">
        <f t="shared" si="279"/>
        <v>1387</v>
      </c>
      <c r="GC52" s="12">
        <f t="shared" si="279"/>
        <v>1387</v>
      </c>
      <c r="GD52" s="12">
        <f t="shared" si="279"/>
        <v>1387</v>
      </c>
      <c r="GE52" s="12">
        <f t="shared" si="279"/>
        <v>1387</v>
      </c>
      <c r="GF52" s="12">
        <f t="shared" si="279"/>
        <v>1387</v>
      </c>
      <c r="GG52" s="12">
        <f t="shared" si="279"/>
        <v>1387</v>
      </c>
      <c r="GH52" s="12">
        <f t="shared" si="279"/>
        <v>1387</v>
      </c>
    </row>
    <row r="53" spans="3:190" x14ac:dyDescent="0.35">
      <c r="C53" s="551"/>
      <c r="D53" s="40" t="s">
        <v>83</v>
      </c>
      <c r="F53" s="14">
        <f>F52*1000</f>
        <v>1</v>
      </c>
      <c r="G53" s="38">
        <f t="shared" ref="G53:I53" si="280">G52/1000</f>
        <v>1.244</v>
      </c>
      <c r="H53" s="38">
        <f t="shared" si="280"/>
        <v>0</v>
      </c>
      <c r="I53" s="38">
        <f t="shared" si="280"/>
        <v>2.5680000000000001</v>
      </c>
      <c r="K53" s="38">
        <f t="shared" ref="K53:BV53" si="281">K52/1000</f>
        <v>2.4750000000000001</v>
      </c>
      <c r="L53" s="38">
        <f t="shared" si="281"/>
        <v>1.387</v>
      </c>
      <c r="M53" s="38">
        <f t="shared" si="281"/>
        <v>1.387</v>
      </c>
      <c r="N53" s="38">
        <f t="shared" si="281"/>
        <v>1.387</v>
      </c>
      <c r="O53" s="38">
        <f t="shared" si="281"/>
        <v>1.387</v>
      </c>
      <c r="P53" s="38">
        <f t="shared" si="281"/>
        <v>1.387</v>
      </c>
      <c r="Q53" s="38">
        <f t="shared" si="281"/>
        <v>1.387</v>
      </c>
      <c r="R53" s="38">
        <f t="shared" si="281"/>
        <v>1.387</v>
      </c>
      <c r="S53" s="38">
        <f t="shared" si="281"/>
        <v>1.387</v>
      </c>
      <c r="T53" s="38">
        <f t="shared" si="281"/>
        <v>1.387</v>
      </c>
      <c r="U53" s="38">
        <f t="shared" si="281"/>
        <v>1.387</v>
      </c>
      <c r="V53" s="38">
        <f t="shared" si="281"/>
        <v>1.387</v>
      </c>
      <c r="W53" s="38">
        <f t="shared" si="281"/>
        <v>1.387</v>
      </c>
      <c r="X53" s="38">
        <f t="shared" si="281"/>
        <v>1.387</v>
      </c>
      <c r="Y53" s="38">
        <f t="shared" si="281"/>
        <v>1.387</v>
      </c>
      <c r="Z53" s="38">
        <f t="shared" si="281"/>
        <v>1.387</v>
      </c>
      <c r="AA53" s="38">
        <f t="shared" si="281"/>
        <v>1.387</v>
      </c>
      <c r="AB53" s="38">
        <f t="shared" si="281"/>
        <v>1.387</v>
      </c>
      <c r="AC53" s="38">
        <f t="shared" si="281"/>
        <v>1.387</v>
      </c>
      <c r="AD53" s="38">
        <f t="shared" si="281"/>
        <v>1.387</v>
      </c>
      <c r="AE53" s="38">
        <f t="shared" si="281"/>
        <v>1.387</v>
      </c>
      <c r="AF53" s="38">
        <f t="shared" si="281"/>
        <v>1.387</v>
      </c>
      <c r="AG53" s="38">
        <f t="shared" si="281"/>
        <v>1.387</v>
      </c>
      <c r="AH53" s="38">
        <f t="shared" si="281"/>
        <v>1.387</v>
      </c>
      <c r="AI53" s="38">
        <f t="shared" si="281"/>
        <v>1.387</v>
      </c>
      <c r="AJ53" s="38">
        <f t="shared" si="281"/>
        <v>1.387</v>
      </c>
      <c r="AK53" s="38">
        <f t="shared" si="281"/>
        <v>1.387</v>
      </c>
      <c r="AL53" s="38">
        <f t="shared" si="281"/>
        <v>1.387</v>
      </c>
      <c r="AM53" s="38">
        <f t="shared" si="281"/>
        <v>1.387</v>
      </c>
      <c r="AN53" s="38">
        <f t="shared" si="281"/>
        <v>1.387</v>
      </c>
      <c r="AO53" s="38">
        <f t="shared" si="281"/>
        <v>1.387</v>
      </c>
      <c r="AP53" s="38">
        <f t="shared" si="281"/>
        <v>1.387</v>
      </c>
      <c r="AQ53" s="38">
        <f t="shared" si="281"/>
        <v>1.387</v>
      </c>
      <c r="AR53" s="38">
        <f t="shared" si="281"/>
        <v>1.387</v>
      </c>
      <c r="AS53" s="38">
        <f t="shared" si="281"/>
        <v>1.387</v>
      </c>
      <c r="AT53" s="38">
        <f t="shared" si="281"/>
        <v>1.387</v>
      </c>
      <c r="AU53" s="38">
        <f t="shared" si="281"/>
        <v>1.387</v>
      </c>
      <c r="AV53" s="38">
        <f t="shared" si="281"/>
        <v>1.387</v>
      </c>
      <c r="AW53" s="38">
        <f t="shared" si="281"/>
        <v>1.387</v>
      </c>
      <c r="AX53" s="38">
        <f t="shared" si="281"/>
        <v>1.387</v>
      </c>
      <c r="AY53" s="38">
        <f t="shared" si="281"/>
        <v>1.387</v>
      </c>
      <c r="AZ53" s="38">
        <f t="shared" si="281"/>
        <v>1.387</v>
      </c>
      <c r="BA53" s="38">
        <f t="shared" si="281"/>
        <v>1.387</v>
      </c>
      <c r="BB53" s="38">
        <f t="shared" si="281"/>
        <v>1.387</v>
      </c>
      <c r="BC53" s="38">
        <f t="shared" si="281"/>
        <v>1.387</v>
      </c>
      <c r="BD53" s="38">
        <f t="shared" si="281"/>
        <v>1.387</v>
      </c>
      <c r="BE53" s="38">
        <f t="shared" si="281"/>
        <v>1.387</v>
      </c>
      <c r="BF53" s="38">
        <f t="shared" si="281"/>
        <v>1.387</v>
      </c>
      <c r="BG53" s="38">
        <f t="shared" si="281"/>
        <v>1.387</v>
      </c>
      <c r="BH53" s="38">
        <f t="shared" si="281"/>
        <v>1.387</v>
      </c>
      <c r="BI53" s="38">
        <f t="shared" si="281"/>
        <v>1.387</v>
      </c>
      <c r="BJ53" s="38">
        <f t="shared" si="281"/>
        <v>1.387</v>
      </c>
      <c r="BK53" s="38">
        <f t="shared" si="281"/>
        <v>1.387</v>
      </c>
      <c r="BL53" s="38">
        <f t="shared" si="281"/>
        <v>1.387</v>
      </c>
      <c r="BM53" s="38">
        <f t="shared" si="281"/>
        <v>1.387</v>
      </c>
      <c r="BN53" s="38">
        <f t="shared" si="281"/>
        <v>1.387</v>
      </c>
      <c r="BO53" s="38">
        <f t="shared" si="281"/>
        <v>1.387</v>
      </c>
      <c r="BP53" s="38">
        <f t="shared" si="281"/>
        <v>1.387</v>
      </c>
      <c r="BQ53" s="38">
        <f t="shared" si="281"/>
        <v>1.387</v>
      </c>
      <c r="BR53" s="38">
        <f t="shared" si="281"/>
        <v>1.387</v>
      </c>
      <c r="BS53" s="38">
        <f t="shared" si="281"/>
        <v>1.387</v>
      </c>
      <c r="BT53" s="38">
        <f t="shared" si="281"/>
        <v>1.387</v>
      </c>
      <c r="BU53" s="38">
        <f t="shared" si="281"/>
        <v>1.387</v>
      </c>
      <c r="BV53" s="38">
        <f t="shared" si="281"/>
        <v>1.387</v>
      </c>
      <c r="BW53" s="38">
        <f t="shared" ref="BW53:EH53" si="282">BW52/1000</f>
        <v>1.387</v>
      </c>
      <c r="BX53" s="38">
        <f t="shared" si="282"/>
        <v>1.387</v>
      </c>
      <c r="BY53" s="38">
        <f t="shared" si="282"/>
        <v>1.387</v>
      </c>
      <c r="BZ53" s="38">
        <f t="shared" si="282"/>
        <v>1.387</v>
      </c>
      <c r="CA53" s="38">
        <f t="shared" si="282"/>
        <v>1.387</v>
      </c>
      <c r="CB53" s="38">
        <f t="shared" si="282"/>
        <v>1.387</v>
      </c>
      <c r="CC53" s="38">
        <f t="shared" si="282"/>
        <v>1.387</v>
      </c>
      <c r="CD53" s="38">
        <f t="shared" si="282"/>
        <v>1.387</v>
      </c>
      <c r="CE53" s="38">
        <f t="shared" si="282"/>
        <v>1.387</v>
      </c>
      <c r="CF53" s="38">
        <f t="shared" si="282"/>
        <v>1.387</v>
      </c>
      <c r="CG53" s="38">
        <f t="shared" si="282"/>
        <v>1.387</v>
      </c>
      <c r="CH53" s="38">
        <f t="shared" si="282"/>
        <v>1.387</v>
      </c>
      <c r="CI53" s="38">
        <f t="shared" si="282"/>
        <v>1.387</v>
      </c>
      <c r="CJ53" s="38">
        <f t="shared" si="282"/>
        <v>1.387</v>
      </c>
      <c r="CK53" s="38">
        <f t="shared" si="282"/>
        <v>1.387</v>
      </c>
      <c r="CL53" s="38">
        <f t="shared" si="282"/>
        <v>1.387</v>
      </c>
      <c r="CM53" s="38">
        <f t="shared" si="282"/>
        <v>1.387</v>
      </c>
      <c r="CN53" s="38">
        <f t="shared" si="282"/>
        <v>1.387</v>
      </c>
      <c r="CO53" s="38">
        <f t="shared" si="282"/>
        <v>1.387</v>
      </c>
      <c r="CP53" s="38">
        <f t="shared" si="282"/>
        <v>1.387</v>
      </c>
      <c r="CQ53" s="38">
        <f t="shared" si="282"/>
        <v>1.387</v>
      </c>
      <c r="CR53" s="38">
        <f t="shared" si="282"/>
        <v>1.387</v>
      </c>
      <c r="CS53" s="38">
        <f t="shared" si="282"/>
        <v>1.387</v>
      </c>
      <c r="CT53" s="38">
        <f t="shared" si="282"/>
        <v>1.387</v>
      </c>
      <c r="CU53" s="38">
        <f t="shared" si="282"/>
        <v>1.387</v>
      </c>
      <c r="CV53" s="38">
        <f t="shared" si="282"/>
        <v>1.387</v>
      </c>
      <c r="CW53" s="38">
        <f t="shared" si="282"/>
        <v>1.387</v>
      </c>
      <c r="CX53" s="38">
        <f t="shared" si="282"/>
        <v>1.387</v>
      </c>
      <c r="CY53" s="38">
        <f t="shared" si="282"/>
        <v>1.387</v>
      </c>
      <c r="CZ53" s="38">
        <f t="shared" si="282"/>
        <v>1.387</v>
      </c>
      <c r="DA53" s="38">
        <f t="shared" si="282"/>
        <v>1.387</v>
      </c>
      <c r="DB53" s="38">
        <f t="shared" si="282"/>
        <v>1.387</v>
      </c>
      <c r="DC53" s="38">
        <f t="shared" si="282"/>
        <v>1.387</v>
      </c>
      <c r="DD53" s="38">
        <f t="shared" si="282"/>
        <v>1.387</v>
      </c>
      <c r="DE53" s="38">
        <f t="shared" si="282"/>
        <v>1.387</v>
      </c>
      <c r="DF53" s="38">
        <f t="shared" si="282"/>
        <v>1.387</v>
      </c>
      <c r="DG53" s="38">
        <f t="shared" si="282"/>
        <v>1.387</v>
      </c>
      <c r="DH53" s="38">
        <f t="shared" si="282"/>
        <v>1.387</v>
      </c>
      <c r="DI53" s="38">
        <f t="shared" si="282"/>
        <v>1.387</v>
      </c>
      <c r="DJ53" s="38">
        <f t="shared" si="282"/>
        <v>1.387</v>
      </c>
      <c r="DK53" s="38">
        <f t="shared" si="282"/>
        <v>1.387</v>
      </c>
      <c r="DL53" s="38">
        <f t="shared" si="282"/>
        <v>1.387</v>
      </c>
      <c r="DM53" s="38">
        <f t="shared" si="282"/>
        <v>1.387</v>
      </c>
      <c r="DN53" s="38">
        <f t="shared" si="282"/>
        <v>1.387</v>
      </c>
      <c r="DO53" s="38">
        <f t="shared" si="282"/>
        <v>1.387</v>
      </c>
      <c r="DP53" s="38">
        <f t="shared" si="282"/>
        <v>1.387</v>
      </c>
      <c r="DQ53" s="38">
        <f t="shared" si="282"/>
        <v>1.387</v>
      </c>
      <c r="DR53" s="38">
        <f t="shared" si="282"/>
        <v>1.387</v>
      </c>
      <c r="DS53" s="38">
        <f t="shared" si="282"/>
        <v>1.387</v>
      </c>
      <c r="DT53" s="38">
        <f t="shared" si="282"/>
        <v>1.387</v>
      </c>
      <c r="DU53" s="38">
        <f t="shared" si="282"/>
        <v>1.387</v>
      </c>
      <c r="DV53" s="38">
        <f t="shared" si="282"/>
        <v>1.387</v>
      </c>
      <c r="DW53" s="38">
        <f t="shared" si="282"/>
        <v>1.387</v>
      </c>
      <c r="DX53" s="38">
        <f t="shared" si="282"/>
        <v>1.387</v>
      </c>
      <c r="DY53" s="38">
        <f t="shared" si="282"/>
        <v>1.387</v>
      </c>
      <c r="DZ53" s="38">
        <f t="shared" si="282"/>
        <v>1.387</v>
      </c>
      <c r="EA53" s="38">
        <f t="shared" si="282"/>
        <v>1.387</v>
      </c>
      <c r="EB53" s="38">
        <f t="shared" si="282"/>
        <v>1.387</v>
      </c>
      <c r="EC53" s="38">
        <f t="shared" si="282"/>
        <v>1.387</v>
      </c>
      <c r="ED53" s="38">
        <f t="shared" si="282"/>
        <v>1.387</v>
      </c>
      <c r="EE53" s="38">
        <f t="shared" si="282"/>
        <v>1.387</v>
      </c>
      <c r="EF53" s="38">
        <f t="shared" si="282"/>
        <v>1.387</v>
      </c>
      <c r="EG53" s="38">
        <f t="shared" si="282"/>
        <v>1.387</v>
      </c>
      <c r="EH53" s="38">
        <f t="shared" si="282"/>
        <v>1.387</v>
      </c>
      <c r="EI53" s="38">
        <f t="shared" ref="EI53:GH53" si="283">EI52/1000</f>
        <v>1.387</v>
      </c>
      <c r="EJ53" s="38">
        <f t="shared" si="283"/>
        <v>1.387</v>
      </c>
      <c r="EK53" s="38">
        <f t="shared" si="283"/>
        <v>1.387</v>
      </c>
      <c r="EL53" s="38">
        <f t="shared" si="283"/>
        <v>1.387</v>
      </c>
      <c r="EM53" s="38">
        <f t="shared" si="283"/>
        <v>1.387</v>
      </c>
      <c r="EN53" s="38">
        <f t="shared" si="283"/>
        <v>1.387</v>
      </c>
      <c r="EO53" s="38">
        <f t="shared" si="283"/>
        <v>1.387</v>
      </c>
      <c r="EP53" s="38">
        <f t="shared" si="283"/>
        <v>1.387</v>
      </c>
      <c r="EQ53" s="38">
        <f t="shared" si="283"/>
        <v>1.387</v>
      </c>
      <c r="ER53" s="38">
        <f t="shared" si="283"/>
        <v>1.387</v>
      </c>
      <c r="ES53" s="38">
        <f t="shared" si="283"/>
        <v>1.387</v>
      </c>
      <c r="ET53" s="38">
        <f t="shared" si="283"/>
        <v>1.387</v>
      </c>
      <c r="EU53" s="38">
        <f t="shared" si="283"/>
        <v>1.387</v>
      </c>
      <c r="EV53" s="38">
        <f t="shared" si="283"/>
        <v>1.387</v>
      </c>
      <c r="EW53" s="38">
        <f t="shared" si="283"/>
        <v>1.387</v>
      </c>
      <c r="EX53" s="38">
        <f t="shared" si="283"/>
        <v>1.387</v>
      </c>
      <c r="EY53" s="38">
        <f t="shared" si="283"/>
        <v>1.387</v>
      </c>
      <c r="EZ53" s="38">
        <f t="shared" si="283"/>
        <v>1.387</v>
      </c>
      <c r="FA53" s="38">
        <f t="shared" si="283"/>
        <v>1.387</v>
      </c>
      <c r="FB53" s="38">
        <f t="shared" si="283"/>
        <v>1.387</v>
      </c>
      <c r="FC53" s="38">
        <f t="shared" si="283"/>
        <v>1.387</v>
      </c>
      <c r="FD53" s="38">
        <f t="shared" si="283"/>
        <v>1.387</v>
      </c>
      <c r="FE53" s="38">
        <f t="shared" si="283"/>
        <v>1.387</v>
      </c>
      <c r="FF53" s="38">
        <f t="shared" si="283"/>
        <v>1.387</v>
      </c>
      <c r="FG53" s="38">
        <f t="shared" si="283"/>
        <v>1.387</v>
      </c>
      <c r="FH53" s="38">
        <f t="shared" si="283"/>
        <v>1.387</v>
      </c>
      <c r="FI53" s="38">
        <f t="shared" si="283"/>
        <v>1.387</v>
      </c>
      <c r="FJ53" s="38">
        <f t="shared" si="283"/>
        <v>1.387</v>
      </c>
      <c r="FK53" s="38">
        <f t="shared" si="283"/>
        <v>1.387</v>
      </c>
      <c r="FL53" s="38">
        <f t="shared" si="283"/>
        <v>1.387</v>
      </c>
      <c r="FM53" s="38">
        <f t="shared" si="283"/>
        <v>1.387</v>
      </c>
      <c r="FN53" s="38">
        <f t="shared" si="283"/>
        <v>1.387</v>
      </c>
      <c r="FO53" s="38">
        <f t="shared" si="283"/>
        <v>1.387</v>
      </c>
      <c r="FP53" s="38">
        <f t="shared" si="283"/>
        <v>1.387</v>
      </c>
      <c r="FQ53" s="38">
        <f t="shared" si="283"/>
        <v>1.387</v>
      </c>
      <c r="FR53" s="38">
        <f t="shared" si="283"/>
        <v>1.387</v>
      </c>
      <c r="FS53" s="38">
        <f t="shared" si="283"/>
        <v>1.387</v>
      </c>
      <c r="FT53" s="38">
        <f t="shared" si="283"/>
        <v>1.387</v>
      </c>
      <c r="FU53" s="38">
        <f t="shared" si="283"/>
        <v>1.387</v>
      </c>
      <c r="FV53" s="38">
        <f t="shared" si="283"/>
        <v>1.387</v>
      </c>
      <c r="FW53" s="38">
        <f t="shared" si="283"/>
        <v>1.387</v>
      </c>
      <c r="FX53" s="38">
        <f t="shared" si="283"/>
        <v>1.387</v>
      </c>
      <c r="FY53" s="38">
        <f t="shared" si="283"/>
        <v>1.387</v>
      </c>
      <c r="FZ53" s="38">
        <f t="shared" si="283"/>
        <v>1.387</v>
      </c>
      <c r="GA53" s="38">
        <f t="shared" si="283"/>
        <v>1.387</v>
      </c>
      <c r="GB53" s="38">
        <f t="shared" si="283"/>
        <v>1.387</v>
      </c>
      <c r="GC53" s="38">
        <f t="shared" si="283"/>
        <v>1.387</v>
      </c>
      <c r="GD53" s="38">
        <f t="shared" si="283"/>
        <v>1.387</v>
      </c>
      <c r="GE53" s="38">
        <f t="shared" si="283"/>
        <v>1.387</v>
      </c>
      <c r="GF53" s="38">
        <f t="shared" si="283"/>
        <v>1.387</v>
      </c>
      <c r="GG53" s="38">
        <f t="shared" si="283"/>
        <v>1.387</v>
      </c>
      <c r="GH53" s="38">
        <f t="shared" si="283"/>
        <v>1.387</v>
      </c>
    </row>
    <row r="54" spans="3:190" x14ac:dyDescent="0.35">
      <c r="C54" s="551"/>
      <c r="D54" s="40" t="s">
        <v>84</v>
      </c>
      <c r="F54" s="125" t="e">
        <f>(F52-#REF!-#REF!-#REF!)</f>
        <v>#REF!</v>
      </c>
      <c r="K54" s="15">
        <f t="shared" ref="K54:BV54" si="284">K53*12</f>
        <v>29.700000000000003</v>
      </c>
      <c r="L54" s="15">
        <f t="shared" si="284"/>
        <v>16.643999999999998</v>
      </c>
      <c r="M54" s="15">
        <f t="shared" si="284"/>
        <v>16.643999999999998</v>
      </c>
      <c r="N54" s="15">
        <f t="shared" si="284"/>
        <v>16.643999999999998</v>
      </c>
      <c r="O54" s="15">
        <f t="shared" si="284"/>
        <v>16.643999999999998</v>
      </c>
      <c r="P54" s="15">
        <f t="shared" si="284"/>
        <v>16.643999999999998</v>
      </c>
      <c r="Q54" s="15">
        <f t="shared" si="284"/>
        <v>16.643999999999998</v>
      </c>
      <c r="R54" s="15">
        <f t="shared" si="284"/>
        <v>16.643999999999998</v>
      </c>
      <c r="S54" s="15">
        <f t="shared" si="284"/>
        <v>16.643999999999998</v>
      </c>
      <c r="T54" s="15">
        <f t="shared" si="284"/>
        <v>16.643999999999998</v>
      </c>
      <c r="U54" s="15">
        <f t="shared" si="284"/>
        <v>16.643999999999998</v>
      </c>
      <c r="V54" s="15">
        <f t="shared" si="284"/>
        <v>16.643999999999998</v>
      </c>
      <c r="W54" s="15">
        <f t="shared" si="284"/>
        <v>16.643999999999998</v>
      </c>
      <c r="X54" s="15">
        <f t="shared" si="284"/>
        <v>16.643999999999998</v>
      </c>
      <c r="Y54" s="15">
        <f t="shared" si="284"/>
        <v>16.643999999999998</v>
      </c>
      <c r="Z54" s="15">
        <f t="shared" si="284"/>
        <v>16.643999999999998</v>
      </c>
      <c r="AA54" s="15">
        <f t="shared" si="284"/>
        <v>16.643999999999998</v>
      </c>
      <c r="AB54" s="15">
        <f t="shared" si="284"/>
        <v>16.643999999999998</v>
      </c>
      <c r="AC54" s="15">
        <f t="shared" si="284"/>
        <v>16.643999999999998</v>
      </c>
      <c r="AD54" s="15">
        <f t="shared" si="284"/>
        <v>16.643999999999998</v>
      </c>
      <c r="AE54" s="15">
        <f t="shared" si="284"/>
        <v>16.643999999999998</v>
      </c>
      <c r="AF54" s="15">
        <f t="shared" si="284"/>
        <v>16.643999999999998</v>
      </c>
      <c r="AG54" s="15">
        <f t="shared" si="284"/>
        <v>16.643999999999998</v>
      </c>
      <c r="AH54" s="15">
        <f t="shared" si="284"/>
        <v>16.643999999999998</v>
      </c>
      <c r="AI54" s="15">
        <f t="shared" si="284"/>
        <v>16.643999999999998</v>
      </c>
      <c r="AJ54" s="15">
        <f t="shared" si="284"/>
        <v>16.643999999999998</v>
      </c>
      <c r="AK54" s="15">
        <f t="shared" si="284"/>
        <v>16.643999999999998</v>
      </c>
      <c r="AL54" s="15">
        <f t="shared" si="284"/>
        <v>16.643999999999998</v>
      </c>
      <c r="AM54" s="15">
        <f t="shared" si="284"/>
        <v>16.643999999999998</v>
      </c>
      <c r="AN54" s="15">
        <f t="shared" si="284"/>
        <v>16.643999999999998</v>
      </c>
      <c r="AO54" s="15">
        <f t="shared" si="284"/>
        <v>16.643999999999998</v>
      </c>
      <c r="AP54" s="15">
        <f t="shared" si="284"/>
        <v>16.643999999999998</v>
      </c>
      <c r="AQ54" s="15">
        <f t="shared" si="284"/>
        <v>16.643999999999998</v>
      </c>
      <c r="AR54" s="15">
        <f t="shared" si="284"/>
        <v>16.643999999999998</v>
      </c>
      <c r="AS54" s="15">
        <f t="shared" si="284"/>
        <v>16.643999999999998</v>
      </c>
      <c r="AT54" s="15">
        <f t="shared" si="284"/>
        <v>16.643999999999998</v>
      </c>
      <c r="AU54" s="15">
        <f t="shared" si="284"/>
        <v>16.643999999999998</v>
      </c>
      <c r="AV54" s="15">
        <f t="shared" si="284"/>
        <v>16.643999999999998</v>
      </c>
      <c r="AW54" s="15">
        <f t="shared" si="284"/>
        <v>16.643999999999998</v>
      </c>
      <c r="AX54" s="15">
        <f t="shared" si="284"/>
        <v>16.643999999999998</v>
      </c>
      <c r="AY54" s="15">
        <f t="shared" si="284"/>
        <v>16.643999999999998</v>
      </c>
      <c r="AZ54" s="15">
        <f t="shared" si="284"/>
        <v>16.643999999999998</v>
      </c>
      <c r="BA54" s="15">
        <f t="shared" si="284"/>
        <v>16.643999999999998</v>
      </c>
      <c r="BB54" s="15">
        <f t="shared" si="284"/>
        <v>16.643999999999998</v>
      </c>
      <c r="BC54" s="15">
        <f t="shared" si="284"/>
        <v>16.643999999999998</v>
      </c>
      <c r="BD54" s="15">
        <f t="shared" si="284"/>
        <v>16.643999999999998</v>
      </c>
      <c r="BE54" s="15">
        <f t="shared" si="284"/>
        <v>16.643999999999998</v>
      </c>
      <c r="BF54" s="15">
        <f t="shared" si="284"/>
        <v>16.643999999999998</v>
      </c>
      <c r="BG54" s="15">
        <f t="shared" si="284"/>
        <v>16.643999999999998</v>
      </c>
      <c r="BH54" s="15">
        <f t="shared" si="284"/>
        <v>16.643999999999998</v>
      </c>
      <c r="BI54" s="15">
        <f t="shared" si="284"/>
        <v>16.643999999999998</v>
      </c>
      <c r="BJ54" s="15">
        <f t="shared" si="284"/>
        <v>16.643999999999998</v>
      </c>
      <c r="BK54" s="15">
        <f t="shared" si="284"/>
        <v>16.643999999999998</v>
      </c>
      <c r="BL54" s="15">
        <f t="shared" si="284"/>
        <v>16.643999999999998</v>
      </c>
      <c r="BM54" s="15">
        <f t="shared" si="284"/>
        <v>16.643999999999998</v>
      </c>
      <c r="BN54" s="15">
        <f t="shared" si="284"/>
        <v>16.643999999999998</v>
      </c>
      <c r="BO54" s="15">
        <f t="shared" si="284"/>
        <v>16.643999999999998</v>
      </c>
      <c r="BP54" s="15">
        <f t="shared" si="284"/>
        <v>16.643999999999998</v>
      </c>
      <c r="BQ54" s="15">
        <f t="shared" si="284"/>
        <v>16.643999999999998</v>
      </c>
      <c r="BR54" s="15">
        <f t="shared" si="284"/>
        <v>16.643999999999998</v>
      </c>
      <c r="BS54" s="15">
        <f t="shared" si="284"/>
        <v>16.643999999999998</v>
      </c>
      <c r="BT54" s="15">
        <f t="shared" si="284"/>
        <v>16.643999999999998</v>
      </c>
      <c r="BU54" s="15">
        <f t="shared" si="284"/>
        <v>16.643999999999998</v>
      </c>
      <c r="BV54" s="15">
        <f t="shared" si="284"/>
        <v>16.643999999999998</v>
      </c>
      <c r="BW54" s="15">
        <f t="shared" ref="BW54:EH54" si="285">BW53*12</f>
        <v>16.643999999999998</v>
      </c>
      <c r="BX54" s="15">
        <f t="shared" si="285"/>
        <v>16.643999999999998</v>
      </c>
      <c r="BY54" s="15">
        <f t="shared" si="285"/>
        <v>16.643999999999998</v>
      </c>
      <c r="BZ54" s="15">
        <f t="shared" si="285"/>
        <v>16.643999999999998</v>
      </c>
      <c r="CA54" s="15">
        <f t="shared" si="285"/>
        <v>16.643999999999998</v>
      </c>
      <c r="CB54" s="15">
        <f t="shared" si="285"/>
        <v>16.643999999999998</v>
      </c>
      <c r="CC54" s="15">
        <f t="shared" si="285"/>
        <v>16.643999999999998</v>
      </c>
      <c r="CD54" s="15">
        <f t="shared" si="285"/>
        <v>16.643999999999998</v>
      </c>
      <c r="CE54" s="15">
        <f t="shared" si="285"/>
        <v>16.643999999999998</v>
      </c>
      <c r="CF54" s="15">
        <f t="shared" si="285"/>
        <v>16.643999999999998</v>
      </c>
      <c r="CG54" s="15">
        <f t="shared" si="285"/>
        <v>16.643999999999998</v>
      </c>
      <c r="CH54" s="15">
        <f t="shared" si="285"/>
        <v>16.643999999999998</v>
      </c>
      <c r="CI54" s="15">
        <f t="shared" si="285"/>
        <v>16.643999999999998</v>
      </c>
      <c r="CJ54" s="15">
        <f t="shared" si="285"/>
        <v>16.643999999999998</v>
      </c>
      <c r="CK54" s="15">
        <f t="shared" si="285"/>
        <v>16.643999999999998</v>
      </c>
      <c r="CL54" s="15">
        <f t="shared" si="285"/>
        <v>16.643999999999998</v>
      </c>
      <c r="CM54" s="15">
        <f t="shared" si="285"/>
        <v>16.643999999999998</v>
      </c>
      <c r="CN54" s="15">
        <f t="shared" si="285"/>
        <v>16.643999999999998</v>
      </c>
      <c r="CO54" s="15">
        <f t="shared" si="285"/>
        <v>16.643999999999998</v>
      </c>
      <c r="CP54" s="15">
        <f t="shared" si="285"/>
        <v>16.643999999999998</v>
      </c>
      <c r="CQ54" s="15">
        <f t="shared" si="285"/>
        <v>16.643999999999998</v>
      </c>
      <c r="CR54" s="15">
        <f t="shared" si="285"/>
        <v>16.643999999999998</v>
      </c>
      <c r="CS54" s="15">
        <f t="shared" si="285"/>
        <v>16.643999999999998</v>
      </c>
      <c r="CT54" s="15">
        <f t="shared" si="285"/>
        <v>16.643999999999998</v>
      </c>
      <c r="CU54" s="15">
        <f t="shared" si="285"/>
        <v>16.643999999999998</v>
      </c>
      <c r="CV54" s="15">
        <f t="shared" si="285"/>
        <v>16.643999999999998</v>
      </c>
      <c r="CW54" s="15">
        <f t="shared" si="285"/>
        <v>16.643999999999998</v>
      </c>
      <c r="CX54" s="15">
        <f t="shared" si="285"/>
        <v>16.643999999999998</v>
      </c>
      <c r="CY54" s="15">
        <f t="shared" si="285"/>
        <v>16.643999999999998</v>
      </c>
      <c r="CZ54" s="15">
        <f t="shared" si="285"/>
        <v>16.643999999999998</v>
      </c>
      <c r="DA54" s="15">
        <f t="shared" si="285"/>
        <v>16.643999999999998</v>
      </c>
      <c r="DB54" s="15">
        <f t="shared" si="285"/>
        <v>16.643999999999998</v>
      </c>
      <c r="DC54" s="15">
        <f t="shared" si="285"/>
        <v>16.643999999999998</v>
      </c>
      <c r="DD54" s="15">
        <f t="shared" si="285"/>
        <v>16.643999999999998</v>
      </c>
      <c r="DE54" s="15">
        <f t="shared" si="285"/>
        <v>16.643999999999998</v>
      </c>
      <c r="DF54" s="15">
        <f t="shared" si="285"/>
        <v>16.643999999999998</v>
      </c>
      <c r="DG54" s="15">
        <f t="shared" si="285"/>
        <v>16.643999999999998</v>
      </c>
      <c r="DH54" s="15">
        <f t="shared" si="285"/>
        <v>16.643999999999998</v>
      </c>
      <c r="DI54" s="15">
        <f t="shared" si="285"/>
        <v>16.643999999999998</v>
      </c>
      <c r="DJ54" s="15">
        <f t="shared" si="285"/>
        <v>16.643999999999998</v>
      </c>
      <c r="DK54" s="15">
        <f t="shared" si="285"/>
        <v>16.643999999999998</v>
      </c>
      <c r="DL54" s="15">
        <f t="shared" si="285"/>
        <v>16.643999999999998</v>
      </c>
      <c r="DM54" s="15">
        <f t="shared" si="285"/>
        <v>16.643999999999998</v>
      </c>
      <c r="DN54" s="15">
        <f t="shared" si="285"/>
        <v>16.643999999999998</v>
      </c>
      <c r="DO54" s="15">
        <f t="shared" si="285"/>
        <v>16.643999999999998</v>
      </c>
      <c r="DP54" s="15">
        <f t="shared" si="285"/>
        <v>16.643999999999998</v>
      </c>
      <c r="DQ54" s="15">
        <f t="shared" si="285"/>
        <v>16.643999999999998</v>
      </c>
      <c r="DR54" s="15">
        <f t="shared" si="285"/>
        <v>16.643999999999998</v>
      </c>
      <c r="DS54" s="15">
        <f t="shared" si="285"/>
        <v>16.643999999999998</v>
      </c>
      <c r="DT54" s="15">
        <f t="shared" si="285"/>
        <v>16.643999999999998</v>
      </c>
      <c r="DU54" s="15">
        <f t="shared" si="285"/>
        <v>16.643999999999998</v>
      </c>
      <c r="DV54" s="15">
        <f t="shared" si="285"/>
        <v>16.643999999999998</v>
      </c>
      <c r="DW54" s="15">
        <f t="shared" si="285"/>
        <v>16.643999999999998</v>
      </c>
      <c r="DX54" s="15">
        <f t="shared" si="285"/>
        <v>16.643999999999998</v>
      </c>
      <c r="DY54" s="15">
        <f t="shared" si="285"/>
        <v>16.643999999999998</v>
      </c>
      <c r="DZ54" s="15">
        <f t="shared" si="285"/>
        <v>16.643999999999998</v>
      </c>
      <c r="EA54" s="15">
        <f t="shared" si="285"/>
        <v>16.643999999999998</v>
      </c>
      <c r="EB54" s="15">
        <f t="shared" si="285"/>
        <v>16.643999999999998</v>
      </c>
      <c r="EC54" s="15">
        <f t="shared" si="285"/>
        <v>16.643999999999998</v>
      </c>
      <c r="ED54" s="15">
        <f t="shared" si="285"/>
        <v>16.643999999999998</v>
      </c>
      <c r="EE54" s="15">
        <f t="shared" si="285"/>
        <v>16.643999999999998</v>
      </c>
      <c r="EF54" s="15">
        <f t="shared" si="285"/>
        <v>16.643999999999998</v>
      </c>
      <c r="EG54" s="15">
        <f t="shared" si="285"/>
        <v>16.643999999999998</v>
      </c>
      <c r="EH54" s="15">
        <f t="shared" si="285"/>
        <v>16.643999999999998</v>
      </c>
      <c r="EI54" s="15">
        <f t="shared" ref="EI54:GH54" si="286">EI53*12</f>
        <v>16.643999999999998</v>
      </c>
      <c r="EJ54" s="15">
        <f t="shared" si="286"/>
        <v>16.643999999999998</v>
      </c>
      <c r="EK54" s="15">
        <f t="shared" si="286"/>
        <v>16.643999999999998</v>
      </c>
      <c r="EL54" s="15">
        <f t="shared" si="286"/>
        <v>16.643999999999998</v>
      </c>
      <c r="EM54" s="15">
        <f t="shared" si="286"/>
        <v>16.643999999999998</v>
      </c>
      <c r="EN54" s="15">
        <f t="shared" si="286"/>
        <v>16.643999999999998</v>
      </c>
      <c r="EO54" s="15">
        <f t="shared" si="286"/>
        <v>16.643999999999998</v>
      </c>
      <c r="EP54" s="15">
        <f t="shared" si="286"/>
        <v>16.643999999999998</v>
      </c>
      <c r="EQ54" s="15">
        <f t="shared" si="286"/>
        <v>16.643999999999998</v>
      </c>
      <c r="ER54" s="15">
        <f t="shared" si="286"/>
        <v>16.643999999999998</v>
      </c>
      <c r="ES54" s="15">
        <f t="shared" si="286"/>
        <v>16.643999999999998</v>
      </c>
      <c r="ET54" s="15">
        <f t="shared" si="286"/>
        <v>16.643999999999998</v>
      </c>
      <c r="EU54" s="15">
        <f t="shared" si="286"/>
        <v>16.643999999999998</v>
      </c>
      <c r="EV54" s="15">
        <f t="shared" si="286"/>
        <v>16.643999999999998</v>
      </c>
      <c r="EW54" s="15">
        <f t="shared" si="286"/>
        <v>16.643999999999998</v>
      </c>
      <c r="EX54" s="15">
        <f t="shared" si="286"/>
        <v>16.643999999999998</v>
      </c>
      <c r="EY54" s="15">
        <f t="shared" si="286"/>
        <v>16.643999999999998</v>
      </c>
      <c r="EZ54" s="15">
        <f t="shared" si="286"/>
        <v>16.643999999999998</v>
      </c>
      <c r="FA54" s="15">
        <f t="shared" si="286"/>
        <v>16.643999999999998</v>
      </c>
      <c r="FB54" s="15">
        <f t="shared" si="286"/>
        <v>16.643999999999998</v>
      </c>
      <c r="FC54" s="15">
        <f t="shared" si="286"/>
        <v>16.643999999999998</v>
      </c>
      <c r="FD54" s="15">
        <f t="shared" si="286"/>
        <v>16.643999999999998</v>
      </c>
      <c r="FE54" s="15">
        <f t="shared" si="286"/>
        <v>16.643999999999998</v>
      </c>
      <c r="FF54" s="15">
        <f t="shared" si="286"/>
        <v>16.643999999999998</v>
      </c>
      <c r="FG54" s="15">
        <f t="shared" si="286"/>
        <v>16.643999999999998</v>
      </c>
      <c r="FH54" s="15">
        <f t="shared" si="286"/>
        <v>16.643999999999998</v>
      </c>
      <c r="FI54" s="15">
        <f t="shared" si="286"/>
        <v>16.643999999999998</v>
      </c>
      <c r="FJ54" s="15">
        <f t="shared" si="286"/>
        <v>16.643999999999998</v>
      </c>
      <c r="FK54" s="15">
        <f t="shared" si="286"/>
        <v>16.643999999999998</v>
      </c>
      <c r="FL54" s="15">
        <f t="shared" si="286"/>
        <v>16.643999999999998</v>
      </c>
      <c r="FM54" s="15">
        <f t="shared" si="286"/>
        <v>16.643999999999998</v>
      </c>
      <c r="FN54" s="15">
        <f t="shared" si="286"/>
        <v>16.643999999999998</v>
      </c>
      <c r="FO54" s="15">
        <f t="shared" si="286"/>
        <v>16.643999999999998</v>
      </c>
      <c r="FP54" s="15">
        <f t="shared" si="286"/>
        <v>16.643999999999998</v>
      </c>
      <c r="FQ54" s="15">
        <f t="shared" si="286"/>
        <v>16.643999999999998</v>
      </c>
      <c r="FR54" s="15">
        <f t="shared" si="286"/>
        <v>16.643999999999998</v>
      </c>
      <c r="FS54" s="15">
        <f t="shared" si="286"/>
        <v>16.643999999999998</v>
      </c>
      <c r="FT54" s="15">
        <f t="shared" si="286"/>
        <v>16.643999999999998</v>
      </c>
      <c r="FU54" s="15">
        <f t="shared" si="286"/>
        <v>16.643999999999998</v>
      </c>
      <c r="FV54" s="15">
        <f t="shared" si="286"/>
        <v>16.643999999999998</v>
      </c>
      <c r="FW54" s="15">
        <f t="shared" si="286"/>
        <v>16.643999999999998</v>
      </c>
      <c r="FX54" s="15">
        <f t="shared" si="286"/>
        <v>16.643999999999998</v>
      </c>
      <c r="FY54" s="15">
        <f t="shared" si="286"/>
        <v>16.643999999999998</v>
      </c>
      <c r="FZ54" s="15">
        <f t="shared" si="286"/>
        <v>16.643999999999998</v>
      </c>
      <c r="GA54" s="15">
        <f t="shared" si="286"/>
        <v>16.643999999999998</v>
      </c>
      <c r="GB54" s="15">
        <f t="shared" si="286"/>
        <v>16.643999999999998</v>
      </c>
      <c r="GC54" s="15">
        <f t="shared" si="286"/>
        <v>16.643999999999998</v>
      </c>
      <c r="GD54" s="15">
        <f t="shared" si="286"/>
        <v>16.643999999999998</v>
      </c>
      <c r="GE54" s="15">
        <f t="shared" si="286"/>
        <v>16.643999999999998</v>
      </c>
      <c r="GF54" s="15">
        <f t="shared" si="286"/>
        <v>16.643999999999998</v>
      </c>
      <c r="GG54" s="15">
        <f t="shared" si="286"/>
        <v>16.643999999999998</v>
      </c>
      <c r="GH54" s="15">
        <f t="shared" si="286"/>
        <v>16.643999999999998</v>
      </c>
    </row>
    <row r="55" spans="3:190" x14ac:dyDescent="0.35">
      <c r="C55" s="551"/>
      <c r="D55" s="40" t="s">
        <v>85</v>
      </c>
      <c r="F55" s="14" t="e">
        <f>F54*1000</f>
        <v>#REF!</v>
      </c>
      <c r="K55" s="15">
        <f>K54+J55</f>
        <v>29.700000000000003</v>
      </c>
      <c r="L55" s="15">
        <f t="shared" ref="L55:BW55" si="287">L54+K55</f>
        <v>46.344000000000001</v>
      </c>
      <c r="M55" s="15">
        <f t="shared" si="287"/>
        <v>62.988</v>
      </c>
      <c r="N55" s="15">
        <f t="shared" si="287"/>
        <v>79.632000000000005</v>
      </c>
      <c r="O55" s="15">
        <f t="shared" si="287"/>
        <v>96.27600000000001</v>
      </c>
      <c r="P55" s="15">
        <f t="shared" si="287"/>
        <v>112.92000000000002</v>
      </c>
      <c r="Q55" s="15">
        <f t="shared" si="287"/>
        <v>129.56400000000002</v>
      </c>
      <c r="R55" s="15">
        <f t="shared" si="287"/>
        <v>146.20800000000003</v>
      </c>
      <c r="S55" s="15">
        <f t="shared" si="287"/>
        <v>162.85200000000003</v>
      </c>
      <c r="T55" s="15">
        <f t="shared" si="287"/>
        <v>179.49600000000004</v>
      </c>
      <c r="U55" s="15">
        <f t="shared" si="287"/>
        <v>196.14000000000004</v>
      </c>
      <c r="V55" s="15">
        <f t="shared" si="287"/>
        <v>212.78400000000005</v>
      </c>
      <c r="W55" s="15">
        <f t="shared" si="287"/>
        <v>229.42800000000005</v>
      </c>
      <c r="X55" s="15">
        <f t="shared" si="287"/>
        <v>246.07200000000006</v>
      </c>
      <c r="Y55" s="15">
        <f t="shared" si="287"/>
        <v>262.71600000000007</v>
      </c>
      <c r="Z55" s="15">
        <f t="shared" si="287"/>
        <v>279.36000000000007</v>
      </c>
      <c r="AA55" s="15">
        <f t="shared" si="287"/>
        <v>296.00400000000008</v>
      </c>
      <c r="AB55" s="15">
        <f t="shared" si="287"/>
        <v>312.64800000000008</v>
      </c>
      <c r="AC55" s="15">
        <f t="shared" si="287"/>
        <v>329.29200000000009</v>
      </c>
      <c r="AD55" s="15">
        <f t="shared" si="287"/>
        <v>345.93600000000009</v>
      </c>
      <c r="AE55" s="15">
        <f t="shared" si="287"/>
        <v>362.5800000000001</v>
      </c>
      <c r="AF55" s="15">
        <f t="shared" si="287"/>
        <v>379.2240000000001</v>
      </c>
      <c r="AG55" s="15">
        <f t="shared" si="287"/>
        <v>395.86800000000011</v>
      </c>
      <c r="AH55" s="15">
        <f t="shared" si="287"/>
        <v>412.51200000000011</v>
      </c>
      <c r="AI55" s="15">
        <f t="shared" si="287"/>
        <v>429.15600000000012</v>
      </c>
      <c r="AJ55" s="15">
        <f t="shared" si="287"/>
        <v>445.80000000000013</v>
      </c>
      <c r="AK55" s="15">
        <f t="shared" si="287"/>
        <v>462.44400000000013</v>
      </c>
      <c r="AL55" s="15">
        <f t="shared" si="287"/>
        <v>479.08800000000014</v>
      </c>
      <c r="AM55" s="15">
        <f t="shared" si="287"/>
        <v>495.73200000000014</v>
      </c>
      <c r="AN55" s="15">
        <f t="shared" si="287"/>
        <v>512.37600000000009</v>
      </c>
      <c r="AO55" s="15">
        <f t="shared" si="287"/>
        <v>529.0200000000001</v>
      </c>
      <c r="AP55" s="15">
        <f t="shared" si="287"/>
        <v>545.6640000000001</v>
      </c>
      <c r="AQ55" s="15">
        <f t="shared" si="287"/>
        <v>562.30800000000011</v>
      </c>
      <c r="AR55" s="15">
        <f t="shared" si="287"/>
        <v>578.95200000000011</v>
      </c>
      <c r="AS55" s="15">
        <f t="shared" si="287"/>
        <v>595.59600000000012</v>
      </c>
      <c r="AT55" s="15">
        <f t="shared" si="287"/>
        <v>612.24000000000012</v>
      </c>
      <c r="AU55" s="15">
        <f t="shared" si="287"/>
        <v>628.88400000000013</v>
      </c>
      <c r="AV55" s="15">
        <f t="shared" si="287"/>
        <v>645.52800000000013</v>
      </c>
      <c r="AW55" s="15">
        <f t="shared" si="287"/>
        <v>662.17200000000014</v>
      </c>
      <c r="AX55" s="15">
        <f t="shared" si="287"/>
        <v>678.81600000000014</v>
      </c>
      <c r="AY55" s="15">
        <f t="shared" si="287"/>
        <v>695.46000000000015</v>
      </c>
      <c r="AZ55" s="15">
        <f t="shared" si="287"/>
        <v>712.10400000000016</v>
      </c>
      <c r="BA55" s="15">
        <f t="shared" si="287"/>
        <v>728.74800000000016</v>
      </c>
      <c r="BB55" s="15">
        <f t="shared" si="287"/>
        <v>745.39200000000017</v>
      </c>
      <c r="BC55" s="15">
        <f t="shared" si="287"/>
        <v>762.03600000000017</v>
      </c>
      <c r="BD55" s="15">
        <f t="shared" si="287"/>
        <v>778.68000000000018</v>
      </c>
      <c r="BE55" s="15">
        <f t="shared" si="287"/>
        <v>795.32400000000018</v>
      </c>
      <c r="BF55" s="15">
        <f t="shared" si="287"/>
        <v>811.96800000000019</v>
      </c>
      <c r="BG55" s="15">
        <f t="shared" si="287"/>
        <v>828.61200000000019</v>
      </c>
      <c r="BH55" s="15">
        <f t="shared" si="287"/>
        <v>845.2560000000002</v>
      </c>
      <c r="BI55" s="15">
        <f t="shared" si="287"/>
        <v>861.9000000000002</v>
      </c>
      <c r="BJ55" s="15">
        <f t="shared" si="287"/>
        <v>878.54400000000021</v>
      </c>
      <c r="BK55" s="15">
        <f t="shared" si="287"/>
        <v>895.18800000000022</v>
      </c>
      <c r="BL55" s="15">
        <f t="shared" si="287"/>
        <v>911.83200000000022</v>
      </c>
      <c r="BM55" s="15">
        <f t="shared" si="287"/>
        <v>928.47600000000023</v>
      </c>
      <c r="BN55" s="15">
        <f t="shared" si="287"/>
        <v>945.12000000000023</v>
      </c>
      <c r="BO55" s="15">
        <f t="shared" si="287"/>
        <v>961.76400000000024</v>
      </c>
      <c r="BP55" s="15">
        <f t="shared" si="287"/>
        <v>978.40800000000024</v>
      </c>
      <c r="BQ55" s="15">
        <f t="shared" si="287"/>
        <v>995.05200000000025</v>
      </c>
      <c r="BR55" s="15">
        <f t="shared" si="287"/>
        <v>1011.6960000000003</v>
      </c>
      <c r="BS55" s="15">
        <f t="shared" si="287"/>
        <v>1028.3400000000001</v>
      </c>
      <c r="BT55" s="15">
        <f t="shared" si="287"/>
        <v>1044.9840000000002</v>
      </c>
      <c r="BU55" s="15">
        <f t="shared" si="287"/>
        <v>1061.6280000000002</v>
      </c>
      <c r="BV55" s="15">
        <f t="shared" si="287"/>
        <v>1078.2720000000002</v>
      </c>
      <c r="BW55" s="15">
        <f t="shared" si="287"/>
        <v>1094.9160000000002</v>
      </c>
      <c r="BX55" s="15">
        <f t="shared" ref="BX55:EI55" si="288">BX54+BW55</f>
        <v>1111.5600000000002</v>
      </c>
      <c r="BY55" s="15">
        <f t="shared" si="288"/>
        <v>1128.2040000000002</v>
      </c>
      <c r="BZ55" s="15">
        <f t="shared" si="288"/>
        <v>1144.8480000000002</v>
      </c>
      <c r="CA55" s="15">
        <f t="shared" si="288"/>
        <v>1161.4920000000002</v>
      </c>
      <c r="CB55" s="15">
        <f t="shared" si="288"/>
        <v>1178.1360000000002</v>
      </c>
      <c r="CC55" s="15">
        <f t="shared" si="288"/>
        <v>1194.7800000000002</v>
      </c>
      <c r="CD55" s="15">
        <f t="shared" si="288"/>
        <v>1211.4240000000002</v>
      </c>
      <c r="CE55" s="15">
        <f t="shared" si="288"/>
        <v>1228.0680000000002</v>
      </c>
      <c r="CF55" s="15">
        <f t="shared" si="288"/>
        <v>1244.7120000000002</v>
      </c>
      <c r="CG55" s="15">
        <f t="shared" si="288"/>
        <v>1261.3560000000002</v>
      </c>
      <c r="CH55" s="15">
        <f t="shared" si="288"/>
        <v>1278.0000000000002</v>
      </c>
      <c r="CI55" s="15">
        <f t="shared" si="288"/>
        <v>1294.6440000000002</v>
      </c>
      <c r="CJ55" s="15">
        <f t="shared" si="288"/>
        <v>1311.2880000000002</v>
      </c>
      <c r="CK55" s="15">
        <f t="shared" si="288"/>
        <v>1327.9320000000002</v>
      </c>
      <c r="CL55" s="15">
        <f t="shared" si="288"/>
        <v>1344.5760000000002</v>
      </c>
      <c r="CM55" s="15">
        <f t="shared" si="288"/>
        <v>1361.2200000000003</v>
      </c>
      <c r="CN55" s="15">
        <f t="shared" si="288"/>
        <v>1377.8640000000003</v>
      </c>
      <c r="CO55" s="15">
        <f t="shared" si="288"/>
        <v>1394.5080000000003</v>
      </c>
      <c r="CP55" s="15">
        <f t="shared" si="288"/>
        <v>1411.1520000000003</v>
      </c>
      <c r="CQ55" s="15">
        <f t="shared" si="288"/>
        <v>1427.7960000000003</v>
      </c>
      <c r="CR55" s="15">
        <f t="shared" si="288"/>
        <v>1444.4400000000003</v>
      </c>
      <c r="CS55" s="15">
        <f t="shared" si="288"/>
        <v>1461.0840000000003</v>
      </c>
      <c r="CT55" s="15">
        <f t="shared" si="288"/>
        <v>1477.7280000000003</v>
      </c>
      <c r="CU55" s="15">
        <f t="shared" si="288"/>
        <v>1494.3720000000003</v>
      </c>
      <c r="CV55" s="15">
        <f t="shared" si="288"/>
        <v>1511.0160000000003</v>
      </c>
      <c r="CW55" s="15">
        <f t="shared" si="288"/>
        <v>1527.6600000000003</v>
      </c>
      <c r="CX55" s="15">
        <f t="shared" si="288"/>
        <v>1544.3040000000003</v>
      </c>
      <c r="CY55" s="15">
        <f t="shared" si="288"/>
        <v>1560.9480000000003</v>
      </c>
      <c r="CZ55" s="15">
        <f t="shared" si="288"/>
        <v>1577.5920000000003</v>
      </c>
      <c r="DA55" s="15">
        <f t="shared" si="288"/>
        <v>1594.2360000000003</v>
      </c>
      <c r="DB55" s="15">
        <f t="shared" si="288"/>
        <v>1610.8800000000003</v>
      </c>
      <c r="DC55" s="15">
        <f t="shared" si="288"/>
        <v>1627.5240000000003</v>
      </c>
      <c r="DD55" s="15">
        <f t="shared" si="288"/>
        <v>1644.1680000000003</v>
      </c>
      <c r="DE55" s="15">
        <f t="shared" si="288"/>
        <v>1660.8120000000004</v>
      </c>
      <c r="DF55" s="15">
        <f t="shared" si="288"/>
        <v>1677.4560000000004</v>
      </c>
      <c r="DG55" s="15">
        <f t="shared" si="288"/>
        <v>1694.1000000000004</v>
      </c>
      <c r="DH55" s="15">
        <f t="shared" si="288"/>
        <v>1710.7440000000004</v>
      </c>
      <c r="DI55" s="15">
        <f t="shared" si="288"/>
        <v>1727.3880000000004</v>
      </c>
      <c r="DJ55" s="15">
        <f t="shared" si="288"/>
        <v>1744.0320000000004</v>
      </c>
      <c r="DK55" s="15">
        <f t="shared" si="288"/>
        <v>1760.6760000000004</v>
      </c>
      <c r="DL55" s="15">
        <f t="shared" si="288"/>
        <v>1777.3200000000004</v>
      </c>
      <c r="DM55" s="15">
        <f t="shared" si="288"/>
        <v>1793.9640000000004</v>
      </c>
      <c r="DN55" s="15">
        <f t="shared" si="288"/>
        <v>1810.6080000000004</v>
      </c>
      <c r="DO55" s="15">
        <f t="shared" si="288"/>
        <v>1827.2520000000004</v>
      </c>
      <c r="DP55" s="15">
        <f t="shared" si="288"/>
        <v>1843.8960000000004</v>
      </c>
      <c r="DQ55" s="15">
        <f t="shared" si="288"/>
        <v>1860.5400000000004</v>
      </c>
      <c r="DR55" s="15">
        <f t="shared" si="288"/>
        <v>1877.1840000000004</v>
      </c>
      <c r="DS55" s="15">
        <f t="shared" si="288"/>
        <v>1893.8280000000004</v>
      </c>
      <c r="DT55" s="15">
        <f t="shared" si="288"/>
        <v>1910.4720000000004</v>
      </c>
      <c r="DU55" s="15">
        <f t="shared" si="288"/>
        <v>1927.1160000000004</v>
      </c>
      <c r="DV55" s="15">
        <f t="shared" si="288"/>
        <v>1943.7600000000004</v>
      </c>
      <c r="DW55" s="15">
        <f t="shared" si="288"/>
        <v>1960.4040000000005</v>
      </c>
      <c r="DX55" s="15">
        <f t="shared" si="288"/>
        <v>1977.0480000000005</v>
      </c>
      <c r="DY55" s="15">
        <f t="shared" si="288"/>
        <v>1993.6920000000005</v>
      </c>
      <c r="DZ55" s="15">
        <f t="shared" si="288"/>
        <v>2010.3360000000005</v>
      </c>
      <c r="EA55" s="15">
        <f t="shared" si="288"/>
        <v>2026.9800000000005</v>
      </c>
      <c r="EB55" s="15">
        <f t="shared" si="288"/>
        <v>2043.6240000000005</v>
      </c>
      <c r="EC55" s="15">
        <f t="shared" si="288"/>
        <v>2060.2680000000005</v>
      </c>
      <c r="ED55" s="15">
        <f t="shared" si="288"/>
        <v>2076.9120000000003</v>
      </c>
      <c r="EE55" s="15">
        <f t="shared" si="288"/>
        <v>2093.556</v>
      </c>
      <c r="EF55" s="15">
        <f t="shared" si="288"/>
        <v>2110.1999999999998</v>
      </c>
      <c r="EG55" s="15">
        <f t="shared" si="288"/>
        <v>2126.8439999999996</v>
      </c>
      <c r="EH55" s="15">
        <f t="shared" si="288"/>
        <v>2143.4879999999994</v>
      </c>
      <c r="EI55" s="15">
        <f t="shared" si="288"/>
        <v>2160.1319999999992</v>
      </c>
      <c r="EJ55" s="15">
        <f t="shared" ref="EJ55:GH55" si="289">EJ54+EI55</f>
        <v>2176.7759999999989</v>
      </c>
      <c r="EK55" s="15">
        <f t="shared" si="289"/>
        <v>2193.4199999999987</v>
      </c>
      <c r="EL55" s="15">
        <f t="shared" si="289"/>
        <v>2210.0639999999985</v>
      </c>
      <c r="EM55" s="15">
        <f t="shared" si="289"/>
        <v>2226.7079999999983</v>
      </c>
      <c r="EN55" s="15">
        <f t="shared" si="289"/>
        <v>2243.351999999998</v>
      </c>
      <c r="EO55" s="15">
        <f t="shared" si="289"/>
        <v>2259.9959999999978</v>
      </c>
      <c r="EP55" s="15">
        <f t="shared" si="289"/>
        <v>2276.6399999999976</v>
      </c>
      <c r="EQ55" s="15">
        <f t="shared" si="289"/>
        <v>2293.2839999999974</v>
      </c>
      <c r="ER55" s="15">
        <f t="shared" si="289"/>
        <v>2309.9279999999972</v>
      </c>
      <c r="ES55" s="15">
        <f t="shared" si="289"/>
        <v>2326.5719999999969</v>
      </c>
      <c r="ET55" s="15">
        <f t="shared" si="289"/>
        <v>2343.2159999999967</v>
      </c>
      <c r="EU55" s="15">
        <f t="shared" si="289"/>
        <v>2359.8599999999965</v>
      </c>
      <c r="EV55" s="15">
        <f t="shared" si="289"/>
        <v>2376.5039999999963</v>
      </c>
      <c r="EW55" s="15">
        <f t="shared" si="289"/>
        <v>2393.147999999996</v>
      </c>
      <c r="EX55" s="15">
        <f t="shared" si="289"/>
        <v>2409.7919999999958</v>
      </c>
      <c r="EY55" s="15">
        <f t="shared" si="289"/>
        <v>2426.4359999999956</v>
      </c>
      <c r="EZ55" s="15">
        <f t="shared" si="289"/>
        <v>2443.0799999999954</v>
      </c>
      <c r="FA55" s="15">
        <f t="shared" si="289"/>
        <v>2459.7239999999952</v>
      </c>
      <c r="FB55" s="15">
        <f t="shared" si="289"/>
        <v>2476.3679999999949</v>
      </c>
      <c r="FC55" s="15">
        <f t="shared" si="289"/>
        <v>2493.0119999999947</v>
      </c>
      <c r="FD55" s="15">
        <f t="shared" si="289"/>
        <v>2509.6559999999945</v>
      </c>
      <c r="FE55" s="15">
        <f t="shared" si="289"/>
        <v>2526.2999999999943</v>
      </c>
      <c r="FF55" s="15">
        <f t="shared" si="289"/>
        <v>2542.943999999994</v>
      </c>
      <c r="FG55" s="15">
        <f t="shared" si="289"/>
        <v>2559.5879999999938</v>
      </c>
      <c r="FH55" s="15">
        <f t="shared" si="289"/>
        <v>2576.2319999999936</v>
      </c>
      <c r="FI55" s="15">
        <f t="shared" si="289"/>
        <v>2592.8759999999934</v>
      </c>
      <c r="FJ55" s="15">
        <f t="shared" si="289"/>
        <v>2609.5199999999932</v>
      </c>
      <c r="FK55" s="15">
        <f t="shared" si="289"/>
        <v>2626.1639999999929</v>
      </c>
      <c r="FL55" s="15">
        <f t="shared" si="289"/>
        <v>2642.8079999999927</v>
      </c>
      <c r="FM55" s="15">
        <f t="shared" si="289"/>
        <v>2659.4519999999925</v>
      </c>
      <c r="FN55" s="15">
        <f t="shared" si="289"/>
        <v>2676.0959999999923</v>
      </c>
      <c r="FO55" s="15">
        <f t="shared" si="289"/>
        <v>2692.7399999999921</v>
      </c>
      <c r="FP55" s="15">
        <f t="shared" si="289"/>
        <v>2709.3839999999918</v>
      </c>
      <c r="FQ55" s="15">
        <f t="shared" si="289"/>
        <v>2726.0279999999916</v>
      </c>
      <c r="FR55" s="15">
        <f t="shared" si="289"/>
        <v>2742.6719999999914</v>
      </c>
      <c r="FS55" s="15">
        <f t="shared" si="289"/>
        <v>2759.3159999999912</v>
      </c>
      <c r="FT55" s="15">
        <f t="shared" si="289"/>
        <v>2775.9599999999909</v>
      </c>
      <c r="FU55" s="15">
        <f t="shared" si="289"/>
        <v>2792.6039999999907</v>
      </c>
      <c r="FV55" s="15">
        <f t="shared" si="289"/>
        <v>2809.2479999999905</v>
      </c>
      <c r="FW55" s="15">
        <f t="shared" si="289"/>
        <v>2825.8919999999903</v>
      </c>
      <c r="FX55" s="15">
        <f t="shared" si="289"/>
        <v>2842.5359999999901</v>
      </c>
      <c r="FY55" s="15">
        <f t="shared" si="289"/>
        <v>2859.1799999999898</v>
      </c>
      <c r="FZ55" s="15">
        <f t="shared" si="289"/>
        <v>2875.8239999999896</v>
      </c>
      <c r="GA55" s="15">
        <f t="shared" si="289"/>
        <v>2892.4679999999894</v>
      </c>
      <c r="GB55" s="15">
        <f t="shared" si="289"/>
        <v>2909.1119999999892</v>
      </c>
      <c r="GC55" s="15">
        <f t="shared" si="289"/>
        <v>2925.7559999999889</v>
      </c>
      <c r="GD55" s="15">
        <f t="shared" si="289"/>
        <v>2942.3999999999887</v>
      </c>
      <c r="GE55" s="15">
        <f t="shared" si="289"/>
        <v>2959.0439999999885</v>
      </c>
      <c r="GF55" s="15">
        <f t="shared" si="289"/>
        <v>2975.6879999999883</v>
      </c>
      <c r="GG55" s="15">
        <f t="shared" si="289"/>
        <v>2992.3319999999881</v>
      </c>
      <c r="GH55" s="15">
        <f t="shared" si="289"/>
        <v>3008.9759999999878</v>
      </c>
    </row>
    <row r="56" spans="3:190" x14ac:dyDescent="0.35">
      <c r="C56" s="551"/>
    </row>
    <row r="57" spans="3:190" x14ac:dyDescent="0.35">
      <c r="C57" s="551"/>
      <c r="I57" s="41" t="s">
        <v>96</v>
      </c>
      <c r="K57" s="12">
        <f>SUMPRODUCT($I21:$I37,K21:K37)-$H$37+$G$5</f>
        <v>1344</v>
      </c>
      <c r="L57" s="12">
        <f t="shared" ref="L57:AD57" si="290">SUMPRODUCT($I21:$I37,L21:L37)-$H$37+$G$5</f>
        <v>404</v>
      </c>
      <c r="M57" s="12">
        <f t="shared" si="290"/>
        <v>404</v>
      </c>
      <c r="N57" s="12">
        <f t="shared" si="290"/>
        <v>404</v>
      </c>
      <c r="O57" s="12">
        <f t="shared" si="290"/>
        <v>404</v>
      </c>
      <c r="P57" s="12">
        <f t="shared" si="290"/>
        <v>404</v>
      </c>
      <c r="Q57" s="12">
        <f t="shared" si="290"/>
        <v>404</v>
      </c>
      <c r="R57" s="12">
        <f t="shared" si="290"/>
        <v>404</v>
      </c>
      <c r="S57" s="12">
        <f t="shared" si="290"/>
        <v>404</v>
      </c>
      <c r="T57" s="12">
        <f t="shared" si="290"/>
        <v>404</v>
      </c>
      <c r="U57" s="12">
        <f t="shared" si="290"/>
        <v>404</v>
      </c>
      <c r="V57" s="12">
        <f t="shared" si="290"/>
        <v>404</v>
      </c>
      <c r="W57" s="12">
        <f t="shared" si="290"/>
        <v>404</v>
      </c>
      <c r="X57" s="12">
        <f t="shared" si="290"/>
        <v>404</v>
      </c>
      <c r="Y57" s="12">
        <f t="shared" si="290"/>
        <v>404</v>
      </c>
      <c r="Z57" s="12">
        <f t="shared" si="290"/>
        <v>404</v>
      </c>
      <c r="AA57" s="12">
        <f t="shared" si="290"/>
        <v>404</v>
      </c>
      <c r="AB57" s="12">
        <f t="shared" si="290"/>
        <v>404</v>
      </c>
      <c r="AC57" s="12">
        <f t="shared" si="290"/>
        <v>404</v>
      </c>
      <c r="AD57" s="12">
        <f t="shared" si="290"/>
        <v>404</v>
      </c>
    </row>
    <row r="58" spans="3:190" x14ac:dyDescent="0.35">
      <c r="C58" s="551"/>
      <c r="K58" s="15">
        <f>K57/1000*12.5</f>
        <v>16.8</v>
      </c>
      <c r="L58" s="15">
        <f t="shared" ref="L58:AD58" si="291">L57/1000*12.5</f>
        <v>5.0500000000000007</v>
      </c>
      <c r="M58" s="15">
        <f t="shared" si="291"/>
        <v>5.0500000000000007</v>
      </c>
      <c r="N58" s="15">
        <f t="shared" si="291"/>
        <v>5.0500000000000007</v>
      </c>
      <c r="O58" s="15">
        <f t="shared" si="291"/>
        <v>5.0500000000000007</v>
      </c>
      <c r="P58" s="15">
        <f t="shared" si="291"/>
        <v>5.0500000000000007</v>
      </c>
      <c r="Q58" s="15">
        <f t="shared" si="291"/>
        <v>5.0500000000000007</v>
      </c>
      <c r="R58" s="15">
        <f t="shared" si="291"/>
        <v>5.0500000000000007</v>
      </c>
      <c r="S58" s="15">
        <f t="shared" si="291"/>
        <v>5.0500000000000007</v>
      </c>
      <c r="T58" s="15">
        <f t="shared" si="291"/>
        <v>5.0500000000000007</v>
      </c>
      <c r="U58" s="15">
        <f t="shared" si="291"/>
        <v>5.0500000000000007</v>
      </c>
      <c r="V58" s="15">
        <f t="shared" si="291"/>
        <v>5.0500000000000007</v>
      </c>
      <c r="W58" s="15">
        <f t="shared" si="291"/>
        <v>5.0500000000000007</v>
      </c>
      <c r="X58" s="15">
        <f t="shared" si="291"/>
        <v>5.0500000000000007</v>
      </c>
      <c r="Y58" s="15">
        <f t="shared" si="291"/>
        <v>5.0500000000000007</v>
      </c>
      <c r="Z58" s="15">
        <f t="shared" si="291"/>
        <v>5.0500000000000007</v>
      </c>
      <c r="AA58" s="15">
        <f t="shared" si="291"/>
        <v>5.0500000000000007</v>
      </c>
      <c r="AB58" s="15">
        <f t="shared" si="291"/>
        <v>5.0500000000000007</v>
      </c>
      <c r="AC58" s="15">
        <f t="shared" si="291"/>
        <v>5.0500000000000007</v>
      </c>
      <c r="AD58" s="15">
        <f t="shared" si="291"/>
        <v>5.0500000000000007</v>
      </c>
    </row>
    <row r="59" spans="3:190" x14ac:dyDescent="0.35">
      <c r="C59" s="551"/>
      <c r="K59" s="15">
        <f>(K58+J59)</f>
        <v>16.8</v>
      </c>
      <c r="L59" s="15">
        <f t="shared" ref="L59:AD59" si="292">(L58+K59)</f>
        <v>21.85</v>
      </c>
      <c r="M59" s="15">
        <f t="shared" si="292"/>
        <v>26.900000000000002</v>
      </c>
      <c r="N59" s="15">
        <f t="shared" si="292"/>
        <v>31.950000000000003</v>
      </c>
      <c r="O59" s="15">
        <f t="shared" si="292"/>
        <v>37</v>
      </c>
      <c r="P59" s="15">
        <f t="shared" si="292"/>
        <v>42.05</v>
      </c>
      <c r="Q59" s="15">
        <f t="shared" si="292"/>
        <v>47.099999999999994</v>
      </c>
      <c r="R59" s="15">
        <f t="shared" si="292"/>
        <v>52.149999999999991</v>
      </c>
      <c r="S59" s="15">
        <f t="shared" si="292"/>
        <v>57.199999999999989</v>
      </c>
      <c r="T59" s="15">
        <f t="shared" si="292"/>
        <v>62.249999999999986</v>
      </c>
      <c r="U59" s="15">
        <f t="shared" si="292"/>
        <v>67.299999999999983</v>
      </c>
      <c r="V59" s="15">
        <f t="shared" si="292"/>
        <v>72.34999999999998</v>
      </c>
      <c r="W59" s="15">
        <f t="shared" si="292"/>
        <v>77.399999999999977</v>
      </c>
      <c r="X59" s="15">
        <f t="shared" si="292"/>
        <v>82.449999999999974</v>
      </c>
      <c r="Y59" s="15">
        <f t="shared" si="292"/>
        <v>87.499999999999972</v>
      </c>
      <c r="Z59" s="15">
        <f t="shared" si="292"/>
        <v>92.549999999999969</v>
      </c>
      <c r="AA59" s="15">
        <f t="shared" si="292"/>
        <v>97.599999999999966</v>
      </c>
      <c r="AB59" s="15">
        <f t="shared" si="292"/>
        <v>102.64999999999996</v>
      </c>
      <c r="AC59" s="15">
        <f t="shared" si="292"/>
        <v>107.69999999999996</v>
      </c>
      <c r="AD59" s="15">
        <f t="shared" si="292"/>
        <v>112.74999999999996</v>
      </c>
    </row>
    <row r="60" spans="3:190" ht="15" thickBot="1" x14ac:dyDescent="0.4">
      <c r="C60" s="550"/>
      <c r="K60" s="42">
        <f>K59/1000</f>
        <v>1.6800000000000002E-2</v>
      </c>
      <c r="L60" s="42">
        <f t="shared" ref="L60:AD60" si="293">L59/1000</f>
        <v>2.1850000000000001E-2</v>
      </c>
      <c r="M60" s="42">
        <f t="shared" si="293"/>
        <v>2.6900000000000004E-2</v>
      </c>
      <c r="N60" s="42">
        <f t="shared" si="293"/>
        <v>3.1950000000000006E-2</v>
      </c>
      <c r="O60" s="42">
        <f t="shared" si="293"/>
        <v>3.6999999999999998E-2</v>
      </c>
      <c r="P60" s="42">
        <f t="shared" si="293"/>
        <v>4.2049999999999997E-2</v>
      </c>
      <c r="Q60" s="42">
        <f t="shared" si="293"/>
        <v>4.7099999999999996E-2</v>
      </c>
      <c r="R60" s="42">
        <f t="shared" si="293"/>
        <v>5.2149999999999988E-2</v>
      </c>
      <c r="S60" s="42">
        <f t="shared" si="293"/>
        <v>5.7199999999999987E-2</v>
      </c>
      <c r="T60" s="42">
        <f t="shared" si="293"/>
        <v>6.2249999999999986E-2</v>
      </c>
      <c r="U60" s="42">
        <f t="shared" si="293"/>
        <v>6.7299999999999985E-2</v>
      </c>
      <c r="V60" s="42">
        <f t="shared" si="293"/>
        <v>7.2349999999999984E-2</v>
      </c>
      <c r="W60" s="42">
        <f t="shared" si="293"/>
        <v>7.7399999999999983E-2</v>
      </c>
      <c r="X60" s="42">
        <f t="shared" si="293"/>
        <v>8.2449999999999968E-2</v>
      </c>
      <c r="Y60" s="42">
        <f t="shared" si="293"/>
        <v>8.7499999999999967E-2</v>
      </c>
      <c r="Z60" s="42">
        <f t="shared" si="293"/>
        <v>9.2549999999999966E-2</v>
      </c>
      <c r="AA60" s="42">
        <f t="shared" si="293"/>
        <v>9.7599999999999965E-2</v>
      </c>
      <c r="AB60" s="42">
        <f t="shared" si="293"/>
        <v>0.10264999999999996</v>
      </c>
      <c r="AC60" s="42">
        <f t="shared" si="293"/>
        <v>0.10769999999999996</v>
      </c>
      <c r="AD60" s="42">
        <f t="shared" si="293"/>
        <v>0.11274999999999996</v>
      </c>
    </row>
    <row r="62" spans="3:190" ht="15" thickBot="1" x14ac:dyDescent="0.4"/>
    <row r="63" spans="3:190" x14ac:dyDescent="0.35">
      <c r="D63" s="945" t="s">
        <v>670</v>
      </c>
      <c r="E63" s="441" t="s">
        <v>94</v>
      </c>
      <c r="F63" s="712">
        <f>SUM(F4:F5)</f>
        <v>0</v>
      </c>
      <c r="H63" s="7"/>
    </row>
    <row r="64" spans="3:190" x14ac:dyDescent="0.35">
      <c r="D64" s="946"/>
      <c r="E64" s="438"/>
      <c r="F64" s="713">
        <f>F63*1000</f>
        <v>0</v>
      </c>
      <c r="H64" s="7"/>
    </row>
    <row r="65" spans="4:8" x14ac:dyDescent="0.35">
      <c r="D65" s="946"/>
      <c r="E65" s="438" t="s">
        <v>661</v>
      </c>
      <c r="F65" s="714">
        <f>SUM(F2:F37)</f>
        <v>1E-3</v>
      </c>
      <c r="H65" s="7"/>
    </row>
    <row r="66" spans="4:8" ht="15" thickBot="1" x14ac:dyDescent="0.4">
      <c r="D66" s="947"/>
      <c r="E66" s="447"/>
      <c r="F66" s="715">
        <f>F65*1000</f>
        <v>1</v>
      </c>
      <c r="H66" s="7"/>
    </row>
  </sheetData>
  <autoFilter ref="J1:J60" xr:uid="{FD944228-1B90-4859-9834-7897AE806D56}"/>
  <mergeCells count="1">
    <mergeCell ref="D63:D66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E2D7E-28FE-4E7A-AA55-75A49FE96B2A}">
  <dimension ref="A1:GM66"/>
  <sheetViews>
    <sheetView zoomScaleNormal="100" workbookViewId="0">
      <pane xSplit="3" ySplit="1" topLeftCell="D30" activePane="bottomRight" state="frozen"/>
      <selection pane="topRight" activeCell="D1" sqref="D1"/>
      <selection pane="bottomLeft" activeCell="A2" sqref="A2"/>
      <selection pane="bottomRight" activeCell="C2" sqref="C2:C37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3.6328125" style="7" customWidth="1"/>
    <col min="4" max="4" width="10.90625" style="5"/>
    <col min="5" max="5" width="16.6328125" style="5" bestFit="1" customWidth="1"/>
    <col min="6" max="6" width="8.90625" style="5" customWidth="1"/>
    <col min="7" max="7" width="11.453125" style="12" bestFit="1" customWidth="1"/>
    <col min="8" max="8" width="10.90625" style="12"/>
    <col min="9" max="9" width="11.453125" style="12" bestFit="1" customWidth="1"/>
    <col min="10" max="10" width="8.08984375" style="5" customWidth="1"/>
    <col min="11" max="11" width="10.36328125" style="5" customWidth="1"/>
    <col min="12" max="179" width="8.08984375" style="5" customWidth="1"/>
    <col min="180" max="180" width="7.54296875" style="5" customWidth="1"/>
    <col min="181" max="189" width="8.08984375" style="5" customWidth="1"/>
    <col min="190" max="190" width="24.36328125" style="5" bestFit="1" customWidth="1"/>
    <col min="191" max="16384" width="10.90625" style="5"/>
  </cols>
  <sheetData>
    <row r="1" spans="1:19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W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  <c r="BS1" s="13">
        <f t="shared" si="0"/>
        <v>732</v>
      </c>
      <c r="BT1" s="13">
        <f t="shared" si="0"/>
        <v>744</v>
      </c>
      <c r="BU1" s="13">
        <f t="shared" si="0"/>
        <v>756</v>
      </c>
      <c r="BV1" s="13">
        <f t="shared" si="0"/>
        <v>768</v>
      </c>
      <c r="BW1" s="13">
        <f t="shared" si="0"/>
        <v>780</v>
      </c>
      <c r="BX1" s="13">
        <f t="shared" ref="BX1:EI1" si="1">BW1+12</f>
        <v>792</v>
      </c>
      <c r="BY1" s="13">
        <f t="shared" si="1"/>
        <v>804</v>
      </c>
      <c r="BZ1" s="13">
        <f t="shared" si="1"/>
        <v>816</v>
      </c>
      <c r="CA1" s="13">
        <f t="shared" si="1"/>
        <v>828</v>
      </c>
      <c r="CB1" s="13">
        <f t="shared" si="1"/>
        <v>840</v>
      </c>
      <c r="CC1" s="13">
        <f t="shared" si="1"/>
        <v>852</v>
      </c>
      <c r="CD1" s="13">
        <f t="shared" si="1"/>
        <v>864</v>
      </c>
      <c r="CE1" s="13">
        <f t="shared" si="1"/>
        <v>876</v>
      </c>
      <c r="CF1" s="13">
        <f t="shared" si="1"/>
        <v>888</v>
      </c>
      <c r="CG1" s="13">
        <f t="shared" si="1"/>
        <v>900</v>
      </c>
      <c r="CH1" s="13">
        <f t="shared" si="1"/>
        <v>912</v>
      </c>
      <c r="CI1" s="13">
        <f t="shared" si="1"/>
        <v>924</v>
      </c>
      <c r="CJ1" s="13">
        <f t="shared" si="1"/>
        <v>936</v>
      </c>
      <c r="CK1" s="13">
        <f t="shared" si="1"/>
        <v>948</v>
      </c>
      <c r="CL1" s="13">
        <f t="shared" si="1"/>
        <v>960</v>
      </c>
      <c r="CM1" s="13">
        <f t="shared" si="1"/>
        <v>972</v>
      </c>
      <c r="CN1" s="13">
        <f t="shared" si="1"/>
        <v>984</v>
      </c>
      <c r="CO1" s="13">
        <f t="shared" si="1"/>
        <v>996</v>
      </c>
      <c r="CP1" s="13">
        <f t="shared" si="1"/>
        <v>1008</v>
      </c>
      <c r="CQ1" s="13">
        <f t="shared" si="1"/>
        <v>1020</v>
      </c>
      <c r="CR1" s="13">
        <f t="shared" si="1"/>
        <v>1032</v>
      </c>
      <c r="CS1" s="13">
        <f t="shared" si="1"/>
        <v>1044</v>
      </c>
      <c r="CT1" s="13">
        <f t="shared" si="1"/>
        <v>1056</v>
      </c>
      <c r="CU1" s="13">
        <f t="shared" si="1"/>
        <v>1068</v>
      </c>
      <c r="CV1" s="13">
        <f t="shared" si="1"/>
        <v>1080</v>
      </c>
      <c r="CW1" s="13">
        <f t="shared" si="1"/>
        <v>1092</v>
      </c>
      <c r="CX1" s="13">
        <f t="shared" si="1"/>
        <v>1104</v>
      </c>
      <c r="CY1" s="13">
        <f t="shared" si="1"/>
        <v>1116</v>
      </c>
      <c r="CZ1" s="13">
        <f t="shared" si="1"/>
        <v>1128</v>
      </c>
      <c r="DA1" s="13">
        <f t="shared" si="1"/>
        <v>1140</v>
      </c>
      <c r="DB1" s="13">
        <f t="shared" si="1"/>
        <v>1152</v>
      </c>
      <c r="DC1" s="13">
        <f t="shared" si="1"/>
        <v>1164</v>
      </c>
      <c r="DD1" s="13">
        <f t="shared" si="1"/>
        <v>1176</v>
      </c>
      <c r="DE1" s="13">
        <f t="shared" si="1"/>
        <v>1188</v>
      </c>
      <c r="DF1" s="13">
        <f t="shared" si="1"/>
        <v>1200</v>
      </c>
      <c r="DG1" s="13">
        <f t="shared" si="1"/>
        <v>1212</v>
      </c>
      <c r="DH1" s="13">
        <f t="shared" si="1"/>
        <v>1224</v>
      </c>
      <c r="DI1" s="13">
        <f t="shared" si="1"/>
        <v>1236</v>
      </c>
      <c r="DJ1" s="13">
        <f t="shared" si="1"/>
        <v>1248</v>
      </c>
      <c r="DK1" s="13">
        <f t="shared" si="1"/>
        <v>1260</v>
      </c>
      <c r="DL1" s="13">
        <f t="shared" si="1"/>
        <v>1272</v>
      </c>
      <c r="DM1" s="13">
        <f t="shared" si="1"/>
        <v>1284</v>
      </c>
      <c r="DN1" s="13">
        <f t="shared" si="1"/>
        <v>1296</v>
      </c>
      <c r="DO1" s="13">
        <f t="shared" si="1"/>
        <v>1308</v>
      </c>
      <c r="DP1" s="13">
        <f t="shared" si="1"/>
        <v>1320</v>
      </c>
      <c r="DQ1" s="13">
        <f t="shared" si="1"/>
        <v>1332</v>
      </c>
      <c r="DR1" s="13">
        <f t="shared" si="1"/>
        <v>1344</v>
      </c>
      <c r="DS1" s="13">
        <f t="shared" si="1"/>
        <v>1356</v>
      </c>
      <c r="DT1" s="13">
        <f t="shared" si="1"/>
        <v>1368</v>
      </c>
      <c r="DU1" s="13">
        <f t="shared" si="1"/>
        <v>1380</v>
      </c>
      <c r="DV1" s="13">
        <f t="shared" si="1"/>
        <v>1392</v>
      </c>
      <c r="DW1" s="13">
        <f t="shared" si="1"/>
        <v>1404</v>
      </c>
      <c r="DX1" s="13">
        <f t="shared" si="1"/>
        <v>1416</v>
      </c>
      <c r="DY1" s="13">
        <f t="shared" si="1"/>
        <v>1428</v>
      </c>
      <c r="DZ1" s="13">
        <f t="shared" si="1"/>
        <v>1440</v>
      </c>
      <c r="EA1" s="13">
        <f t="shared" si="1"/>
        <v>1452</v>
      </c>
      <c r="EB1" s="13">
        <f t="shared" si="1"/>
        <v>1464</v>
      </c>
      <c r="EC1" s="13">
        <f t="shared" si="1"/>
        <v>1476</v>
      </c>
      <c r="ED1" s="13">
        <f t="shared" si="1"/>
        <v>1488</v>
      </c>
      <c r="EE1" s="13">
        <f t="shared" si="1"/>
        <v>1500</v>
      </c>
      <c r="EF1" s="13">
        <f t="shared" si="1"/>
        <v>1512</v>
      </c>
      <c r="EG1" s="13">
        <f t="shared" si="1"/>
        <v>1524</v>
      </c>
      <c r="EH1" s="13">
        <f t="shared" si="1"/>
        <v>1536</v>
      </c>
      <c r="EI1" s="13">
        <f t="shared" si="1"/>
        <v>1548</v>
      </c>
      <c r="EJ1" s="13">
        <f t="shared" ref="EJ1:GH1" si="2">EI1+12</f>
        <v>1560</v>
      </c>
      <c r="EK1" s="13">
        <f t="shared" si="2"/>
        <v>1572</v>
      </c>
      <c r="EL1" s="13">
        <f t="shared" si="2"/>
        <v>1584</v>
      </c>
      <c r="EM1" s="13">
        <f t="shared" si="2"/>
        <v>1596</v>
      </c>
      <c r="EN1" s="13">
        <f t="shared" si="2"/>
        <v>1608</v>
      </c>
      <c r="EO1" s="13">
        <f t="shared" si="2"/>
        <v>1620</v>
      </c>
      <c r="EP1" s="13">
        <f t="shared" si="2"/>
        <v>1632</v>
      </c>
      <c r="EQ1" s="13">
        <f t="shared" si="2"/>
        <v>1644</v>
      </c>
      <c r="ER1" s="13">
        <f t="shared" si="2"/>
        <v>1656</v>
      </c>
      <c r="ES1" s="13">
        <f t="shared" si="2"/>
        <v>1668</v>
      </c>
      <c r="ET1" s="13">
        <f t="shared" si="2"/>
        <v>1680</v>
      </c>
      <c r="EU1" s="13">
        <f t="shared" si="2"/>
        <v>1692</v>
      </c>
      <c r="EV1" s="13">
        <f t="shared" si="2"/>
        <v>1704</v>
      </c>
      <c r="EW1" s="13">
        <f t="shared" si="2"/>
        <v>1716</v>
      </c>
      <c r="EX1" s="13">
        <f t="shared" si="2"/>
        <v>1728</v>
      </c>
      <c r="EY1" s="13">
        <f t="shared" si="2"/>
        <v>1740</v>
      </c>
      <c r="EZ1" s="13">
        <f t="shared" si="2"/>
        <v>1752</v>
      </c>
      <c r="FA1" s="13">
        <f t="shared" si="2"/>
        <v>1764</v>
      </c>
      <c r="FB1" s="13">
        <f t="shared" si="2"/>
        <v>1776</v>
      </c>
      <c r="FC1" s="13">
        <f t="shared" si="2"/>
        <v>1788</v>
      </c>
      <c r="FD1" s="13">
        <f t="shared" si="2"/>
        <v>1800</v>
      </c>
      <c r="FE1" s="13">
        <f t="shared" si="2"/>
        <v>1812</v>
      </c>
      <c r="FF1" s="13">
        <f t="shared" si="2"/>
        <v>1824</v>
      </c>
      <c r="FG1" s="13">
        <f t="shared" si="2"/>
        <v>1836</v>
      </c>
      <c r="FH1" s="13">
        <f t="shared" si="2"/>
        <v>1848</v>
      </c>
      <c r="FI1" s="13">
        <f t="shared" si="2"/>
        <v>1860</v>
      </c>
      <c r="FJ1" s="13">
        <f t="shared" si="2"/>
        <v>1872</v>
      </c>
      <c r="FK1" s="13">
        <f t="shared" si="2"/>
        <v>1884</v>
      </c>
      <c r="FL1" s="13">
        <f t="shared" si="2"/>
        <v>1896</v>
      </c>
      <c r="FM1" s="13">
        <f t="shared" si="2"/>
        <v>1908</v>
      </c>
      <c r="FN1" s="13">
        <f t="shared" si="2"/>
        <v>1920</v>
      </c>
      <c r="FO1" s="13">
        <f t="shared" si="2"/>
        <v>1932</v>
      </c>
      <c r="FP1" s="13">
        <f t="shared" si="2"/>
        <v>1944</v>
      </c>
      <c r="FQ1" s="13">
        <f t="shared" si="2"/>
        <v>1956</v>
      </c>
      <c r="FR1" s="13">
        <f t="shared" si="2"/>
        <v>1968</v>
      </c>
      <c r="FS1" s="13">
        <f t="shared" si="2"/>
        <v>1980</v>
      </c>
      <c r="FT1" s="13">
        <f t="shared" si="2"/>
        <v>1992</v>
      </c>
      <c r="FU1" s="13">
        <f t="shared" si="2"/>
        <v>2004</v>
      </c>
      <c r="FV1" s="13">
        <f t="shared" si="2"/>
        <v>2016</v>
      </c>
      <c r="FW1" s="13">
        <f t="shared" si="2"/>
        <v>2028</v>
      </c>
      <c r="FX1" s="13">
        <f t="shared" si="2"/>
        <v>2040</v>
      </c>
      <c r="FY1" s="13">
        <f t="shared" si="2"/>
        <v>2052</v>
      </c>
      <c r="FZ1" s="13">
        <f t="shared" si="2"/>
        <v>2064</v>
      </c>
      <c r="GA1" s="13">
        <f t="shared" si="2"/>
        <v>2076</v>
      </c>
      <c r="GB1" s="13">
        <f t="shared" si="2"/>
        <v>2088</v>
      </c>
      <c r="GC1" s="13">
        <f t="shared" si="2"/>
        <v>2100</v>
      </c>
      <c r="GD1" s="13">
        <f t="shared" si="2"/>
        <v>2112</v>
      </c>
      <c r="GE1" s="13">
        <f t="shared" si="2"/>
        <v>2124</v>
      </c>
      <c r="GF1" s="13">
        <f t="shared" si="2"/>
        <v>2136</v>
      </c>
      <c r="GG1" s="13">
        <f t="shared" si="2"/>
        <v>2148</v>
      </c>
      <c r="GH1" s="13">
        <f t="shared" si="2"/>
        <v>2160</v>
      </c>
    </row>
    <row r="2" spans="1:190" x14ac:dyDescent="0.35">
      <c r="B2" s="6">
        <v>1094</v>
      </c>
      <c r="C2" s="7" t="s">
        <v>9</v>
      </c>
      <c r="E2" s="5" t="s">
        <v>10</v>
      </c>
      <c r="G2" s="12">
        <v>330</v>
      </c>
      <c r="I2" s="12">
        <f t="shared" ref="I2:I13" si="3">G2+H2</f>
        <v>330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  <c r="BS2" s="5">
        <v>1</v>
      </c>
      <c r="BT2" s="5">
        <v>1</v>
      </c>
      <c r="BU2" s="5">
        <v>1</v>
      </c>
      <c r="BV2" s="5">
        <v>1</v>
      </c>
      <c r="BW2" s="5">
        <v>1</v>
      </c>
      <c r="BX2" s="5">
        <v>1</v>
      </c>
      <c r="BY2" s="5">
        <v>1</v>
      </c>
      <c r="BZ2" s="5">
        <v>1</v>
      </c>
      <c r="CA2" s="5">
        <v>1</v>
      </c>
      <c r="CB2" s="5">
        <v>1</v>
      </c>
      <c r="CC2" s="5">
        <v>1</v>
      </c>
      <c r="CD2" s="5">
        <v>1</v>
      </c>
      <c r="CE2" s="5">
        <v>1</v>
      </c>
      <c r="CF2" s="5">
        <v>1</v>
      </c>
      <c r="CG2" s="5">
        <v>1</v>
      </c>
      <c r="CH2" s="5">
        <v>1</v>
      </c>
      <c r="CI2" s="5">
        <v>1</v>
      </c>
      <c r="CJ2" s="5">
        <v>1</v>
      </c>
      <c r="CK2" s="5">
        <v>1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>
        <v>1</v>
      </c>
      <c r="DB2" s="5">
        <v>1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>
        <v>1</v>
      </c>
      <c r="DI2" s="5">
        <v>1</v>
      </c>
      <c r="DJ2" s="5">
        <v>1</v>
      </c>
      <c r="DK2" s="5">
        <v>1</v>
      </c>
      <c r="DL2" s="5">
        <v>1</v>
      </c>
      <c r="DM2" s="5">
        <v>1</v>
      </c>
      <c r="DN2" s="5">
        <v>1</v>
      </c>
      <c r="DO2" s="5">
        <v>1</v>
      </c>
      <c r="DP2" s="5">
        <v>1</v>
      </c>
      <c r="DQ2" s="5">
        <v>1</v>
      </c>
      <c r="DR2" s="5">
        <v>1</v>
      </c>
      <c r="DS2" s="5">
        <v>1</v>
      </c>
      <c r="DT2" s="5">
        <v>1</v>
      </c>
      <c r="DU2" s="5">
        <v>1</v>
      </c>
      <c r="DV2" s="5">
        <v>1</v>
      </c>
      <c r="DW2" s="5">
        <v>1</v>
      </c>
      <c r="DX2" s="5">
        <v>1</v>
      </c>
      <c r="DY2" s="5">
        <v>1</v>
      </c>
      <c r="DZ2" s="5">
        <v>1</v>
      </c>
      <c r="EA2" s="5">
        <v>1</v>
      </c>
      <c r="EB2" s="5">
        <v>1</v>
      </c>
      <c r="EC2" s="5">
        <v>1</v>
      </c>
      <c r="ED2" s="5">
        <v>1</v>
      </c>
      <c r="EE2" s="5">
        <v>1</v>
      </c>
      <c r="EF2" s="5">
        <v>1</v>
      </c>
      <c r="EG2" s="5">
        <v>1</v>
      </c>
      <c r="EH2" s="5">
        <v>1</v>
      </c>
      <c r="EI2" s="5">
        <v>1</v>
      </c>
      <c r="EJ2" s="5">
        <v>1</v>
      </c>
      <c r="EK2" s="5">
        <v>1</v>
      </c>
      <c r="EL2" s="5">
        <v>1</v>
      </c>
      <c r="EM2" s="5">
        <v>1</v>
      </c>
      <c r="EN2" s="5">
        <v>1</v>
      </c>
      <c r="EO2" s="5">
        <v>1</v>
      </c>
      <c r="EP2" s="5">
        <v>1</v>
      </c>
      <c r="EQ2" s="5">
        <v>1</v>
      </c>
      <c r="ER2" s="5">
        <v>1</v>
      </c>
      <c r="ES2" s="5">
        <v>1</v>
      </c>
      <c r="ET2" s="5">
        <v>1</v>
      </c>
      <c r="EU2" s="5">
        <v>1</v>
      </c>
      <c r="EV2" s="5">
        <v>1</v>
      </c>
      <c r="EW2" s="5">
        <v>1</v>
      </c>
      <c r="EX2" s="5">
        <v>1</v>
      </c>
      <c r="EY2" s="5">
        <v>1</v>
      </c>
      <c r="EZ2" s="5">
        <v>1</v>
      </c>
      <c r="FA2" s="5">
        <v>1</v>
      </c>
      <c r="FB2" s="5">
        <v>1</v>
      </c>
      <c r="FC2" s="5">
        <v>1</v>
      </c>
      <c r="FD2" s="5">
        <v>1</v>
      </c>
      <c r="FE2" s="5">
        <v>1</v>
      </c>
      <c r="FF2" s="5">
        <v>1</v>
      </c>
      <c r="FG2" s="5">
        <v>1</v>
      </c>
      <c r="FH2" s="5">
        <v>1</v>
      </c>
      <c r="FI2" s="5">
        <v>1</v>
      </c>
      <c r="FJ2" s="5">
        <v>1</v>
      </c>
      <c r="FK2" s="5">
        <v>1</v>
      </c>
      <c r="FL2" s="5">
        <v>1</v>
      </c>
      <c r="FM2" s="5">
        <v>1</v>
      </c>
      <c r="FN2" s="5">
        <v>1</v>
      </c>
      <c r="FO2" s="5">
        <v>1</v>
      </c>
      <c r="FP2" s="5">
        <v>1</v>
      </c>
      <c r="FQ2" s="5">
        <v>1</v>
      </c>
      <c r="FR2" s="5">
        <v>1</v>
      </c>
      <c r="FS2" s="5">
        <v>1</v>
      </c>
      <c r="FT2" s="5">
        <v>1</v>
      </c>
      <c r="FU2" s="5">
        <v>1</v>
      </c>
      <c r="FV2" s="5">
        <v>1</v>
      </c>
      <c r="FW2" s="5">
        <v>1</v>
      </c>
      <c r="FX2" s="5">
        <v>1</v>
      </c>
      <c r="FY2" s="5">
        <v>1</v>
      </c>
      <c r="FZ2" s="5">
        <v>1</v>
      </c>
      <c r="GA2" s="5">
        <v>1</v>
      </c>
      <c r="GB2" s="5">
        <v>1</v>
      </c>
      <c r="GC2" s="5">
        <v>1</v>
      </c>
      <c r="GD2" s="5">
        <v>1</v>
      </c>
      <c r="GE2" s="5">
        <v>1</v>
      </c>
      <c r="GF2" s="5">
        <v>1</v>
      </c>
      <c r="GG2" s="5">
        <v>1</v>
      </c>
      <c r="GH2" s="5">
        <v>1</v>
      </c>
    </row>
    <row r="3" spans="1:190" x14ac:dyDescent="0.35">
      <c r="B3" s="6">
        <v>1232</v>
      </c>
      <c r="C3" s="7" t="s">
        <v>11</v>
      </c>
      <c r="E3" s="5" t="s">
        <v>10</v>
      </c>
      <c r="G3" s="12">
        <v>71</v>
      </c>
      <c r="I3" s="12">
        <f t="shared" si="3"/>
        <v>71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BT3" s="5">
        <v>1</v>
      </c>
      <c r="BU3" s="5">
        <v>1</v>
      </c>
      <c r="BV3" s="5">
        <v>1</v>
      </c>
      <c r="BW3" s="5">
        <v>1</v>
      </c>
      <c r="BX3" s="5">
        <v>1</v>
      </c>
      <c r="BY3" s="5">
        <v>1</v>
      </c>
      <c r="BZ3" s="5">
        <v>1</v>
      </c>
      <c r="CA3" s="5">
        <v>1</v>
      </c>
      <c r="CB3" s="5">
        <v>1</v>
      </c>
      <c r="CC3" s="5">
        <v>1</v>
      </c>
      <c r="CD3" s="5">
        <v>1</v>
      </c>
      <c r="CE3" s="5">
        <v>1</v>
      </c>
      <c r="CF3" s="5">
        <v>1</v>
      </c>
      <c r="CG3" s="5">
        <v>1</v>
      </c>
      <c r="CH3" s="5">
        <v>1</v>
      </c>
      <c r="CI3" s="5">
        <v>1</v>
      </c>
      <c r="CJ3" s="5">
        <v>1</v>
      </c>
      <c r="CK3" s="5">
        <v>1</v>
      </c>
      <c r="CL3" s="5">
        <v>1</v>
      </c>
      <c r="CM3" s="5">
        <v>1</v>
      </c>
      <c r="CN3" s="5">
        <v>1</v>
      </c>
      <c r="CO3" s="5">
        <v>1</v>
      </c>
      <c r="CP3" s="5">
        <v>1</v>
      </c>
      <c r="CQ3" s="5">
        <v>1</v>
      </c>
      <c r="CR3" s="5">
        <v>1</v>
      </c>
      <c r="CS3" s="5">
        <v>1</v>
      </c>
      <c r="CT3" s="5">
        <v>1</v>
      </c>
      <c r="CU3" s="5">
        <v>1</v>
      </c>
      <c r="CV3" s="5">
        <v>1</v>
      </c>
      <c r="CW3" s="5">
        <v>1</v>
      </c>
      <c r="CX3" s="5">
        <v>1</v>
      </c>
      <c r="CY3" s="5">
        <v>1</v>
      </c>
      <c r="CZ3" s="5">
        <v>1</v>
      </c>
      <c r="DA3" s="5">
        <v>1</v>
      </c>
      <c r="DB3" s="5">
        <v>1</v>
      </c>
      <c r="DC3" s="5">
        <v>1</v>
      </c>
      <c r="DD3" s="5">
        <v>1</v>
      </c>
      <c r="DE3" s="5">
        <v>1</v>
      </c>
      <c r="DF3" s="5">
        <v>1</v>
      </c>
      <c r="DG3" s="5">
        <v>1</v>
      </c>
      <c r="DH3" s="5">
        <v>1</v>
      </c>
      <c r="DI3" s="5">
        <v>1</v>
      </c>
      <c r="DJ3" s="5">
        <v>1</v>
      </c>
      <c r="DK3" s="5">
        <v>1</v>
      </c>
      <c r="DL3" s="5">
        <v>1</v>
      </c>
      <c r="DM3" s="5">
        <v>1</v>
      </c>
      <c r="DN3" s="5">
        <v>1</v>
      </c>
      <c r="DO3" s="5">
        <v>1</v>
      </c>
      <c r="DP3" s="5">
        <v>1</v>
      </c>
      <c r="DQ3" s="5">
        <v>1</v>
      </c>
      <c r="DR3" s="5">
        <v>1</v>
      </c>
      <c r="DS3" s="5">
        <v>1</v>
      </c>
      <c r="DT3" s="5">
        <v>1</v>
      </c>
      <c r="DU3" s="5">
        <v>1</v>
      </c>
      <c r="DV3" s="5">
        <v>1</v>
      </c>
      <c r="DW3" s="5">
        <v>1</v>
      </c>
      <c r="DX3" s="5">
        <v>1</v>
      </c>
      <c r="DY3" s="5">
        <v>1</v>
      </c>
      <c r="DZ3" s="5">
        <v>1</v>
      </c>
      <c r="EA3" s="5">
        <v>1</v>
      </c>
      <c r="EB3" s="5">
        <v>1</v>
      </c>
      <c r="EC3" s="5">
        <v>1</v>
      </c>
      <c r="ED3" s="5">
        <v>1</v>
      </c>
      <c r="EE3" s="5">
        <v>1</v>
      </c>
      <c r="EF3" s="5">
        <v>1</v>
      </c>
      <c r="EG3" s="5">
        <v>1</v>
      </c>
      <c r="EH3" s="5">
        <v>1</v>
      </c>
      <c r="EI3" s="5">
        <v>1</v>
      </c>
      <c r="EJ3" s="5">
        <v>1</v>
      </c>
      <c r="EK3" s="5">
        <v>1</v>
      </c>
      <c r="EL3" s="5">
        <v>1</v>
      </c>
      <c r="EM3" s="5">
        <v>1</v>
      </c>
      <c r="EN3" s="5">
        <v>1</v>
      </c>
      <c r="EO3" s="5">
        <v>1</v>
      </c>
      <c r="EP3" s="5">
        <v>1</v>
      </c>
      <c r="EQ3" s="5">
        <v>1</v>
      </c>
      <c r="ER3" s="5">
        <v>1</v>
      </c>
      <c r="ES3" s="5">
        <v>1</v>
      </c>
      <c r="ET3" s="5">
        <v>1</v>
      </c>
      <c r="EU3" s="5">
        <v>1</v>
      </c>
      <c r="EV3" s="5">
        <v>1</v>
      </c>
      <c r="EW3" s="5">
        <v>1</v>
      </c>
      <c r="EX3" s="5">
        <v>1</v>
      </c>
      <c r="EY3" s="5">
        <v>1</v>
      </c>
      <c r="EZ3" s="5">
        <v>1</v>
      </c>
      <c r="FA3" s="5">
        <v>1</v>
      </c>
      <c r="FB3" s="5">
        <v>1</v>
      </c>
      <c r="FC3" s="5">
        <v>1</v>
      </c>
      <c r="FD3" s="5">
        <v>1</v>
      </c>
      <c r="FE3" s="5">
        <v>1</v>
      </c>
      <c r="FF3" s="5">
        <v>1</v>
      </c>
      <c r="FG3" s="5">
        <v>1</v>
      </c>
      <c r="FH3" s="5">
        <v>1</v>
      </c>
      <c r="FI3" s="5">
        <v>1</v>
      </c>
      <c r="FJ3" s="5">
        <v>1</v>
      </c>
      <c r="FK3" s="5">
        <v>1</v>
      </c>
      <c r="FL3" s="5">
        <v>1</v>
      </c>
      <c r="FM3" s="5">
        <v>1</v>
      </c>
      <c r="FN3" s="5">
        <v>1</v>
      </c>
      <c r="FO3" s="5">
        <v>1</v>
      </c>
      <c r="FP3" s="5">
        <v>1</v>
      </c>
      <c r="FQ3" s="5">
        <v>1</v>
      </c>
      <c r="FR3" s="5">
        <v>1</v>
      </c>
      <c r="FS3" s="5">
        <v>1</v>
      </c>
      <c r="FT3" s="5">
        <v>1</v>
      </c>
      <c r="FU3" s="5">
        <v>1</v>
      </c>
      <c r="FV3" s="5">
        <v>1</v>
      </c>
      <c r="FW3" s="5">
        <v>1</v>
      </c>
      <c r="FX3" s="5">
        <v>1</v>
      </c>
      <c r="FY3" s="5">
        <v>1</v>
      </c>
      <c r="FZ3" s="5">
        <v>1</v>
      </c>
      <c r="GA3" s="5">
        <v>1</v>
      </c>
      <c r="GB3" s="5">
        <v>1</v>
      </c>
      <c r="GC3" s="5">
        <v>1</v>
      </c>
      <c r="GD3" s="5">
        <v>1</v>
      </c>
      <c r="GE3" s="5">
        <v>1</v>
      </c>
      <c r="GF3" s="5">
        <v>1</v>
      </c>
      <c r="GG3" s="5">
        <v>1</v>
      </c>
      <c r="GH3" s="5">
        <v>1</v>
      </c>
    </row>
    <row r="4" spans="1:190" x14ac:dyDescent="0.35">
      <c r="B4" s="6">
        <v>2848</v>
      </c>
      <c r="C4" s="7" t="s">
        <v>12</v>
      </c>
      <c r="E4" s="5" t="s">
        <v>10</v>
      </c>
      <c r="F4" s="125">
        <v>0.1</v>
      </c>
      <c r="G4" s="12">
        <v>106</v>
      </c>
      <c r="I4" s="12">
        <f t="shared" si="3"/>
        <v>106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BT4" s="5">
        <v>1</v>
      </c>
      <c r="BU4" s="5">
        <v>1</v>
      </c>
      <c r="BV4" s="5">
        <v>1</v>
      </c>
      <c r="BW4" s="5">
        <v>1</v>
      </c>
      <c r="BX4" s="5">
        <v>1</v>
      </c>
      <c r="BY4" s="5">
        <v>1</v>
      </c>
      <c r="BZ4" s="5">
        <v>1</v>
      </c>
      <c r="CA4" s="5">
        <v>1</v>
      </c>
      <c r="CB4" s="5">
        <v>1</v>
      </c>
      <c r="CC4" s="5">
        <v>1</v>
      </c>
      <c r="CD4" s="5">
        <v>1</v>
      </c>
      <c r="CE4" s="5">
        <v>1</v>
      </c>
      <c r="CF4" s="5">
        <v>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v>1</v>
      </c>
      <c r="CN4" s="5">
        <v>1</v>
      </c>
      <c r="CO4" s="5">
        <v>1</v>
      </c>
      <c r="CP4" s="5">
        <v>1</v>
      </c>
      <c r="CQ4" s="5">
        <v>1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5">
        <v>1</v>
      </c>
      <c r="CY4" s="5">
        <v>1</v>
      </c>
      <c r="CZ4" s="5">
        <v>1</v>
      </c>
      <c r="DA4" s="5">
        <v>1</v>
      </c>
      <c r="DB4" s="5">
        <v>1</v>
      </c>
      <c r="DC4" s="5">
        <v>1</v>
      </c>
      <c r="DD4" s="5">
        <v>1</v>
      </c>
      <c r="DE4" s="5">
        <v>1</v>
      </c>
      <c r="DF4" s="5">
        <v>1</v>
      </c>
      <c r="DG4" s="5">
        <v>1</v>
      </c>
      <c r="DH4" s="5">
        <v>1</v>
      </c>
      <c r="DI4" s="5">
        <v>1</v>
      </c>
      <c r="DJ4" s="5">
        <v>1</v>
      </c>
      <c r="DK4" s="5">
        <v>1</v>
      </c>
      <c r="DL4" s="5">
        <v>1</v>
      </c>
      <c r="DM4" s="5">
        <v>1</v>
      </c>
      <c r="DN4" s="5">
        <v>1</v>
      </c>
      <c r="DO4" s="5">
        <v>1</v>
      </c>
      <c r="DP4" s="5">
        <v>1</v>
      </c>
      <c r="DQ4" s="5">
        <v>1</v>
      </c>
      <c r="DR4" s="5">
        <v>1</v>
      </c>
      <c r="DS4" s="5">
        <v>1</v>
      </c>
      <c r="DT4" s="5">
        <v>1</v>
      </c>
      <c r="DU4" s="5">
        <v>1</v>
      </c>
      <c r="DV4" s="5">
        <v>1</v>
      </c>
      <c r="DW4" s="5">
        <v>1</v>
      </c>
      <c r="DX4" s="5">
        <v>1</v>
      </c>
      <c r="DY4" s="5">
        <v>1</v>
      </c>
      <c r="DZ4" s="5">
        <v>1</v>
      </c>
      <c r="EA4" s="5">
        <v>1</v>
      </c>
      <c r="EB4" s="5">
        <v>1</v>
      </c>
      <c r="EC4" s="5">
        <v>1</v>
      </c>
      <c r="ED4" s="5">
        <v>1</v>
      </c>
      <c r="EE4" s="5">
        <v>1</v>
      </c>
      <c r="EF4" s="5">
        <v>1</v>
      </c>
      <c r="EG4" s="5">
        <v>1</v>
      </c>
      <c r="EH4" s="5">
        <v>1</v>
      </c>
      <c r="EI4" s="5">
        <v>1</v>
      </c>
      <c r="EJ4" s="5">
        <v>1</v>
      </c>
      <c r="EK4" s="5">
        <v>1</v>
      </c>
      <c r="EL4" s="5">
        <v>1</v>
      </c>
      <c r="EM4" s="5">
        <v>1</v>
      </c>
      <c r="EN4" s="5">
        <v>1</v>
      </c>
      <c r="EO4" s="5">
        <v>1</v>
      </c>
      <c r="EP4" s="5">
        <v>1</v>
      </c>
      <c r="EQ4" s="5">
        <v>1</v>
      </c>
      <c r="ER4" s="5">
        <v>1</v>
      </c>
      <c r="ES4" s="5">
        <v>1</v>
      </c>
      <c r="ET4" s="5">
        <v>1</v>
      </c>
      <c r="EU4" s="5">
        <v>1</v>
      </c>
      <c r="EV4" s="5">
        <v>1</v>
      </c>
      <c r="EW4" s="5">
        <v>1</v>
      </c>
      <c r="EX4" s="5">
        <v>1</v>
      </c>
      <c r="EY4" s="5">
        <v>1</v>
      </c>
      <c r="EZ4" s="5">
        <v>1</v>
      </c>
      <c r="FA4" s="5">
        <v>1</v>
      </c>
      <c r="FB4" s="5">
        <v>1</v>
      </c>
      <c r="FC4" s="5">
        <v>1</v>
      </c>
      <c r="FD4" s="5">
        <v>1</v>
      </c>
      <c r="FE4" s="5">
        <v>1</v>
      </c>
      <c r="FF4" s="5">
        <v>1</v>
      </c>
      <c r="FG4" s="5">
        <v>1</v>
      </c>
      <c r="FH4" s="5">
        <v>1</v>
      </c>
      <c r="FI4" s="5">
        <v>1</v>
      </c>
      <c r="FJ4" s="5">
        <v>1</v>
      </c>
      <c r="FK4" s="5">
        <v>1</v>
      </c>
      <c r="FL4" s="5">
        <v>1</v>
      </c>
      <c r="FM4" s="5">
        <v>1</v>
      </c>
      <c r="FN4" s="5">
        <v>1</v>
      </c>
      <c r="FO4" s="5">
        <v>1</v>
      </c>
      <c r="FP4" s="5">
        <v>1</v>
      </c>
      <c r="FQ4" s="5">
        <v>1</v>
      </c>
      <c r="FR4" s="5">
        <v>1</v>
      </c>
      <c r="FS4" s="5">
        <v>1</v>
      </c>
      <c r="FT4" s="5">
        <v>1</v>
      </c>
      <c r="FU4" s="5">
        <v>1</v>
      </c>
      <c r="FV4" s="5">
        <v>1</v>
      </c>
      <c r="FW4" s="5">
        <v>1</v>
      </c>
      <c r="FX4" s="5">
        <v>1</v>
      </c>
      <c r="FY4" s="5">
        <v>1</v>
      </c>
      <c r="FZ4" s="5">
        <v>1</v>
      </c>
      <c r="GA4" s="5">
        <v>1</v>
      </c>
      <c r="GB4" s="5">
        <v>1</v>
      </c>
      <c r="GC4" s="5">
        <v>1</v>
      </c>
      <c r="GD4" s="5">
        <v>1</v>
      </c>
      <c r="GE4" s="5">
        <v>1</v>
      </c>
      <c r="GF4" s="5">
        <v>1</v>
      </c>
      <c r="GG4" s="5">
        <v>1</v>
      </c>
      <c r="GH4" s="5">
        <v>1</v>
      </c>
    </row>
    <row r="5" spans="1:190" x14ac:dyDescent="0.35">
      <c r="C5" s="7" t="s">
        <v>13</v>
      </c>
      <c r="F5" s="125">
        <v>0.436</v>
      </c>
      <c r="G5" s="12">
        <v>889</v>
      </c>
      <c r="I5" s="12">
        <f t="shared" si="3"/>
        <v>889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BT5" s="5">
        <v>1</v>
      </c>
      <c r="BU5" s="5">
        <v>1</v>
      </c>
      <c r="BV5" s="5">
        <v>1</v>
      </c>
      <c r="BW5" s="5">
        <v>1</v>
      </c>
      <c r="BX5" s="5">
        <v>1</v>
      </c>
      <c r="BY5" s="5">
        <v>1</v>
      </c>
      <c r="BZ5" s="5">
        <v>1</v>
      </c>
      <c r="CA5" s="5">
        <v>1</v>
      </c>
      <c r="CB5" s="5">
        <v>1</v>
      </c>
      <c r="CC5" s="5">
        <v>1</v>
      </c>
      <c r="CD5" s="5">
        <v>1</v>
      </c>
      <c r="CE5" s="5">
        <v>1</v>
      </c>
      <c r="CF5" s="5">
        <v>1</v>
      </c>
      <c r="CG5" s="5">
        <v>1</v>
      </c>
      <c r="CH5" s="5">
        <v>1</v>
      </c>
      <c r="CI5" s="5">
        <v>1</v>
      </c>
      <c r="CJ5" s="5">
        <v>1</v>
      </c>
      <c r="CK5" s="5">
        <v>1</v>
      </c>
      <c r="CL5" s="5">
        <v>1</v>
      </c>
      <c r="CM5" s="5">
        <v>1</v>
      </c>
      <c r="CN5" s="5">
        <v>1</v>
      </c>
      <c r="CO5" s="5">
        <v>1</v>
      </c>
      <c r="CP5" s="5">
        <v>1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>
        <v>1</v>
      </c>
      <c r="DA5" s="5">
        <v>1</v>
      </c>
      <c r="DB5" s="5">
        <v>1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>
        <v>1</v>
      </c>
      <c r="DI5" s="5">
        <v>1</v>
      </c>
      <c r="DJ5" s="5">
        <v>1</v>
      </c>
      <c r="DK5" s="5">
        <v>1</v>
      </c>
      <c r="DL5" s="5">
        <v>1</v>
      </c>
      <c r="DM5" s="5">
        <v>1</v>
      </c>
      <c r="DN5" s="5">
        <v>1</v>
      </c>
      <c r="DO5" s="5">
        <v>1</v>
      </c>
      <c r="DP5" s="5">
        <v>1</v>
      </c>
      <c r="DQ5" s="5">
        <v>1</v>
      </c>
      <c r="DR5" s="5">
        <v>1</v>
      </c>
      <c r="DS5" s="5">
        <v>1</v>
      </c>
      <c r="DT5" s="5">
        <v>1</v>
      </c>
      <c r="DU5" s="5">
        <v>1</v>
      </c>
      <c r="DV5" s="5">
        <v>1</v>
      </c>
      <c r="DW5" s="5">
        <v>1</v>
      </c>
      <c r="DX5" s="5">
        <v>1</v>
      </c>
      <c r="DY5" s="5">
        <v>1</v>
      </c>
      <c r="DZ5" s="5">
        <v>1</v>
      </c>
      <c r="EA5" s="5">
        <v>1</v>
      </c>
      <c r="EB5" s="5">
        <v>1</v>
      </c>
      <c r="EC5" s="5">
        <v>1</v>
      </c>
      <c r="ED5" s="5">
        <v>1</v>
      </c>
      <c r="EE5" s="5">
        <v>1</v>
      </c>
      <c r="EF5" s="5">
        <v>1</v>
      </c>
      <c r="EG5" s="5">
        <v>1</v>
      </c>
      <c r="EH5" s="5">
        <v>1</v>
      </c>
      <c r="EI5" s="5">
        <v>1</v>
      </c>
      <c r="EJ5" s="5">
        <v>1</v>
      </c>
      <c r="EK5" s="5">
        <v>1</v>
      </c>
      <c r="EL5" s="5">
        <v>1</v>
      </c>
      <c r="EM5" s="5">
        <v>1</v>
      </c>
      <c r="EN5" s="5">
        <v>1</v>
      </c>
      <c r="EO5" s="5">
        <v>1</v>
      </c>
      <c r="EP5" s="5">
        <v>1</v>
      </c>
      <c r="EQ5" s="5">
        <v>1</v>
      </c>
      <c r="ER5" s="5">
        <v>1</v>
      </c>
      <c r="ES5" s="5">
        <v>1</v>
      </c>
      <c r="ET5" s="5">
        <v>1</v>
      </c>
      <c r="EU5" s="5">
        <v>1</v>
      </c>
      <c r="EV5" s="5">
        <v>1</v>
      </c>
      <c r="EW5" s="5">
        <v>1</v>
      </c>
      <c r="EX5" s="5">
        <v>1</v>
      </c>
      <c r="EY5" s="5">
        <v>1</v>
      </c>
      <c r="EZ5" s="5">
        <v>1</v>
      </c>
      <c r="FA5" s="5">
        <v>1</v>
      </c>
      <c r="FB5" s="5">
        <v>1</v>
      </c>
      <c r="FC5" s="5">
        <v>1</v>
      </c>
      <c r="FD5" s="5">
        <v>1</v>
      </c>
      <c r="FE5" s="5">
        <v>1</v>
      </c>
      <c r="FF5" s="5">
        <v>1</v>
      </c>
      <c r="FG5" s="5">
        <v>1</v>
      </c>
      <c r="FH5" s="5">
        <v>1</v>
      </c>
      <c r="FI5" s="5">
        <v>1</v>
      </c>
      <c r="FJ5" s="5">
        <v>1</v>
      </c>
      <c r="FK5" s="5">
        <v>1</v>
      </c>
      <c r="FL5" s="5">
        <v>1</v>
      </c>
      <c r="FM5" s="5">
        <v>1</v>
      </c>
      <c r="FN5" s="5">
        <v>1</v>
      </c>
      <c r="FO5" s="5">
        <v>1</v>
      </c>
      <c r="FP5" s="5">
        <v>1</v>
      </c>
      <c r="FQ5" s="5">
        <v>1</v>
      </c>
      <c r="FR5" s="5">
        <v>1</v>
      </c>
      <c r="FS5" s="5">
        <v>1</v>
      </c>
      <c r="FT5" s="5">
        <v>1</v>
      </c>
      <c r="FU5" s="5">
        <v>1</v>
      </c>
      <c r="FV5" s="5">
        <v>1</v>
      </c>
      <c r="FW5" s="5">
        <v>1</v>
      </c>
      <c r="FX5" s="5">
        <v>1</v>
      </c>
      <c r="FY5" s="5">
        <v>1</v>
      </c>
      <c r="FZ5" s="5">
        <v>1</v>
      </c>
      <c r="GA5" s="5">
        <v>1</v>
      </c>
      <c r="GB5" s="5">
        <v>1</v>
      </c>
      <c r="GC5" s="5">
        <v>1</v>
      </c>
      <c r="GD5" s="5">
        <v>1</v>
      </c>
      <c r="GE5" s="5">
        <v>1</v>
      </c>
      <c r="GF5" s="5">
        <v>1</v>
      </c>
      <c r="GG5" s="5">
        <v>1</v>
      </c>
      <c r="GH5" s="5">
        <v>1</v>
      </c>
    </row>
    <row r="6" spans="1:190" x14ac:dyDescent="0.35">
      <c r="C6" s="7" t="s">
        <v>14</v>
      </c>
      <c r="F6" s="125">
        <v>0.311</v>
      </c>
      <c r="G6" s="12">
        <v>735</v>
      </c>
      <c r="I6" s="12">
        <f t="shared" si="3"/>
        <v>735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>
        <v>1</v>
      </c>
      <c r="BV6" s="5">
        <v>1</v>
      </c>
      <c r="BW6" s="5">
        <v>1</v>
      </c>
      <c r="BX6" s="5">
        <v>1</v>
      </c>
      <c r="BY6" s="5">
        <v>1</v>
      </c>
      <c r="BZ6" s="5">
        <v>1</v>
      </c>
      <c r="CA6" s="5">
        <v>1</v>
      </c>
      <c r="CB6" s="5">
        <v>1</v>
      </c>
      <c r="CC6" s="5">
        <v>1</v>
      </c>
      <c r="CD6" s="5">
        <v>1</v>
      </c>
      <c r="CE6" s="5">
        <v>1</v>
      </c>
      <c r="CF6" s="5">
        <v>1</v>
      </c>
      <c r="CG6" s="5">
        <v>1</v>
      </c>
      <c r="CH6" s="5">
        <v>1</v>
      </c>
      <c r="CI6" s="5">
        <v>1</v>
      </c>
      <c r="CJ6" s="5">
        <v>1</v>
      </c>
      <c r="CK6" s="5">
        <v>1</v>
      </c>
      <c r="CL6" s="5">
        <v>1</v>
      </c>
      <c r="CM6" s="5">
        <v>1</v>
      </c>
      <c r="CN6" s="5">
        <v>1</v>
      </c>
      <c r="CO6" s="5">
        <v>1</v>
      </c>
      <c r="CP6" s="5">
        <v>1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>
        <v>1</v>
      </c>
      <c r="DA6" s="5">
        <v>1</v>
      </c>
      <c r="DB6" s="5">
        <v>1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>
        <v>1</v>
      </c>
      <c r="DI6" s="5">
        <v>1</v>
      </c>
      <c r="DJ6" s="5">
        <v>1</v>
      </c>
      <c r="DK6" s="5">
        <v>1</v>
      </c>
      <c r="DL6" s="5">
        <v>1</v>
      </c>
      <c r="DM6" s="5">
        <v>1</v>
      </c>
      <c r="DN6" s="5">
        <v>1</v>
      </c>
      <c r="DO6" s="5">
        <v>1</v>
      </c>
      <c r="DP6" s="5">
        <v>1</v>
      </c>
      <c r="DQ6" s="5">
        <v>1</v>
      </c>
      <c r="DR6" s="5">
        <v>1</v>
      </c>
      <c r="DS6" s="5">
        <v>1</v>
      </c>
      <c r="DT6" s="5">
        <v>1</v>
      </c>
      <c r="DU6" s="5">
        <v>1</v>
      </c>
      <c r="DV6" s="5">
        <v>1</v>
      </c>
      <c r="DW6" s="5">
        <v>1</v>
      </c>
      <c r="DX6" s="5">
        <v>1</v>
      </c>
      <c r="DY6" s="5">
        <v>1</v>
      </c>
      <c r="DZ6" s="5">
        <v>1</v>
      </c>
      <c r="EA6" s="5">
        <v>1</v>
      </c>
      <c r="EB6" s="5">
        <v>1</v>
      </c>
      <c r="EC6" s="5">
        <v>1</v>
      </c>
      <c r="ED6" s="5">
        <v>1</v>
      </c>
      <c r="EE6" s="5">
        <v>1</v>
      </c>
      <c r="EF6" s="5">
        <v>1</v>
      </c>
      <c r="EG6" s="5">
        <v>1</v>
      </c>
      <c r="EH6" s="5">
        <v>1</v>
      </c>
      <c r="EI6" s="5">
        <v>1</v>
      </c>
      <c r="EJ6" s="5">
        <v>1</v>
      </c>
      <c r="EK6" s="5">
        <v>1</v>
      </c>
      <c r="EL6" s="5">
        <v>1</v>
      </c>
      <c r="EM6" s="5">
        <v>1</v>
      </c>
      <c r="EN6" s="5">
        <v>1</v>
      </c>
      <c r="EO6" s="5">
        <v>1</v>
      </c>
      <c r="EP6" s="5">
        <v>1</v>
      </c>
      <c r="EQ6" s="5">
        <v>1</v>
      </c>
      <c r="ER6" s="5">
        <v>1</v>
      </c>
      <c r="ES6" s="5">
        <v>1</v>
      </c>
      <c r="ET6" s="5">
        <v>1</v>
      </c>
      <c r="EU6" s="5">
        <v>1</v>
      </c>
      <c r="EV6" s="5">
        <v>1</v>
      </c>
      <c r="EW6" s="5">
        <v>1</v>
      </c>
      <c r="EX6" s="5">
        <v>1</v>
      </c>
      <c r="EY6" s="5">
        <v>1</v>
      </c>
      <c r="EZ6" s="5">
        <v>1</v>
      </c>
      <c r="FA6" s="5">
        <v>1</v>
      </c>
      <c r="FB6" s="5">
        <v>1</v>
      </c>
      <c r="FC6" s="5">
        <v>1</v>
      </c>
      <c r="FD6" s="5">
        <v>1</v>
      </c>
      <c r="FE6" s="5">
        <v>1</v>
      </c>
      <c r="FF6" s="5">
        <v>1</v>
      </c>
      <c r="FG6" s="5">
        <v>1</v>
      </c>
      <c r="FH6" s="5">
        <v>1</v>
      </c>
      <c r="FI6" s="5">
        <v>1</v>
      </c>
      <c r="FJ6" s="5">
        <v>1</v>
      </c>
      <c r="FK6" s="5">
        <v>1</v>
      </c>
      <c r="FL6" s="5">
        <v>1</v>
      </c>
      <c r="FM6" s="5">
        <v>1</v>
      </c>
      <c r="FN6" s="5">
        <v>1</v>
      </c>
      <c r="FO6" s="5">
        <v>1</v>
      </c>
      <c r="FP6" s="5">
        <v>1</v>
      </c>
      <c r="FQ6" s="5">
        <v>1</v>
      </c>
      <c r="FR6" s="5">
        <v>1</v>
      </c>
      <c r="FS6" s="5">
        <v>1</v>
      </c>
      <c r="FT6" s="5">
        <v>1</v>
      </c>
      <c r="FU6" s="5">
        <v>1</v>
      </c>
      <c r="FV6" s="5">
        <v>1</v>
      </c>
      <c r="FW6" s="5">
        <v>1</v>
      </c>
      <c r="FX6" s="5">
        <v>1</v>
      </c>
      <c r="FY6" s="5">
        <v>1</v>
      </c>
      <c r="FZ6" s="5">
        <v>1</v>
      </c>
      <c r="GA6" s="5">
        <v>1</v>
      </c>
      <c r="GB6" s="5">
        <v>1</v>
      </c>
      <c r="GC6" s="5">
        <v>1</v>
      </c>
      <c r="GD6" s="5">
        <v>1</v>
      </c>
      <c r="GE6" s="5">
        <v>1</v>
      </c>
      <c r="GF6" s="5">
        <v>1</v>
      </c>
      <c r="GG6" s="5">
        <v>1</v>
      </c>
      <c r="GH6" s="5">
        <v>1</v>
      </c>
    </row>
    <row r="7" spans="1:190" x14ac:dyDescent="0.35">
      <c r="C7" s="7" t="s">
        <v>15</v>
      </c>
      <c r="F7" s="125">
        <v>0.307</v>
      </c>
      <c r="G7" s="12">
        <v>446</v>
      </c>
      <c r="I7" s="12">
        <f t="shared" si="3"/>
        <v>446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  <c r="BS7" s="5">
        <v>1</v>
      </c>
      <c r="BT7" s="5">
        <v>1</v>
      </c>
      <c r="BU7" s="5">
        <v>1</v>
      </c>
      <c r="BV7" s="5">
        <v>1</v>
      </c>
      <c r="BW7" s="5">
        <v>1</v>
      </c>
      <c r="BX7" s="5">
        <v>1</v>
      </c>
      <c r="BY7" s="5">
        <v>1</v>
      </c>
      <c r="BZ7" s="5">
        <v>1</v>
      </c>
      <c r="CA7" s="5">
        <v>1</v>
      </c>
      <c r="CB7" s="5">
        <v>1</v>
      </c>
      <c r="CC7" s="5">
        <v>1</v>
      </c>
      <c r="CD7" s="5">
        <v>1</v>
      </c>
      <c r="CE7" s="5">
        <v>1</v>
      </c>
      <c r="CF7" s="5">
        <v>1</v>
      </c>
      <c r="CG7" s="5">
        <v>1</v>
      </c>
      <c r="CH7" s="5">
        <v>1</v>
      </c>
      <c r="CI7" s="5">
        <v>1</v>
      </c>
      <c r="CJ7" s="5">
        <v>1</v>
      </c>
      <c r="CK7" s="5">
        <v>1</v>
      </c>
      <c r="CL7" s="5">
        <v>1</v>
      </c>
      <c r="CM7" s="5">
        <v>1</v>
      </c>
      <c r="CN7" s="5">
        <v>1</v>
      </c>
      <c r="CO7" s="5">
        <v>1</v>
      </c>
      <c r="CP7" s="5">
        <v>1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>
        <v>1</v>
      </c>
      <c r="DA7" s="5">
        <v>1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>
        <v>1</v>
      </c>
      <c r="DI7" s="5">
        <v>1</v>
      </c>
      <c r="DJ7" s="5">
        <v>1</v>
      </c>
      <c r="DK7" s="5">
        <v>1</v>
      </c>
      <c r="DL7" s="5">
        <v>1</v>
      </c>
      <c r="DM7" s="5">
        <v>1</v>
      </c>
      <c r="DN7" s="5">
        <v>1</v>
      </c>
      <c r="DO7" s="5">
        <v>1</v>
      </c>
      <c r="DP7" s="5">
        <v>1</v>
      </c>
      <c r="DQ7" s="5">
        <v>1</v>
      </c>
      <c r="DR7" s="5">
        <v>1</v>
      </c>
      <c r="DS7" s="5">
        <v>1</v>
      </c>
      <c r="DT7" s="5">
        <v>1</v>
      </c>
      <c r="DU7" s="5">
        <v>1</v>
      </c>
      <c r="DV7" s="5">
        <v>1</v>
      </c>
      <c r="DW7" s="5">
        <v>1</v>
      </c>
      <c r="DX7" s="5">
        <v>1</v>
      </c>
      <c r="DY7" s="5">
        <v>1</v>
      </c>
      <c r="DZ7" s="5">
        <v>1</v>
      </c>
      <c r="EA7" s="5">
        <v>1</v>
      </c>
      <c r="EB7" s="5">
        <v>1</v>
      </c>
      <c r="EC7" s="5">
        <v>1</v>
      </c>
      <c r="ED7" s="5">
        <v>1</v>
      </c>
      <c r="EE7" s="5">
        <v>1</v>
      </c>
      <c r="EF7" s="5">
        <v>1</v>
      </c>
      <c r="EG7" s="5">
        <v>1</v>
      </c>
      <c r="EH7" s="5">
        <v>1</v>
      </c>
      <c r="EI7" s="5">
        <v>1</v>
      </c>
      <c r="EJ7" s="5">
        <v>1</v>
      </c>
      <c r="EK7" s="5">
        <v>1</v>
      </c>
      <c r="EL7" s="5">
        <v>1</v>
      </c>
      <c r="EM7" s="5">
        <v>1</v>
      </c>
      <c r="EN7" s="5">
        <v>1</v>
      </c>
      <c r="EO7" s="5">
        <v>1</v>
      </c>
      <c r="EP7" s="5">
        <v>1</v>
      </c>
      <c r="EQ7" s="5">
        <v>1</v>
      </c>
      <c r="ER7" s="5">
        <v>1</v>
      </c>
      <c r="ES7" s="5">
        <v>1</v>
      </c>
      <c r="ET7" s="5">
        <v>1</v>
      </c>
      <c r="EU7" s="5">
        <v>1</v>
      </c>
      <c r="EV7" s="5">
        <v>1</v>
      </c>
      <c r="EW7" s="5">
        <v>1</v>
      </c>
      <c r="EX7" s="5">
        <v>1</v>
      </c>
      <c r="EY7" s="5">
        <v>1</v>
      </c>
      <c r="EZ7" s="5">
        <v>1</v>
      </c>
      <c r="FA7" s="5">
        <v>1</v>
      </c>
      <c r="FB7" s="5">
        <v>1</v>
      </c>
      <c r="FC7" s="5">
        <v>1</v>
      </c>
      <c r="FD7" s="5">
        <v>1</v>
      </c>
      <c r="FE7" s="5">
        <v>1</v>
      </c>
      <c r="FF7" s="5">
        <v>1</v>
      </c>
      <c r="FG7" s="5">
        <v>1</v>
      </c>
      <c r="FH7" s="5">
        <v>1</v>
      </c>
      <c r="FI7" s="5">
        <v>1</v>
      </c>
      <c r="FJ7" s="5">
        <v>1</v>
      </c>
      <c r="FK7" s="5">
        <v>1</v>
      </c>
      <c r="FL7" s="5">
        <v>1</v>
      </c>
      <c r="FM7" s="5">
        <v>1</v>
      </c>
      <c r="FN7" s="5">
        <v>1</v>
      </c>
      <c r="FO7" s="5">
        <v>1</v>
      </c>
      <c r="FP7" s="5">
        <v>1</v>
      </c>
      <c r="FQ7" s="5">
        <v>1</v>
      </c>
      <c r="FR7" s="5">
        <v>1</v>
      </c>
      <c r="FS7" s="5">
        <v>1</v>
      </c>
      <c r="FT7" s="5">
        <v>1</v>
      </c>
      <c r="FU7" s="5">
        <v>1</v>
      </c>
      <c r="FV7" s="5">
        <v>1</v>
      </c>
      <c r="FW7" s="5">
        <v>1</v>
      </c>
      <c r="FX7" s="5">
        <v>1</v>
      </c>
      <c r="FY7" s="5">
        <v>1</v>
      </c>
      <c r="FZ7" s="5">
        <v>1</v>
      </c>
      <c r="GA7" s="5">
        <v>1</v>
      </c>
      <c r="GB7" s="5">
        <v>1</v>
      </c>
      <c r="GC7" s="5">
        <v>1</v>
      </c>
      <c r="GD7" s="5">
        <v>1</v>
      </c>
      <c r="GE7" s="5">
        <v>1</v>
      </c>
      <c r="GF7" s="5">
        <v>1</v>
      </c>
      <c r="GG7" s="5">
        <v>1</v>
      </c>
      <c r="GH7" s="5">
        <v>1</v>
      </c>
    </row>
    <row r="8" spans="1:190" x14ac:dyDescent="0.35">
      <c r="C8" s="7" t="s">
        <v>16</v>
      </c>
      <c r="G8" s="12">
        <v>110</v>
      </c>
      <c r="I8" s="12">
        <f t="shared" si="3"/>
        <v>110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  <c r="BS8" s="5">
        <v>1</v>
      </c>
      <c r="BT8" s="5">
        <v>1</v>
      </c>
      <c r="BU8" s="5">
        <v>1</v>
      </c>
      <c r="BV8" s="5">
        <v>1</v>
      </c>
      <c r="BW8" s="5">
        <v>1</v>
      </c>
      <c r="BX8" s="5">
        <v>1</v>
      </c>
      <c r="BY8" s="5">
        <v>1</v>
      </c>
      <c r="BZ8" s="5">
        <v>1</v>
      </c>
      <c r="CA8" s="5">
        <v>1</v>
      </c>
      <c r="CB8" s="5">
        <v>1</v>
      </c>
      <c r="CC8" s="5">
        <v>1</v>
      </c>
      <c r="CD8" s="5">
        <v>1</v>
      </c>
      <c r="CE8" s="5">
        <v>1</v>
      </c>
      <c r="CF8" s="5">
        <v>1</v>
      </c>
      <c r="CG8" s="5">
        <v>1</v>
      </c>
      <c r="CH8" s="5">
        <v>1</v>
      </c>
      <c r="CI8" s="5">
        <v>1</v>
      </c>
      <c r="CJ8" s="5">
        <v>1</v>
      </c>
      <c r="CK8" s="5">
        <v>1</v>
      </c>
      <c r="CL8" s="5">
        <v>1</v>
      </c>
      <c r="CM8" s="5">
        <v>1</v>
      </c>
      <c r="CN8" s="5">
        <v>1</v>
      </c>
      <c r="CO8" s="5">
        <v>1</v>
      </c>
      <c r="CP8" s="5">
        <v>1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>
        <v>1</v>
      </c>
      <c r="DA8" s="5">
        <v>1</v>
      </c>
      <c r="DB8" s="5">
        <v>1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>
        <v>1</v>
      </c>
      <c r="DI8" s="5">
        <v>1</v>
      </c>
      <c r="DJ8" s="5">
        <v>1</v>
      </c>
      <c r="DK8" s="5">
        <v>1</v>
      </c>
      <c r="DL8" s="5">
        <v>1</v>
      </c>
      <c r="DM8" s="5">
        <v>1</v>
      </c>
      <c r="DN8" s="5">
        <v>1</v>
      </c>
      <c r="DO8" s="5">
        <v>1</v>
      </c>
      <c r="DP8" s="5">
        <v>1</v>
      </c>
      <c r="DQ8" s="5">
        <v>1</v>
      </c>
      <c r="DR8" s="5">
        <v>1</v>
      </c>
      <c r="DS8" s="5">
        <v>1</v>
      </c>
      <c r="DT8" s="5">
        <v>1</v>
      </c>
      <c r="DU8" s="5">
        <v>1</v>
      </c>
      <c r="DV8" s="5">
        <v>1</v>
      </c>
      <c r="DW8" s="5">
        <v>1</v>
      </c>
      <c r="DX8" s="5">
        <v>1</v>
      </c>
      <c r="DY8" s="5">
        <v>1</v>
      </c>
      <c r="DZ8" s="5">
        <v>1</v>
      </c>
      <c r="EA8" s="5">
        <v>1</v>
      </c>
      <c r="EB8" s="5">
        <v>1</v>
      </c>
      <c r="EC8" s="5">
        <v>1</v>
      </c>
      <c r="ED8" s="5">
        <v>1</v>
      </c>
      <c r="EE8" s="5">
        <v>1</v>
      </c>
      <c r="EF8" s="5">
        <v>1</v>
      </c>
      <c r="EG8" s="5">
        <v>1</v>
      </c>
      <c r="EH8" s="5">
        <v>1</v>
      </c>
      <c r="EI8" s="5">
        <v>1</v>
      </c>
      <c r="EJ8" s="5">
        <v>1</v>
      </c>
      <c r="EK8" s="5">
        <v>1</v>
      </c>
      <c r="EL8" s="5">
        <v>1</v>
      </c>
      <c r="EM8" s="5">
        <v>1</v>
      </c>
      <c r="EN8" s="5">
        <v>1</v>
      </c>
      <c r="EO8" s="5">
        <v>1</v>
      </c>
      <c r="EP8" s="5">
        <v>1</v>
      </c>
      <c r="EQ8" s="5">
        <v>1</v>
      </c>
      <c r="ER8" s="5">
        <v>1</v>
      </c>
      <c r="ES8" s="5">
        <v>1</v>
      </c>
      <c r="ET8" s="5">
        <v>1</v>
      </c>
      <c r="EU8" s="5">
        <v>1</v>
      </c>
      <c r="EV8" s="5">
        <v>1</v>
      </c>
      <c r="EW8" s="5">
        <v>1</v>
      </c>
      <c r="EX8" s="5">
        <v>1</v>
      </c>
      <c r="EY8" s="5">
        <v>1</v>
      </c>
      <c r="EZ8" s="5">
        <v>1</v>
      </c>
      <c r="FA8" s="5">
        <v>1</v>
      </c>
      <c r="FB8" s="5">
        <v>1</v>
      </c>
      <c r="FC8" s="5">
        <v>1</v>
      </c>
      <c r="FD8" s="5">
        <v>1</v>
      </c>
      <c r="FE8" s="5">
        <v>1</v>
      </c>
      <c r="FF8" s="5">
        <v>1</v>
      </c>
      <c r="FG8" s="5">
        <v>1</v>
      </c>
      <c r="FH8" s="5">
        <v>1</v>
      </c>
      <c r="FI8" s="5">
        <v>1</v>
      </c>
      <c r="FJ8" s="5">
        <v>1</v>
      </c>
      <c r="FK8" s="5">
        <v>1</v>
      </c>
      <c r="FL8" s="5">
        <v>1</v>
      </c>
      <c r="FM8" s="5">
        <v>1</v>
      </c>
      <c r="FN8" s="5">
        <v>1</v>
      </c>
      <c r="FO8" s="5">
        <v>1</v>
      </c>
      <c r="FP8" s="5">
        <v>1</v>
      </c>
      <c r="FQ8" s="5">
        <v>1</v>
      </c>
      <c r="FR8" s="5">
        <v>1</v>
      </c>
      <c r="FS8" s="5">
        <v>1</v>
      </c>
      <c r="FT8" s="5">
        <v>1</v>
      </c>
      <c r="FU8" s="5">
        <v>1</v>
      </c>
      <c r="FV8" s="5">
        <v>1</v>
      </c>
      <c r="FW8" s="5">
        <v>1</v>
      </c>
      <c r="FX8" s="5">
        <v>1</v>
      </c>
      <c r="FY8" s="5">
        <v>1</v>
      </c>
      <c r="FZ8" s="5">
        <v>1</v>
      </c>
      <c r="GA8" s="5">
        <v>1</v>
      </c>
      <c r="GB8" s="5">
        <v>1</v>
      </c>
      <c r="GC8" s="5">
        <v>1</v>
      </c>
      <c r="GD8" s="5">
        <v>1</v>
      </c>
      <c r="GE8" s="5">
        <v>1</v>
      </c>
      <c r="GF8" s="5">
        <v>1</v>
      </c>
      <c r="GG8" s="5">
        <v>1</v>
      </c>
      <c r="GH8" s="5">
        <v>1</v>
      </c>
    </row>
    <row r="9" spans="1:190" x14ac:dyDescent="0.35">
      <c r="C9" s="7" t="s">
        <v>17</v>
      </c>
      <c r="G9" s="12">
        <v>110</v>
      </c>
      <c r="I9" s="12">
        <f t="shared" si="3"/>
        <v>110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  <c r="BS9" s="5">
        <v>1</v>
      </c>
      <c r="BT9" s="5">
        <v>1</v>
      </c>
      <c r="BU9" s="5">
        <v>1</v>
      </c>
      <c r="BV9" s="5">
        <v>1</v>
      </c>
      <c r="BW9" s="5">
        <v>1</v>
      </c>
      <c r="BX9" s="5">
        <v>1</v>
      </c>
      <c r="BY9" s="5">
        <v>1</v>
      </c>
      <c r="BZ9" s="5">
        <v>1</v>
      </c>
      <c r="CA9" s="5">
        <v>1</v>
      </c>
      <c r="CB9" s="5">
        <v>1</v>
      </c>
      <c r="CC9" s="5">
        <v>1</v>
      </c>
      <c r="CD9" s="5">
        <v>1</v>
      </c>
      <c r="CE9" s="5">
        <v>1</v>
      </c>
      <c r="CF9" s="5">
        <v>1</v>
      </c>
      <c r="CG9" s="5">
        <v>1</v>
      </c>
      <c r="CH9" s="5">
        <v>1</v>
      </c>
      <c r="CI9" s="5">
        <v>1</v>
      </c>
      <c r="CJ9" s="5">
        <v>1</v>
      </c>
      <c r="CK9" s="5">
        <v>1</v>
      </c>
      <c r="CL9" s="5">
        <v>1</v>
      </c>
      <c r="CM9" s="5">
        <v>1</v>
      </c>
      <c r="CN9" s="5">
        <v>1</v>
      </c>
      <c r="CO9" s="5">
        <v>1</v>
      </c>
      <c r="CP9" s="5">
        <v>1</v>
      </c>
      <c r="CQ9" s="5">
        <v>1</v>
      </c>
      <c r="CR9" s="5">
        <v>1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>
        <v>1</v>
      </c>
      <c r="DB9" s="5">
        <v>1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>
        <v>1</v>
      </c>
      <c r="DI9" s="5">
        <v>1</v>
      </c>
      <c r="DJ9" s="5">
        <v>1</v>
      </c>
      <c r="DK9" s="5">
        <v>1</v>
      </c>
      <c r="DL9" s="5">
        <v>1</v>
      </c>
      <c r="DM9" s="5">
        <v>1</v>
      </c>
      <c r="DN9" s="5">
        <v>1</v>
      </c>
      <c r="DO9" s="5">
        <v>1</v>
      </c>
      <c r="DP9" s="5">
        <v>1</v>
      </c>
      <c r="DQ9" s="5">
        <v>1</v>
      </c>
      <c r="DR9" s="5">
        <v>1</v>
      </c>
      <c r="DS9" s="5">
        <v>1</v>
      </c>
      <c r="DT9" s="5">
        <v>1</v>
      </c>
      <c r="DU9" s="5">
        <v>1</v>
      </c>
      <c r="DV9" s="5">
        <v>1</v>
      </c>
      <c r="DW9" s="5">
        <v>1</v>
      </c>
      <c r="DX9" s="5">
        <v>1</v>
      </c>
      <c r="DY9" s="5">
        <v>1</v>
      </c>
      <c r="DZ9" s="5">
        <v>1</v>
      </c>
      <c r="EA9" s="5">
        <v>1</v>
      </c>
      <c r="EB9" s="5">
        <v>1</v>
      </c>
      <c r="EC9" s="5">
        <v>1</v>
      </c>
      <c r="ED9" s="5">
        <v>1</v>
      </c>
      <c r="EE9" s="5">
        <v>1</v>
      </c>
      <c r="EF9" s="5">
        <v>1</v>
      </c>
      <c r="EG9" s="5">
        <v>1</v>
      </c>
      <c r="EH9" s="5">
        <v>1</v>
      </c>
      <c r="EI9" s="5">
        <v>1</v>
      </c>
      <c r="EJ9" s="5">
        <v>1</v>
      </c>
      <c r="EK9" s="5">
        <v>1</v>
      </c>
      <c r="EL9" s="5">
        <v>1</v>
      </c>
      <c r="EM9" s="5">
        <v>1</v>
      </c>
      <c r="EN9" s="5">
        <v>1</v>
      </c>
      <c r="EO9" s="5">
        <v>1</v>
      </c>
      <c r="EP9" s="5">
        <v>1</v>
      </c>
      <c r="EQ9" s="5">
        <v>1</v>
      </c>
      <c r="ER9" s="5">
        <v>1</v>
      </c>
      <c r="ES9" s="5">
        <v>1</v>
      </c>
      <c r="ET9" s="5">
        <v>1</v>
      </c>
      <c r="EU9" s="5">
        <v>1</v>
      </c>
      <c r="EV9" s="5">
        <v>1</v>
      </c>
      <c r="EW9" s="5">
        <v>1</v>
      </c>
      <c r="EX9" s="5">
        <v>1</v>
      </c>
      <c r="EY9" s="5">
        <v>1</v>
      </c>
      <c r="EZ9" s="5">
        <v>1</v>
      </c>
      <c r="FA9" s="5">
        <v>1</v>
      </c>
      <c r="FB9" s="5">
        <v>1</v>
      </c>
      <c r="FC9" s="5">
        <v>1</v>
      </c>
      <c r="FD9" s="5">
        <v>1</v>
      </c>
      <c r="FE9" s="5">
        <v>1</v>
      </c>
      <c r="FF9" s="5">
        <v>1</v>
      </c>
      <c r="FG9" s="5">
        <v>1</v>
      </c>
      <c r="FH9" s="5">
        <v>1</v>
      </c>
      <c r="FI9" s="5">
        <v>1</v>
      </c>
      <c r="FJ9" s="5">
        <v>1</v>
      </c>
      <c r="FK9" s="5">
        <v>1</v>
      </c>
      <c r="FL9" s="5">
        <v>1</v>
      </c>
      <c r="FM9" s="5">
        <v>1</v>
      </c>
      <c r="FN9" s="5">
        <v>1</v>
      </c>
      <c r="FO9" s="5">
        <v>1</v>
      </c>
      <c r="FP9" s="5">
        <v>1</v>
      </c>
      <c r="FQ9" s="5">
        <v>1</v>
      </c>
      <c r="FR9" s="5">
        <v>1</v>
      </c>
      <c r="FS9" s="5">
        <v>1</v>
      </c>
      <c r="FT9" s="5">
        <v>1</v>
      </c>
      <c r="FU9" s="5">
        <v>1</v>
      </c>
      <c r="FV9" s="5">
        <v>1</v>
      </c>
      <c r="FW9" s="5">
        <v>1</v>
      </c>
      <c r="FX9" s="5">
        <v>1</v>
      </c>
      <c r="FY9" s="5">
        <v>1</v>
      </c>
      <c r="FZ9" s="5">
        <v>1</v>
      </c>
      <c r="GA9" s="5">
        <v>1</v>
      </c>
      <c r="GB9" s="5">
        <v>1</v>
      </c>
      <c r="GC9" s="5">
        <v>1</v>
      </c>
      <c r="GD9" s="5">
        <v>1</v>
      </c>
      <c r="GE9" s="5">
        <v>1</v>
      </c>
      <c r="GF9" s="5">
        <v>1</v>
      </c>
      <c r="GG9" s="5">
        <v>1</v>
      </c>
      <c r="GH9" s="5">
        <v>1</v>
      </c>
    </row>
    <row r="10" spans="1:190" x14ac:dyDescent="0.35">
      <c r="C10" s="7" t="s">
        <v>18</v>
      </c>
      <c r="I10" s="12">
        <f t="shared" si="3"/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5">
        <v>1</v>
      </c>
      <c r="AI10" s="5">
        <v>1</v>
      </c>
      <c r="AJ10" s="5">
        <v>1</v>
      </c>
      <c r="AK10" s="5">
        <v>1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  <c r="BS10" s="5">
        <v>1</v>
      </c>
      <c r="BT10" s="5">
        <v>1</v>
      </c>
      <c r="BU10" s="5">
        <v>1</v>
      </c>
      <c r="BV10" s="5">
        <v>1</v>
      </c>
      <c r="BW10" s="5">
        <v>1</v>
      </c>
      <c r="BX10" s="5">
        <v>1</v>
      </c>
      <c r="BY10" s="5">
        <v>1</v>
      </c>
      <c r="BZ10" s="5">
        <v>1</v>
      </c>
      <c r="CA10" s="5">
        <v>1</v>
      </c>
      <c r="CB10" s="5">
        <v>1</v>
      </c>
      <c r="CC10" s="5">
        <v>1</v>
      </c>
      <c r="CD10" s="5">
        <v>1</v>
      </c>
      <c r="CE10" s="5">
        <v>1</v>
      </c>
      <c r="CF10" s="5">
        <v>1</v>
      </c>
      <c r="CG10" s="5">
        <v>1</v>
      </c>
      <c r="CH10" s="5">
        <v>1</v>
      </c>
      <c r="CI10" s="5">
        <v>1</v>
      </c>
      <c r="CJ10" s="5">
        <v>1</v>
      </c>
      <c r="CK10" s="5">
        <v>1</v>
      </c>
      <c r="CL10" s="5">
        <v>1</v>
      </c>
      <c r="CM10" s="5">
        <v>1</v>
      </c>
      <c r="CN10" s="5">
        <v>1</v>
      </c>
      <c r="CO10" s="5">
        <v>1</v>
      </c>
      <c r="CP10" s="5">
        <v>1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>
        <v>1</v>
      </c>
      <c r="DB10" s="5">
        <v>1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>
        <v>1</v>
      </c>
      <c r="DI10" s="5">
        <v>1</v>
      </c>
      <c r="DJ10" s="5">
        <v>1</v>
      </c>
      <c r="DK10" s="5">
        <v>1</v>
      </c>
      <c r="DL10" s="5">
        <v>1</v>
      </c>
      <c r="DM10" s="5">
        <v>1</v>
      </c>
      <c r="DN10" s="5">
        <v>1</v>
      </c>
      <c r="DO10" s="5">
        <v>1</v>
      </c>
      <c r="DP10" s="5">
        <v>1</v>
      </c>
      <c r="DQ10" s="5">
        <v>1</v>
      </c>
      <c r="DR10" s="5">
        <v>1</v>
      </c>
      <c r="DS10" s="5">
        <v>1</v>
      </c>
      <c r="DT10" s="5">
        <v>1</v>
      </c>
      <c r="DU10" s="5">
        <v>1</v>
      </c>
      <c r="DV10" s="5">
        <v>1</v>
      </c>
      <c r="DW10" s="5">
        <v>1</v>
      </c>
      <c r="DX10" s="5">
        <v>1</v>
      </c>
      <c r="DY10" s="5">
        <v>1</v>
      </c>
      <c r="DZ10" s="5">
        <v>1</v>
      </c>
      <c r="EA10" s="5">
        <v>1</v>
      </c>
      <c r="EB10" s="5">
        <v>1</v>
      </c>
      <c r="EC10" s="5">
        <v>1</v>
      </c>
      <c r="ED10" s="5">
        <v>1</v>
      </c>
      <c r="EE10" s="5">
        <v>1</v>
      </c>
      <c r="EF10" s="5">
        <v>1</v>
      </c>
      <c r="EG10" s="5">
        <v>1</v>
      </c>
      <c r="EH10" s="5">
        <v>1</v>
      </c>
      <c r="EI10" s="5">
        <v>1</v>
      </c>
      <c r="EJ10" s="5">
        <v>1</v>
      </c>
      <c r="EK10" s="5">
        <v>1</v>
      </c>
      <c r="EL10" s="5">
        <v>1</v>
      </c>
      <c r="EM10" s="5">
        <v>1</v>
      </c>
      <c r="EN10" s="5">
        <v>1</v>
      </c>
      <c r="EO10" s="5">
        <v>1</v>
      </c>
      <c r="EP10" s="5">
        <v>1</v>
      </c>
      <c r="EQ10" s="5">
        <v>1</v>
      </c>
      <c r="ER10" s="5">
        <v>1</v>
      </c>
      <c r="ES10" s="5">
        <v>1</v>
      </c>
      <c r="ET10" s="5">
        <v>1</v>
      </c>
      <c r="EU10" s="5">
        <v>1</v>
      </c>
      <c r="EV10" s="5">
        <v>1</v>
      </c>
      <c r="EW10" s="5">
        <v>1</v>
      </c>
      <c r="EX10" s="5">
        <v>1</v>
      </c>
      <c r="EY10" s="5">
        <v>1</v>
      </c>
      <c r="EZ10" s="5">
        <v>1</v>
      </c>
      <c r="FA10" s="5">
        <v>1</v>
      </c>
      <c r="FB10" s="5">
        <v>1</v>
      </c>
      <c r="FC10" s="5">
        <v>1</v>
      </c>
      <c r="FD10" s="5">
        <v>1</v>
      </c>
      <c r="FE10" s="5">
        <v>1</v>
      </c>
      <c r="FF10" s="5">
        <v>1</v>
      </c>
      <c r="FG10" s="5">
        <v>1</v>
      </c>
      <c r="FH10" s="5">
        <v>1</v>
      </c>
      <c r="FI10" s="5">
        <v>1</v>
      </c>
      <c r="FJ10" s="5">
        <v>1</v>
      </c>
      <c r="FK10" s="5">
        <v>1</v>
      </c>
      <c r="FL10" s="5">
        <v>1</v>
      </c>
      <c r="FM10" s="5">
        <v>1</v>
      </c>
      <c r="FN10" s="5">
        <v>1</v>
      </c>
      <c r="FO10" s="5">
        <v>1</v>
      </c>
      <c r="FP10" s="5">
        <v>1</v>
      </c>
      <c r="FQ10" s="5">
        <v>1</v>
      </c>
      <c r="FR10" s="5">
        <v>1</v>
      </c>
      <c r="FS10" s="5">
        <v>1</v>
      </c>
      <c r="FT10" s="5">
        <v>1</v>
      </c>
      <c r="FU10" s="5">
        <v>1</v>
      </c>
      <c r="FV10" s="5">
        <v>1</v>
      </c>
      <c r="FW10" s="5">
        <v>1</v>
      </c>
      <c r="FX10" s="5">
        <v>1</v>
      </c>
      <c r="FY10" s="5">
        <v>1</v>
      </c>
      <c r="FZ10" s="5">
        <v>1</v>
      </c>
      <c r="GA10" s="5">
        <v>1</v>
      </c>
      <c r="GB10" s="5">
        <v>1</v>
      </c>
      <c r="GC10" s="5">
        <v>1</v>
      </c>
      <c r="GD10" s="5">
        <v>1</v>
      </c>
      <c r="GE10" s="5">
        <v>1</v>
      </c>
      <c r="GF10" s="5">
        <v>1</v>
      </c>
      <c r="GG10" s="5">
        <v>1</v>
      </c>
      <c r="GH10" s="5">
        <v>1</v>
      </c>
    </row>
    <row r="11" spans="1:190" x14ac:dyDescent="0.35">
      <c r="C11" s="7" t="s">
        <v>19</v>
      </c>
      <c r="I11" s="12">
        <f t="shared" si="3"/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>
        <v>1</v>
      </c>
      <c r="BR11" s="5">
        <v>1</v>
      </c>
      <c r="BS11" s="5">
        <v>1</v>
      </c>
      <c r="BT11" s="5">
        <v>1</v>
      </c>
      <c r="BU11" s="5">
        <v>1</v>
      </c>
      <c r="BV11" s="5">
        <v>1</v>
      </c>
      <c r="BW11" s="5">
        <v>1</v>
      </c>
      <c r="BX11" s="5">
        <v>1</v>
      </c>
      <c r="BY11" s="5">
        <v>1</v>
      </c>
      <c r="BZ11" s="5">
        <v>1</v>
      </c>
      <c r="CA11" s="5">
        <v>1</v>
      </c>
      <c r="CB11" s="5">
        <v>1</v>
      </c>
      <c r="CC11" s="5">
        <v>1</v>
      </c>
      <c r="CD11" s="5">
        <v>1</v>
      </c>
      <c r="CE11" s="5">
        <v>1</v>
      </c>
      <c r="CF11" s="5">
        <v>1</v>
      </c>
      <c r="CG11" s="5">
        <v>1</v>
      </c>
      <c r="CH11" s="5">
        <v>1</v>
      </c>
      <c r="CI11" s="5">
        <v>1</v>
      </c>
      <c r="CJ11" s="5">
        <v>1</v>
      </c>
      <c r="CK11" s="5">
        <v>1</v>
      </c>
      <c r="CL11" s="5">
        <v>1</v>
      </c>
      <c r="CM11" s="5">
        <v>1</v>
      </c>
      <c r="CN11" s="5">
        <v>1</v>
      </c>
      <c r="CO11" s="5">
        <v>1</v>
      </c>
      <c r="CP11" s="5">
        <v>1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>
        <v>1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>
        <v>1</v>
      </c>
      <c r="DI11" s="5">
        <v>1</v>
      </c>
      <c r="DJ11" s="5">
        <v>1</v>
      </c>
      <c r="DK11" s="5">
        <v>1</v>
      </c>
      <c r="DL11" s="5">
        <v>1</v>
      </c>
      <c r="DM11" s="5">
        <v>1</v>
      </c>
      <c r="DN11" s="5">
        <v>1</v>
      </c>
      <c r="DO11" s="5">
        <v>1</v>
      </c>
      <c r="DP11" s="5">
        <v>1</v>
      </c>
      <c r="DQ11" s="5">
        <v>1</v>
      </c>
      <c r="DR11" s="5">
        <v>1</v>
      </c>
      <c r="DS11" s="5">
        <v>1</v>
      </c>
      <c r="DT11" s="5">
        <v>1</v>
      </c>
      <c r="DU11" s="5">
        <v>1</v>
      </c>
      <c r="DV11" s="5">
        <v>1</v>
      </c>
      <c r="DW11" s="5">
        <v>1</v>
      </c>
      <c r="DX11" s="5">
        <v>1</v>
      </c>
      <c r="DY11" s="5">
        <v>1</v>
      </c>
      <c r="DZ11" s="5">
        <v>1</v>
      </c>
      <c r="EA11" s="5">
        <v>1</v>
      </c>
      <c r="EB11" s="5">
        <v>1</v>
      </c>
      <c r="EC11" s="5">
        <v>1</v>
      </c>
      <c r="ED11" s="5">
        <v>1</v>
      </c>
      <c r="EE11" s="5">
        <v>1</v>
      </c>
      <c r="EF11" s="5">
        <v>1</v>
      </c>
      <c r="EG11" s="5">
        <v>1</v>
      </c>
      <c r="EH11" s="5">
        <v>1</v>
      </c>
      <c r="EI11" s="5">
        <v>1</v>
      </c>
      <c r="EJ11" s="5">
        <v>1</v>
      </c>
      <c r="EK11" s="5">
        <v>1</v>
      </c>
      <c r="EL11" s="5">
        <v>1</v>
      </c>
      <c r="EM11" s="5">
        <v>1</v>
      </c>
      <c r="EN11" s="5">
        <v>1</v>
      </c>
      <c r="EO11" s="5">
        <v>1</v>
      </c>
      <c r="EP11" s="5">
        <v>1</v>
      </c>
      <c r="EQ11" s="5">
        <v>1</v>
      </c>
      <c r="ER11" s="5">
        <v>1</v>
      </c>
      <c r="ES11" s="5">
        <v>1</v>
      </c>
      <c r="ET11" s="5">
        <v>1</v>
      </c>
      <c r="EU11" s="5">
        <v>1</v>
      </c>
      <c r="EV11" s="5">
        <v>1</v>
      </c>
      <c r="EW11" s="5">
        <v>1</v>
      </c>
      <c r="EX11" s="5">
        <v>1</v>
      </c>
      <c r="EY11" s="5">
        <v>1</v>
      </c>
      <c r="EZ11" s="5">
        <v>1</v>
      </c>
      <c r="FA11" s="5">
        <v>1</v>
      </c>
      <c r="FB11" s="5">
        <v>1</v>
      </c>
      <c r="FC11" s="5">
        <v>1</v>
      </c>
      <c r="FD11" s="5">
        <v>1</v>
      </c>
      <c r="FE11" s="5">
        <v>1</v>
      </c>
      <c r="FF11" s="5">
        <v>1</v>
      </c>
      <c r="FG11" s="5">
        <v>1</v>
      </c>
      <c r="FH11" s="5">
        <v>1</v>
      </c>
      <c r="FI11" s="5">
        <v>1</v>
      </c>
      <c r="FJ11" s="5">
        <v>1</v>
      </c>
      <c r="FK11" s="5">
        <v>1</v>
      </c>
      <c r="FL11" s="5">
        <v>1</v>
      </c>
      <c r="FM11" s="5">
        <v>1</v>
      </c>
      <c r="FN11" s="5">
        <v>1</v>
      </c>
      <c r="FO11" s="5">
        <v>1</v>
      </c>
      <c r="FP11" s="5">
        <v>1</v>
      </c>
      <c r="FQ11" s="5">
        <v>1</v>
      </c>
      <c r="FR11" s="5">
        <v>1</v>
      </c>
      <c r="FS11" s="5">
        <v>1</v>
      </c>
      <c r="FT11" s="5">
        <v>1</v>
      </c>
      <c r="FU11" s="5">
        <v>1</v>
      </c>
      <c r="FV11" s="5">
        <v>1</v>
      </c>
      <c r="FW11" s="5">
        <v>1</v>
      </c>
      <c r="FX11" s="5">
        <v>1</v>
      </c>
      <c r="FY11" s="5">
        <v>1</v>
      </c>
      <c r="FZ11" s="5">
        <v>1</v>
      </c>
      <c r="GA11" s="5">
        <v>1</v>
      </c>
      <c r="GB11" s="5">
        <v>1</v>
      </c>
      <c r="GC11" s="5">
        <v>1</v>
      </c>
      <c r="GD11" s="5">
        <v>1</v>
      </c>
      <c r="GE11" s="5">
        <v>1</v>
      </c>
      <c r="GF11" s="5">
        <v>1</v>
      </c>
      <c r="GG11" s="5">
        <v>1</v>
      </c>
      <c r="GH11" s="5">
        <v>1</v>
      </c>
    </row>
    <row r="12" spans="1:190" x14ac:dyDescent="0.35">
      <c r="C12" s="7" t="s">
        <v>20</v>
      </c>
      <c r="G12" s="12">
        <v>110</v>
      </c>
      <c r="I12" s="12">
        <f t="shared" si="3"/>
        <v>110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  <c r="BT12" s="5">
        <v>1</v>
      </c>
      <c r="BU12" s="5">
        <v>1</v>
      </c>
      <c r="BV12" s="5">
        <v>1</v>
      </c>
      <c r="BW12" s="5">
        <v>1</v>
      </c>
      <c r="BX12" s="5">
        <v>1</v>
      </c>
      <c r="BY12" s="5">
        <v>1</v>
      </c>
      <c r="BZ12" s="5">
        <v>1</v>
      </c>
      <c r="CA12" s="5">
        <v>1</v>
      </c>
      <c r="CB12" s="5">
        <v>1</v>
      </c>
      <c r="CC12" s="5">
        <v>1</v>
      </c>
      <c r="CD12" s="5">
        <v>1</v>
      </c>
      <c r="CE12" s="5">
        <v>1</v>
      </c>
      <c r="CF12" s="5">
        <v>1</v>
      </c>
      <c r="CG12" s="5">
        <v>1</v>
      </c>
      <c r="CH12" s="5">
        <v>1</v>
      </c>
      <c r="CI12" s="5">
        <v>1</v>
      </c>
      <c r="CJ12" s="5">
        <v>1</v>
      </c>
      <c r="CK12" s="5">
        <v>1</v>
      </c>
      <c r="CL12" s="5">
        <v>1</v>
      </c>
      <c r="CM12" s="5">
        <v>1</v>
      </c>
      <c r="CN12" s="5">
        <v>1</v>
      </c>
      <c r="CO12" s="5">
        <v>1</v>
      </c>
      <c r="CP12" s="5">
        <v>1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>
        <v>1</v>
      </c>
      <c r="DA12" s="5">
        <v>1</v>
      </c>
      <c r="DB12" s="5">
        <v>1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>
        <v>1</v>
      </c>
      <c r="DI12" s="5">
        <v>1</v>
      </c>
      <c r="DJ12" s="5">
        <v>1</v>
      </c>
      <c r="DK12" s="5">
        <v>1</v>
      </c>
      <c r="DL12" s="5">
        <v>1</v>
      </c>
      <c r="DM12" s="5">
        <v>1</v>
      </c>
      <c r="DN12" s="5">
        <v>1</v>
      </c>
      <c r="DO12" s="5">
        <v>1</v>
      </c>
      <c r="DP12" s="5">
        <v>1</v>
      </c>
      <c r="DQ12" s="5">
        <v>1</v>
      </c>
      <c r="DR12" s="5">
        <v>1</v>
      </c>
      <c r="DS12" s="5">
        <v>1</v>
      </c>
      <c r="DT12" s="5">
        <v>1</v>
      </c>
      <c r="DU12" s="5">
        <v>1</v>
      </c>
      <c r="DV12" s="5">
        <v>1</v>
      </c>
      <c r="DW12" s="5">
        <v>1</v>
      </c>
      <c r="DX12" s="5">
        <v>1</v>
      </c>
      <c r="DY12" s="5">
        <v>1</v>
      </c>
      <c r="DZ12" s="5">
        <v>1</v>
      </c>
      <c r="EA12" s="5">
        <v>1</v>
      </c>
      <c r="EB12" s="5">
        <v>1</v>
      </c>
      <c r="EC12" s="5">
        <v>1</v>
      </c>
      <c r="ED12" s="5">
        <v>1</v>
      </c>
      <c r="EE12" s="5">
        <v>1</v>
      </c>
      <c r="EF12" s="5">
        <v>1</v>
      </c>
      <c r="EG12" s="5">
        <v>1</v>
      </c>
      <c r="EH12" s="5">
        <v>1</v>
      </c>
      <c r="EI12" s="5">
        <v>1</v>
      </c>
      <c r="EJ12" s="5">
        <v>1</v>
      </c>
      <c r="EK12" s="5">
        <v>1</v>
      </c>
      <c r="EL12" s="5">
        <v>1</v>
      </c>
      <c r="EM12" s="5">
        <v>1</v>
      </c>
      <c r="EN12" s="5">
        <v>1</v>
      </c>
      <c r="EO12" s="5">
        <v>1</v>
      </c>
      <c r="EP12" s="5">
        <v>1</v>
      </c>
      <c r="EQ12" s="5">
        <v>1</v>
      </c>
      <c r="ER12" s="5">
        <v>1</v>
      </c>
      <c r="ES12" s="5">
        <v>1</v>
      </c>
      <c r="ET12" s="5">
        <v>1</v>
      </c>
      <c r="EU12" s="5">
        <v>1</v>
      </c>
      <c r="EV12" s="5">
        <v>1</v>
      </c>
      <c r="EW12" s="5">
        <v>1</v>
      </c>
      <c r="EX12" s="5">
        <v>1</v>
      </c>
      <c r="EY12" s="5">
        <v>1</v>
      </c>
      <c r="EZ12" s="5">
        <v>1</v>
      </c>
      <c r="FA12" s="5">
        <v>1</v>
      </c>
      <c r="FB12" s="5">
        <v>1</v>
      </c>
      <c r="FC12" s="5">
        <v>1</v>
      </c>
      <c r="FD12" s="5">
        <v>1</v>
      </c>
      <c r="FE12" s="5">
        <v>1</v>
      </c>
      <c r="FF12" s="5">
        <v>1</v>
      </c>
      <c r="FG12" s="5">
        <v>1</v>
      </c>
      <c r="FH12" s="5">
        <v>1</v>
      </c>
      <c r="FI12" s="5">
        <v>1</v>
      </c>
      <c r="FJ12" s="5">
        <v>1</v>
      </c>
      <c r="FK12" s="5">
        <v>1</v>
      </c>
      <c r="FL12" s="5">
        <v>1</v>
      </c>
      <c r="FM12" s="5">
        <v>1</v>
      </c>
      <c r="FN12" s="5">
        <v>1</v>
      </c>
      <c r="FO12" s="5">
        <v>1</v>
      </c>
      <c r="FP12" s="5">
        <v>1</v>
      </c>
      <c r="FQ12" s="5">
        <v>1</v>
      </c>
      <c r="FR12" s="5">
        <v>1</v>
      </c>
      <c r="FS12" s="5">
        <v>1</v>
      </c>
      <c r="FT12" s="5">
        <v>1</v>
      </c>
      <c r="FU12" s="5">
        <v>1</v>
      </c>
      <c r="FV12" s="5">
        <v>1</v>
      </c>
      <c r="FW12" s="5">
        <v>1</v>
      </c>
      <c r="FX12" s="5">
        <v>1</v>
      </c>
      <c r="FY12" s="5">
        <v>1</v>
      </c>
      <c r="FZ12" s="5">
        <v>1</v>
      </c>
      <c r="GA12" s="5">
        <v>1</v>
      </c>
      <c r="GB12" s="5">
        <v>1</v>
      </c>
      <c r="GC12" s="5">
        <v>1</v>
      </c>
      <c r="GD12" s="5">
        <v>1</v>
      </c>
      <c r="GE12" s="5">
        <v>1</v>
      </c>
      <c r="GF12" s="5">
        <v>1</v>
      </c>
      <c r="GG12" s="5">
        <v>1</v>
      </c>
      <c r="GH12" s="5">
        <v>1</v>
      </c>
    </row>
    <row r="13" spans="1:190" x14ac:dyDescent="0.35">
      <c r="B13" s="6">
        <v>2637</v>
      </c>
      <c r="C13" s="7" t="s">
        <v>21</v>
      </c>
      <c r="D13" s="5" t="s">
        <v>21</v>
      </c>
      <c r="F13" s="125">
        <v>0.97</v>
      </c>
      <c r="G13" s="12">
        <v>167</v>
      </c>
      <c r="H13" s="12">
        <v>45</v>
      </c>
      <c r="I13" s="12">
        <f t="shared" si="3"/>
        <v>212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  <c r="BT13" s="5">
        <v>1</v>
      </c>
      <c r="BU13" s="5">
        <v>1</v>
      </c>
      <c r="BV13" s="5">
        <v>1</v>
      </c>
      <c r="BW13" s="5">
        <v>1</v>
      </c>
      <c r="BX13" s="5">
        <v>1</v>
      </c>
      <c r="BY13" s="5">
        <v>1</v>
      </c>
      <c r="BZ13" s="5">
        <v>1</v>
      </c>
      <c r="CA13" s="5">
        <v>1</v>
      </c>
      <c r="CB13" s="5">
        <v>1</v>
      </c>
      <c r="CC13" s="5">
        <v>1</v>
      </c>
      <c r="CD13" s="5">
        <v>1</v>
      </c>
      <c r="CE13" s="5">
        <v>1</v>
      </c>
      <c r="CF13" s="5">
        <v>1</v>
      </c>
      <c r="CG13" s="5">
        <v>1</v>
      </c>
      <c r="CH13" s="5">
        <v>1</v>
      </c>
      <c r="CI13" s="5">
        <v>1</v>
      </c>
      <c r="CJ13" s="5">
        <v>1</v>
      </c>
      <c r="CK13" s="5">
        <v>1</v>
      </c>
      <c r="CL13" s="5">
        <v>1</v>
      </c>
      <c r="CM13" s="5">
        <v>1</v>
      </c>
      <c r="CN13" s="5">
        <v>1</v>
      </c>
      <c r="CO13" s="5">
        <v>1</v>
      </c>
      <c r="CP13" s="5">
        <v>1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>
        <v>1</v>
      </c>
      <c r="DA13" s="5">
        <v>1</v>
      </c>
      <c r="DB13" s="5">
        <v>1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>
        <v>1</v>
      </c>
      <c r="DI13" s="5">
        <v>1</v>
      </c>
      <c r="DJ13" s="5">
        <v>1</v>
      </c>
      <c r="DK13" s="5">
        <v>1</v>
      </c>
      <c r="DL13" s="5">
        <v>1</v>
      </c>
      <c r="DM13" s="5">
        <v>1</v>
      </c>
      <c r="DN13" s="5">
        <v>1</v>
      </c>
      <c r="DO13" s="5">
        <v>1</v>
      </c>
      <c r="DP13" s="5">
        <v>1</v>
      </c>
      <c r="DQ13" s="5">
        <v>1</v>
      </c>
      <c r="DR13" s="5">
        <v>1</v>
      </c>
      <c r="DS13" s="5">
        <v>1</v>
      </c>
      <c r="DT13" s="5">
        <v>1</v>
      </c>
      <c r="DU13" s="5">
        <v>1</v>
      </c>
      <c r="DV13" s="5">
        <v>1</v>
      </c>
      <c r="DW13" s="5">
        <v>1</v>
      </c>
      <c r="DX13" s="5">
        <v>1</v>
      </c>
      <c r="DY13" s="5">
        <v>1</v>
      </c>
      <c r="DZ13" s="5">
        <v>1</v>
      </c>
      <c r="EA13" s="5">
        <v>1</v>
      </c>
      <c r="EB13" s="5">
        <v>1</v>
      </c>
      <c r="EC13" s="5">
        <v>1</v>
      </c>
      <c r="ED13" s="5">
        <v>1</v>
      </c>
      <c r="EE13" s="5">
        <v>1</v>
      </c>
      <c r="EF13" s="5">
        <v>1</v>
      </c>
      <c r="EG13" s="5">
        <v>1</v>
      </c>
      <c r="EH13" s="5">
        <v>1</v>
      </c>
      <c r="EI13" s="5">
        <v>1</v>
      </c>
      <c r="EJ13" s="5">
        <v>1</v>
      </c>
      <c r="EK13" s="5">
        <v>1</v>
      </c>
      <c r="EL13" s="5">
        <v>1</v>
      </c>
      <c r="EM13" s="5">
        <v>1</v>
      </c>
      <c r="EN13" s="5">
        <v>1</v>
      </c>
      <c r="EO13" s="5">
        <v>1</v>
      </c>
      <c r="EP13" s="5">
        <v>1</v>
      </c>
      <c r="EQ13" s="5">
        <v>1</v>
      </c>
      <c r="ER13" s="5">
        <v>1</v>
      </c>
      <c r="ES13" s="5">
        <v>1</v>
      </c>
      <c r="ET13" s="5">
        <v>1</v>
      </c>
      <c r="EU13" s="5">
        <v>1</v>
      </c>
      <c r="EV13" s="5">
        <v>1</v>
      </c>
      <c r="EW13" s="5">
        <v>1</v>
      </c>
      <c r="EX13" s="5">
        <v>1</v>
      </c>
      <c r="EY13" s="5">
        <v>1</v>
      </c>
      <c r="EZ13" s="5">
        <v>1</v>
      </c>
      <c r="FA13" s="5">
        <v>1</v>
      </c>
      <c r="FB13" s="5">
        <v>1</v>
      </c>
      <c r="FC13" s="5">
        <v>1</v>
      </c>
      <c r="FD13" s="5">
        <v>1</v>
      </c>
      <c r="FE13" s="5">
        <v>1</v>
      </c>
      <c r="FF13" s="5">
        <v>1</v>
      </c>
      <c r="FG13" s="5">
        <v>1</v>
      </c>
      <c r="FH13" s="5">
        <v>1</v>
      </c>
      <c r="FI13" s="5">
        <v>1</v>
      </c>
      <c r="FJ13" s="5">
        <v>1</v>
      </c>
      <c r="FK13" s="5">
        <v>1</v>
      </c>
      <c r="FL13" s="5">
        <v>1</v>
      </c>
      <c r="FM13" s="5">
        <v>1</v>
      </c>
      <c r="FN13" s="5">
        <v>1</v>
      </c>
      <c r="FO13" s="5">
        <v>1</v>
      </c>
      <c r="FP13" s="5">
        <v>1</v>
      </c>
      <c r="FQ13" s="5">
        <v>1</v>
      </c>
      <c r="FR13" s="5">
        <v>1</v>
      </c>
      <c r="FS13" s="5">
        <v>1</v>
      </c>
      <c r="FT13" s="5">
        <v>1</v>
      </c>
      <c r="FU13" s="5">
        <v>1</v>
      </c>
      <c r="FV13" s="5">
        <v>1</v>
      </c>
      <c r="FW13" s="5">
        <v>1</v>
      </c>
      <c r="FX13" s="5">
        <v>1</v>
      </c>
      <c r="FY13" s="5">
        <v>1</v>
      </c>
      <c r="FZ13" s="5">
        <v>1</v>
      </c>
      <c r="GA13" s="5">
        <v>1</v>
      </c>
      <c r="GB13" s="5">
        <v>1</v>
      </c>
      <c r="GC13" s="5">
        <v>1</v>
      </c>
      <c r="GD13" s="5">
        <v>1</v>
      </c>
      <c r="GE13" s="5">
        <v>1</v>
      </c>
      <c r="GF13" s="5">
        <v>1</v>
      </c>
      <c r="GG13" s="5">
        <v>1</v>
      </c>
      <c r="GH13" s="5">
        <v>1</v>
      </c>
    </row>
    <row r="14" spans="1:190" x14ac:dyDescent="0.35">
      <c r="A14" s="5" t="s">
        <v>22</v>
      </c>
      <c r="B14" s="6">
        <v>2656</v>
      </c>
      <c r="C14" s="7" t="s">
        <v>23</v>
      </c>
      <c r="D14" s="5" t="s">
        <v>24</v>
      </c>
      <c r="E14" s="5" t="s">
        <v>25</v>
      </c>
      <c r="F14" s="125">
        <v>0.21</v>
      </c>
      <c r="G14" s="12">
        <v>100</v>
      </c>
      <c r="H14" s="12">
        <v>45</v>
      </c>
      <c r="I14" s="12">
        <f>G14+H14</f>
        <v>145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  <c r="BT14" s="5">
        <v>1</v>
      </c>
      <c r="BU14" s="5">
        <v>1</v>
      </c>
      <c r="BV14" s="5">
        <v>1</v>
      </c>
      <c r="BW14" s="5">
        <v>1</v>
      </c>
      <c r="BX14" s="5">
        <v>1</v>
      </c>
      <c r="BY14" s="5">
        <v>1</v>
      </c>
      <c r="BZ14" s="5">
        <v>1</v>
      </c>
      <c r="CA14" s="5">
        <v>1</v>
      </c>
      <c r="CB14" s="5">
        <v>1</v>
      </c>
      <c r="CC14" s="5">
        <v>1</v>
      </c>
      <c r="CD14" s="5">
        <v>1</v>
      </c>
      <c r="CE14" s="5">
        <v>1</v>
      </c>
      <c r="CF14" s="5">
        <v>1</v>
      </c>
      <c r="CG14" s="5">
        <v>1</v>
      </c>
      <c r="CH14" s="5">
        <v>1</v>
      </c>
      <c r="CI14" s="5">
        <v>1</v>
      </c>
      <c r="CJ14" s="5">
        <v>1</v>
      </c>
      <c r="CK14" s="5">
        <v>1</v>
      </c>
      <c r="CL14" s="5">
        <v>1</v>
      </c>
      <c r="CM14" s="5">
        <v>1</v>
      </c>
      <c r="CN14" s="5">
        <v>1</v>
      </c>
      <c r="CO14" s="5">
        <v>1</v>
      </c>
      <c r="CP14" s="5">
        <v>1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>
        <v>1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>
        <v>1</v>
      </c>
      <c r="DI14" s="5">
        <v>1</v>
      </c>
      <c r="DJ14" s="5">
        <v>1</v>
      </c>
      <c r="DK14" s="5">
        <v>1</v>
      </c>
      <c r="DL14" s="5">
        <v>1</v>
      </c>
      <c r="DM14" s="5">
        <v>1</v>
      </c>
      <c r="DN14" s="5">
        <v>1</v>
      </c>
      <c r="DO14" s="5">
        <v>1</v>
      </c>
      <c r="DP14" s="5">
        <v>1</v>
      </c>
      <c r="DQ14" s="5">
        <v>1</v>
      </c>
      <c r="DR14" s="5">
        <v>1</v>
      </c>
      <c r="DS14" s="5">
        <v>1</v>
      </c>
      <c r="DT14" s="5">
        <v>1</v>
      </c>
      <c r="DU14" s="5">
        <v>1</v>
      </c>
      <c r="DV14" s="5">
        <v>1</v>
      </c>
      <c r="DW14" s="5">
        <v>1</v>
      </c>
      <c r="DX14" s="5">
        <v>1</v>
      </c>
      <c r="DY14" s="5">
        <v>1</v>
      </c>
      <c r="DZ14" s="5">
        <v>1</v>
      </c>
      <c r="EA14" s="5">
        <v>1</v>
      </c>
      <c r="EB14" s="5">
        <v>1</v>
      </c>
      <c r="EC14" s="5">
        <v>1</v>
      </c>
      <c r="ED14" s="5">
        <v>1</v>
      </c>
      <c r="EE14" s="5">
        <v>1</v>
      </c>
      <c r="EF14" s="5">
        <v>1</v>
      </c>
      <c r="EG14" s="5">
        <v>1</v>
      </c>
      <c r="EH14" s="5">
        <v>1</v>
      </c>
      <c r="EI14" s="5">
        <v>1</v>
      </c>
      <c r="EJ14" s="5">
        <v>1</v>
      </c>
      <c r="EK14" s="5">
        <v>1</v>
      </c>
      <c r="EL14" s="5">
        <v>1</v>
      </c>
      <c r="EM14" s="5">
        <v>1</v>
      </c>
      <c r="EN14" s="5">
        <v>1</v>
      </c>
      <c r="EO14" s="5">
        <v>1</v>
      </c>
      <c r="EP14" s="5">
        <v>1</v>
      </c>
      <c r="EQ14" s="5">
        <v>1</v>
      </c>
      <c r="ER14" s="5">
        <v>1</v>
      </c>
      <c r="ES14" s="5">
        <v>1</v>
      </c>
      <c r="ET14" s="5">
        <v>1</v>
      </c>
      <c r="EU14" s="5">
        <v>1</v>
      </c>
      <c r="EV14" s="5">
        <v>1</v>
      </c>
      <c r="EW14" s="5">
        <v>1</v>
      </c>
      <c r="EX14" s="5">
        <v>1</v>
      </c>
      <c r="EY14" s="5">
        <v>1</v>
      </c>
      <c r="EZ14" s="5">
        <v>1</v>
      </c>
      <c r="FA14" s="5">
        <v>1</v>
      </c>
      <c r="FB14" s="5">
        <v>1</v>
      </c>
      <c r="FC14" s="5">
        <v>1</v>
      </c>
      <c r="FD14" s="5">
        <v>1</v>
      </c>
      <c r="FE14" s="5">
        <v>1</v>
      </c>
      <c r="FF14" s="5">
        <v>1</v>
      </c>
      <c r="FG14" s="5">
        <v>1</v>
      </c>
      <c r="FH14" s="5">
        <v>1</v>
      </c>
      <c r="FI14" s="5">
        <v>1</v>
      </c>
      <c r="FJ14" s="5">
        <v>1</v>
      </c>
      <c r="FK14" s="5">
        <v>1</v>
      </c>
      <c r="FL14" s="5">
        <v>1</v>
      </c>
      <c r="FM14" s="5">
        <v>1</v>
      </c>
      <c r="FN14" s="5">
        <v>1</v>
      </c>
      <c r="FO14" s="5">
        <v>1</v>
      </c>
      <c r="FP14" s="5">
        <v>1</v>
      </c>
      <c r="FQ14" s="5">
        <v>1</v>
      </c>
      <c r="FR14" s="5">
        <v>1</v>
      </c>
      <c r="FS14" s="5">
        <v>1</v>
      </c>
      <c r="FT14" s="5">
        <v>1</v>
      </c>
      <c r="FU14" s="5">
        <v>1</v>
      </c>
      <c r="FV14" s="5">
        <v>1</v>
      </c>
      <c r="FW14" s="5">
        <v>1</v>
      </c>
      <c r="FX14" s="5">
        <v>1</v>
      </c>
      <c r="FY14" s="5">
        <v>1</v>
      </c>
      <c r="FZ14" s="5">
        <v>1</v>
      </c>
      <c r="GA14" s="5">
        <v>1</v>
      </c>
      <c r="GB14" s="5">
        <v>1</v>
      </c>
      <c r="GC14" s="5">
        <v>1</v>
      </c>
      <c r="GD14" s="5">
        <v>1</v>
      </c>
      <c r="GE14" s="5">
        <v>1</v>
      </c>
      <c r="GF14" s="5">
        <v>1</v>
      </c>
      <c r="GG14" s="5">
        <v>1</v>
      </c>
      <c r="GH14" s="5">
        <v>1</v>
      </c>
    </row>
    <row r="15" spans="1:190" s="282" customFormat="1" x14ac:dyDescent="0.35">
      <c r="A15" s="282" t="s">
        <v>26</v>
      </c>
      <c r="B15" s="257">
        <v>2990</v>
      </c>
      <c r="C15" s="844" t="s">
        <v>27</v>
      </c>
      <c r="D15" s="282" t="s">
        <v>28</v>
      </c>
      <c r="F15" s="845">
        <v>1.8</v>
      </c>
      <c r="G15" s="846">
        <v>400</v>
      </c>
      <c r="H15" s="846">
        <v>45</v>
      </c>
      <c r="I15" s="846">
        <f>G15+H15</f>
        <v>445</v>
      </c>
      <c r="J15" s="282">
        <v>1</v>
      </c>
      <c r="K15" s="282">
        <v>1</v>
      </c>
      <c r="L15" s="282">
        <v>1</v>
      </c>
      <c r="M15" s="282">
        <v>1</v>
      </c>
      <c r="N15" s="282">
        <v>1</v>
      </c>
      <c r="O15" s="282">
        <v>1</v>
      </c>
      <c r="P15" s="282">
        <v>1</v>
      </c>
      <c r="Q15" s="282">
        <v>1</v>
      </c>
      <c r="R15" s="282">
        <v>1</v>
      </c>
      <c r="S15" s="282">
        <v>1</v>
      </c>
      <c r="T15" s="282">
        <v>1</v>
      </c>
      <c r="U15" s="282">
        <v>1</v>
      </c>
      <c r="V15" s="282">
        <v>1</v>
      </c>
      <c r="W15" s="282">
        <v>1</v>
      </c>
      <c r="X15" s="282">
        <v>1</v>
      </c>
      <c r="Y15" s="282">
        <v>1</v>
      </c>
      <c r="Z15" s="282">
        <v>1</v>
      </c>
      <c r="AA15" s="282">
        <v>1</v>
      </c>
      <c r="AB15" s="282">
        <v>1</v>
      </c>
      <c r="AC15" s="282">
        <v>1</v>
      </c>
      <c r="AD15" s="282">
        <v>1</v>
      </c>
      <c r="AE15" s="282">
        <v>1</v>
      </c>
      <c r="AF15" s="282">
        <v>1</v>
      </c>
      <c r="AG15" s="282">
        <v>1</v>
      </c>
      <c r="AH15" s="282">
        <v>1</v>
      </c>
      <c r="AI15" s="282">
        <v>1</v>
      </c>
      <c r="AJ15" s="282">
        <v>1</v>
      </c>
      <c r="AK15" s="282">
        <v>1</v>
      </c>
      <c r="AL15" s="282">
        <v>1</v>
      </c>
      <c r="AM15" s="282">
        <v>1</v>
      </c>
      <c r="AN15" s="282">
        <v>1</v>
      </c>
      <c r="AO15" s="282">
        <v>1</v>
      </c>
      <c r="AP15" s="282">
        <v>1</v>
      </c>
      <c r="AQ15" s="282">
        <v>1</v>
      </c>
      <c r="AR15" s="282">
        <v>1</v>
      </c>
      <c r="AS15" s="282">
        <v>1</v>
      </c>
      <c r="AT15" s="282">
        <v>1</v>
      </c>
      <c r="AU15" s="282">
        <v>1</v>
      </c>
      <c r="AV15" s="282">
        <v>1</v>
      </c>
      <c r="AW15" s="282">
        <v>1</v>
      </c>
      <c r="AX15" s="282">
        <v>1</v>
      </c>
      <c r="AY15" s="282">
        <v>1</v>
      </c>
      <c r="AZ15" s="282">
        <v>1</v>
      </c>
      <c r="BA15" s="282">
        <v>1</v>
      </c>
      <c r="BB15" s="282">
        <v>1</v>
      </c>
      <c r="BC15" s="282">
        <v>1</v>
      </c>
      <c r="BD15" s="282">
        <v>1</v>
      </c>
      <c r="BE15" s="282">
        <v>1</v>
      </c>
      <c r="BF15" s="282">
        <v>1</v>
      </c>
      <c r="BG15" s="282">
        <v>1</v>
      </c>
      <c r="BH15" s="282">
        <v>1</v>
      </c>
      <c r="BI15" s="282">
        <v>1</v>
      </c>
      <c r="BJ15" s="282">
        <v>1</v>
      </c>
      <c r="BK15" s="282">
        <v>1</v>
      </c>
      <c r="BL15" s="282">
        <v>1</v>
      </c>
      <c r="BM15" s="282">
        <v>1</v>
      </c>
      <c r="BN15" s="282">
        <v>1</v>
      </c>
      <c r="BO15" s="282">
        <v>1</v>
      </c>
      <c r="BP15" s="282">
        <v>1</v>
      </c>
      <c r="BQ15" s="282">
        <v>1</v>
      </c>
      <c r="BR15" s="282">
        <v>1</v>
      </c>
      <c r="BS15" s="282">
        <v>1</v>
      </c>
      <c r="BT15" s="282">
        <v>1</v>
      </c>
      <c r="BU15" s="282">
        <v>1</v>
      </c>
      <c r="BV15" s="282">
        <v>1</v>
      </c>
      <c r="BW15" s="282">
        <v>1</v>
      </c>
      <c r="BX15" s="282">
        <v>1</v>
      </c>
      <c r="BY15" s="282">
        <v>1</v>
      </c>
      <c r="BZ15" s="282">
        <v>1</v>
      </c>
      <c r="CA15" s="282">
        <v>1</v>
      </c>
      <c r="CB15" s="282">
        <v>1</v>
      </c>
      <c r="CC15" s="282">
        <v>1</v>
      </c>
      <c r="CD15" s="282">
        <v>1</v>
      </c>
      <c r="CE15" s="282">
        <v>1</v>
      </c>
      <c r="CF15" s="282">
        <v>1</v>
      </c>
      <c r="CG15" s="282">
        <v>1</v>
      </c>
      <c r="CH15" s="282">
        <v>1</v>
      </c>
      <c r="CI15" s="282">
        <v>1</v>
      </c>
      <c r="CJ15" s="282">
        <v>1</v>
      </c>
      <c r="CK15" s="282">
        <v>1</v>
      </c>
      <c r="CL15" s="282">
        <v>1</v>
      </c>
      <c r="CM15" s="282">
        <v>1</v>
      </c>
      <c r="CN15" s="282">
        <v>1</v>
      </c>
      <c r="CO15" s="282">
        <v>1</v>
      </c>
      <c r="CP15" s="282">
        <v>1</v>
      </c>
      <c r="CQ15" s="282">
        <v>1</v>
      </c>
      <c r="CR15" s="282">
        <v>1</v>
      </c>
      <c r="CS15" s="282">
        <v>1</v>
      </c>
      <c r="CT15" s="282">
        <v>1</v>
      </c>
      <c r="CU15" s="282">
        <v>1</v>
      </c>
      <c r="CV15" s="282">
        <v>1</v>
      </c>
      <c r="CW15" s="282">
        <v>1</v>
      </c>
      <c r="CX15" s="282">
        <v>1</v>
      </c>
      <c r="CY15" s="282">
        <v>1</v>
      </c>
      <c r="CZ15" s="282">
        <v>1</v>
      </c>
      <c r="DA15" s="282">
        <v>1</v>
      </c>
      <c r="DB15" s="282">
        <v>1</v>
      </c>
      <c r="DC15" s="282">
        <v>1</v>
      </c>
      <c r="DD15" s="282">
        <v>1</v>
      </c>
      <c r="DE15" s="282">
        <v>1</v>
      </c>
      <c r="DF15" s="282">
        <v>1</v>
      </c>
      <c r="DG15" s="282">
        <v>1</v>
      </c>
      <c r="DH15" s="282">
        <v>1</v>
      </c>
      <c r="DI15" s="282">
        <v>1</v>
      </c>
      <c r="DJ15" s="282">
        <v>1</v>
      </c>
      <c r="DK15" s="282">
        <v>1</v>
      </c>
      <c r="DL15" s="282">
        <v>1</v>
      </c>
      <c r="DM15" s="282">
        <v>1</v>
      </c>
      <c r="DN15" s="282">
        <v>1</v>
      </c>
      <c r="DO15" s="282">
        <v>1</v>
      </c>
      <c r="DP15" s="282">
        <v>1</v>
      </c>
      <c r="DQ15" s="282">
        <v>1</v>
      </c>
      <c r="DR15" s="282">
        <v>1</v>
      </c>
      <c r="DS15" s="282">
        <v>1</v>
      </c>
      <c r="DT15" s="282">
        <v>1</v>
      </c>
      <c r="DU15" s="282">
        <v>1</v>
      </c>
      <c r="DV15" s="282">
        <v>1</v>
      </c>
      <c r="DW15" s="282">
        <v>1</v>
      </c>
      <c r="DX15" s="282">
        <v>1</v>
      </c>
      <c r="DY15" s="282">
        <v>1</v>
      </c>
      <c r="DZ15" s="282">
        <v>1</v>
      </c>
      <c r="EA15" s="282">
        <v>1</v>
      </c>
      <c r="EB15" s="282">
        <v>1</v>
      </c>
      <c r="EC15" s="282">
        <v>1</v>
      </c>
      <c r="ED15" s="282">
        <v>1</v>
      </c>
      <c r="EE15" s="282">
        <v>1</v>
      </c>
      <c r="EF15" s="282">
        <v>1</v>
      </c>
      <c r="EG15" s="282">
        <v>1</v>
      </c>
      <c r="EH15" s="282">
        <v>1</v>
      </c>
      <c r="EI15" s="282">
        <v>1</v>
      </c>
      <c r="EJ15" s="282">
        <v>1</v>
      </c>
      <c r="EK15" s="282">
        <v>1</v>
      </c>
      <c r="EL15" s="282">
        <v>1</v>
      </c>
      <c r="EM15" s="282">
        <v>1</v>
      </c>
      <c r="EN15" s="282">
        <v>1</v>
      </c>
      <c r="EO15" s="282">
        <v>1</v>
      </c>
      <c r="EP15" s="282">
        <v>1</v>
      </c>
      <c r="EQ15" s="282">
        <v>1</v>
      </c>
      <c r="ER15" s="282">
        <v>1</v>
      </c>
      <c r="ES15" s="282">
        <v>1</v>
      </c>
      <c r="ET15" s="282">
        <v>1</v>
      </c>
      <c r="EU15" s="282">
        <v>1</v>
      </c>
      <c r="EV15" s="282">
        <v>1</v>
      </c>
      <c r="EW15" s="282">
        <v>1</v>
      </c>
      <c r="EX15" s="282">
        <v>1</v>
      </c>
      <c r="EY15" s="282">
        <v>1</v>
      </c>
      <c r="EZ15" s="282">
        <v>1</v>
      </c>
      <c r="FA15" s="282">
        <v>1</v>
      </c>
      <c r="FB15" s="282">
        <v>1</v>
      </c>
      <c r="FC15" s="282">
        <v>1</v>
      </c>
      <c r="FD15" s="282">
        <v>1</v>
      </c>
      <c r="FE15" s="282">
        <v>1</v>
      </c>
      <c r="FF15" s="282">
        <v>1</v>
      </c>
      <c r="FG15" s="282">
        <v>1</v>
      </c>
      <c r="FH15" s="282">
        <v>1</v>
      </c>
      <c r="FI15" s="282">
        <v>1</v>
      </c>
      <c r="FJ15" s="282">
        <v>1</v>
      </c>
      <c r="FK15" s="282">
        <v>1</v>
      </c>
      <c r="FL15" s="282">
        <v>1</v>
      </c>
      <c r="FM15" s="282">
        <v>1</v>
      </c>
      <c r="FN15" s="282">
        <v>1</v>
      </c>
      <c r="FO15" s="282">
        <v>1</v>
      </c>
      <c r="FP15" s="282">
        <v>1</v>
      </c>
      <c r="FQ15" s="282">
        <v>1</v>
      </c>
      <c r="FR15" s="282">
        <v>1</v>
      </c>
      <c r="FS15" s="282">
        <v>1</v>
      </c>
      <c r="FT15" s="282">
        <v>1</v>
      </c>
      <c r="FU15" s="282">
        <v>1</v>
      </c>
      <c r="FV15" s="282">
        <v>1</v>
      </c>
      <c r="FW15" s="282">
        <v>1</v>
      </c>
      <c r="FX15" s="282">
        <v>1</v>
      </c>
      <c r="FY15" s="282">
        <v>1</v>
      </c>
      <c r="FZ15" s="282">
        <v>1</v>
      </c>
      <c r="GA15" s="282">
        <v>1</v>
      </c>
      <c r="GB15" s="282">
        <v>1</v>
      </c>
      <c r="GC15" s="282">
        <v>1</v>
      </c>
      <c r="GD15" s="282">
        <v>1</v>
      </c>
      <c r="GE15" s="282">
        <v>1</v>
      </c>
      <c r="GF15" s="282">
        <v>1</v>
      </c>
      <c r="GG15" s="282">
        <v>1</v>
      </c>
      <c r="GH15" s="282">
        <v>1</v>
      </c>
    </row>
    <row r="16" spans="1:190" x14ac:dyDescent="0.35">
      <c r="A16" s="5" t="s">
        <v>30</v>
      </c>
      <c r="B16" s="6">
        <v>160</v>
      </c>
      <c r="C16" s="7" t="s">
        <v>31</v>
      </c>
      <c r="D16" s="5" t="s">
        <v>32</v>
      </c>
      <c r="E16" s="5" t="s">
        <v>33</v>
      </c>
      <c r="G16" s="12">
        <v>22</v>
      </c>
      <c r="H16" s="12">
        <v>45</v>
      </c>
      <c r="I16" s="12">
        <f>G16+H16</f>
        <v>67</v>
      </c>
    </row>
    <row r="17" spans="1:190" s="282" customFormat="1" x14ac:dyDescent="0.35">
      <c r="A17" s="282" t="s">
        <v>34</v>
      </c>
      <c r="B17" s="257">
        <v>2152</v>
      </c>
      <c r="C17" s="282" t="s">
        <v>307</v>
      </c>
      <c r="D17" s="282" t="s">
        <v>689</v>
      </c>
      <c r="G17" s="846">
        <v>360</v>
      </c>
      <c r="H17" s="846">
        <v>45</v>
      </c>
      <c r="I17" s="846">
        <f t="shared" ref="I17:I35" si="4">G17+H17</f>
        <v>405</v>
      </c>
      <c r="J17" s="282">
        <v>1</v>
      </c>
      <c r="K17" s="282">
        <v>1</v>
      </c>
      <c r="L17" s="282">
        <v>1</v>
      </c>
      <c r="M17" s="282">
        <v>1</v>
      </c>
      <c r="N17" s="282">
        <v>1</v>
      </c>
      <c r="O17" s="282">
        <v>1</v>
      </c>
      <c r="P17" s="282">
        <v>1</v>
      </c>
      <c r="Q17" s="282">
        <v>1</v>
      </c>
      <c r="R17" s="282">
        <v>1</v>
      </c>
      <c r="S17" s="282">
        <v>1</v>
      </c>
      <c r="T17" s="282">
        <v>1</v>
      </c>
      <c r="U17" s="282">
        <v>1</v>
      </c>
      <c r="V17" s="282">
        <v>1</v>
      </c>
      <c r="W17" s="282">
        <v>1</v>
      </c>
      <c r="X17" s="282">
        <v>1</v>
      </c>
      <c r="Y17" s="282">
        <v>1</v>
      </c>
      <c r="Z17" s="282">
        <v>1</v>
      </c>
      <c r="AA17" s="282">
        <v>1</v>
      </c>
      <c r="AB17" s="282">
        <v>1</v>
      </c>
      <c r="AC17" s="282">
        <v>1</v>
      </c>
      <c r="AD17" s="282">
        <v>1</v>
      </c>
      <c r="AE17" s="282">
        <v>1</v>
      </c>
      <c r="AF17" s="282">
        <v>1</v>
      </c>
      <c r="AG17" s="282">
        <v>1</v>
      </c>
      <c r="AH17" s="282">
        <v>1</v>
      </c>
      <c r="AI17" s="282">
        <v>1</v>
      </c>
      <c r="AJ17" s="282">
        <v>1</v>
      </c>
      <c r="AK17" s="282">
        <v>1</v>
      </c>
      <c r="AL17" s="282">
        <v>1</v>
      </c>
      <c r="AM17" s="282">
        <v>1</v>
      </c>
      <c r="AN17" s="282">
        <v>1</v>
      </c>
      <c r="AO17" s="282">
        <v>1</v>
      </c>
      <c r="AP17" s="282">
        <v>1</v>
      </c>
      <c r="AQ17" s="282">
        <v>1</v>
      </c>
      <c r="AR17" s="282">
        <v>1</v>
      </c>
      <c r="AS17" s="282">
        <v>1</v>
      </c>
      <c r="AT17" s="282">
        <v>1</v>
      </c>
      <c r="AU17" s="282">
        <v>1</v>
      </c>
      <c r="AV17" s="282">
        <v>1</v>
      </c>
      <c r="AW17" s="282">
        <v>1</v>
      </c>
      <c r="AX17" s="282">
        <v>1</v>
      </c>
      <c r="AY17" s="282">
        <v>1</v>
      </c>
      <c r="AZ17" s="282">
        <v>1</v>
      </c>
      <c r="BA17" s="282">
        <v>1</v>
      </c>
      <c r="BB17" s="282">
        <v>1</v>
      </c>
      <c r="BC17" s="282">
        <v>1</v>
      </c>
      <c r="BD17" s="282">
        <v>1</v>
      </c>
      <c r="BE17" s="282">
        <v>1</v>
      </c>
      <c r="BF17" s="282">
        <v>1</v>
      </c>
      <c r="BG17" s="282">
        <v>1</v>
      </c>
      <c r="BH17" s="282">
        <v>1</v>
      </c>
      <c r="BI17" s="282">
        <v>1</v>
      </c>
      <c r="BJ17" s="282">
        <v>1</v>
      </c>
      <c r="BK17" s="282">
        <v>1</v>
      </c>
      <c r="BL17" s="282">
        <v>1</v>
      </c>
      <c r="BM17" s="282">
        <v>1</v>
      </c>
      <c r="BN17" s="282">
        <v>1</v>
      </c>
      <c r="BO17" s="282">
        <v>1</v>
      </c>
      <c r="BP17" s="282">
        <v>1</v>
      </c>
      <c r="BQ17" s="282">
        <v>1</v>
      </c>
      <c r="BR17" s="282">
        <v>1</v>
      </c>
      <c r="BS17" s="282">
        <v>1</v>
      </c>
      <c r="BT17" s="282">
        <v>1</v>
      </c>
      <c r="BU17" s="282">
        <v>1</v>
      </c>
      <c r="BV17" s="282">
        <v>1</v>
      </c>
      <c r="BW17" s="282">
        <v>1</v>
      </c>
      <c r="BX17" s="282">
        <v>1</v>
      </c>
      <c r="BY17" s="282">
        <v>1</v>
      </c>
      <c r="BZ17" s="282">
        <v>1</v>
      </c>
      <c r="CA17" s="282">
        <v>1</v>
      </c>
      <c r="CB17" s="282">
        <v>1</v>
      </c>
      <c r="CC17" s="282">
        <v>1</v>
      </c>
      <c r="CD17" s="282">
        <v>1</v>
      </c>
      <c r="CE17" s="282">
        <v>1</v>
      </c>
      <c r="CF17" s="282">
        <v>1</v>
      </c>
      <c r="CG17" s="282">
        <v>1</v>
      </c>
      <c r="CH17" s="282">
        <v>1</v>
      </c>
      <c r="CI17" s="282">
        <v>1</v>
      </c>
      <c r="CJ17" s="282">
        <v>1</v>
      </c>
      <c r="CK17" s="282">
        <v>1</v>
      </c>
      <c r="CL17" s="282">
        <v>1</v>
      </c>
      <c r="CM17" s="282">
        <v>1</v>
      </c>
      <c r="CN17" s="282">
        <v>1</v>
      </c>
      <c r="CO17" s="282">
        <v>1</v>
      </c>
      <c r="CP17" s="282">
        <v>1</v>
      </c>
      <c r="CQ17" s="282">
        <v>1</v>
      </c>
      <c r="CR17" s="282">
        <v>1</v>
      </c>
      <c r="CS17" s="282">
        <v>1</v>
      </c>
      <c r="CT17" s="282">
        <v>1</v>
      </c>
      <c r="CU17" s="282">
        <v>1</v>
      </c>
      <c r="CV17" s="282">
        <v>1</v>
      </c>
      <c r="CW17" s="282">
        <v>1</v>
      </c>
      <c r="CX17" s="282">
        <v>1</v>
      </c>
      <c r="CY17" s="282">
        <v>1</v>
      </c>
      <c r="CZ17" s="282">
        <v>1</v>
      </c>
      <c r="DA17" s="282">
        <v>1</v>
      </c>
      <c r="DB17" s="282">
        <v>1</v>
      </c>
      <c r="DC17" s="282">
        <v>1</v>
      </c>
      <c r="DD17" s="282">
        <v>1</v>
      </c>
      <c r="DE17" s="282">
        <v>1</v>
      </c>
      <c r="DF17" s="282">
        <v>1</v>
      </c>
      <c r="DG17" s="282">
        <v>1</v>
      </c>
      <c r="DH17" s="282">
        <v>1</v>
      </c>
      <c r="DI17" s="282">
        <v>1</v>
      </c>
      <c r="DJ17" s="282">
        <v>1</v>
      </c>
      <c r="DK17" s="282">
        <v>1</v>
      </c>
      <c r="DL17" s="282">
        <v>1</v>
      </c>
      <c r="DM17" s="282">
        <v>1</v>
      </c>
      <c r="DN17" s="282">
        <v>1</v>
      </c>
      <c r="DO17" s="282">
        <v>1</v>
      </c>
      <c r="DP17" s="282">
        <v>1</v>
      </c>
      <c r="DQ17" s="282">
        <v>1</v>
      </c>
      <c r="DR17" s="282">
        <v>1</v>
      </c>
      <c r="DS17" s="282">
        <v>1</v>
      </c>
      <c r="DT17" s="282">
        <v>1</v>
      </c>
      <c r="DU17" s="282">
        <v>1</v>
      </c>
      <c r="DV17" s="282">
        <v>1</v>
      </c>
      <c r="DW17" s="282">
        <v>1</v>
      </c>
      <c r="DX17" s="282">
        <v>1</v>
      </c>
      <c r="DY17" s="282">
        <v>1</v>
      </c>
      <c r="DZ17" s="282">
        <v>1</v>
      </c>
      <c r="EA17" s="282">
        <v>1</v>
      </c>
      <c r="EB17" s="282">
        <v>1</v>
      </c>
      <c r="EC17" s="282">
        <v>1</v>
      </c>
      <c r="ED17" s="282">
        <v>1</v>
      </c>
      <c r="EE17" s="282">
        <v>1</v>
      </c>
      <c r="EF17" s="282">
        <v>1</v>
      </c>
      <c r="EG17" s="282">
        <v>1</v>
      </c>
      <c r="EH17" s="282">
        <v>1</v>
      </c>
      <c r="EI17" s="282">
        <v>1</v>
      </c>
      <c r="EJ17" s="282">
        <v>1</v>
      </c>
      <c r="EK17" s="282">
        <v>1</v>
      </c>
      <c r="EL17" s="282">
        <v>1</v>
      </c>
      <c r="EM17" s="282">
        <v>1</v>
      </c>
      <c r="EN17" s="282">
        <v>1</v>
      </c>
      <c r="EO17" s="282">
        <v>1</v>
      </c>
      <c r="EP17" s="282">
        <v>1</v>
      </c>
      <c r="EQ17" s="282">
        <v>1</v>
      </c>
      <c r="ER17" s="282">
        <v>1</v>
      </c>
      <c r="ES17" s="282">
        <v>1</v>
      </c>
      <c r="ET17" s="282">
        <v>1</v>
      </c>
      <c r="EU17" s="282">
        <v>1</v>
      </c>
      <c r="EV17" s="282">
        <v>1</v>
      </c>
      <c r="EW17" s="282">
        <v>1</v>
      </c>
      <c r="EX17" s="282">
        <v>1</v>
      </c>
      <c r="EY17" s="282">
        <v>1</v>
      </c>
      <c r="EZ17" s="282">
        <v>1</v>
      </c>
      <c r="FA17" s="282">
        <v>1</v>
      </c>
      <c r="FB17" s="282">
        <v>1</v>
      </c>
      <c r="FC17" s="282">
        <v>1</v>
      </c>
      <c r="FD17" s="282">
        <v>1</v>
      </c>
      <c r="FE17" s="282">
        <v>1</v>
      </c>
      <c r="FF17" s="282">
        <v>1</v>
      </c>
      <c r="FG17" s="282">
        <v>1</v>
      </c>
      <c r="FH17" s="282">
        <v>1</v>
      </c>
      <c r="FI17" s="282">
        <v>1</v>
      </c>
      <c r="FJ17" s="282">
        <v>1</v>
      </c>
      <c r="FK17" s="282">
        <v>1</v>
      </c>
      <c r="FL17" s="282">
        <v>1</v>
      </c>
      <c r="FM17" s="282">
        <v>1</v>
      </c>
      <c r="FN17" s="282">
        <v>1</v>
      </c>
      <c r="FO17" s="282">
        <v>1</v>
      </c>
      <c r="FP17" s="282">
        <v>1</v>
      </c>
      <c r="FQ17" s="282">
        <v>1</v>
      </c>
      <c r="FR17" s="282">
        <v>1</v>
      </c>
      <c r="FS17" s="282">
        <v>1</v>
      </c>
      <c r="FT17" s="282">
        <v>1</v>
      </c>
      <c r="FU17" s="282">
        <v>1</v>
      </c>
      <c r="FV17" s="282">
        <v>1</v>
      </c>
      <c r="FW17" s="282">
        <v>1</v>
      </c>
      <c r="FX17" s="282">
        <v>1</v>
      </c>
      <c r="FY17" s="282">
        <v>1</v>
      </c>
      <c r="FZ17" s="282">
        <v>1</v>
      </c>
      <c r="GA17" s="282">
        <v>1</v>
      </c>
      <c r="GB17" s="282">
        <v>1</v>
      </c>
      <c r="GC17" s="282">
        <v>1</v>
      </c>
      <c r="GD17" s="282">
        <v>1</v>
      </c>
      <c r="GE17" s="282">
        <v>1</v>
      </c>
      <c r="GF17" s="282">
        <v>1</v>
      </c>
      <c r="GG17" s="282">
        <v>1</v>
      </c>
      <c r="GH17" s="282">
        <v>1</v>
      </c>
    </row>
    <row r="18" spans="1:190" x14ac:dyDescent="0.35">
      <c r="A18" s="5" t="s">
        <v>34</v>
      </c>
      <c r="B18" s="6">
        <v>2893</v>
      </c>
      <c r="C18" s="7" t="s">
        <v>38</v>
      </c>
      <c r="D18" s="5" t="s">
        <v>39</v>
      </c>
      <c r="E18" s="5" t="s">
        <v>25</v>
      </c>
      <c r="G18" s="12">
        <v>100</v>
      </c>
      <c r="H18" s="12">
        <v>45</v>
      </c>
      <c r="I18" s="12">
        <f t="shared" si="4"/>
        <v>145</v>
      </c>
    </row>
    <row r="19" spans="1:190" x14ac:dyDescent="0.35">
      <c r="A19" s="5" t="s">
        <v>40</v>
      </c>
      <c r="B19" s="6">
        <v>2003</v>
      </c>
      <c r="C19" s="7" t="s">
        <v>41</v>
      </c>
      <c r="D19" s="5" t="s">
        <v>362</v>
      </c>
      <c r="E19" s="5" t="s">
        <v>25</v>
      </c>
      <c r="G19" s="12">
        <v>31</v>
      </c>
      <c r="H19" s="12">
        <v>45</v>
      </c>
      <c r="I19" s="12">
        <f t="shared" si="4"/>
        <v>76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  <c r="BT19" s="5">
        <v>1</v>
      </c>
      <c r="BU19" s="5">
        <v>1</v>
      </c>
      <c r="BV19" s="5">
        <v>1</v>
      </c>
      <c r="BW19" s="5">
        <v>1</v>
      </c>
      <c r="BX19" s="5">
        <v>1</v>
      </c>
      <c r="BY19" s="5">
        <v>1</v>
      </c>
      <c r="BZ19" s="5">
        <v>1</v>
      </c>
      <c r="CA19" s="5">
        <v>1</v>
      </c>
      <c r="CB19" s="5">
        <v>1</v>
      </c>
      <c r="CC19" s="5">
        <v>1</v>
      </c>
      <c r="CD19" s="5">
        <v>1</v>
      </c>
      <c r="CE19" s="5">
        <v>1</v>
      </c>
      <c r="CF19" s="5">
        <v>1</v>
      </c>
      <c r="CG19" s="5">
        <v>1</v>
      </c>
      <c r="CH19" s="5">
        <v>1</v>
      </c>
      <c r="CI19" s="5">
        <v>1</v>
      </c>
      <c r="CJ19" s="5">
        <v>1</v>
      </c>
      <c r="CK19" s="5">
        <v>1</v>
      </c>
      <c r="CL19" s="5">
        <v>1</v>
      </c>
      <c r="CM19" s="5">
        <v>1</v>
      </c>
      <c r="CN19" s="5">
        <v>1</v>
      </c>
      <c r="CO19" s="5">
        <v>1</v>
      </c>
      <c r="CP19" s="5">
        <v>1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>
        <v>1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>
        <v>1</v>
      </c>
      <c r="DI19" s="5">
        <v>1</v>
      </c>
      <c r="DJ19" s="5">
        <v>1</v>
      </c>
      <c r="DK19" s="5">
        <v>1</v>
      </c>
      <c r="DL19" s="5">
        <v>1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>
        <v>1</v>
      </c>
      <c r="DS19" s="5">
        <v>1</v>
      </c>
      <c r="DT19" s="5">
        <v>1</v>
      </c>
      <c r="DU19" s="5">
        <v>1</v>
      </c>
      <c r="DV19" s="5">
        <v>1</v>
      </c>
      <c r="DW19" s="5">
        <v>1</v>
      </c>
      <c r="DX19" s="5">
        <v>1</v>
      </c>
      <c r="DY19" s="5">
        <v>1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>
        <v>1</v>
      </c>
      <c r="EF19" s="5">
        <v>1</v>
      </c>
      <c r="EG19" s="5">
        <v>1</v>
      </c>
      <c r="EH19" s="5">
        <v>1</v>
      </c>
      <c r="EI19" s="5">
        <v>1</v>
      </c>
      <c r="EJ19" s="5">
        <v>1</v>
      </c>
      <c r="EK19" s="5">
        <v>1</v>
      </c>
      <c r="EL19" s="5">
        <v>1</v>
      </c>
      <c r="EM19" s="5">
        <v>1</v>
      </c>
      <c r="EN19" s="5">
        <v>1</v>
      </c>
      <c r="EO19" s="5">
        <v>1</v>
      </c>
      <c r="EP19" s="5">
        <v>1</v>
      </c>
      <c r="EQ19" s="5">
        <v>1</v>
      </c>
      <c r="ER19" s="5">
        <v>1</v>
      </c>
      <c r="ES19" s="5">
        <v>1</v>
      </c>
      <c r="ET19" s="5">
        <v>1</v>
      </c>
      <c r="EU19" s="5">
        <v>1</v>
      </c>
      <c r="EV19" s="5">
        <v>1</v>
      </c>
      <c r="EW19" s="5">
        <v>1</v>
      </c>
      <c r="EX19" s="5">
        <v>1</v>
      </c>
      <c r="EY19" s="5">
        <v>1</v>
      </c>
      <c r="EZ19" s="5">
        <v>1</v>
      </c>
      <c r="FA19" s="5">
        <v>1</v>
      </c>
      <c r="FB19" s="5">
        <v>1</v>
      </c>
      <c r="FC19" s="5">
        <v>1</v>
      </c>
      <c r="FD19" s="5">
        <v>1</v>
      </c>
      <c r="FE19" s="5">
        <v>1</v>
      </c>
      <c r="FF19" s="5">
        <v>1</v>
      </c>
      <c r="FG19" s="5">
        <v>1</v>
      </c>
      <c r="FH19" s="5">
        <v>1</v>
      </c>
      <c r="FI19" s="5">
        <v>1</v>
      </c>
      <c r="FJ19" s="5">
        <v>1</v>
      </c>
      <c r="FK19" s="5">
        <v>1</v>
      </c>
      <c r="FL19" s="5">
        <v>1</v>
      </c>
      <c r="FM19" s="5">
        <v>1</v>
      </c>
      <c r="FN19" s="5">
        <v>1</v>
      </c>
      <c r="FO19" s="5">
        <v>1</v>
      </c>
      <c r="FP19" s="5">
        <v>1</v>
      </c>
      <c r="FQ19" s="5">
        <v>1</v>
      </c>
      <c r="FR19" s="5">
        <v>1</v>
      </c>
      <c r="FS19" s="5">
        <v>1</v>
      </c>
      <c r="FT19" s="5">
        <v>1</v>
      </c>
      <c r="FU19" s="5">
        <v>1</v>
      </c>
      <c r="FV19" s="5">
        <v>1</v>
      </c>
      <c r="FW19" s="5">
        <v>1</v>
      </c>
      <c r="FX19" s="5">
        <v>1</v>
      </c>
      <c r="FY19" s="5">
        <v>1</v>
      </c>
      <c r="FZ19" s="5">
        <v>1</v>
      </c>
      <c r="GA19" s="5">
        <v>1</v>
      </c>
      <c r="GB19" s="5">
        <v>1</v>
      </c>
      <c r="GC19" s="5">
        <v>1</v>
      </c>
      <c r="GD19" s="5">
        <v>1</v>
      </c>
      <c r="GE19" s="5">
        <v>1</v>
      </c>
      <c r="GF19" s="5">
        <v>1</v>
      </c>
      <c r="GG19" s="5">
        <v>1</v>
      </c>
      <c r="GH19" s="5">
        <v>1</v>
      </c>
    </row>
    <row r="20" spans="1:190" s="282" customFormat="1" x14ac:dyDescent="0.35">
      <c r="A20" s="282" t="s">
        <v>43</v>
      </c>
      <c r="B20" s="257" t="s">
        <v>44</v>
      </c>
      <c r="C20" s="844" t="s">
        <v>45</v>
      </c>
      <c r="D20" s="282" t="s">
        <v>46</v>
      </c>
      <c r="E20" s="282" t="s">
        <v>47</v>
      </c>
      <c r="G20" s="846">
        <v>495</v>
      </c>
      <c r="H20" s="846">
        <v>45</v>
      </c>
      <c r="I20" s="846">
        <f t="shared" si="4"/>
        <v>540</v>
      </c>
      <c r="J20" s="282">
        <v>1</v>
      </c>
      <c r="K20" s="282">
        <v>1</v>
      </c>
      <c r="L20" s="282">
        <v>1</v>
      </c>
      <c r="M20" s="282">
        <v>1</v>
      </c>
      <c r="N20" s="282">
        <v>1</v>
      </c>
      <c r="O20" s="282">
        <v>1</v>
      </c>
      <c r="P20" s="282">
        <v>1</v>
      </c>
      <c r="Q20" s="282">
        <v>1</v>
      </c>
      <c r="R20" s="282">
        <v>1</v>
      </c>
      <c r="S20" s="282">
        <v>1</v>
      </c>
      <c r="T20" s="282">
        <v>1</v>
      </c>
      <c r="U20" s="282">
        <v>1</v>
      </c>
      <c r="V20" s="282">
        <v>1</v>
      </c>
      <c r="W20" s="282">
        <v>1</v>
      </c>
      <c r="X20" s="282">
        <v>1</v>
      </c>
      <c r="Y20" s="282">
        <v>1</v>
      </c>
      <c r="Z20" s="282">
        <v>1</v>
      </c>
      <c r="AA20" s="282">
        <v>1</v>
      </c>
      <c r="AB20" s="282">
        <v>1</v>
      </c>
      <c r="AC20" s="282">
        <v>1</v>
      </c>
      <c r="AD20" s="282">
        <v>1</v>
      </c>
      <c r="AE20" s="282">
        <v>1</v>
      </c>
      <c r="AF20" s="282">
        <v>1</v>
      </c>
      <c r="AG20" s="282">
        <v>1</v>
      </c>
      <c r="AH20" s="282">
        <v>1</v>
      </c>
      <c r="AI20" s="282">
        <v>1</v>
      </c>
      <c r="AJ20" s="282">
        <v>1</v>
      </c>
      <c r="AK20" s="282">
        <v>1</v>
      </c>
      <c r="AL20" s="282">
        <v>1</v>
      </c>
      <c r="AM20" s="282">
        <v>1</v>
      </c>
      <c r="AN20" s="282">
        <v>1</v>
      </c>
      <c r="AO20" s="282">
        <v>1</v>
      </c>
      <c r="AP20" s="282">
        <v>1</v>
      </c>
      <c r="AQ20" s="282">
        <v>1</v>
      </c>
      <c r="AR20" s="282">
        <v>1</v>
      </c>
      <c r="AS20" s="282">
        <v>1</v>
      </c>
      <c r="AT20" s="282">
        <v>1</v>
      </c>
      <c r="AU20" s="282">
        <v>1</v>
      </c>
      <c r="AV20" s="282">
        <v>1</v>
      </c>
      <c r="AW20" s="282">
        <v>1</v>
      </c>
      <c r="AX20" s="282">
        <v>1</v>
      </c>
      <c r="AY20" s="282">
        <v>1</v>
      </c>
      <c r="AZ20" s="282">
        <v>1</v>
      </c>
      <c r="BA20" s="282">
        <v>1</v>
      </c>
      <c r="BB20" s="282">
        <v>1</v>
      </c>
      <c r="BC20" s="282">
        <v>1</v>
      </c>
      <c r="BD20" s="282">
        <v>1</v>
      </c>
      <c r="BE20" s="282">
        <v>1</v>
      </c>
      <c r="BF20" s="282">
        <v>1</v>
      </c>
      <c r="BG20" s="282">
        <v>1</v>
      </c>
      <c r="BH20" s="282">
        <v>1</v>
      </c>
      <c r="BI20" s="282">
        <v>1</v>
      </c>
      <c r="BJ20" s="282">
        <v>1</v>
      </c>
      <c r="BK20" s="282">
        <v>1</v>
      </c>
      <c r="BL20" s="282">
        <v>1</v>
      </c>
      <c r="BM20" s="282">
        <v>1</v>
      </c>
      <c r="BN20" s="282">
        <v>1</v>
      </c>
      <c r="BO20" s="282">
        <v>1</v>
      </c>
      <c r="BP20" s="282">
        <v>1</v>
      </c>
      <c r="BQ20" s="282">
        <v>1</v>
      </c>
      <c r="BR20" s="282">
        <v>1</v>
      </c>
      <c r="BS20" s="282">
        <v>1</v>
      </c>
      <c r="BT20" s="282">
        <v>1</v>
      </c>
      <c r="BU20" s="282">
        <v>1</v>
      </c>
      <c r="BV20" s="282">
        <v>1</v>
      </c>
      <c r="BW20" s="282">
        <v>1</v>
      </c>
      <c r="BX20" s="282">
        <v>1</v>
      </c>
      <c r="BY20" s="282">
        <v>1</v>
      </c>
      <c r="BZ20" s="282">
        <v>1</v>
      </c>
      <c r="CA20" s="282">
        <v>1</v>
      </c>
      <c r="CB20" s="282">
        <v>1</v>
      </c>
      <c r="CC20" s="282">
        <v>1</v>
      </c>
      <c r="CD20" s="282">
        <v>1</v>
      </c>
      <c r="CE20" s="282">
        <v>1</v>
      </c>
      <c r="CF20" s="282">
        <v>1</v>
      </c>
      <c r="CG20" s="282">
        <v>1</v>
      </c>
      <c r="CH20" s="282">
        <v>1</v>
      </c>
      <c r="CI20" s="282">
        <v>1</v>
      </c>
      <c r="CJ20" s="282">
        <v>1</v>
      </c>
      <c r="CK20" s="282">
        <v>1</v>
      </c>
      <c r="CL20" s="282">
        <v>1</v>
      </c>
      <c r="CM20" s="282">
        <v>1</v>
      </c>
      <c r="CN20" s="282">
        <v>1</v>
      </c>
      <c r="CO20" s="282">
        <v>1</v>
      </c>
      <c r="CP20" s="282">
        <v>1</v>
      </c>
      <c r="CQ20" s="282">
        <v>1</v>
      </c>
      <c r="CR20" s="282">
        <v>1</v>
      </c>
      <c r="CS20" s="282">
        <v>1</v>
      </c>
      <c r="CT20" s="282">
        <v>1</v>
      </c>
      <c r="CU20" s="282">
        <v>1</v>
      </c>
      <c r="CV20" s="282">
        <v>1</v>
      </c>
      <c r="CW20" s="282">
        <v>1</v>
      </c>
      <c r="CX20" s="282">
        <v>1</v>
      </c>
      <c r="CY20" s="282">
        <v>1</v>
      </c>
      <c r="CZ20" s="282">
        <v>1</v>
      </c>
      <c r="DA20" s="282">
        <v>1</v>
      </c>
      <c r="DB20" s="282">
        <v>1</v>
      </c>
      <c r="DC20" s="282">
        <v>1</v>
      </c>
      <c r="DD20" s="282">
        <v>1</v>
      </c>
      <c r="DE20" s="282">
        <v>1</v>
      </c>
      <c r="DF20" s="282">
        <v>1</v>
      </c>
      <c r="DG20" s="282">
        <v>1</v>
      </c>
      <c r="DH20" s="282">
        <v>1</v>
      </c>
      <c r="DI20" s="282">
        <v>1</v>
      </c>
      <c r="DJ20" s="282">
        <v>1</v>
      </c>
      <c r="DK20" s="282">
        <v>1</v>
      </c>
      <c r="DL20" s="282">
        <v>1</v>
      </c>
      <c r="DM20" s="282">
        <v>1</v>
      </c>
      <c r="DN20" s="282">
        <v>1</v>
      </c>
      <c r="DO20" s="282">
        <v>1</v>
      </c>
      <c r="DP20" s="282">
        <v>1</v>
      </c>
      <c r="DQ20" s="282">
        <v>1</v>
      </c>
      <c r="DR20" s="282">
        <v>1</v>
      </c>
      <c r="DS20" s="282">
        <v>1</v>
      </c>
      <c r="DT20" s="282">
        <v>1</v>
      </c>
      <c r="DU20" s="282">
        <v>1</v>
      </c>
      <c r="DV20" s="282">
        <v>1</v>
      </c>
      <c r="DW20" s="282">
        <v>1</v>
      </c>
      <c r="DX20" s="282">
        <v>1</v>
      </c>
      <c r="DY20" s="282">
        <v>1</v>
      </c>
      <c r="DZ20" s="282">
        <v>1</v>
      </c>
      <c r="EA20" s="282">
        <v>1</v>
      </c>
      <c r="EB20" s="282">
        <v>1</v>
      </c>
      <c r="EC20" s="282">
        <v>1</v>
      </c>
      <c r="ED20" s="282">
        <v>1</v>
      </c>
      <c r="EE20" s="282">
        <v>1</v>
      </c>
      <c r="EF20" s="282">
        <v>1</v>
      </c>
      <c r="EG20" s="282">
        <v>1</v>
      </c>
      <c r="EH20" s="282">
        <v>1</v>
      </c>
      <c r="EI20" s="282">
        <v>1</v>
      </c>
      <c r="EJ20" s="282">
        <v>1</v>
      </c>
      <c r="EK20" s="282">
        <v>1</v>
      </c>
      <c r="EL20" s="282">
        <v>1</v>
      </c>
      <c r="EM20" s="282">
        <v>1</v>
      </c>
      <c r="EN20" s="282">
        <v>1</v>
      </c>
      <c r="EO20" s="282">
        <v>1</v>
      </c>
      <c r="EP20" s="282">
        <v>1</v>
      </c>
      <c r="EQ20" s="282">
        <v>1</v>
      </c>
      <c r="ER20" s="282">
        <v>1</v>
      </c>
      <c r="ES20" s="282">
        <v>1</v>
      </c>
      <c r="ET20" s="282">
        <v>1</v>
      </c>
      <c r="EU20" s="282">
        <v>1</v>
      </c>
      <c r="EV20" s="282">
        <v>1</v>
      </c>
      <c r="EW20" s="282">
        <v>1</v>
      </c>
      <c r="EX20" s="282">
        <v>1</v>
      </c>
      <c r="EY20" s="282">
        <v>1</v>
      </c>
      <c r="EZ20" s="282">
        <v>1</v>
      </c>
      <c r="FA20" s="282">
        <v>1</v>
      </c>
      <c r="FB20" s="282">
        <v>1</v>
      </c>
      <c r="FC20" s="282">
        <v>1</v>
      </c>
      <c r="FD20" s="282">
        <v>1</v>
      </c>
      <c r="FE20" s="282">
        <v>1</v>
      </c>
      <c r="FF20" s="282">
        <v>1</v>
      </c>
      <c r="FG20" s="282">
        <v>1</v>
      </c>
      <c r="FH20" s="282">
        <v>1</v>
      </c>
      <c r="FI20" s="282">
        <v>1</v>
      </c>
      <c r="FJ20" s="282">
        <v>1</v>
      </c>
      <c r="FK20" s="282">
        <v>1</v>
      </c>
      <c r="FL20" s="282">
        <v>1</v>
      </c>
      <c r="FM20" s="282">
        <v>1</v>
      </c>
      <c r="FN20" s="282">
        <v>1</v>
      </c>
      <c r="FO20" s="282">
        <v>1</v>
      </c>
      <c r="FP20" s="282">
        <v>1</v>
      </c>
      <c r="FQ20" s="282">
        <v>1</v>
      </c>
      <c r="FR20" s="282">
        <v>1</v>
      </c>
      <c r="FS20" s="282">
        <v>1</v>
      </c>
      <c r="FT20" s="282">
        <v>1</v>
      </c>
      <c r="FU20" s="282">
        <v>1</v>
      </c>
      <c r="FV20" s="282">
        <v>1</v>
      </c>
      <c r="FW20" s="282">
        <v>1</v>
      </c>
      <c r="FX20" s="282">
        <v>1</v>
      </c>
      <c r="FY20" s="282">
        <v>1</v>
      </c>
      <c r="FZ20" s="282">
        <v>1</v>
      </c>
      <c r="GA20" s="282">
        <v>1</v>
      </c>
      <c r="GB20" s="282">
        <v>1</v>
      </c>
      <c r="GC20" s="282">
        <v>1</v>
      </c>
      <c r="GD20" s="282">
        <v>1</v>
      </c>
      <c r="GE20" s="282">
        <v>1</v>
      </c>
      <c r="GF20" s="282">
        <v>1</v>
      </c>
      <c r="GG20" s="282">
        <v>1</v>
      </c>
      <c r="GH20" s="282">
        <v>1</v>
      </c>
    </row>
    <row r="21" spans="1:190" x14ac:dyDescent="0.35">
      <c r="A21" s="5" t="s">
        <v>48</v>
      </c>
      <c r="B21" s="6">
        <v>849</v>
      </c>
      <c r="C21" s="7" t="s">
        <v>49</v>
      </c>
      <c r="D21" s="5" t="s">
        <v>50</v>
      </c>
      <c r="E21" s="5" t="s">
        <v>33</v>
      </c>
      <c r="G21" s="12">
        <v>100</v>
      </c>
      <c r="H21" s="12">
        <v>45</v>
      </c>
      <c r="I21" s="12">
        <f t="shared" si="4"/>
        <v>145</v>
      </c>
    </row>
    <row r="22" spans="1:190" x14ac:dyDescent="0.35">
      <c r="A22" s="5" t="s">
        <v>51</v>
      </c>
      <c r="B22" s="6">
        <v>1886</v>
      </c>
      <c r="C22" s="7" t="s">
        <v>52</v>
      </c>
      <c r="D22" s="5" t="s">
        <v>53</v>
      </c>
      <c r="G22" s="12">
        <v>55</v>
      </c>
      <c r="H22" s="12">
        <v>45</v>
      </c>
      <c r="I22" s="12">
        <f t="shared" si="4"/>
        <v>100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  <c r="BT22" s="5">
        <v>1</v>
      </c>
      <c r="BU22" s="5">
        <v>1</v>
      </c>
      <c r="BV22" s="5">
        <v>1</v>
      </c>
      <c r="BW22" s="5">
        <v>1</v>
      </c>
      <c r="BX22" s="5">
        <v>1</v>
      </c>
      <c r="BY22" s="5">
        <v>1</v>
      </c>
      <c r="BZ22" s="5">
        <v>1</v>
      </c>
      <c r="CA22" s="5">
        <v>1</v>
      </c>
      <c r="CB22" s="5">
        <v>1</v>
      </c>
      <c r="CC22" s="5">
        <v>1</v>
      </c>
      <c r="CD22" s="5">
        <v>1</v>
      </c>
      <c r="CE22" s="5">
        <v>1</v>
      </c>
      <c r="CF22" s="5">
        <v>1</v>
      </c>
      <c r="CG22" s="5">
        <v>1</v>
      </c>
      <c r="CH22" s="5">
        <v>1</v>
      </c>
      <c r="CI22" s="5">
        <v>1</v>
      </c>
      <c r="CJ22" s="5">
        <v>1</v>
      </c>
      <c r="CK22" s="5">
        <v>1</v>
      </c>
      <c r="CL22" s="5">
        <v>1</v>
      </c>
      <c r="CM22" s="5">
        <v>1</v>
      </c>
      <c r="CN22" s="5">
        <v>1</v>
      </c>
      <c r="CO22" s="5">
        <v>1</v>
      </c>
      <c r="CP22" s="5">
        <v>1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>
        <v>1</v>
      </c>
      <c r="DB22" s="5">
        <v>1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>
        <v>1</v>
      </c>
      <c r="DI22" s="5">
        <v>1</v>
      </c>
      <c r="DJ22" s="5">
        <v>1</v>
      </c>
      <c r="DK22" s="5">
        <v>1</v>
      </c>
      <c r="DL22" s="5">
        <v>1</v>
      </c>
      <c r="DM22" s="5">
        <v>1</v>
      </c>
      <c r="DN22" s="5">
        <v>1</v>
      </c>
      <c r="DO22" s="5">
        <v>1</v>
      </c>
      <c r="DP22" s="5">
        <v>1</v>
      </c>
      <c r="DQ22" s="5">
        <v>1</v>
      </c>
      <c r="DR22" s="5">
        <v>1</v>
      </c>
      <c r="DS22" s="5">
        <v>1</v>
      </c>
      <c r="DT22" s="5">
        <v>1</v>
      </c>
      <c r="DU22" s="5">
        <v>1</v>
      </c>
      <c r="DV22" s="5">
        <v>1</v>
      </c>
      <c r="DW22" s="5">
        <v>1</v>
      </c>
      <c r="DX22" s="5">
        <v>1</v>
      </c>
      <c r="DY22" s="5">
        <v>1</v>
      </c>
      <c r="DZ22" s="5">
        <v>1</v>
      </c>
      <c r="EA22" s="5">
        <v>1</v>
      </c>
      <c r="EB22" s="5">
        <v>1</v>
      </c>
      <c r="EC22" s="5">
        <v>1</v>
      </c>
      <c r="ED22" s="5">
        <v>1</v>
      </c>
      <c r="EE22" s="5">
        <v>1</v>
      </c>
      <c r="EF22" s="5">
        <v>1</v>
      </c>
      <c r="EG22" s="5">
        <v>1</v>
      </c>
      <c r="EH22" s="5">
        <v>1</v>
      </c>
      <c r="EI22" s="5">
        <v>1</v>
      </c>
      <c r="EJ22" s="5">
        <v>1</v>
      </c>
      <c r="EK22" s="5">
        <v>1</v>
      </c>
      <c r="EL22" s="5">
        <v>1</v>
      </c>
      <c r="EM22" s="5">
        <v>1</v>
      </c>
      <c r="EN22" s="5">
        <v>1</v>
      </c>
      <c r="EO22" s="5">
        <v>1</v>
      </c>
      <c r="EP22" s="5">
        <v>1</v>
      </c>
      <c r="EQ22" s="5">
        <v>1</v>
      </c>
      <c r="ER22" s="5">
        <v>1</v>
      </c>
      <c r="ES22" s="5">
        <v>1</v>
      </c>
      <c r="ET22" s="5">
        <v>1</v>
      </c>
      <c r="EU22" s="5">
        <v>1</v>
      </c>
      <c r="EV22" s="5">
        <v>1</v>
      </c>
      <c r="EW22" s="5">
        <v>1</v>
      </c>
      <c r="EX22" s="5">
        <v>1</v>
      </c>
      <c r="EY22" s="5">
        <v>1</v>
      </c>
      <c r="EZ22" s="5">
        <v>1</v>
      </c>
      <c r="FA22" s="5">
        <v>1</v>
      </c>
      <c r="FB22" s="5">
        <v>1</v>
      </c>
      <c r="FC22" s="5">
        <v>1</v>
      </c>
      <c r="FD22" s="5">
        <v>1</v>
      </c>
      <c r="FE22" s="5">
        <v>1</v>
      </c>
      <c r="FF22" s="5">
        <v>1</v>
      </c>
      <c r="FG22" s="5">
        <v>1</v>
      </c>
      <c r="FH22" s="5">
        <v>1</v>
      </c>
      <c r="FI22" s="5">
        <v>1</v>
      </c>
      <c r="FJ22" s="5">
        <v>1</v>
      </c>
      <c r="FK22" s="5">
        <v>1</v>
      </c>
      <c r="FL22" s="5">
        <v>1</v>
      </c>
      <c r="FM22" s="5">
        <v>1</v>
      </c>
      <c r="FN22" s="5">
        <v>1</v>
      </c>
      <c r="FO22" s="5">
        <v>1</v>
      </c>
      <c r="FP22" s="5">
        <v>1</v>
      </c>
      <c r="FQ22" s="5">
        <v>1</v>
      </c>
      <c r="FR22" s="5">
        <v>1</v>
      </c>
      <c r="FS22" s="5">
        <v>1</v>
      </c>
      <c r="FT22" s="5">
        <v>1</v>
      </c>
      <c r="FU22" s="5">
        <v>1</v>
      </c>
      <c r="FV22" s="5">
        <v>1</v>
      </c>
      <c r="FW22" s="5">
        <v>1</v>
      </c>
      <c r="FX22" s="5">
        <v>1</v>
      </c>
      <c r="FY22" s="5">
        <v>1</v>
      </c>
      <c r="FZ22" s="5">
        <v>1</v>
      </c>
      <c r="GA22" s="5">
        <v>1</v>
      </c>
      <c r="GB22" s="5">
        <v>1</v>
      </c>
      <c r="GC22" s="5">
        <v>1</v>
      </c>
      <c r="GD22" s="5">
        <v>1</v>
      </c>
      <c r="GE22" s="5">
        <v>1</v>
      </c>
      <c r="GF22" s="5">
        <v>1</v>
      </c>
      <c r="GG22" s="5">
        <v>1</v>
      </c>
      <c r="GH22" s="5">
        <v>1</v>
      </c>
    </row>
    <row r="23" spans="1:190" x14ac:dyDescent="0.35">
      <c r="A23" s="5" t="s">
        <v>51</v>
      </c>
      <c r="B23" s="6" t="s">
        <v>54</v>
      </c>
      <c r="C23" s="7" t="s">
        <v>55</v>
      </c>
      <c r="D23" s="5" t="s">
        <v>56</v>
      </c>
      <c r="E23" s="5" t="s">
        <v>33</v>
      </c>
      <c r="G23" s="12">
        <v>100</v>
      </c>
      <c r="H23" s="12">
        <v>45</v>
      </c>
      <c r="I23" s="12">
        <f t="shared" si="4"/>
        <v>145</v>
      </c>
    </row>
    <row r="24" spans="1:190" x14ac:dyDescent="0.35">
      <c r="A24" s="5" t="s">
        <v>26</v>
      </c>
      <c r="B24" s="6">
        <v>225</v>
      </c>
      <c r="C24" s="7" t="s">
        <v>57</v>
      </c>
      <c r="D24" s="5" t="s">
        <v>58</v>
      </c>
      <c r="E24" s="5" t="s">
        <v>29</v>
      </c>
      <c r="H24" s="12">
        <v>45</v>
      </c>
      <c r="I24" s="12">
        <f t="shared" si="4"/>
        <v>45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  <c r="BT24" s="5">
        <v>1</v>
      </c>
      <c r="BU24" s="5">
        <v>1</v>
      </c>
      <c r="BV24" s="5">
        <v>1</v>
      </c>
      <c r="BW24" s="5">
        <v>1</v>
      </c>
      <c r="BX24" s="5">
        <v>1</v>
      </c>
      <c r="BY24" s="5">
        <v>1</v>
      </c>
      <c r="BZ24" s="5">
        <v>1</v>
      </c>
      <c r="CA24" s="5">
        <v>1</v>
      </c>
      <c r="CB24" s="5">
        <v>1</v>
      </c>
      <c r="CC24" s="5">
        <v>1</v>
      </c>
      <c r="CD24" s="5">
        <v>1</v>
      </c>
      <c r="CE24" s="5">
        <v>1</v>
      </c>
      <c r="CF24" s="5">
        <v>1</v>
      </c>
      <c r="CG24" s="5">
        <v>1</v>
      </c>
      <c r="CH24" s="5">
        <v>1</v>
      </c>
      <c r="CI24" s="5">
        <v>1</v>
      </c>
      <c r="CJ24" s="5">
        <v>1</v>
      </c>
      <c r="CK24" s="5">
        <v>1</v>
      </c>
      <c r="CL24" s="5">
        <v>1</v>
      </c>
      <c r="CM24" s="5">
        <v>1</v>
      </c>
      <c r="CN24" s="5">
        <v>1</v>
      </c>
      <c r="CO24" s="5">
        <v>1</v>
      </c>
      <c r="CP24" s="5">
        <v>1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>
        <v>1</v>
      </c>
      <c r="DB24" s="5">
        <v>1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>
        <v>1</v>
      </c>
      <c r="DI24" s="5">
        <v>1</v>
      </c>
      <c r="DJ24" s="5">
        <v>1</v>
      </c>
      <c r="DK24" s="5">
        <v>1</v>
      </c>
      <c r="DL24" s="5">
        <v>1</v>
      </c>
      <c r="DM24" s="5">
        <v>1</v>
      </c>
      <c r="DN24" s="5">
        <v>1</v>
      </c>
      <c r="DO24" s="5">
        <v>1</v>
      </c>
      <c r="DP24" s="5">
        <v>1</v>
      </c>
      <c r="DQ24" s="5">
        <v>1</v>
      </c>
      <c r="DR24" s="5">
        <v>1</v>
      </c>
      <c r="DS24" s="5">
        <v>1</v>
      </c>
      <c r="DT24" s="5">
        <v>1</v>
      </c>
      <c r="DU24" s="5">
        <v>1</v>
      </c>
      <c r="DV24" s="5">
        <v>1</v>
      </c>
      <c r="DW24" s="5">
        <v>1</v>
      </c>
      <c r="DX24" s="5">
        <v>1</v>
      </c>
      <c r="DY24" s="5">
        <v>1</v>
      </c>
      <c r="DZ24" s="5">
        <v>1</v>
      </c>
      <c r="EA24" s="5">
        <v>1</v>
      </c>
      <c r="EB24" s="5">
        <v>1</v>
      </c>
      <c r="EC24" s="5">
        <v>1</v>
      </c>
      <c r="ED24" s="5">
        <v>1</v>
      </c>
      <c r="EE24" s="5">
        <v>1</v>
      </c>
      <c r="EF24" s="5">
        <v>1</v>
      </c>
      <c r="EG24" s="5">
        <v>1</v>
      </c>
      <c r="EH24" s="5">
        <v>1</v>
      </c>
      <c r="EI24" s="5">
        <v>1</v>
      </c>
      <c r="EJ24" s="5">
        <v>1</v>
      </c>
      <c r="EK24" s="5">
        <v>1</v>
      </c>
      <c r="EL24" s="5">
        <v>1</v>
      </c>
      <c r="EM24" s="5">
        <v>1</v>
      </c>
      <c r="EN24" s="5">
        <v>1</v>
      </c>
      <c r="EO24" s="5">
        <v>1</v>
      </c>
      <c r="EP24" s="5">
        <v>1</v>
      </c>
      <c r="EQ24" s="5">
        <v>1</v>
      </c>
      <c r="ER24" s="5">
        <v>1</v>
      </c>
      <c r="ES24" s="5">
        <v>1</v>
      </c>
      <c r="ET24" s="5">
        <v>1</v>
      </c>
      <c r="EU24" s="5">
        <v>1</v>
      </c>
      <c r="EV24" s="5">
        <v>1</v>
      </c>
      <c r="EW24" s="5">
        <v>1</v>
      </c>
      <c r="EX24" s="5">
        <v>1</v>
      </c>
      <c r="EY24" s="5">
        <v>1</v>
      </c>
      <c r="EZ24" s="5">
        <v>1</v>
      </c>
      <c r="FA24" s="5">
        <v>1</v>
      </c>
      <c r="FB24" s="5">
        <v>1</v>
      </c>
      <c r="FC24" s="5">
        <v>1</v>
      </c>
      <c r="FD24" s="5">
        <v>1</v>
      </c>
      <c r="FE24" s="5">
        <v>1</v>
      </c>
      <c r="FF24" s="5">
        <v>1</v>
      </c>
      <c r="FG24" s="5">
        <v>1</v>
      </c>
      <c r="FH24" s="5">
        <v>1</v>
      </c>
      <c r="FI24" s="5">
        <v>1</v>
      </c>
      <c r="FJ24" s="5">
        <v>1</v>
      </c>
      <c r="FK24" s="5">
        <v>1</v>
      </c>
      <c r="FL24" s="5">
        <v>1</v>
      </c>
      <c r="FM24" s="5">
        <v>1</v>
      </c>
      <c r="FN24" s="5">
        <v>1</v>
      </c>
      <c r="FO24" s="5">
        <v>1</v>
      </c>
      <c r="FP24" s="5">
        <v>1</v>
      </c>
      <c r="FQ24" s="5">
        <v>1</v>
      </c>
      <c r="FR24" s="5">
        <v>1</v>
      </c>
      <c r="FS24" s="5">
        <v>1</v>
      </c>
      <c r="FT24" s="5">
        <v>1</v>
      </c>
      <c r="FU24" s="5">
        <v>1</v>
      </c>
      <c r="FV24" s="5">
        <v>1</v>
      </c>
      <c r="FW24" s="5">
        <v>1</v>
      </c>
      <c r="FX24" s="5">
        <v>1</v>
      </c>
      <c r="FY24" s="5">
        <v>1</v>
      </c>
      <c r="FZ24" s="5">
        <v>1</v>
      </c>
      <c r="GA24" s="5">
        <v>1</v>
      </c>
      <c r="GB24" s="5">
        <v>1</v>
      </c>
      <c r="GC24" s="5">
        <v>1</v>
      </c>
      <c r="GD24" s="5">
        <v>1</v>
      </c>
      <c r="GE24" s="5">
        <v>1</v>
      </c>
      <c r="GF24" s="5">
        <v>1</v>
      </c>
      <c r="GG24" s="5">
        <v>1</v>
      </c>
      <c r="GH24" s="5">
        <v>1</v>
      </c>
    </row>
    <row r="25" spans="1:190" x14ac:dyDescent="0.35">
      <c r="A25" s="5" t="s">
        <v>59</v>
      </c>
      <c r="B25" s="6">
        <v>2567</v>
      </c>
      <c r="C25" s="7" t="s">
        <v>60</v>
      </c>
      <c r="D25" s="5" t="s">
        <v>61</v>
      </c>
      <c r="E25" s="5" t="s">
        <v>33</v>
      </c>
      <c r="H25" s="12">
        <v>45</v>
      </c>
      <c r="I25" s="12">
        <f t="shared" si="4"/>
        <v>45</v>
      </c>
    </row>
    <row r="26" spans="1:190" x14ac:dyDescent="0.35">
      <c r="A26" s="5" t="s">
        <v>59</v>
      </c>
      <c r="B26" s="6">
        <v>2576</v>
      </c>
      <c r="C26" s="7" t="s">
        <v>62</v>
      </c>
      <c r="D26" s="5" t="s">
        <v>63</v>
      </c>
      <c r="E26" s="5" t="s">
        <v>33</v>
      </c>
      <c r="H26" s="12">
        <v>45</v>
      </c>
      <c r="I26" s="12">
        <f t="shared" si="4"/>
        <v>45</v>
      </c>
    </row>
    <row r="27" spans="1:190" x14ac:dyDescent="0.35">
      <c r="A27" s="5" t="s">
        <v>64</v>
      </c>
      <c r="B27" s="6">
        <v>3016</v>
      </c>
      <c r="C27" s="7" t="s">
        <v>65</v>
      </c>
      <c r="D27" s="5" t="s">
        <v>66</v>
      </c>
      <c r="E27" s="5" t="s">
        <v>67</v>
      </c>
      <c r="H27" s="12">
        <v>45</v>
      </c>
      <c r="I27" s="12">
        <f t="shared" si="4"/>
        <v>45</v>
      </c>
      <c r="K27" s="17"/>
    </row>
    <row r="28" spans="1:190" x14ac:dyDescent="0.35">
      <c r="A28" s="5" t="s">
        <v>64</v>
      </c>
      <c r="B28" s="6">
        <v>3017</v>
      </c>
      <c r="C28" s="7" t="s">
        <v>68</v>
      </c>
      <c r="D28" s="5" t="s">
        <v>69</v>
      </c>
      <c r="E28" s="5" t="s">
        <v>67</v>
      </c>
      <c r="H28" s="12">
        <v>45</v>
      </c>
      <c r="I28" s="12">
        <f t="shared" si="4"/>
        <v>45</v>
      </c>
      <c r="K28" s="17"/>
    </row>
    <row r="29" spans="1:190" x14ac:dyDescent="0.35">
      <c r="A29" s="5" t="s">
        <v>70</v>
      </c>
      <c r="B29" s="6">
        <v>1048</v>
      </c>
      <c r="C29" s="7" t="s">
        <v>92</v>
      </c>
      <c r="D29" s="5" t="s">
        <v>72</v>
      </c>
      <c r="E29" s="5" t="s">
        <v>67</v>
      </c>
      <c r="G29" s="12">
        <v>100</v>
      </c>
      <c r="H29" s="12">
        <v>45</v>
      </c>
      <c r="I29" s="12">
        <f>G29+H29</f>
        <v>145</v>
      </c>
      <c r="K29" s="17"/>
    </row>
    <row r="30" spans="1:190" x14ac:dyDescent="0.35">
      <c r="K30" s="17"/>
    </row>
    <row r="31" spans="1:190" x14ac:dyDescent="0.35">
      <c r="B31" s="6">
        <v>946</v>
      </c>
      <c r="C31" s="7" t="s">
        <v>73</v>
      </c>
      <c r="D31" s="7" t="s">
        <v>73</v>
      </c>
      <c r="F31" s="125">
        <v>0.22500000000000001</v>
      </c>
      <c r="G31" s="12">
        <v>89</v>
      </c>
      <c r="H31" s="12">
        <v>45</v>
      </c>
      <c r="I31" s="12">
        <f t="shared" ref="I31" si="5">G31+H31</f>
        <v>134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  <c r="BS31" s="5">
        <v>1</v>
      </c>
      <c r="BT31" s="5">
        <v>1</v>
      </c>
      <c r="BU31" s="5">
        <v>1</v>
      </c>
      <c r="BV31" s="5">
        <v>1</v>
      </c>
      <c r="BW31" s="5">
        <v>1</v>
      </c>
      <c r="BX31" s="5">
        <v>1</v>
      </c>
      <c r="BY31" s="5">
        <v>1</v>
      </c>
      <c r="BZ31" s="5">
        <v>1</v>
      </c>
      <c r="CA31" s="5">
        <v>1</v>
      </c>
      <c r="CB31" s="5">
        <v>1</v>
      </c>
      <c r="CC31" s="5">
        <v>1</v>
      </c>
      <c r="CD31" s="5">
        <v>1</v>
      </c>
      <c r="CE31" s="5">
        <v>1</v>
      </c>
      <c r="CF31" s="5">
        <v>1</v>
      </c>
      <c r="CG31" s="5">
        <v>1</v>
      </c>
      <c r="CH31" s="5">
        <v>1</v>
      </c>
      <c r="CI31" s="5">
        <v>1</v>
      </c>
      <c r="CJ31" s="5">
        <v>1</v>
      </c>
      <c r="CK31" s="5">
        <v>1</v>
      </c>
      <c r="CL31" s="5">
        <v>1</v>
      </c>
      <c r="CM31" s="5">
        <v>1</v>
      </c>
      <c r="CN31" s="5">
        <v>1</v>
      </c>
      <c r="CO31" s="5">
        <v>1</v>
      </c>
      <c r="CP31" s="5">
        <v>1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>
        <v>1</v>
      </c>
      <c r="DB31" s="5">
        <v>1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>
        <v>1</v>
      </c>
      <c r="DI31" s="5">
        <v>1</v>
      </c>
      <c r="DJ31" s="5">
        <v>1</v>
      </c>
      <c r="DK31" s="5">
        <v>1</v>
      </c>
      <c r="DL31" s="5">
        <v>1</v>
      </c>
      <c r="DM31" s="5">
        <v>1</v>
      </c>
      <c r="DN31" s="5">
        <v>1</v>
      </c>
      <c r="DO31" s="5">
        <v>1</v>
      </c>
      <c r="DP31" s="5">
        <v>1</v>
      </c>
      <c r="DQ31" s="5">
        <v>1</v>
      </c>
      <c r="DR31" s="5">
        <v>1</v>
      </c>
      <c r="DS31" s="5">
        <v>1</v>
      </c>
      <c r="DT31" s="5">
        <v>1</v>
      </c>
      <c r="DU31" s="5">
        <v>1</v>
      </c>
      <c r="DV31" s="5">
        <v>1</v>
      </c>
      <c r="DW31" s="5">
        <v>1</v>
      </c>
      <c r="DX31" s="5">
        <v>1</v>
      </c>
      <c r="DY31" s="5">
        <v>1</v>
      </c>
      <c r="DZ31" s="5">
        <v>1</v>
      </c>
      <c r="EA31" s="5">
        <v>1</v>
      </c>
      <c r="EB31" s="5">
        <v>1</v>
      </c>
      <c r="EC31" s="5">
        <v>1</v>
      </c>
      <c r="ED31" s="5">
        <v>1</v>
      </c>
      <c r="EE31" s="5">
        <v>1</v>
      </c>
      <c r="EF31" s="5">
        <v>1</v>
      </c>
      <c r="EG31" s="5">
        <v>1</v>
      </c>
      <c r="EH31" s="5">
        <v>1</v>
      </c>
      <c r="EI31" s="5">
        <v>1</v>
      </c>
      <c r="EJ31" s="5">
        <v>1</v>
      </c>
      <c r="EK31" s="5">
        <v>1</v>
      </c>
      <c r="EL31" s="5">
        <v>1</v>
      </c>
      <c r="EM31" s="5">
        <v>1</v>
      </c>
      <c r="EN31" s="5">
        <v>1</v>
      </c>
      <c r="EO31" s="5">
        <v>1</v>
      </c>
      <c r="EP31" s="5">
        <v>1</v>
      </c>
      <c r="EQ31" s="5">
        <v>1</v>
      </c>
      <c r="ER31" s="5">
        <v>1</v>
      </c>
      <c r="ES31" s="5">
        <v>1</v>
      </c>
      <c r="ET31" s="5">
        <v>1</v>
      </c>
      <c r="EU31" s="5">
        <v>1</v>
      </c>
      <c r="EV31" s="5">
        <v>1</v>
      </c>
      <c r="EW31" s="5">
        <v>1</v>
      </c>
      <c r="EX31" s="5">
        <v>1</v>
      </c>
      <c r="EY31" s="5">
        <v>1</v>
      </c>
      <c r="EZ31" s="5">
        <v>1</v>
      </c>
      <c r="FA31" s="5">
        <v>1</v>
      </c>
      <c r="FB31" s="5">
        <v>1</v>
      </c>
      <c r="FC31" s="5">
        <v>1</v>
      </c>
      <c r="FD31" s="5">
        <v>1</v>
      </c>
      <c r="FE31" s="5">
        <v>1</v>
      </c>
      <c r="FF31" s="5">
        <v>1</v>
      </c>
      <c r="FG31" s="5">
        <v>1</v>
      </c>
      <c r="FH31" s="5">
        <v>1</v>
      </c>
      <c r="FI31" s="5">
        <v>1</v>
      </c>
      <c r="FJ31" s="5">
        <v>1</v>
      </c>
      <c r="FK31" s="5">
        <v>1</v>
      </c>
      <c r="FL31" s="5">
        <v>1</v>
      </c>
      <c r="FM31" s="5">
        <v>1</v>
      </c>
      <c r="FN31" s="5">
        <v>1</v>
      </c>
      <c r="FO31" s="5">
        <v>1</v>
      </c>
      <c r="FP31" s="5">
        <v>1</v>
      </c>
      <c r="FQ31" s="5">
        <v>1</v>
      </c>
      <c r="FR31" s="5">
        <v>1</v>
      </c>
      <c r="FS31" s="5">
        <v>1</v>
      </c>
      <c r="FT31" s="5">
        <v>1</v>
      </c>
      <c r="FU31" s="5">
        <v>1</v>
      </c>
      <c r="FV31" s="5">
        <v>1</v>
      </c>
      <c r="FW31" s="5">
        <v>1</v>
      </c>
      <c r="FX31" s="5">
        <v>1</v>
      </c>
      <c r="FY31" s="5">
        <v>1</v>
      </c>
      <c r="FZ31" s="5">
        <v>1</v>
      </c>
      <c r="GA31" s="5">
        <v>1</v>
      </c>
      <c r="GB31" s="5">
        <v>1</v>
      </c>
      <c r="GC31" s="5">
        <v>1</v>
      </c>
      <c r="GD31" s="5">
        <v>1</v>
      </c>
      <c r="GE31" s="5">
        <v>1</v>
      </c>
      <c r="GF31" s="5">
        <v>1</v>
      </c>
      <c r="GG31" s="5">
        <v>1</v>
      </c>
      <c r="GH31" s="5">
        <v>1</v>
      </c>
    </row>
    <row r="32" spans="1:190" x14ac:dyDescent="0.35">
      <c r="I32" s="12">
        <f>G32+H32</f>
        <v>0</v>
      </c>
      <c r="K32" s="17"/>
    </row>
    <row r="33" spans="1:195" x14ac:dyDescent="0.35">
      <c r="A33" s="5" t="s">
        <v>40</v>
      </c>
      <c r="B33" s="6" t="s">
        <v>77</v>
      </c>
      <c r="C33" s="7" t="s">
        <v>78</v>
      </c>
      <c r="D33" s="5" t="s">
        <v>79</v>
      </c>
      <c r="E33" s="5" t="s">
        <v>25</v>
      </c>
      <c r="H33" s="12">
        <v>45</v>
      </c>
      <c r="I33" s="12">
        <f>G33+H33</f>
        <v>45</v>
      </c>
    </row>
    <row r="34" spans="1:195" x14ac:dyDescent="0.35">
      <c r="A34" s="5" t="s">
        <v>74</v>
      </c>
      <c r="B34" s="6">
        <v>2918</v>
      </c>
      <c r="C34" s="7" t="s">
        <v>75</v>
      </c>
      <c r="D34" s="5" t="s">
        <v>76</v>
      </c>
      <c r="E34" s="5" t="s">
        <v>25</v>
      </c>
      <c r="H34" s="12">
        <v>45</v>
      </c>
      <c r="I34" s="12">
        <f>G34+H34</f>
        <v>45</v>
      </c>
    </row>
    <row r="35" spans="1:195" x14ac:dyDescent="0.35">
      <c r="B35" s="6" t="s">
        <v>44</v>
      </c>
      <c r="C35" s="7" t="s">
        <v>80</v>
      </c>
      <c r="D35" s="5" t="s">
        <v>81</v>
      </c>
      <c r="E35" s="5" t="s">
        <v>25</v>
      </c>
      <c r="H35" s="12">
        <v>45</v>
      </c>
      <c r="I35" s="12">
        <f t="shared" si="4"/>
        <v>45</v>
      </c>
    </row>
    <row r="36" spans="1:195" x14ac:dyDescent="0.35">
      <c r="A36" s="5" t="s">
        <v>597</v>
      </c>
      <c r="C36" s="7" t="s">
        <v>598</v>
      </c>
      <c r="D36" s="7" t="s">
        <v>598</v>
      </c>
      <c r="F36" s="125">
        <v>1E-3</v>
      </c>
      <c r="H36" s="12">
        <v>45</v>
      </c>
      <c r="I36" s="12">
        <f>G36+H36</f>
        <v>45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</row>
    <row r="37" spans="1:195" x14ac:dyDescent="0.35">
      <c r="A37" s="5" t="s">
        <v>40</v>
      </c>
      <c r="B37" s="6">
        <v>2003</v>
      </c>
      <c r="C37" s="7" t="s">
        <v>41</v>
      </c>
      <c r="D37" s="5" t="s">
        <v>91</v>
      </c>
      <c r="E37" s="5" t="s">
        <v>25</v>
      </c>
      <c r="H37" s="12">
        <v>45</v>
      </c>
      <c r="I37" s="12">
        <f>G37+H37</f>
        <v>45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</row>
    <row r="39" spans="1:195" ht="15" thickBot="1" x14ac:dyDescent="0.4"/>
    <row r="40" spans="1:195" x14ac:dyDescent="0.35">
      <c r="C40" s="548" t="s">
        <v>599</v>
      </c>
      <c r="D40" s="40" t="s">
        <v>82</v>
      </c>
      <c r="E40" s="5" t="s">
        <v>93</v>
      </c>
      <c r="F40" s="125">
        <f>SUM(F2:F35)</f>
        <v>4.3589999999999991</v>
      </c>
      <c r="G40" s="12">
        <f>SUMPRODUCT($J2:$J35,G2:G35)</f>
        <v>4604</v>
      </c>
      <c r="H40" s="12">
        <f>SUMPRODUCT($J7:$J39,H7:H39)</f>
        <v>450</v>
      </c>
      <c r="I40" s="12">
        <f>SUM(I7:I39)</f>
        <v>3930</v>
      </c>
      <c r="J40" s="12"/>
      <c r="K40" s="12">
        <f t="shared" ref="K40:BV40" si="6">SUMPRODUCT($I2:$I35,K2:K35)</f>
        <v>5009</v>
      </c>
      <c r="L40" s="12">
        <f t="shared" si="6"/>
        <v>5009</v>
      </c>
      <c r="M40" s="12">
        <f t="shared" si="6"/>
        <v>5009</v>
      </c>
      <c r="N40" s="12">
        <f t="shared" si="6"/>
        <v>5009</v>
      </c>
      <c r="O40" s="12">
        <f t="shared" si="6"/>
        <v>5009</v>
      </c>
      <c r="P40" s="12">
        <f t="shared" si="6"/>
        <v>5009</v>
      </c>
      <c r="Q40" s="12">
        <f t="shared" si="6"/>
        <v>5009</v>
      </c>
      <c r="R40" s="12">
        <f t="shared" si="6"/>
        <v>5009</v>
      </c>
      <c r="S40" s="12">
        <f t="shared" si="6"/>
        <v>5009</v>
      </c>
      <c r="T40" s="12">
        <f t="shared" si="6"/>
        <v>5009</v>
      </c>
      <c r="U40" s="12">
        <f t="shared" si="6"/>
        <v>5009</v>
      </c>
      <c r="V40" s="12">
        <f t="shared" si="6"/>
        <v>5009</v>
      </c>
      <c r="W40" s="12">
        <f t="shared" si="6"/>
        <v>5009</v>
      </c>
      <c r="X40" s="12">
        <f t="shared" si="6"/>
        <v>5009</v>
      </c>
      <c r="Y40" s="12">
        <f t="shared" si="6"/>
        <v>5009</v>
      </c>
      <c r="Z40" s="12">
        <f t="shared" si="6"/>
        <v>5009</v>
      </c>
      <c r="AA40" s="12">
        <f t="shared" si="6"/>
        <v>5009</v>
      </c>
      <c r="AB40" s="12">
        <f t="shared" si="6"/>
        <v>5009</v>
      </c>
      <c r="AC40" s="12">
        <f t="shared" si="6"/>
        <v>5009</v>
      </c>
      <c r="AD40" s="12">
        <f t="shared" si="6"/>
        <v>5009</v>
      </c>
      <c r="AE40" s="12">
        <f t="shared" si="6"/>
        <v>5009</v>
      </c>
      <c r="AF40" s="12">
        <f t="shared" si="6"/>
        <v>5009</v>
      </c>
      <c r="AG40" s="12">
        <f t="shared" si="6"/>
        <v>5009</v>
      </c>
      <c r="AH40" s="12">
        <f t="shared" si="6"/>
        <v>5009</v>
      </c>
      <c r="AI40" s="12">
        <f t="shared" si="6"/>
        <v>5009</v>
      </c>
      <c r="AJ40" s="12">
        <f t="shared" si="6"/>
        <v>5009</v>
      </c>
      <c r="AK40" s="12">
        <f t="shared" si="6"/>
        <v>5009</v>
      </c>
      <c r="AL40" s="12">
        <f t="shared" si="6"/>
        <v>5009</v>
      </c>
      <c r="AM40" s="12">
        <f t="shared" si="6"/>
        <v>5009</v>
      </c>
      <c r="AN40" s="12">
        <f t="shared" si="6"/>
        <v>5009</v>
      </c>
      <c r="AO40" s="12">
        <f t="shared" si="6"/>
        <v>5009</v>
      </c>
      <c r="AP40" s="12">
        <f t="shared" si="6"/>
        <v>5009</v>
      </c>
      <c r="AQ40" s="12">
        <f t="shared" si="6"/>
        <v>5009</v>
      </c>
      <c r="AR40" s="12">
        <f t="shared" si="6"/>
        <v>5009</v>
      </c>
      <c r="AS40" s="12">
        <f t="shared" si="6"/>
        <v>5009</v>
      </c>
      <c r="AT40" s="12">
        <f t="shared" si="6"/>
        <v>5009</v>
      </c>
      <c r="AU40" s="12">
        <f t="shared" si="6"/>
        <v>5009</v>
      </c>
      <c r="AV40" s="12">
        <f t="shared" si="6"/>
        <v>5009</v>
      </c>
      <c r="AW40" s="12">
        <f t="shared" si="6"/>
        <v>5009</v>
      </c>
      <c r="AX40" s="12">
        <f t="shared" si="6"/>
        <v>5009</v>
      </c>
      <c r="AY40" s="12">
        <f t="shared" si="6"/>
        <v>5009</v>
      </c>
      <c r="AZ40" s="12">
        <f t="shared" si="6"/>
        <v>5009</v>
      </c>
      <c r="BA40" s="12">
        <f t="shared" si="6"/>
        <v>5009</v>
      </c>
      <c r="BB40" s="12">
        <f t="shared" si="6"/>
        <v>5009</v>
      </c>
      <c r="BC40" s="12">
        <f t="shared" si="6"/>
        <v>5009</v>
      </c>
      <c r="BD40" s="12">
        <f t="shared" si="6"/>
        <v>5009</v>
      </c>
      <c r="BE40" s="12">
        <f t="shared" si="6"/>
        <v>5009</v>
      </c>
      <c r="BF40" s="12">
        <f t="shared" si="6"/>
        <v>5009</v>
      </c>
      <c r="BG40" s="12">
        <f t="shared" si="6"/>
        <v>5009</v>
      </c>
      <c r="BH40" s="12">
        <f t="shared" si="6"/>
        <v>5009</v>
      </c>
      <c r="BI40" s="12">
        <f t="shared" si="6"/>
        <v>5009</v>
      </c>
      <c r="BJ40" s="12">
        <f t="shared" si="6"/>
        <v>5009</v>
      </c>
      <c r="BK40" s="12">
        <f t="shared" si="6"/>
        <v>5009</v>
      </c>
      <c r="BL40" s="12">
        <f t="shared" si="6"/>
        <v>5009</v>
      </c>
      <c r="BM40" s="12">
        <f t="shared" si="6"/>
        <v>5009</v>
      </c>
      <c r="BN40" s="12">
        <f t="shared" si="6"/>
        <v>5009</v>
      </c>
      <c r="BO40" s="12">
        <f t="shared" si="6"/>
        <v>5009</v>
      </c>
      <c r="BP40" s="12">
        <f t="shared" si="6"/>
        <v>5009</v>
      </c>
      <c r="BQ40" s="12">
        <f t="shared" si="6"/>
        <v>5009</v>
      </c>
      <c r="BR40" s="12">
        <f t="shared" si="6"/>
        <v>5009</v>
      </c>
      <c r="BS40" s="12">
        <f t="shared" si="6"/>
        <v>5009</v>
      </c>
      <c r="BT40" s="12">
        <f t="shared" si="6"/>
        <v>5009</v>
      </c>
      <c r="BU40" s="12">
        <f t="shared" si="6"/>
        <v>5009</v>
      </c>
      <c r="BV40" s="12">
        <f t="shared" si="6"/>
        <v>5009</v>
      </c>
      <c r="BW40" s="12">
        <f t="shared" ref="BW40:EH40" si="7">SUMPRODUCT($I2:$I35,BW2:BW35)</f>
        <v>5009</v>
      </c>
      <c r="BX40" s="12">
        <f t="shared" si="7"/>
        <v>5009</v>
      </c>
      <c r="BY40" s="12">
        <f t="shared" si="7"/>
        <v>5009</v>
      </c>
      <c r="BZ40" s="12">
        <f t="shared" si="7"/>
        <v>5009</v>
      </c>
      <c r="CA40" s="12">
        <f t="shared" si="7"/>
        <v>5009</v>
      </c>
      <c r="CB40" s="12">
        <f t="shared" si="7"/>
        <v>5009</v>
      </c>
      <c r="CC40" s="12">
        <f t="shared" si="7"/>
        <v>5009</v>
      </c>
      <c r="CD40" s="12">
        <f t="shared" si="7"/>
        <v>5009</v>
      </c>
      <c r="CE40" s="12">
        <f t="shared" si="7"/>
        <v>5009</v>
      </c>
      <c r="CF40" s="12">
        <f t="shared" si="7"/>
        <v>5009</v>
      </c>
      <c r="CG40" s="12">
        <f t="shared" si="7"/>
        <v>5009</v>
      </c>
      <c r="CH40" s="12">
        <f t="shared" si="7"/>
        <v>5009</v>
      </c>
      <c r="CI40" s="12">
        <f t="shared" si="7"/>
        <v>5009</v>
      </c>
      <c r="CJ40" s="12">
        <f t="shared" si="7"/>
        <v>5009</v>
      </c>
      <c r="CK40" s="12">
        <f t="shared" si="7"/>
        <v>5009</v>
      </c>
      <c r="CL40" s="12">
        <f t="shared" si="7"/>
        <v>5009</v>
      </c>
      <c r="CM40" s="12">
        <f t="shared" si="7"/>
        <v>5009</v>
      </c>
      <c r="CN40" s="12">
        <f t="shared" si="7"/>
        <v>5009</v>
      </c>
      <c r="CO40" s="12">
        <f t="shared" si="7"/>
        <v>5009</v>
      </c>
      <c r="CP40" s="12">
        <f t="shared" si="7"/>
        <v>5009</v>
      </c>
      <c r="CQ40" s="12">
        <f t="shared" si="7"/>
        <v>5009</v>
      </c>
      <c r="CR40" s="12">
        <f t="shared" si="7"/>
        <v>5009</v>
      </c>
      <c r="CS40" s="12">
        <f t="shared" si="7"/>
        <v>5009</v>
      </c>
      <c r="CT40" s="12">
        <f t="shared" si="7"/>
        <v>5009</v>
      </c>
      <c r="CU40" s="12">
        <f t="shared" si="7"/>
        <v>5009</v>
      </c>
      <c r="CV40" s="12">
        <f t="shared" si="7"/>
        <v>5009</v>
      </c>
      <c r="CW40" s="12">
        <f t="shared" si="7"/>
        <v>5009</v>
      </c>
      <c r="CX40" s="12">
        <f t="shared" si="7"/>
        <v>5009</v>
      </c>
      <c r="CY40" s="12">
        <f t="shared" si="7"/>
        <v>5009</v>
      </c>
      <c r="CZ40" s="12">
        <f t="shared" si="7"/>
        <v>5009</v>
      </c>
      <c r="DA40" s="12">
        <f t="shared" si="7"/>
        <v>5009</v>
      </c>
      <c r="DB40" s="12">
        <f t="shared" si="7"/>
        <v>5009</v>
      </c>
      <c r="DC40" s="12">
        <f t="shared" si="7"/>
        <v>5009</v>
      </c>
      <c r="DD40" s="12">
        <f t="shared" si="7"/>
        <v>5009</v>
      </c>
      <c r="DE40" s="12">
        <f t="shared" si="7"/>
        <v>5009</v>
      </c>
      <c r="DF40" s="12">
        <f t="shared" si="7"/>
        <v>5009</v>
      </c>
      <c r="DG40" s="12">
        <f t="shared" si="7"/>
        <v>5009</v>
      </c>
      <c r="DH40" s="12">
        <f t="shared" si="7"/>
        <v>5009</v>
      </c>
      <c r="DI40" s="12">
        <f t="shared" si="7"/>
        <v>5009</v>
      </c>
      <c r="DJ40" s="12">
        <f t="shared" si="7"/>
        <v>5009</v>
      </c>
      <c r="DK40" s="12">
        <f t="shared" si="7"/>
        <v>5009</v>
      </c>
      <c r="DL40" s="12">
        <f t="shared" si="7"/>
        <v>5009</v>
      </c>
      <c r="DM40" s="12">
        <f t="shared" si="7"/>
        <v>5009</v>
      </c>
      <c r="DN40" s="12">
        <f t="shared" si="7"/>
        <v>5009</v>
      </c>
      <c r="DO40" s="12">
        <f t="shared" si="7"/>
        <v>5009</v>
      </c>
      <c r="DP40" s="12">
        <f t="shared" si="7"/>
        <v>5009</v>
      </c>
      <c r="DQ40" s="12">
        <f t="shared" si="7"/>
        <v>5009</v>
      </c>
      <c r="DR40" s="12">
        <f t="shared" si="7"/>
        <v>5009</v>
      </c>
      <c r="DS40" s="12">
        <f t="shared" si="7"/>
        <v>5009</v>
      </c>
      <c r="DT40" s="12">
        <f t="shared" si="7"/>
        <v>5009</v>
      </c>
      <c r="DU40" s="12">
        <f t="shared" si="7"/>
        <v>5009</v>
      </c>
      <c r="DV40" s="12">
        <f t="shared" si="7"/>
        <v>5009</v>
      </c>
      <c r="DW40" s="12">
        <f t="shared" si="7"/>
        <v>5009</v>
      </c>
      <c r="DX40" s="12">
        <f t="shared" si="7"/>
        <v>5009</v>
      </c>
      <c r="DY40" s="12">
        <f t="shared" si="7"/>
        <v>5009</v>
      </c>
      <c r="DZ40" s="12">
        <f t="shared" si="7"/>
        <v>5009</v>
      </c>
      <c r="EA40" s="12">
        <f t="shared" si="7"/>
        <v>5009</v>
      </c>
      <c r="EB40" s="12">
        <f t="shared" si="7"/>
        <v>5009</v>
      </c>
      <c r="EC40" s="12">
        <f t="shared" si="7"/>
        <v>5009</v>
      </c>
      <c r="ED40" s="12">
        <f t="shared" si="7"/>
        <v>5009</v>
      </c>
      <c r="EE40" s="12">
        <f t="shared" si="7"/>
        <v>5009</v>
      </c>
      <c r="EF40" s="12">
        <f t="shared" si="7"/>
        <v>5009</v>
      </c>
      <c r="EG40" s="12">
        <f t="shared" si="7"/>
        <v>5009</v>
      </c>
      <c r="EH40" s="12">
        <f t="shared" si="7"/>
        <v>5009</v>
      </c>
      <c r="EI40" s="12">
        <f t="shared" ref="EI40:GH40" si="8">SUMPRODUCT($I2:$I35,EI2:EI35)</f>
        <v>5009</v>
      </c>
      <c r="EJ40" s="12">
        <f t="shared" si="8"/>
        <v>5009</v>
      </c>
      <c r="EK40" s="12">
        <f t="shared" si="8"/>
        <v>5009</v>
      </c>
      <c r="EL40" s="12">
        <f t="shared" si="8"/>
        <v>5009</v>
      </c>
      <c r="EM40" s="12">
        <f t="shared" si="8"/>
        <v>5009</v>
      </c>
      <c r="EN40" s="12">
        <f t="shared" si="8"/>
        <v>5009</v>
      </c>
      <c r="EO40" s="12">
        <f t="shared" si="8"/>
        <v>5009</v>
      </c>
      <c r="EP40" s="12">
        <f t="shared" si="8"/>
        <v>5009</v>
      </c>
      <c r="EQ40" s="12">
        <f t="shared" si="8"/>
        <v>5009</v>
      </c>
      <c r="ER40" s="12">
        <f t="shared" si="8"/>
        <v>5009</v>
      </c>
      <c r="ES40" s="12">
        <f t="shared" si="8"/>
        <v>5009</v>
      </c>
      <c r="ET40" s="12">
        <f t="shared" si="8"/>
        <v>5009</v>
      </c>
      <c r="EU40" s="12">
        <f t="shared" si="8"/>
        <v>5009</v>
      </c>
      <c r="EV40" s="12">
        <f t="shared" si="8"/>
        <v>5009</v>
      </c>
      <c r="EW40" s="12">
        <f t="shared" si="8"/>
        <v>5009</v>
      </c>
      <c r="EX40" s="12">
        <f t="shared" si="8"/>
        <v>5009</v>
      </c>
      <c r="EY40" s="12">
        <f t="shared" si="8"/>
        <v>5009</v>
      </c>
      <c r="EZ40" s="12">
        <f t="shared" si="8"/>
        <v>5009</v>
      </c>
      <c r="FA40" s="12">
        <f t="shared" si="8"/>
        <v>5009</v>
      </c>
      <c r="FB40" s="12">
        <f t="shared" si="8"/>
        <v>5009</v>
      </c>
      <c r="FC40" s="12">
        <f t="shared" si="8"/>
        <v>5009</v>
      </c>
      <c r="FD40" s="12">
        <f t="shared" si="8"/>
        <v>5009</v>
      </c>
      <c r="FE40" s="12">
        <f t="shared" si="8"/>
        <v>5009</v>
      </c>
      <c r="FF40" s="12">
        <f t="shared" si="8"/>
        <v>5009</v>
      </c>
      <c r="FG40" s="12">
        <f t="shared" si="8"/>
        <v>5009</v>
      </c>
      <c r="FH40" s="12">
        <f t="shared" si="8"/>
        <v>5009</v>
      </c>
      <c r="FI40" s="12">
        <f t="shared" si="8"/>
        <v>5009</v>
      </c>
      <c r="FJ40" s="12">
        <f t="shared" si="8"/>
        <v>5009</v>
      </c>
      <c r="FK40" s="12">
        <f t="shared" si="8"/>
        <v>5009</v>
      </c>
      <c r="FL40" s="12">
        <f t="shared" si="8"/>
        <v>5009</v>
      </c>
      <c r="FM40" s="12">
        <f t="shared" si="8"/>
        <v>5009</v>
      </c>
      <c r="FN40" s="12">
        <f t="shared" si="8"/>
        <v>5009</v>
      </c>
      <c r="FO40" s="12">
        <f t="shared" si="8"/>
        <v>5009</v>
      </c>
      <c r="FP40" s="12">
        <f t="shared" si="8"/>
        <v>5009</v>
      </c>
      <c r="FQ40" s="12">
        <f t="shared" si="8"/>
        <v>5009</v>
      </c>
      <c r="FR40" s="12">
        <f t="shared" si="8"/>
        <v>5009</v>
      </c>
      <c r="FS40" s="12">
        <f t="shared" si="8"/>
        <v>5009</v>
      </c>
      <c r="FT40" s="12">
        <f t="shared" si="8"/>
        <v>5009</v>
      </c>
      <c r="FU40" s="12">
        <f t="shared" si="8"/>
        <v>5009</v>
      </c>
      <c r="FV40" s="12">
        <f t="shared" si="8"/>
        <v>5009</v>
      </c>
      <c r="FW40" s="12">
        <f t="shared" si="8"/>
        <v>5009</v>
      </c>
      <c r="FX40" s="12">
        <f t="shared" si="8"/>
        <v>5009</v>
      </c>
      <c r="FY40" s="12">
        <f t="shared" si="8"/>
        <v>5009</v>
      </c>
      <c r="FZ40" s="12">
        <f t="shared" si="8"/>
        <v>5009</v>
      </c>
      <c r="GA40" s="12">
        <f t="shared" si="8"/>
        <v>5009</v>
      </c>
      <c r="GB40" s="12">
        <f t="shared" si="8"/>
        <v>5009</v>
      </c>
      <c r="GC40" s="12">
        <f t="shared" si="8"/>
        <v>5009</v>
      </c>
      <c r="GD40" s="12">
        <f t="shared" si="8"/>
        <v>5009</v>
      </c>
      <c r="GE40" s="12">
        <f t="shared" si="8"/>
        <v>5009</v>
      </c>
      <c r="GF40" s="12">
        <f t="shared" si="8"/>
        <v>5009</v>
      </c>
      <c r="GG40" s="12">
        <f t="shared" si="8"/>
        <v>5009</v>
      </c>
      <c r="GH40" s="12">
        <f t="shared" si="8"/>
        <v>5009</v>
      </c>
    </row>
    <row r="41" spans="1:195" x14ac:dyDescent="0.35">
      <c r="C41" s="549"/>
      <c r="D41" s="40" t="s">
        <v>83</v>
      </c>
      <c r="F41" s="14">
        <f>F40*1000</f>
        <v>4358.9999999999991</v>
      </c>
      <c r="G41" s="38">
        <f t="shared" ref="G41:I41" si="9">G40/1000</f>
        <v>4.6040000000000001</v>
      </c>
      <c r="H41" s="38">
        <f t="shared" si="9"/>
        <v>0.45</v>
      </c>
      <c r="I41" s="38">
        <f t="shared" si="9"/>
        <v>3.93</v>
      </c>
      <c r="J41" s="14"/>
      <c r="K41" s="38">
        <f t="shared" ref="K41:BV41" si="10">K40/1000</f>
        <v>5.0090000000000003</v>
      </c>
      <c r="L41" s="38">
        <f t="shared" si="10"/>
        <v>5.0090000000000003</v>
      </c>
      <c r="M41" s="38">
        <f t="shared" si="10"/>
        <v>5.0090000000000003</v>
      </c>
      <c r="N41" s="38">
        <f t="shared" si="10"/>
        <v>5.0090000000000003</v>
      </c>
      <c r="O41" s="38">
        <f t="shared" si="10"/>
        <v>5.0090000000000003</v>
      </c>
      <c r="P41" s="38">
        <f t="shared" si="10"/>
        <v>5.0090000000000003</v>
      </c>
      <c r="Q41" s="38">
        <f t="shared" si="10"/>
        <v>5.0090000000000003</v>
      </c>
      <c r="R41" s="38">
        <f t="shared" si="10"/>
        <v>5.0090000000000003</v>
      </c>
      <c r="S41" s="38">
        <f t="shared" si="10"/>
        <v>5.0090000000000003</v>
      </c>
      <c r="T41" s="38">
        <f t="shared" si="10"/>
        <v>5.0090000000000003</v>
      </c>
      <c r="U41" s="38">
        <f t="shared" si="10"/>
        <v>5.0090000000000003</v>
      </c>
      <c r="V41" s="38">
        <f t="shared" si="10"/>
        <v>5.0090000000000003</v>
      </c>
      <c r="W41" s="38">
        <f t="shared" si="10"/>
        <v>5.0090000000000003</v>
      </c>
      <c r="X41" s="38">
        <f t="shared" si="10"/>
        <v>5.0090000000000003</v>
      </c>
      <c r="Y41" s="38">
        <f t="shared" si="10"/>
        <v>5.0090000000000003</v>
      </c>
      <c r="Z41" s="38">
        <f t="shared" si="10"/>
        <v>5.0090000000000003</v>
      </c>
      <c r="AA41" s="38">
        <f t="shared" si="10"/>
        <v>5.0090000000000003</v>
      </c>
      <c r="AB41" s="38">
        <f t="shared" si="10"/>
        <v>5.0090000000000003</v>
      </c>
      <c r="AC41" s="38">
        <f t="shared" si="10"/>
        <v>5.0090000000000003</v>
      </c>
      <c r="AD41" s="38">
        <f t="shared" si="10"/>
        <v>5.0090000000000003</v>
      </c>
      <c r="AE41" s="38">
        <f t="shared" si="10"/>
        <v>5.0090000000000003</v>
      </c>
      <c r="AF41" s="38">
        <f t="shared" si="10"/>
        <v>5.0090000000000003</v>
      </c>
      <c r="AG41" s="38">
        <f t="shared" si="10"/>
        <v>5.0090000000000003</v>
      </c>
      <c r="AH41" s="38">
        <f t="shared" si="10"/>
        <v>5.0090000000000003</v>
      </c>
      <c r="AI41" s="38">
        <f t="shared" si="10"/>
        <v>5.0090000000000003</v>
      </c>
      <c r="AJ41" s="38">
        <f t="shared" si="10"/>
        <v>5.0090000000000003</v>
      </c>
      <c r="AK41" s="38">
        <f t="shared" si="10"/>
        <v>5.0090000000000003</v>
      </c>
      <c r="AL41" s="38">
        <f t="shared" si="10"/>
        <v>5.0090000000000003</v>
      </c>
      <c r="AM41" s="38">
        <f t="shared" si="10"/>
        <v>5.0090000000000003</v>
      </c>
      <c r="AN41" s="38">
        <f t="shared" si="10"/>
        <v>5.0090000000000003</v>
      </c>
      <c r="AO41" s="38">
        <f t="shared" si="10"/>
        <v>5.0090000000000003</v>
      </c>
      <c r="AP41" s="38">
        <f t="shared" si="10"/>
        <v>5.0090000000000003</v>
      </c>
      <c r="AQ41" s="38">
        <f t="shared" si="10"/>
        <v>5.0090000000000003</v>
      </c>
      <c r="AR41" s="38">
        <f t="shared" si="10"/>
        <v>5.0090000000000003</v>
      </c>
      <c r="AS41" s="38">
        <f t="shared" si="10"/>
        <v>5.0090000000000003</v>
      </c>
      <c r="AT41" s="38">
        <f t="shared" si="10"/>
        <v>5.0090000000000003</v>
      </c>
      <c r="AU41" s="38">
        <f t="shared" si="10"/>
        <v>5.0090000000000003</v>
      </c>
      <c r="AV41" s="38">
        <f t="shared" si="10"/>
        <v>5.0090000000000003</v>
      </c>
      <c r="AW41" s="38">
        <f t="shared" si="10"/>
        <v>5.0090000000000003</v>
      </c>
      <c r="AX41" s="38">
        <f t="shared" si="10"/>
        <v>5.0090000000000003</v>
      </c>
      <c r="AY41" s="38">
        <f t="shared" si="10"/>
        <v>5.0090000000000003</v>
      </c>
      <c r="AZ41" s="38">
        <f t="shared" si="10"/>
        <v>5.0090000000000003</v>
      </c>
      <c r="BA41" s="38">
        <f t="shared" si="10"/>
        <v>5.0090000000000003</v>
      </c>
      <c r="BB41" s="38">
        <f t="shared" si="10"/>
        <v>5.0090000000000003</v>
      </c>
      <c r="BC41" s="38">
        <f t="shared" si="10"/>
        <v>5.0090000000000003</v>
      </c>
      <c r="BD41" s="38">
        <f t="shared" si="10"/>
        <v>5.0090000000000003</v>
      </c>
      <c r="BE41" s="38">
        <f t="shared" si="10"/>
        <v>5.0090000000000003</v>
      </c>
      <c r="BF41" s="38">
        <f t="shared" si="10"/>
        <v>5.0090000000000003</v>
      </c>
      <c r="BG41" s="38">
        <f t="shared" si="10"/>
        <v>5.0090000000000003</v>
      </c>
      <c r="BH41" s="38">
        <f t="shared" si="10"/>
        <v>5.0090000000000003</v>
      </c>
      <c r="BI41" s="38">
        <f t="shared" si="10"/>
        <v>5.0090000000000003</v>
      </c>
      <c r="BJ41" s="38">
        <f t="shared" si="10"/>
        <v>5.0090000000000003</v>
      </c>
      <c r="BK41" s="38">
        <f t="shared" si="10"/>
        <v>5.0090000000000003</v>
      </c>
      <c r="BL41" s="38">
        <f t="shared" si="10"/>
        <v>5.0090000000000003</v>
      </c>
      <c r="BM41" s="38">
        <f t="shared" si="10"/>
        <v>5.0090000000000003</v>
      </c>
      <c r="BN41" s="38">
        <f t="shared" si="10"/>
        <v>5.0090000000000003</v>
      </c>
      <c r="BO41" s="38">
        <f t="shared" si="10"/>
        <v>5.0090000000000003</v>
      </c>
      <c r="BP41" s="38">
        <f t="shared" si="10"/>
        <v>5.0090000000000003</v>
      </c>
      <c r="BQ41" s="38">
        <f t="shared" si="10"/>
        <v>5.0090000000000003</v>
      </c>
      <c r="BR41" s="38">
        <f t="shared" si="10"/>
        <v>5.0090000000000003</v>
      </c>
      <c r="BS41" s="38">
        <f t="shared" si="10"/>
        <v>5.0090000000000003</v>
      </c>
      <c r="BT41" s="38">
        <f t="shared" si="10"/>
        <v>5.0090000000000003</v>
      </c>
      <c r="BU41" s="38">
        <f t="shared" si="10"/>
        <v>5.0090000000000003</v>
      </c>
      <c r="BV41" s="38">
        <f t="shared" si="10"/>
        <v>5.0090000000000003</v>
      </c>
      <c r="BW41" s="38">
        <f t="shared" ref="BW41:EH41" si="11">BW40/1000</f>
        <v>5.0090000000000003</v>
      </c>
      <c r="BX41" s="38">
        <f t="shared" si="11"/>
        <v>5.0090000000000003</v>
      </c>
      <c r="BY41" s="38">
        <f t="shared" si="11"/>
        <v>5.0090000000000003</v>
      </c>
      <c r="BZ41" s="38">
        <f t="shared" si="11"/>
        <v>5.0090000000000003</v>
      </c>
      <c r="CA41" s="38">
        <f t="shared" si="11"/>
        <v>5.0090000000000003</v>
      </c>
      <c r="CB41" s="38">
        <f t="shared" si="11"/>
        <v>5.0090000000000003</v>
      </c>
      <c r="CC41" s="38">
        <f t="shared" si="11"/>
        <v>5.0090000000000003</v>
      </c>
      <c r="CD41" s="38">
        <f t="shared" si="11"/>
        <v>5.0090000000000003</v>
      </c>
      <c r="CE41" s="38">
        <f t="shared" si="11"/>
        <v>5.0090000000000003</v>
      </c>
      <c r="CF41" s="38">
        <f t="shared" si="11"/>
        <v>5.0090000000000003</v>
      </c>
      <c r="CG41" s="38">
        <f t="shared" si="11"/>
        <v>5.0090000000000003</v>
      </c>
      <c r="CH41" s="38">
        <f t="shared" si="11"/>
        <v>5.0090000000000003</v>
      </c>
      <c r="CI41" s="38">
        <f t="shared" si="11"/>
        <v>5.0090000000000003</v>
      </c>
      <c r="CJ41" s="38">
        <f t="shared" si="11"/>
        <v>5.0090000000000003</v>
      </c>
      <c r="CK41" s="38">
        <f t="shared" si="11"/>
        <v>5.0090000000000003</v>
      </c>
      <c r="CL41" s="38">
        <f t="shared" si="11"/>
        <v>5.0090000000000003</v>
      </c>
      <c r="CM41" s="38">
        <f t="shared" si="11"/>
        <v>5.0090000000000003</v>
      </c>
      <c r="CN41" s="38">
        <f t="shared" si="11"/>
        <v>5.0090000000000003</v>
      </c>
      <c r="CO41" s="38">
        <f t="shared" si="11"/>
        <v>5.0090000000000003</v>
      </c>
      <c r="CP41" s="38">
        <f t="shared" si="11"/>
        <v>5.0090000000000003</v>
      </c>
      <c r="CQ41" s="38">
        <f t="shared" si="11"/>
        <v>5.0090000000000003</v>
      </c>
      <c r="CR41" s="38">
        <f t="shared" si="11"/>
        <v>5.0090000000000003</v>
      </c>
      <c r="CS41" s="38">
        <f t="shared" si="11"/>
        <v>5.0090000000000003</v>
      </c>
      <c r="CT41" s="38">
        <f t="shared" si="11"/>
        <v>5.0090000000000003</v>
      </c>
      <c r="CU41" s="38">
        <f t="shared" si="11"/>
        <v>5.0090000000000003</v>
      </c>
      <c r="CV41" s="38">
        <f t="shared" si="11"/>
        <v>5.0090000000000003</v>
      </c>
      <c r="CW41" s="38">
        <f t="shared" si="11"/>
        <v>5.0090000000000003</v>
      </c>
      <c r="CX41" s="38">
        <f t="shared" si="11"/>
        <v>5.0090000000000003</v>
      </c>
      <c r="CY41" s="38">
        <f t="shared" si="11"/>
        <v>5.0090000000000003</v>
      </c>
      <c r="CZ41" s="38">
        <f t="shared" si="11"/>
        <v>5.0090000000000003</v>
      </c>
      <c r="DA41" s="38">
        <f t="shared" si="11"/>
        <v>5.0090000000000003</v>
      </c>
      <c r="DB41" s="38">
        <f t="shared" si="11"/>
        <v>5.0090000000000003</v>
      </c>
      <c r="DC41" s="38">
        <f t="shared" si="11"/>
        <v>5.0090000000000003</v>
      </c>
      <c r="DD41" s="38">
        <f t="shared" si="11"/>
        <v>5.0090000000000003</v>
      </c>
      <c r="DE41" s="38">
        <f t="shared" si="11"/>
        <v>5.0090000000000003</v>
      </c>
      <c r="DF41" s="38">
        <f t="shared" si="11"/>
        <v>5.0090000000000003</v>
      </c>
      <c r="DG41" s="38">
        <f t="shared" si="11"/>
        <v>5.0090000000000003</v>
      </c>
      <c r="DH41" s="38">
        <f t="shared" si="11"/>
        <v>5.0090000000000003</v>
      </c>
      <c r="DI41" s="38">
        <f t="shared" si="11"/>
        <v>5.0090000000000003</v>
      </c>
      <c r="DJ41" s="38">
        <f t="shared" si="11"/>
        <v>5.0090000000000003</v>
      </c>
      <c r="DK41" s="38">
        <f t="shared" si="11"/>
        <v>5.0090000000000003</v>
      </c>
      <c r="DL41" s="38">
        <f t="shared" si="11"/>
        <v>5.0090000000000003</v>
      </c>
      <c r="DM41" s="38">
        <f t="shared" si="11"/>
        <v>5.0090000000000003</v>
      </c>
      <c r="DN41" s="38">
        <f t="shared" si="11"/>
        <v>5.0090000000000003</v>
      </c>
      <c r="DO41" s="38">
        <f t="shared" si="11"/>
        <v>5.0090000000000003</v>
      </c>
      <c r="DP41" s="38">
        <f t="shared" si="11"/>
        <v>5.0090000000000003</v>
      </c>
      <c r="DQ41" s="38">
        <f t="shared" si="11"/>
        <v>5.0090000000000003</v>
      </c>
      <c r="DR41" s="38">
        <f t="shared" si="11"/>
        <v>5.0090000000000003</v>
      </c>
      <c r="DS41" s="38">
        <f t="shared" si="11"/>
        <v>5.0090000000000003</v>
      </c>
      <c r="DT41" s="38">
        <f t="shared" si="11"/>
        <v>5.0090000000000003</v>
      </c>
      <c r="DU41" s="38">
        <f t="shared" si="11"/>
        <v>5.0090000000000003</v>
      </c>
      <c r="DV41" s="38">
        <f t="shared" si="11"/>
        <v>5.0090000000000003</v>
      </c>
      <c r="DW41" s="38">
        <f t="shared" si="11"/>
        <v>5.0090000000000003</v>
      </c>
      <c r="DX41" s="38">
        <f t="shared" si="11"/>
        <v>5.0090000000000003</v>
      </c>
      <c r="DY41" s="38">
        <f t="shared" si="11"/>
        <v>5.0090000000000003</v>
      </c>
      <c r="DZ41" s="38">
        <f t="shared" si="11"/>
        <v>5.0090000000000003</v>
      </c>
      <c r="EA41" s="38">
        <f t="shared" si="11"/>
        <v>5.0090000000000003</v>
      </c>
      <c r="EB41" s="38">
        <f t="shared" si="11"/>
        <v>5.0090000000000003</v>
      </c>
      <c r="EC41" s="38">
        <f t="shared" si="11"/>
        <v>5.0090000000000003</v>
      </c>
      <c r="ED41" s="38">
        <f t="shared" si="11"/>
        <v>5.0090000000000003</v>
      </c>
      <c r="EE41" s="38">
        <f t="shared" si="11"/>
        <v>5.0090000000000003</v>
      </c>
      <c r="EF41" s="38">
        <f t="shared" si="11"/>
        <v>5.0090000000000003</v>
      </c>
      <c r="EG41" s="38">
        <f t="shared" si="11"/>
        <v>5.0090000000000003</v>
      </c>
      <c r="EH41" s="38">
        <f t="shared" si="11"/>
        <v>5.0090000000000003</v>
      </c>
      <c r="EI41" s="38">
        <f t="shared" ref="EI41:GH41" si="12">EI40/1000</f>
        <v>5.0090000000000003</v>
      </c>
      <c r="EJ41" s="38">
        <f t="shared" si="12"/>
        <v>5.0090000000000003</v>
      </c>
      <c r="EK41" s="38">
        <f t="shared" si="12"/>
        <v>5.0090000000000003</v>
      </c>
      <c r="EL41" s="38">
        <f t="shared" si="12"/>
        <v>5.0090000000000003</v>
      </c>
      <c r="EM41" s="38">
        <f t="shared" si="12"/>
        <v>5.0090000000000003</v>
      </c>
      <c r="EN41" s="38">
        <f t="shared" si="12"/>
        <v>5.0090000000000003</v>
      </c>
      <c r="EO41" s="38">
        <f t="shared" si="12"/>
        <v>5.0090000000000003</v>
      </c>
      <c r="EP41" s="38">
        <f t="shared" si="12"/>
        <v>5.0090000000000003</v>
      </c>
      <c r="EQ41" s="38">
        <f t="shared" si="12"/>
        <v>5.0090000000000003</v>
      </c>
      <c r="ER41" s="38">
        <f t="shared" si="12"/>
        <v>5.0090000000000003</v>
      </c>
      <c r="ES41" s="38">
        <f t="shared" si="12"/>
        <v>5.0090000000000003</v>
      </c>
      <c r="ET41" s="38">
        <f t="shared" si="12"/>
        <v>5.0090000000000003</v>
      </c>
      <c r="EU41" s="38">
        <f t="shared" si="12"/>
        <v>5.0090000000000003</v>
      </c>
      <c r="EV41" s="38">
        <f t="shared" si="12"/>
        <v>5.0090000000000003</v>
      </c>
      <c r="EW41" s="38">
        <f t="shared" si="12"/>
        <v>5.0090000000000003</v>
      </c>
      <c r="EX41" s="38">
        <f t="shared" si="12"/>
        <v>5.0090000000000003</v>
      </c>
      <c r="EY41" s="38">
        <f t="shared" si="12"/>
        <v>5.0090000000000003</v>
      </c>
      <c r="EZ41" s="38">
        <f t="shared" si="12"/>
        <v>5.0090000000000003</v>
      </c>
      <c r="FA41" s="38">
        <f t="shared" si="12"/>
        <v>5.0090000000000003</v>
      </c>
      <c r="FB41" s="38">
        <f t="shared" si="12"/>
        <v>5.0090000000000003</v>
      </c>
      <c r="FC41" s="38">
        <f t="shared" si="12"/>
        <v>5.0090000000000003</v>
      </c>
      <c r="FD41" s="38">
        <f t="shared" si="12"/>
        <v>5.0090000000000003</v>
      </c>
      <c r="FE41" s="38">
        <f t="shared" si="12"/>
        <v>5.0090000000000003</v>
      </c>
      <c r="FF41" s="38">
        <f t="shared" si="12"/>
        <v>5.0090000000000003</v>
      </c>
      <c r="FG41" s="38">
        <f t="shared" si="12"/>
        <v>5.0090000000000003</v>
      </c>
      <c r="FH41" s="38">
        <f t="shared" si="12"/>
        <v>5.0090000000000003</v>
      </c>
      <c r="FI41" s="38">
        <f t="shared" si="12"/>
        <v>5.0090000000000003</v>
      </c>
      <c r="FJ41" s="38">
        <f t="shared" si="12"/>
        <v>5.0090000000000003</v>
      </c>
      <c r="FK41" s="38">
        <f t="shared" si="12"/>
        <v>5.0090000000000003</v>
      </c>
      <c r="FL41" s="38">
        <f t="shared" si="12"/>
        <v>5.0090000000000003</v>
      </c>
      <c r="FM41" s="38">
        <f t="shared" si="12"/>
        <v>5.0090000000000003</v>
      </c>
      <c r="FN41" s="38">
        <f t="shared" si="12"/>
        <v>5.0090000000000003</v>
      </c>
      <c r="FO41" s="38">
        <f t="shared" si="12"/>
        <v>5.0090000000000003</v>
      </c>
      <c r="FP41" s="38">
        <f t="shared" si="12"/>
        <v>5.0090000000000003</v>
      </c>
      <c r="FQ41" s="38">
        <f t="shared" si="12"/>
        <v>5.0090000000000003</v>
      </c>
      <c r="FR41" s="38">
        <f t="shared" si="12"/>
        <v>5.0090000000000003</v>
      </c>
      <c r="FS41" s="38">
        <f t="shared" si="12"/>
        <v>5.0090000000000003</v>
      </c>
      <c r="FT41" s="38">
        <f t="shared" si="12"/>
        <v>5.0090000000000003</v>
      </c>
      <c r="FU41" s="38">
        <f t="shared" si="12"/>
        <v>5.0090000000000003</v>
      </c>
      <c r="FV41" s="38">
        <f t="shared" si="12"/>
        <v>5.0090000000000003</v>
      </c>
      <c r="FW41" s="38">
        <f t="shared" si="12"/>
        <v>5.0090000000000003</v>
      </c>
      <c r="FX41" s="38">
        <f t="shared" si="12"/>
        <v>5.0090000000000003</v>
      </c>
      <c r="FY41" s="38">
        <f t="shared" si="12"/>
        <v>5.0090000000000003</v>
      </c>
      <c r="FZ41" s="38">
        <f t="shared" si="12"/>
        <v>5.0090000000000003</v>
      </c>
      <c r="GA41" s="38">
        <f t="shared" si="12"/>
        <v>5.0090000000000003</v>
      </c>
      <c r="GB41" s="38">
        <f t="shared" si="12"/>
        <v>5.0090000000000003</v>
      </c>
      <c r="GC41" s="38">
        <f t="shared" si="12"/>
        <v>5.0090000000000003</v>
      </c>
      <c r="GD41" s="38">
        <f t="shared" si="12"/>
        <v>5.0090000000000003</v>
      </c>
      <c r="GE41" s="38">
        <f t="shared" si="12"/>
        <v>5.0090000000000003</v>
      </c>
      <c r="GF41" s="38">
        <f t="shared" si="12"/>
        <v>5.0090000000000003</v>
      </c>
      <c r="GG41" s="38">
        <f t="shared" si="12"/>
        <v>5.0090000000000003</v>
      </c>
      <c r="GH41" s="38">
        <f t="shared" si="12"/>
        <v>5.0090000000000003</v>
      </c>
    </row>
    <row r="42" spans="1:195" x14ac:dyDescent="0.35">
      <c r="C42" s="549"/>
      <c r="D42" s="40" t="s">
        <v>84</v>
      </c>
      <c r="E42" s="5" t="s">
        <v>94</v>
      </c>
      <c r="F42" s="125" t="e">
        <f>(F40-#REF!-#REF!-#REF!)</f>
        <v>#REF!</v>
      </c>
      <c r="H42" s="16"/>
      <c r="J42" s="15"/>
      <c r="K42" s="15">
        <f t="shared" ref="K42:BV42" si="13">K41*12</f>
        <v>60.108000000000004</v>
      </c>
      <c r="L42" s="15">
        <f t="shared" si="13"/>
        <v>60.108000000000004</v>
      </c>
      <c r="M42" s="15">
        <f t="shared" si="13"/>
        <v>60.108000000000004</v>
      </c>
      <c r="N42" s="15">
        <f t="shared" si="13"/>
        <v>60.108000000000004</v>
      </c>
      <c r="O42" s="15">
        <f t="shared" si="13"/>
        <v>60.108000000000004</v>
      </c>
      <c r="P42" s="15">
        <f t="shared" si="13"/>
        <v>60.108000000000004</v>
      </c>
      <c r="Q42" s="15">
        <f t="shared" si="13"/>
        <v>60.108000000000004</v>
      </c>
      <c r="R42" s="15">
        <f t="shared" si="13"/>
        <v>60.108000000000004</v>
      </c>
      <c r="S42" s="15">
        <f t="shared" si="13"/>
        <v>60.108000000000004</v>
      </c>
      <c r="T42" s="15">
        <f t="shared" si="13"/>
        <v>60.108000000000004</v>
      </c>
      <c r="U42" s="15">
        <f t="shared" si="13"/>
        <v>60.108000000000004</v>
      </c>
      <c r="V42" s="15">
        <f t="shared" si="13"/>
        <v>60.108000000000004</v>
      </c>
      <c r="W42" s="15">
        <f t="shared" si="13"/>
        <v>60.108000000000004</v>
      </c>
      <c r="X42" s="15">
        <f t="shared" si="13"/>
        <v>60.108000000000004</v>
      </c>
      <c r="Y42" s="15">
        <f t="shared" si="13"/>
        <v>60.108000000000004</v>
      </c>
      <c r="Z42" s="15">
        <f t="shared" si="13"/>
        <v>60.108000000000004</v>
      </c>
      <c r="AA42" s="15">
        <f t="shared" si="13"/>
        <v>60.108000000000004</v>
      </c>
      <c r="AB42" s="15">
        <f t="shared" si="13"/>
        <v>60.108000000000004</v>
      </c>
      <c r="AC42" s="15">
        <f t="shared" si="13"/>
        <v>60.108000000000004</v>
      </c>
      <c r="AD42" s="15">
        <f t="shared" si="13"/>
        <v>60.108000000000004</v>
      </c>
      <c r="AE42" s="15">
        <f t="shared" si="13"/>
        <v>60.108000000000004</v>
      </c>
      <c r="AF42" s="15">
        <f t="shared" si="13"/>
        <v>60.108000000000004</v>
      </c>
      <c r="AG42" s="15">
        <f t="shared" si="13"/>
        <v>60.108000000000004</v>
      </c>
      <c r="AH42" s="15">
        <f t="shared" si="13"/>
        <v>60.108000000000004</v>
      </c>
      <c r="AI42" s="15">
        <f t="shared" si="13"/>
        <v>60.108000000000004</v>
      </c>
      <c r="AJ42" s="15">
        <f t="shared" si="13"/>
        <v>60.108000000000004</v>
      </c>
      <c r="AK42" s="15">
        <f t="shared" si="13"/>
        <v>60.108000000000004</v>
      </c>
      <c r="AL42" s="15">
        <f t="shared" si="13"/>
        <v>60.108000000000004</v>
      </c>
      <c r="AM42" s="15">
        <f t="shared" si="13"/>
        <v>60.108000000000004</v>
      </c>
      <c r="AN42" s="15">
        <f t="shared" si="13"/>
        <v>60.108000000000004</v>
      </c>
      <c r="AO42" s="15">
        <f t="shared" si="13"/>
        <v>60.108000000000004</v>
      </c>
      <c r="AP42" s="15">
        <f t="shared" si="13"/>
        <v>60.108000000000004</v>
      </c>
      <c r="AQ42" s="15">
        <f t="shared" si="13"/>
        <v>60.108000000000004</v>
      </c>
      <c r="AR42" s="15">
        <f t="shared" si="13"/>
        <v>60.108000000000004</v>
      </c>
      <c r="AS42" s="15">
        <f t="shared" si="13"/>
        <v>60.108000000000004</v>
      </c>
      <c r="AT42" s="15">
        <f t="shared" si="13"/>
        <v>60.108000000000004</v>
      </c>
      <c r="AU42" s="15">
        <f t="shared" si="13"/>
        <v>60.108000000000004</v>
      </c>
      <c r="AV42" s="15">
        <f t="shared" si="13"/>
        <v>60.108000000000004</v>
      </c>
      <c r="AW42" s="15">
        <f t="shared" si="13"/>
        <v>60.108000000000004</v>
      </c>
      <c r="AX42" s="15">
        <f t="shared" si="13"/>
        <v>60.108000000000004</v>
      </c>
      <c r="AY42" s="15">
        <f t="shared" si="13"/>
        <v>60.108000000000004</v>
      </c>
      <c r="AZ42" s="15">
        <f t="shared" si="13"/>
        <v>60.108000000000004</v>
      </c>
      <c r="BA42" s="15">
        <f t="shared" si="13"/>
        <v>60.108000000000004</v>
      </c>
      <c r="BB42" s="15">
        <f t="shared" si="13"/>
        <v>60.108000000000004</v>
      </c>
      <c r="BC42" s="15">
        <f t="shared" si="13"/>
        <v>60.108000000000004</v>
      </c>
      <c r="BD42" s="15">
        <f t="shared" si="13"/>
        <v>60.108000000000004</v>
      </c>
      <c r="BE42" s="15">
        <f t="shared" si="13"/>
        <v>60.108000000000004</v>
      </c>
      <c r="BF42" s="15">
        <f t="shared" si="13"/>
        <v>60.108000000000004</v>
      </c>
      <c r="BG42" s="15">
        <f t="shared" si="13"/>
        <v>60.108000000000004</v>
      </c>
      <c r="BH42" s="15">
        <f t="shared" si="13"/>
        <v>60.108000000000004</v>
      </c>
      <c r="BI42" s="15">
        <f t="shared" si="13"/>
        <v>60.108000000000004</v>
      </c>
      <c r="BJ42" s="15">
        <f t="shared" si="13"/>
        <v>60.108000000000004</v>
      </c>
      <c r="BK42" s="15">
        <f t="shared" si="13"/>
        <v>60.108000000000004</v>
      </c>
      <c r="BL42" s="15">
        <f t="shared" si="13"/>
        <v>60.108000000000004</v>
      </c>
      <c r="BM42" s="15">
        <f t="shared" si="13"/>
        <v>60.108000000000004</v>
      </c>
      <c r="BN42" s="15">
        <f t="shared" si="13"/>
        <v>60.108000000000004</v>
      </c>
      <c r="BO42" s="15">
        <f t="shared" si="13"/>
        <v>60.108000000000004</v>
      </c>
      <c r="BP42" s="15">
        <f t="shared" si="13"/>
        <v>60.108000000000004</v>
      </c>
      <c r="BQ42" s="15">
        <f t="shared" si="13"/>
        <v>60.108000000000004</v>
      </c>
      <c r="BR42" s="15">
        <f t="shared" si="13"/>
        <v>60.108000000000004</v>
      </c>
      <c r="BS42" s="15">
        <f t="shared" si="13"/>
        <v>60.108000000000004</v>
      </c>
      <c r="BT42" s="15">
        <f t="shared" si="13"/>
        <v>60.108000000000004</v>
      </c>
      <c r="BU42" s="15">
        <f t="shared" si="13"/>
        <v>60.108000000000004</v>
      </c>
      <c r="BV42" s="15">
        <f t="shared" si="13"/>
        <v>60.108000000000004</v>
      </c>
      <c r="BW42" s="15">
        <f t="shared" ref="BW42:EH42" si="14">BW41*12</f>
        <v>60.108000000000004</v>
      </c>
      <c r="BX42" s="15">
        <f t="shared" si="14"/>
        <v>60.108000000000004</v>
      </c>
      <c r="BY42" s="15">
        <f t="shared" si="14"/>
        <v>60.108000000000004</v>
      </c>
      <c r="BZ42" s="15">
        <f t="shared" si="14"/>
        <v>60.108000000000004</v>
      </c>
      <c r="CA42" s="15">
        <f t="shared" si="14"/>
        <v>60.108000000000004</v>
      </c>
      <c r="CB42" s="15">
        <f t="shared" si="14"/>
        <v>60.108000000000004</v>
      </c>
      <c r="CC42" s="15">
        <f t="shared" si="14"/>
        <v>60.108000000000004</v>
      </c>
      <c r="CD42" s="15">
        <f t="shared" si="14"/>
        <v>60.108000000000004</v>
      </c>
      <c r="CE42" s="15">
        <f t="shared" si="14"/>
        <v>60.108000000000004</v>
      </c>
      <c r="CF42" s="15">
        <f t="shared" si="14"/>
        <v>60.108000000000004</v>
      </c>
      <c r="CG42" s="15">
        <f t="shared" si="14"/>
        <v>60.108000000000004</v>
      </c>
      <c r="CH42" s="15">
        <f t="shared" si="14"/>
        <v>60.108000000000004</v>
      </c>
      <c r="CI42" s="15">
        <f t="shared" si="14"/>
        <v>60.108000000000004</v>
      </c>
      <c r="CJ42" s="15">
        <f t="shared" si="14"/>
        <v>60.108000000000004</v>
      </c>
      <c r="CK42" s="15">
        <f t="shared" si="14"/>
        <v>60.108000000000004</v>
      </c>
      <c r="CL42" s="15">
        <f t="shared" si="14"/>
        <v>60.108000000000004</v>
      </c>
      <c r="CM42" s="15">
        <f t="shared" si="14"/>
        <v>60.108000000000004</v>
      </c>
      <c r="CN42" s="15">
        <f t="shared" si="14"/>
        <v>60.108000000000004</v>
      </c>
      <c r="CO42" s="15">
        <f t="shared" si="14"/>
        <v>60.108000000000004</v>
      </c>
      <c r="CP42" s="15">
        <f t="shared" si="14"/>
        <v>60.108000000000004</v>
      </c>
      <c r="CQ42" s="15">
        <f t="shared" si="14"/>
        <v>60.108000000000004</v>
      </c>
      <c r="CR42" s="15">
        <f t="shared" si="14"/>
        <v>60.108000000000004</v>
      </c>
      <c r="CS42" s="15">
        <f t="shared" si="14"/>
        <v>60.108000000000004</v>
      </c>
      <c r="CT42" s="15">
        <f t="shared" si="14"/>
        <v>60.108000000000004</v>
      </c>
      <c r="CU42" s="15">
        <f t="shared" si="14"/>
        <v>60.108000000000004</v>
      </c>
      <c r="CV42" s="15">
        <f t="shared" si="14"/>
        <v>60.108000000000004</v>
      </c>
      <c r="CW42" s="15">
        <f t="shared" si="14"/>
        <v>60.108000000000004</v>
      </c>
      <c r="CX42" s="15">
        <f t="shared" si="14"/>
        <v>60.108000000000004</v>
      </c>
      <c r="CY42" s="15">
        <f t="shared" si="14"/>
        <v>60.108000000000004</v>
      </c>
      <c r="CZ42" s="15">
        <f t="shared" si="14"/>
        <v>60.108000000000004</v>
      </c>
      <c r="DA42" s="15">
        <f t="shared" si="14"/>
        <v>60.108000000000004</v>
      </c>
      <c r="DB42" s="15">
        <f t="shared" si="14"/>
        <v>60.108000000000004</v>
      </c>
      <c r="DC42" s="15">
        <f t="shared" si="14"/>
        <v>60.108000000000004</v>
      </c>
      <c r="DD42" s="15">
        <f t="shared" si="14"/>
        <v>60.108000000000004</v>
      </c>
      <c r="DE42" s="15">
        <f t="shared" si="14"/>
        <v>60.108000000000004</v>
      </c>
      <c r="DF42" s="15">
        <f t="shared" si="14"/>
        <v>60.108000000000004</v>
      </c>
      <c r="DG42" s="15">
        <f t="shared" si="14"/>
        <v>60.108000000000004</v>
      </c>
      <c r="DH42" s="15">
        <f t="shared" si="14"/>
        <v>60.108000000000004</v>
      </c>
      <c r="DI42" s="15">
        <f t="shared" si="14"/>
        <v>60.108000000000004</v>
      </c>
      <c r="DJ42" s="15">
        <f t="shared" si="14"/>
        <v>60.108000000000004</v>
      </c>
      <c r="DK42" s="15">
        <f t="shared" si="14"/>
        <v>60.108000000000004</v>
      </c>
      <c r="DL42" s="15">
        <f t="shared" si="14"/>
        <v>60.108000000000004</v>
      </c>
      <c r="DM42" s="15">
        <f t="shared" si="14"/>
        <v>60.108000000000004</v>
      </c>
      <c r="DN42" s="15">
        <f t="shared" si="14"/>
        <v>60.108000000000004</v>
      </c>
      <c r="DO42" s="15">
        <f t="shared" si="14"/>
        <v>60.108000000000004</v>
      </c>
      <c r="DP42" s="15">
        <f t="shared" si="14"/>
        <v>60.108000000000004</v>
      </c>
      <c r="DQ42" s="15">
        <f t="shared" si="14"/>
        <v>60.108000000000004</v>
      </c>
      <c r="DR42" s="15">
        <f t="shared" si="14"/>
        <v>60.108000000000004</v>
      </c>
      <c r="DS42" s="15">
        <f t="shared" si="14"/>
        <v>60.108000000000004</v>
      </c>
      <c r="DT42" s="15">
        <f t="shared" si="14"/>
        <v>60.108000000000004</v>
      </c>
      <c r="DU42" s="15">
        <f t="shared" si="14"/>
        <v>60.108000000000004</v>
      </c>
      <c r="DV42" s="15">
        <f t="shared" si="14"/>
        <v>60.108000000000004</v>
      </c>
      <c r="DW42" s="15">
        <f t="shared" si="14"/>
        <v>60.108000000000004</v>
      </c>
      <c r="DX42" s="15">
        <f t="shared" si="14"/>
        <v>60.108000000000004</v>
      </c>
      <c r="DY42" s="15">
        <f t="shared" si="14"/>
        <v>60.108000000000004</v>
      </c>
      <c r="DZ42" s="15">
        <f t="shared" si="14"/>
        <v>60.108000000000004</v>
      </c>
      <c r="EA42" s="15">
        <f t="shared" si="14"/>
        <v>60.108000000000004</v>
      </c>
      <c r="EB42" s="15">
        <f t="shared" si="14"/>
        <v>60.108000000000004</v>
      </c>
      <c r="EC42" s="15">
        <f t="shared" si="14"/>
        <v>60.108000000000004</v>
      </c>
      <c r="ED42" s="15">
        <f t="shared" si="14"/>
        <v>60.108000000000004</v>
      </c>
      <c r="EE42" s="15">
        <f t="shared" si="14"/>
        <v>60.108000000000004</v>
      </c>
      <c r="EF42" s="15">
        <f t="shared" si="14"/>
        <v>60.108000000000004</v>
      </c>
      <c r="EG42" s="15">
        <f t="shared" si="14"/>
        <v>60.108000000000004</v>
      </c>
      <c r="EH42" s="15">
        <f t="shared" si="14"/>
        <v>60.108000000000004</v>
      </c>
      <c r="EI42" s="15">
        <f t="shared" ref="EI42:GH42" si="15">EI41*12</f>
        <v>60.108000000000004</v>
      </c>
      <c r="EJ42" s="15">
        <f t="shared" si="15"/>
        <v>60.108000000000004</v>
      </c>
      <c r="EK42" s="15">
        <f t="shared" si="15"/>
        <v>60.108000000000004</v>
      </c>
      <c r="EL42" s="15">
        <f t="shared" si="15"/>
        <v>60.108000000000004</v>
      </c>
      <c r="EM42" s="15">
        <f t="shared" si="15"/>
        <v>60.108000000000004</v>
      </c>
      <c r="EN42" s="15">
        <f t="shared" si="15"/>
        <v>60.108000000000004</v>
      </c>
      <c r="EO42" s="15">
        <f t="shared" si="15"/>
        <v>60.108000000000004</v>
      </c>
      <c r="EP42" s="15">
        <f t="shared" si="15"/>
        <v>60.108000000000004</v>
      </c>
      <c r="EQ42" s="15">
        <f t="shared" si="15"/>
        <v>60.108000000000004</v>
      </c>
      <c r="ER42" s="15">
        <f t="shared" si="15"/>
        <v>60.108000000000004</v>
      </c>
      <c r="ES42" s="15">
        <f t="shared" si="15"/>
        <v>60.108000000000004</v>
      </c>
      <c r="ET42" s="15">
        <f t="shared" si="15"/>
        <v>60.108000000000004</v>
      </c>
      <c r="EU42" s="15">
        <f t="shared" si="15"/>
        <v>60.108000000000004</v>
      </c>
      <c r="EV42" s="15">
        <f t="shared" si="15"/>
        <v>60.108000000000004</v>
      </c>
      <c r="EW42" s="15">
        <f t="shared" si="15"/>
        <v>60.108000000000004</v>
      </c>
      <c r="EX42" s="15">
        <f t="shared" si="15"/>
        <v>60.108000000000004</v>
      </c>
      <c r="EY42" s="15">
        <f t="shared" si="15"/>
        <v>60.108000000000004</v>
      </c>
      <c r="EZ42" s="15">
        <f t="shared" si="15"/>
        <v>60.108000000000004</v>
      </c>
      <c r="FA42" s="15">
        <f t="shared" si="15"/>
        <v>60.108000000000004</v>
      </c>
      <c r="FB42" s="15">
        <f t="shared" si="15"/>
        <v>60.108000000000004</v>
      </c>
      <c r="FC42" s="15">
        <f t="shared" si="15"/>
        <v>60.108000000000004</v>
      </c>
      <c r="FD42" s="15">
        <f t="shared" si="15"/>
        <v>60.108000000000004</v>
      </c>
      <c r="FE42" s="15">
        <f t="shared" si="15"/>
        <v>60.108000000000004</v>
      </c>
      <c r="FF42" s="15">
        <f t="shared" si="15"/>
        <v>60.108000000000004</v>
      </c>
      <c r="FG42" s="15">
        <f t="shared" si="15"/>
        <v>60.108000000000004</v>
      </c>
      <c r="FH42" s="15">
        <f t="shared" si="15"/>
        <v>60.108000000000004</v>
      </c>
      <c r="FI42" s="15">
        <f t="shared" si="15"/>
        <v>60.108000000000004</v>
      </c>
      <c r="FJ42" s="15">
        <f t="shared" si="15"/>
        <v>60.108000000000004</v>
      </c>
      <c r="FK42" s="15">
        <f t="shared" si="15"/>
        <v>60.108000000000004</v>
      </c>
      <c r="FL42" s="15">
        <f t="shared" si="15"/>
        <v>60.108000000000004</v>
      </c>
      <c r="FM42" s="15">
        <f t="shared" si="15"/>
        <v>60.108000000000004</v>
      </c>
      <c r="FN42" s="15">
        <f t="shared" si="15"/>
        <v>60.108000000000004</v>
      </c>
      <c r="FO42" s="15">
        <f t="shared" si="15"/>
        <v>60.108000000000004</v>
      </c>
      <c r="FP42" s="15">
        <f t="shared" si="15"/>
        <v>60.108000000000004</v>
      </c>
      <c r="FQ42" s="15">
        <f t="shared" si="15"/>
        <v>60.108000000000004</v>
      </c>
      <c r="FR42" s="15">
        <f t="shared" si="15"/>
        <v>60.108000000000004</v>
      </c>
      <c r="FS42" s="15">
        <f t="shared" si="15"/>
        <v>60.108000000000004</v>
      </c>
      <c r="FT42" s="15">
        <f t="shared" si="15"/>
        <v>60.108000000000004</v>
      </c>
      <c r="FU42" s="15">
        <f t="shared" si="15"/>
        <v>60.108000000000004</v>
      </c>
      <c r="FV42" s="15">
        <f t="shared" si="15"/>
        <v>60.108000000000004</v>
      </c>
      <c r="FW42" s="15">
        <f t="shared" si="15"/>
        <v>60.108000000000004</v>
      </c>
      <c r="FX42" s="15">
        <f t="shared" si="15"/>
        <v>60.108000000000004</v>
      </c>
      <c r="FY42" s="15">
        <f t="shared" si="15"/>
        <v>60.108000000000004</v>
      </c>
      <c r="FZ42" s="15">
        <f t="shared" si="15"/>
        <v>60.108000000000004</v>
      </c>
      <c r="GA42" s="15">
        <f t="shared" si="15"/>
        <v>60.108000000000004</v>
      </c>
      <c r="GB42" s="15">
        <f t="shared" si="15"/>
        <v>60.108000000000004</v>
      </c>
      <c r="GC42" s="15">
        <f t="shared" si="15"/>
        <v>60.108000000000004</v>
      </c>
      <c r="GD42" s="15">
        <f t="shared" si="15"/>
        <v>60.108000000000004</v>
      </c>
      <c r="GE42" s="15">
        <f t="shared" si="15"/>
        <v>60.108000000000004</v>
      </c>
      <c r="GF42" s="15">
        <f t="shared" si="15"/>
        <v>60.108000000000004</v>
      </c>
      <c r="GG42" s="15">
        <f t="shared" si="15"/>
        <v>60.108000000000004</v>
      </c>
      <c r="GH42" s="15">
        <f t="shared" si="15"/>
        <v>60.108000000000004</v>
      </c>
    </row>
    <row r="43" spans="1:195" x14ac:dyDescent="0.35">
      <c r="C43" s="549"/>
      <c r="D43" s="40" t="s">
        <v>85</v>
      </c>
      <c r="F43" s="14" t="e">
        <f>F42*1000</f>
        <v>#REF!</v>
      </c>
      <c r="H43" s="16"/>
      <c r="J43" s="15"/>
      <c r="K43" s="15">
        <f>K42+J43</f>
        <v>60.108000000000004</v>
      </c>
      <c r="L43" s="15">
        <f>L42+K43</f>
        <v>120.21600000000001</v>
      </c>
      <c r="M43" s="15">
        <f t="shared" ref="M43:BX43" si="16">M42+L43</f>
        <v>180.32400000000001</v>
      </c>
      <c r="N43" s="15">
        <f t="shared" si="16"/>
        <v>240.43200000000002</v>
      </c>
      <c r="O43" s="15">
        <f t="shared" si="16"/>
        <v>300.54000000000002</v>
      </c>
      <c r="P43" s="15">
        <f t="shared" si="16"/>
        <v>360.64800000000002</v>
      </c>
      <c r="Q43" s="15">
        <f t="shared" si="16"/>
        <v>420.75600000000003</v>
      </c>
      <c r="R43" s="15">
        <f t="shared" si="16"/>
        <v>480.86400000000003</v>
      </c>
      <c r="S43" s="15">
        <f t="shared" si="16"/>
        <v>540.97199999999998</v>
      </c>
      <c r="T43" s="15">
        <f t="shared" si="16"/>
        <v>601.07999999999993</v>
      </c>
      <c r="U43" s="15">
        <f t="shared" si="16"/>
        <v>661.18799999999987</v>
      </c>
      <c r="V43" s="15">
        <f t="shared" si="16"/>
        <v>721.29599999999982</v>
      </c>
      <c r="W43" s="15">
        <f t="shared" si="16"/>
        <v>781.40399999999977</v>
      </c>
      <c r="X43" s="15">
        <f t="shared" si="16"/>
        <v>841.51199999999972</v>
      </c>
      <c r="Y43" s="15">
        <f t="shared" si="16"/>
        <v>901.61999999999966</v>
      </c>
      <c r="Z43" s="15">
        <f t="shared" si="16"/>
        <v>961.72799999999961</v>
      </c>
      <c r="AA43" s="15">
        <f t="shared" si="16"/>
        <v>1021.8359999999996</v>
      </c>
      <c r="AB43" s="15">
        <f t="shared" si="16"/>
        <v>1081.9439999999995</v>
      </c>
      <c r="AC43" s="15">
        <f t="shared" si="16"/>
        <v>1142.0519999999995</v>
      </c>
      <c r="AD43" s="15">
        <f t="shared" si="16"/>
        <v>1202.1599999999994</v>
      </c>
      <c r="AE43" s="15">
        <f t="shared" si="16"/>
        <v>1262.2679999999993</v>
      </c>
      <c r="AF43" s="15">
        <f t="shared" si="16"/>
        <v>1322.3759999999993</v>
      </c>
      <c r="AG43" s="15">
        <f t="shared" si="16"/>
        <v>1382.4839999999992</v>
      </c>
      <c r="AH43" s="15">
        <f t="shared" si="16"/>
        <v>1442.5919999999992</v>
      </c>
      <c r="AI43" s="15">
        <f t="shared" si="16"/>
        <v>1502.6999999999991</v>
      </c>
      <c r="AJ43" s="15">
        <f t="shared" si="16"/>
        <v>1562.8079999999991</v>
      </c>
      <c r="AK43" s="15">
        <f t="shared" si="16"/>
        <v>1622.915999999999</v>
      </c>
      <c r="AL43" s="15">
        <f t="shared" si="16"/>
        <v>1683.023999999999</v>
      </c>
      <c r="AM43" s="15">
        <f t="shared" si="16"/>
        <v>1743.1319999999989</v>
      </c>
      <c r="AN43" s="15">
        <f t="shared" si="16"/>
        <v>1803.2399999999989</v>
      </c>
      <c r="AO43" s="15">
        <f t="shared" si="16"/>
        <v>1863.3479999999988</v>
      </c>
      <c r="AP43" s="15">
        <f t="shared" si="16"/>
        <v>1923.4559999999988</v>
      </c>
      <c r="AQ43" s="15">
        <f t="shared" si="16"/>
        <v>1983.5639999999987</v>
      </c>
      <c r="AR43" s="15">
        <f t="shared" si="16"/>
        <v>2043.6719999999987</v>
      </c>
      <c r="AS43" s="15">
        <f t="shared" si="16"/>
        <v>2103.7799999999988</v>
      </c>
      <c r="AT43" s="15">
        <f t="shared" si="16"/>
        <v>2163.887999999999</v>
      </c>
      <c r="AU43" s="15">
        <f t="shared" si="16"/>
        <v>2223.9959999999992</v>
      </c>
      <c r="AV43" s="15">
        <f t="shared" si="16"/>
        <v>2284.1039999999994</v>
      </c>
      <c r="AW43" s="15">
        <f t="shared" si="16"/>
        <v>2344.2119999999995</v>
      </c>
      <c r="AX43" s="15">
        <f t="shared" si="16"/>
        <v>2404.3199999999997</v>
      </c>
      <c r="AY43" s="15">
        <f t="shared" si="16"/>
        <v>2464.4279999999999</v>
      </c>
      <c r="AZ43" s="15">
        <f t="shared" si="16"/>
        <v>2524.5360000000001</v>
      </c>
      <c r="BA43" s="15">
        <f t="shared" si="16"/>
        <v>2584.6440000000002</v>
      </c>
      <c r="BB43" s="15">
        <f t="shared" si="16"/>
        <v>2644.7520000000004</v>
      </c>
      <c r="BC43" s="15">
        <f t="shared" si="16"/>
        <v>2704.8600000000006</v>
      </c>
      <c r="BD43" s="15">
        <f t="shared" si="16"/>
        <v>2764.9680000000008</v>
      </c>
      <c r="BE43" s="15">
        <f t="shared" si="16"/>
        <v>2825.0760000000009</v>
      </c>
      <c r="BF43" s="15">
        <f t="shared" si="16"/>
        <v>2885.1840000000011</v>
      </c>
      <c r="BG43" s="15">
        <f t="shared" si="16"/>
        <v>2945.2920000000013</v>
      </c>
      <c r="BH43" s="15">
        <f t="shared" si="16"/>
        <v>3005.4000000000015</v>
      </c>
      <c r="BI43" s="15">
        <f t="shared" si="16"/>
        <v>3065.5080000000016</v>
      </c>
      <c r="BJ43" s="15">
        <f t="shared" si="16"/>
        <v>3125.6160000000018</v>
      </c>
      <c r="BK43" s="15">
        <f t="shared" si="16"/>
        <v>3185.724000000002</v>
      </c>
      <c r="BL43" s="15">
        <f t="shared" si="16"/>
        <v>3245.8320000000022</v>
      </c>
      <c r="BM43" s="15">
        <f t="shared" si="16"/>
        <v>3305.9400000000023</v>
      </c>
      <c r="BN43" s="15">
        <f t="shared" si="16"/>
        <v>3366.0480000000025</v>
      </c>
      <c r="BO43" s="15">
        <f t="shared" si="16"/>
        <v>3426.1560000000027</v>
      </c>
      <c r="BP43" s="15">
        <f t="shared" si="16"/>
        <v>3486.2640000000029</v>
      </c>
      <c r="BQ43" s="15">
        <f t="shared" si="16"/>
        <v>3546.372000000003</v>
      </c>
      <c r="BR43" s="15">
        <f t="shared" si="16"/>
        <v>3606.4800000000032</v>
      </c>
      <c r="BS43" s="15">
        <f t="shared" si="16"/>
        <v>3666.5880000000034</v>
      </c>
      <c r="BT43" s="15">
        <f t="shared" si="16"/>
        <v>3726.6960000000036</v>
      </c>
      <c r="BU43" s="15">
        <f t="shared" si="16"/>
        <v>3786.8040000000037</v>
      </c>
      <c r="BV43" s="15">
        <f t="shared" si="16"/>
        <v>3846.9120000000039</v>
      </c>
      <c r="BW43" s="15">
        <f t="shared" si="16"/>
        <v>3907.0200000000041</v>
      </c>
      <c r="BX43" s="15">
        <f t="shared" si="16"/>
        <v>3967.1280000000042</v>
      </c>
      <c r="BY43" s="15">
        <f t="shared" ref="BY43:EJ43" si="17">BY42+BX43</f>
        <v>4027.2360000000044</v>
      </c>
      <c r="BZ43" s="15">
        <f t="shared" si="17"/>
        <v>4087.3440000000046</v>
      </c>
      <c r="CA43" s="15">
        <f t="shared" si="17"/>
        <v>4147.4520000000048</v>
      </c>
      <c r="CB43" s="15">
        <f t="shared" si="17"/>
        <v>4207.5600000000049</v>
      </c>
      <c r="CC43" s="15">
        <f t="shared" si="17"/>
        <v>4267.6680000000051</v>
      </c>
      <c r="CD43" s="15">
        <f t="shared" si="17"/>
        <v>4327.7760000000053</v>
      </c>
      <c r="CE43" s="15">
        <f t="shared" si="17"/>
        <v>4387.8840000000055</v>
      </c>
      <c r="CF43" s="15">
        <f t="shared" si="17"/>
        <v>4447.9920000000056</v>
      </c>
      <c r="CG43" s="15">
        <f t="shared" si="17"/>
        <v>4508.1000000000058</v>
      </c>
      <c r="CH43" s="15">
        <f t="shared" si="17"/>
        <v>4568.208000000006</v>
      </c>
      <c r="CI43" s="15">
        <f t="shared" si="17"/>
        <v>4628.3160000000062</v>
      </c>
      <c r="CJ43" s="15">
        <f t="shared" si="17"/>
        <v>4688.4240000000063</v>
      </c>
      <c r="CK43" s="15">
        <f t="shared" si="17"/>
        <v>4748.5320000000065</v>
      </c>
      <c r="CL43" s="15">
        <f t="shared" si="17"/>
        <v>4808.6400000000067</v>
      </c>
      <c r="CM43" s="15">
        <f t="shared" si="17"/>
        <v>4868.7480000000069</v>
      </c>
      <c r="CN43" s="15">
        <f t="shared" si="17"/>
        <v>4928.856000000007</v>
      </c>
      <c r="CO43" s="15">
        <f t="shared" si="17"/>
        <v>4988.9640000000072</v>
      </c>
      <c r="CP43" s="15">
        <f t="shared" si="17"/>
        <v>5049.0720000000074</v>
      </c>
      <c r="CQ43" s="15">
        <f t="shared" si="17"/>
        <v>5109.1800000000076</v>
      </c>
      <c r="CR43" s="15">
        <f t="shared" si="17"/>
        <v>5169.2880000000077</v>
      </c>
      <c r="CS43" s="15">
        <f t="shared" si="17"/>
        <v>5229.3960000000079</v>
      </c>
      <c r="CT43" s="15">
        <f t="shared" si="17"/>
        <v>5289.5040000000081</v>
      </c>
      <c r="CU43" s="15">
        <f t="shared" si="17"/>
        <v>5349.6120000000083</v>
      </c>
      <c r="CV43" s="15">
        <f t="shared" si="17"/>
        <v>5409.7200000000084</v>
      </c>
      <c r="CW43" s="15">
        <f t="shared" si="17"/>
        <v>5469.8280000000086</v>
      </c>
      <c r="CX43" s="15">
        <f t="shared" si="17"/>
        <v>5529.9360000000088</v>
      </c>
      <c r="CY43" s="15">
        <f t="shared" si="17"/>
        <v>5590.044000000009</v>
      </c>
      <c r="CZ43" s="15">
        <f t="shared" si="17"/>
        <v>5650.1520000000091</v>
      </c>
      <c r="DA43" s="15">
        <f t="shared" si="17"/>
        <v>5710.2600000000093</v>
      </c>
      <c r="DB43" s="15">
        <f t="shared" si="17"/>
        <v>5770.3680000000095</v>
      </c>
      <c r="DC43" s="15">
        <f t="shared" si="17"/>
        <v>5830.4760000000097</v>
      </c>
      <c r="DD43" s="15">
        <f t="shared" si="17"/>
        <v>5890.5840000000098</v>
      </c>
      <c r="DE43" s="15">
        <f t="shared" si="17"/>
        <v>5950.69200000001</v>
      </c>
      <c r="DF43" s="15">
        <f t="shared" si="17"/>
        <v>6010.8000000000102</v>
      </c>
      <c r="DG43" s="15">
        <f t="shared" si="17"/>
        <v>6070.9080000000104</v>
      </c>
      <c r="DH43" s="15">
        <f t="shared" si="17"/>
        <v>6131.0160000000105</v>
      </c>
      <c r="DI43" s="15">
        <f t="shared" si="17"/>
        <v>6191.1240000000107</v>
      </c>
      <c r="DJ43" s="15">
        <f t="shared" si="17"/>
        <v>6251.2320000000109</v>
      </c>
      <c r="DK43" s="15">
        <f t="shared" si="17"/>
        <v>6311.3400000000111</v>
      </c>
      <c r="DL43" s="15">
        <f t="shared" si="17"/>
        <v>6371.4480000000112</v>
      </c>
      <c r="DM43" s="15">
        <f t="shared" si="17"/>
        <v>6431.5560000000114</v>
      </c>
      <c r="DN43" s="15">
        <f t="shared" si="17"/>
        <v>6491.6640000000116</v>
      </c>
      <c r="DO43" s="15">
        <f t="shared" si="17"/>
        <v>6551.7720000000118</v>
      </c>
      <c r="DP43" s="15">
        <f t="shared" si="17"/>
        <v>6611.8800000000119</v>
      </c>
      <c r="DQ43" s="15">
        <f t="shared" si="17"/>
        <v>6671.9880000000121</v>
      </c>
      <c r="DR43" s="15">
        <f t="shared" si="17"/>
        <v>6732.0960000000123</v>
      </c>
      <c r="DS43" s="15">
        <f t="shared" si="17"/>
        <v>6792.2040000000125</v>
      </c>
      <c r="DT43" s="15">
        <f t="shared" si="17"/>
        <v>6852.3120000000126</v>
      </c>
      <c r="DU43" s="15">
        <f t="shared" si="17"/>
        <v>6912.4200000000128</v>
      </c>
      <c r="DV43" s="15">
        <f t="shared" si="17"/>
        <v>6972.528000000013</v>
      </c>
      <c r="DW43" s="15">
        <f t="shared" si="17"/>
        <v>7032.6360000000132</v>
      </c>
      <c r="DX43" s="15">
        <f t="shared" si="17"/>
        <v>7092.7440000000133</v>
      </c>
      <c r="DY43" s="15">
        <f t="shared" si="17"/>
        <v>7152.8520000000135</v>
      </c>
      <c r="DZ43" s="15">
        <f t="shared" si="17"/>
        <v>7212.9600000000137</v>
      </c>
      <c r="EA43" s="15">
        <f t="shared" si="17"/>
        <v>7273.0680000000139</v>
      </c>
      <c r="EB43" s="15">
        <f t="shared" si="17"/>
        <v>7333.176000000014</v>
      </c>
      <c r="EC43" s="15">
        <f t="shared" si="17"/>
        <v>7393.2840000000142</v>
      </c>
      <c r="ED43" s="15">
        <f t="shared" si="17"/>
        <v>7453.3920000000144</v>
      </c>
      <c r="EE43" s="15">
        <f t="shared" si="17"/>
        <v>7513.5000000000146</v>
      </c>
      <c r="EF43" s="15">
        <f t="shared" si="17"/>
        <v>7573.6080000000147</v>
      </c>
      <c r="EG43" s="15">
        <f t="shared" si="17"/>
        <v>7633.7160000000149</v>
      </c>
      <c r="EH43" s="15">
        <f t="shared" si="17"/>
        <v>7693.8240000000151</v>
      </c>
      <c r="EI43" s="15">
        <f t="shared" si="17"/>
        <v>7753.9320000000153</v>
      </c>
      <c r="EJ43" s="15">
        <f t="shared" si="17"/>
        <v>7814.0400000000154</v>
      </c>
      <c r="EK43" s="15">
        <f t="shared" ref="EK43:GH43" si="18">EK42+EJ43</f>
        <v>7874.1480000000156</v>
      </c>
      <c r="EL43" s="15">
        <f t="shared" si="18"/>
        <v>7934.2560000000158</v>
      </c>
      <c r="EM43" s="15">
        <f t="shared" si="18"/>
        <v>7994.3640000000159</v>
      </c>
      <c r="EN43" s="15">
        <f t="shared" si="18"/>
        <v>8054.4720000000161</v>
      </c>
      <c r="EO43" s="15">
        <f t="shared" si="18"/>
        <v>8114.5800000000163</v>
      </c>
      <c r="EP43" s="15">
        <f t="shared" si="18"/>
        <v>8174.6880000000165</v>
      </c>
      <c r="EQ43" s="15">
        <f t="shared" si="18"/>
        <v>8234.7960000000166</v>
      </c>
      <c r="ER43" s="15">
        <f t="shared" si="18"/>
        <v>8294.9040000000168</v>
      </c>
      <c r="ES43" s="15">
        <f t="shared" si="18"/>
        <v>8355.012000000017</v>
      </c>
      <c r="ET43" s="15">
        <f t="shared" si="18"/>
        <v>8415.1200000000172</v>
      </c>
      <c r="EU43" s="15">
        <f t="shared" si="18"/>
        <v>8475.2280000000173</v>
      </c>
      <c r="EV43" s="15">
        <f t="shared" si="18"/>
        <v>8535.3360000000175</v>
      </c>
      <c r="EW43" s="15">
        <f t="shared" si="18"/>
        <v>8595.4440000000177</v>
      </c>
      <c r="EX43" s="15">
        <f t="shared" si="18"/>
        <v>8655.5520000000179</v>
      </c>
      <c r="EY43" s="15">
        <f t="shared" si="18"/>
        <v>8715.660000000018</v>
      </c>
      <c r="EZ43" s="15">
        <f t="shared" si="18"/>
        <v>8775.7680000000182</v>
      </c>
      <c r="FA43" s="15">
        <f t="shared" si="18"/>
        <v>8835.8760000000184</v>
      </c>
      <c r="FB43" s="15">
        <f t="shared" si="18"/>
        <v>8895.9840000000186</v>
      </c>
      <c r="FC43" s="15">
        <f t="shared" si="18"/>
        <v>8956.0920000000187</v>
      </c>
      <c r="FD43" s="15">
        <f t="shared" si="18"/>
        <v>9016.2000000000189</v>
      </c>
      <c r="FE43" s="15">
        <f t="shared" si="18"/>
        <v>9076.3080000000191</v>
      </c>
      <c r="FF43" s="15">
        <f t="shared" si="18"/>
        <v>9136.4160000000193</v>
      </c>
      <c r="FG43" s="15">
        <f t="shared" si="18"/>
        <v>9196.5240000000194</v>
      </c>
      <c r="FH43" s="15">
        <f t="shared" si="18"/>
        <v>9256.6320000000196</v>
      </c>
      <c r="FI43" s="15">
        <f t="shared" si="18"/>
        <v>9316.7400000000198</v>
      </c>
      <c r="FJ43" s="15">
        <f t="shared" si="18"/>
        <v>9376.84800000002</v>
      </c>
      <c r="FK43" s="15">
        <f t="shared" si="18"/>
        <v>9436.9560000000201</v>
      </c>
      <c r="FL43" s="15">
        <f t="shared" si="18"/>
        <v>9497.0640000000203</v>
      </c>
      <c r="FM43" s="15">
        <f t="shared" si="18"/>
        <v>9557.1720000000205</v>
      </c>
      <c r="FN43" s="15">
        <f t="shared" si="18"/>
        <v>9617.2800000000207</v>
      </c>
      <c r="FO43" s="15">
        <f t="shared" si="18"/>
        <v>9677.3880000000208</v>
      </c>
      <c r="FP43" s="15">
        <f t="shared" si="18"/>
        <v>9737.496000000021</v>
      </c>
      <c r="FQ43" s="15">
        <f t="shared" si="18"/>
        <v>9797.6040000000212</v>
      </c>
      <c r="FR43" s="15">
        <f t="shared" si="18"/>
        <v>9857.7120000000214</v>
      </c>
      <c r="FS43" s="15">
        <f t="shared" si="18"/>
        <v>9917.8200000000215</v>
      </c>
      <c r="FT43" s="15">
        <f t="shared" si="18"/>
        <v>9977.9280000000217</v>
      </c>
      <c r="FU43" s="15">
        <f t="shared" si="18"/>
        <v>10038.036000000022</v>
      </c>
      <c r="FV43" s="15">
        <f t="shared" si="18"/>
        <v>10098.144000000022</v>
      </c>
      <c r="FW43" s="15">
        <f t="shared" si="18"/>
        <v>10158.252000000022</v>
      </c>
      <c r="FX43" s="15">
        <f t="shared" si="18"/>
        <v>10218.360000000022</v>
      </c>
      <c r="FY43" s="15">
        <f t="shared" si="18"/>
        <v>10278.468000000023</v>
      </c>
      <c r="FZ43" s="15">
        <f t="shared" si="18"/>
        <v>10338.576000000023</v>
      </c>
      <c r="GA43" s="15">
        <f t="shared" si="18"/>
        <v>10398.684000000023</v>
      </c>
      <c r="GB43" s="15">
        <f t="shared" si="18"/>
        <v>10458.792000000023</v>
      </c>
      <c r="GC43" s="15">
        <f t="shared" si="18"/>
        <v>10518.900000000023</v>
      </c>
      <c r="GD43" s="15">
        <f t="shared" si="18"/>
        <v>10579.008000000023</v>
      </c>
      <c r="GE43" s="15">
        <f t="shared" si="18"/>
        <v>10639.116000000024</v>
      </c>
      <c r="GF43" s="15">
        <f t="shared" si="18"/>
        <v>10699.224000000024</v>
      </c>
      <c r="GG43" s="15">
        <f t="shared" si="18"/>
        <v>10759.332000000024</v>
      </c>
      <c r="GH43" s="15">
        <f t="shared" si="18"/>
        <v>10819.440000000024</v>
      </c>
    </row>
    <row r="44" spans="1:195" x14ac:dyDescent="0.35">
      <c r="C44" s="551"/>
      <c r="K44" s="5" t="s">
        <v>86</v>
      </c>
      <c r="P44" s="5" t="s">
        <v>87</v>
      </c>
      <c r="R44" s="5" t="s">
        <v>88</v>
      </c>
      <c r="Z44" s="5" t="s">
        <v>89</v>
      </c>
      <c r="AD44" s="5" t="s">
        <v>95</v>
      </c>
      <c r="AH44" s="5" t="s">
        <v>90</v>
      </c>
    </row>
    <row r="45" spans="1:195" x14ac:dyDescent="0.35">
      <c r="C45" s="551"/>
      <c r="I45" s="41" t="s">
        <v>96</v>
      </c>
      <c r="K45" s="12">
        <f>SUMPRODUCT($I21:$I37,K21:K37)-$H$37+$G$5-$I$36</f>
        <v>1123</v>
      </c>
      <c r="L45" s="12">
        <f t="shared" ref="L45:AD45" si="19">SUMPRODUCT($I21:$I37,L21:L37)-$H$37+$G$5-$I$36</f>
        <v>1123</v>
      </c>
      <c r="M45" s="12">
        <f t="shared" si="19"/>
        <v>1123</v>
      </c>
      <c r="N45" s="12">
        <f t="shared" si="19"/>
        <v>1123</v>
      </c>
      <c r="O45" s="12">
        <f t="shared" si="19"/>
        <v>1123</v>
      </c>
      <c r="P45" s="12">
        <f t="shared" si="19"/>
        <v>1123</v>
      </c>
      <c r="Q45" s="12">
        <f t="shared" si="19"/>
        <v>1123</v>
      </c>
      <c r="R45" s="12">
        <f t="shared" si="19"/>
        <v>1123</v>
      </c>
      <c r="S45" s="12">
        <f t="shared" si="19"/>
        <v>1123</v>
      </c>
      <c r="T45" s="12">
        <f t="shared" si="19"/>
        <v>1123</v>
      </c>
      <c r="U45" s="12">
        <f t="shared" si="19"/>
        <v>1123</v>
      </c>
      <c r="V45" s="12">
        <f t="shared" si="19"/>
        <v>1123</v>
      </c>
      <c r="W45" s="12">
        <f t="shared" si="19"/>
        <v>1123</v>
      </c>
      <c r="X45" s="12">
        <f t="shared" si="19"/>
        <v>1123</v>
      </c>
      <c r="Y45" s="12">
        <f t="shared" si="19"/>
        <v>1123</v>
      </c>
      <c r="Z45" s="12">
        <f t="shared" si="19"/>
        <v>1123</v>
      </c>
      <c r="AA45" s="12">
        <f t="shared" si="19"/>
        <v>1123</v>
      </c>
      <c r="AB45" s="12">
        <f t="shared" si="19"/>
        <v>1123</v>
      </c>
      <c r="AC45" s="12">
        <f t="shared" si="19"/>
        <v>1123</v>
      </c>
      <c r="AD45" s="12">
        <f t="shared" si="19"/>
        <v>1123</v>
      </c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</row>
    <row r="46" spans="1:195" x14ac:dyDescent="0.35">
      <c r="C46" s="551"/>
      <c r="K46" s="15">
        <f>K45/1000*12.5</f>
        <v>14.0375</v>
      </c>
      <c r="L46" s="15">
        <f t="shared" ref="L46:AD46" si="20">L45/1000*12</f>
        <v>13.475999999999999</v>
      </c>
      <c r="M46" s="15">
        <f t="shared" si="20"/>
        <v>13.475999999999999</v>
      </c>
      <c r="N46" s="15">
        <f t="shared" si="20"/>
        <v>13.475999999999999</v>
      </c>
      <c r="O46" s="15">
        <f t="shared" si="20"/>
        <v>13.475999999999999</v>
      </c>
      <c r="P46" s="15">
        <f t="shared" si="20"/>
        <v>13.475999999999999</v>
      </c>
      <c r="Q46" s="15">
        <f t="shared" si="20"/>
        <v>13.475999999999999</v>
      </c>
      <c r="R46" s="15">
        <f t="shared" si="20"/>
        <v>13.475999999999999</v>
      </c>
      <c r="S46" s="15">
        <f t="shared" si="20"/>
        <v>13.475999999999999</v>
      </c>
      <c r="T46" s="15">
        <f t="shared" si="20"/>
        <v>13.475999999999999</v>
      </c>
      <c r="U46" s="15">
        <f t="shared" si="20"/>
        <v>13.475999999999999</v>
      </c>
      <c r="V46" s="15">
        <f t="shared" si="20"/>
        <v>13.475999999999999</v>
      </c>
      <c r="W46" s="15">
        <f t="shared" si="20"/>
        <v>13.475999999999999</v>
      </c>
      <c r="X46" s="15">
        <f t="shared" si="20"/>
        <v>13.475999999999999</v>
      </c>
      <c r="Y46" s="15">
        <f t="shared" si="20"/>
        <v>13.475999999999999</v>
      </c>
      <c r="Z46" s="15">
        <f t="shared" si="20"/>
        <v>13.475999999999999</v>
      </c>
      <c r="AA46" s="15">
        <f t="shared" si="20"/>
        <v>13.475999999999999</v>
      </c>
      <c r="AB46" s="15">
        <f t="shared" si="20"/>
        <v>13.475999999999999</v>
      </c>
      <c r="AC46" s="15">
        <f t="shared" si="20"/>
        <v>13.475999999999999</v>
      </c>
      <c r="AD46" s="15">
        <f t="shared" si="20"/>
        <v>13.475999999999999</v>
      </c>
    </row>
    <row r="47" spans="1:195" x14ac:dyDescent="0.35">
      <c r="C47" s="551"/>
      <c r="K47" s="15">
        <f>(K46+J47)</f>
        <v>14.0375</v>
      </c>
      <c r="L47" s="15">
        <f t="shared" ref="L47:AD47" si="21">(L46+K47)</f>
        <v>27.513500000000001</v>
      </c>
      <c r="M47" s="15">
        <f t="shared" si="21"/>
        <v>40.9895</v>
      </c>
      <c r="N47" s="15">
        <f t="shared" si="21"/>
        <v>54.465499999999999</v>
      </c>
      <c r="O47" s="15">
        <f t="shared" si="21"/>
        <v>67.941499999999991</v>
      </c>
      <c r="P47" s="15">
        <f t="shared" si="21"/>
        <v>81.41749999999999</v>
      </c>
      <c r="Q47" s="15">
        <f t="shared" si="21"/>
        <v>94.893499999999989</v>
      </c>
      <c r="R47" s="15">
        <f t="shared" si="21"/>
        <v>108.36949999999999</v>
      </c>
      <c r="S47" s="15">
        <f t="shared" si="21"/>
        <v>121.84549999999999</v>
      </c>
      <c r="T47" s="15">
        <f t="shared" si="21"/>
        <v>135.32149999999999</v>
      </c>
      <c r="U47" s="15">
        <f t="shared" si="21"/>
        <v>148.79749999999999</v>
      </c>
      <c r="V47" s="15">
        <f t="shared" si="21"/>
        <v>162.27349999999998</v>
      </c>
      <c r="W47" s="15">
        <f t="shared" si="21"/>
        <v>175.74949999999998</v>
      </c>
      <c r="X47" s="15">
        <f t="shared" si="21"/>
        <v>189.22549999999998</v>
      </c>
      <c r="Y47" s="15">
        <f t="shared" si="21"/>
        <v>202.70149999999998</v>
      </c>
      <c r="Z47" s="15">
        <f t="shared" si="21"/>
        <v>216.17749999999998</v>
      </c>
      <c r="AA47" s="15">
        <f t="shared" si="21"/>
        <v>229.65349999999998</v>
      </c>
      <c r="AB47" s="15">
        <f t="shared" si="21"/>
        <v>243.12949999999998</v>
      </c>
      <c r="AC47" s="15">
        <f t="shared" si="21"/>
        <v>256.60550000000001</v>
      </c>
      <c r="AD47" s="15">
        <f t="shared" si="21"/>
        <v>270.08150000000001</v>
      </c>
    </row>
    <row r="48" spans="1:195" ht="15" thickBot="1" x14ac:dyDescent="0.4">
      <c r="C48" s="550"/>
      <c r="K48" s="42">
        <f>K47/1000</f>
        <v>1.40375E-2</v>
      </c>
      <c r="L48" s="42">
        <f t="shared" ref="L48:AD48" si="22">L47/1000</f>
        <v>2.75135E-2</v>
      </c>
      <c r="M48" s="42">
        <f t="shared" si="22"/>
        <v>4.0989499999999998E-2</v>
      </c>
      <c r="N48" s="42">
        <f t="shared" si="22"/>
        <v>5.44655E-2</v>
      </c>
      <c r="O48" s="42">
        <f t="shared" si="22"/>
        <v>6.7941499999999988E-2</v>
      </c>
      <c r="P48" s="42">
        <f t="shared" si="22"/>
        <v>8.141749999999999E-2</v>
      </c>
      <c r="Q48" s="42">
        <f t="shared" si="22"/>
        <v>9.4893499999999992E-2</v>
      </c>
      <c r="R48" s="42">
        <f t="shared" si="22"/>
        <v>0.10836949999999999</v>
      </c>
      <c r="S48" s="42">
        <f t="shared" si="22"/>
        <v>0.12184549999999998</v>
      </c>
      <c r="T48" s="42">
        <f t="shared" si="22"/>
        <v>0.13532149999999998</v>
      </c>
      <c r="U48" s="42">
        <f t="shared" si="22"/>
        <v>0.14879749999999997</v>
      </c>
      <c r="V48" s="42">
        <f t="shared" si="22"/>
        <v>0.16227349999999999</v>
      </c>
      <c r="W48" s="42">
        <f t="shared" si="22"/>
        <v>0.17574949999999998</v>
      </c>
      <c r="X48" s="42">
        <f t="shared" si="22"/>
        <v>0.18922549999999999</v>
      </c>
      <c r="Y48" s="42">
        <f t="shared" si="22"/>
        <v>0.20270149999999998</v>
      </c>
      <c r="Z48" s="42">
        <f t="shared" si="22"/>
        <v>0.21617749999999997</v>
      </c>
      <c r="AA48" s="42">
        <f t="shared" si="22"/>
        <v>0.22965349999999998</v>
      </c>
      <c r="AB48" s="42">
        <f t="shared" si="22"/>
        <v>0.24312949999999997</v>
      </c>
      <c r="AC48" s="42">
        <f t="shared" si="22"/>
        <v>0.25660549999999999</v>
      </c>
      <c r="AD48" s="42">
        <f t="shared" si="22"/>
        <v>0.27008150000000003</v>
      </c>
    </row>
    <row r="49" spans="3:190" x14ac:dyDescent="0.35">
      <c r="K49" s="15"/>
    </row>
    <row r="50" spans="3:190" x14ac:dyDescent="0.35">
      <c r="I50" s="12" t="s">
        <v>97</v>
      </c>
      <c r="K50" s="15">
        <f>GH43+AD47</f>
        <v>11089.521500000024</v>
      </c>
    </row>
    <row r="51" spans="3:190" ht="15" thickBot="1" x14ac:dyDescent="0.4"/>
    <row r="52" spans="3:190" x14ac:dyDescent="0.35">
      <c r="C52" s="552" t="s">
        <v>600</v>
      </c>
      <c r="D52" s="40" t="s">
        <v>82</v>
      </c>
      <c r="F52" s="125">
        <f>SUM(F2:F38)</f>
        <v>4.3599999999999994</v>
      </c>
      <c r="G52" s="12">
        <f>SUMPRODUCT($J6:$J38,G6:G38)</f>
        <v>3208</v>
      </c>
      <c r="H52" s="12">
        <f>SUMPRODUCT($J6:$J38,H6:H38)</f>
        <v>450</v>
      </c>
      <c r="I52" s="12">
        <f>SUM(I2:I38)</f>
        <v>6061</v>
      </c>
      <c r="K52" s="12">
        <f>SUMPRODUCT($I2:$I36,K2:K36)</f>
        <v>5009</v>
      </c>
      <c r="L52" s="12">
        <f t="shared" ref="L52:BW52" si="23">SUMPRODUCT($I2:$I36,L2:L36)</f>
        <v>5009</v>
      </c>
      <c r="M52" s="12">
        <f t="shared" si="23"/>
        <v>5009</v>
      </c>
      <c r="N52" s="12">
        <f t="shared" si="23"/>
        <v>5009</v>
      </c>
      <c r="O52" s="12">
        <f t="shared" si="23"/>
        <v>5009</v>
      </c>
      <c r="P52" s="12">
        <f t="shared" si="23"/>
        <v>5009</v>
      </c>
      <c r="Q52" s="12">
        <f t="shared" si="23"/>
        <v>5009</v>
      </c>
      <c r="R52" s="12">
        <f t="shared" si="23"/>
        <v>5009</v>
      </c>
      <c r="S52" s="12">
        <f t="shared" si="23"/>
        <v>5009</v>
      </c>
      <c r="T52" s="12">
        <f t="shared" si="23"/>
        <v>5009</v>
      </c>
      <c r="U52" s="12">
        <f t="shared" si="23"/>
        <v>5009</v>
      </c>
      <c r="V52" s="12">
        <f t="shared" si="23"/>
        <v>5009</v>
      </c>
      <c r="W52" s="12">
        <f t="shared" si="23"/>
        <v>5009</v>
      </c>
      <c r="X52" s="12">
        <f t="shared" si="23"/>
        <v>5009</v>
      </c>
      <c r="Y52" s="12">
        <f t="shared" si="23"/>
        <v>5009</v>
      </c>
      <c r="Z52" s="12">
        <f t="shared" si="23"/>
        <v>5009</v>
      </c>
      <c r="AA52" s="12">
        <f t="shared" si="23"/>
        <v>5009</v>
      </c>
      <c r="AB52" s="12">
        <f t="shared" si="23"/>
        <v>5009</v>
      </c>
      <c r="AC52" s="12">
        <f t="shared" si="23"/>
        <v>5009</v>
      </c>
      <c r="AD52" s="12">
        <f t="shared" si="23"/>
        <v>5009</v>
      </c>
      <c r="AE52" s="12">
        <f t="shared" si="23"/>
        <v>5009</v>
      </c>
      <c r="AF52" s="12">
        <f t="shared" si="23"/>
        <v>5009</v>
      </c>
      <c r="AG52" s="12">
        <f t="shared" si="23"/>
        <v>5009</v>
      </c>
      <c r="AH52" s="12">
        <f t="shared" si="23"/>
        <v>5009</v>
      </c>
      <c r="AI52" s="12">
        <f t="shared" si="23"/>
        <v>5009</v>
      </c>
      <c r="AJ52" s="12">
        <f t="shared" si="23"/>
        <v>5009</v>
      </c>
      <c r="AK52" s="12">
        <f t="shared" si="23"/>
        <v>5009</v>
      </c>
      <c r="AL52" s="12">
        <f t="shared" si="23"/>
        <v>5009</v>
      </c>
      <c r="AM52" s="12">
        <f t="shared" si="23"/>
        <v>5009</v>
      </c>
      <c r="AN52" s="12">
        <f t="shared" si="23"/>
        <v>5009</v>
      </c>
      <c r="AO52" s="12">
        <f t="shared" si="23"/>
        <v>5009</v>
      </c>
      <c r="AP52" s="12">
        <f t="shared" si="23"/>
        <v>5009</v>
      </c>
      <c r="AQ52" s="12">
        <f t="shared" si="23"/>
        <v>5009</v>
      </c>
      <c r="AR52" s="12">
        <f t="shared" si="23"/>
        <v>5009</v>
      </c>
      <c r="AS52" s="12">
        <f t="shared" si="23"/>
        <v>5009</v>
      </c>
      <c r="AT52" s="12">
        <f t="shared" si="23"/>
        <v>5009</v>
      </c>
      <c r="AU52" s="12">
        <f t="shared" si="23"/>
        <v>5009</v>
      </c>
      <c r="AV52" s="12">
        <f t="shared" si="23"/>
        <v>5009</v>
      </c>
      <c r="AW52" s="12">
        <f t="shared" si="23"/>
        <v>5009</v>
      </c>
      <c r="AX52" s="12">
        <f t="shared" si="23"/>
        <v>5009</v>
      </c>
      <c r="AY52" s="12">
        <f t="shared" si="23"/>
        <v>5009</v>
      </c>
      <c r="AZ52" s="12">
        <f t="shared" si="23"/>
        <v>5009</v>
      </c>
      <c r="BA52" s="12">
        <f t="shared" si="23"/>
        <v>5009</v>
      </c>
      <c r="BB52" s="12">
        <f t="shared" si="23"/>
        <v>5009</v>
      </c>
      <c r="BC52" s="12">
        <f t="shared" si="23"/>
        <v>5009</v>
      </c>
      <c r="BD52" s="12">
        <f t="shared" si="23"/>
        <v>5009</v>
      </c>
      <c r="BE52" s="12">
        <f t="shared" si="23"/>
        <v>5009</v>
      </c>
      <c r="BF52" s="12">
        <f t="shared" si="23"/>
        <v>5009</v>
      </c>
      <c r="BG52" s="12">
        <f t="shared" si="23"/>
        <v>5009</v>
      </c>
      <c r="BH52" s="12">
        <f t="shared" si="23"/>
        <v>5009</v>
      </c>
      <c r="BI52" s="12">
        <f t="shared" si="23"/>
        <v>5009</v>
      </c>
      <c r="BJ52" s="12">
        <f t="shared" si="23"/>
        <v>5009</v>
      </c>
      <c r="BK52" s="12">
        <f t="shared" si="23"/>
        <v>5009</v>
      </c>
      <c r="BL52" s="12">
        <f t="shared" si="23"/>
        <v>5009</v>
      </c>
      <c r="BM52" s="12">
        <f t="shared" si="23"/>
        <v>5009</v>
      </c>
      <c r="BN52" s="12">
        <f t="shared" si="23"/>
        <v>5009</v>
      </c>
      <c r="BO52" s="12">
        <f t="shared" si="23"/>
        <v>5009</v>
      </c>
      <c r="BP52" s="12">
        <f t="shared" si="23"/>
        <v>5009</v>
      </c>
      <c r="BQ52" s="12">
        <f t="shared" si="23"/>
        <v>5009</v>
      </c>
      <c r="BR52" s="12">
        <f t="shared" si="23"/>
        <v>5009</v>
      </c>
      <c r="BS52" s="12">
        <f t="shared" si="23"/>
        <v>5009</v>
      </c>
      <c r="BT52" s="12">
        <f t="shared" si="23"/>
        <v>5009</v>
      </c>
      <c r="BU52" s="12">
        <f t="shared" si="23"/>
        <v>5009</v>
      </c>
      <c r="BV52" s="12">
        <f t="shared" si="23"/>
        <v>5009</v>
      </c>
      <c r="BW52" s="12">
        <f t="shared" si="23"/>
        <v>5009</v>
      </c>
      <c r="BX52" s="12">
        <f t="shared" ref="BX52:EI52" si="24">SUMPRODUCT($I2:$I36,BX2:BX36)</f>
        <v>5009</v>
      </c>
      <c r="BY52" s="12">
        <f t="shared" si="24"/>
        <v>5009</v>
      </c>
      <c r="BZ52" s="12">
        <f t="shared" si="24"/>
        <v>5009</v>
      </c>
      <c r="CA52" s="12">
        <f t="shared" si="24"/>
        <v>5009</v>
      </c>
      <c r="CB52" s="12">
        <f t="shared" si="24"/>
        <v>5009</v>
      </c>
      <c r="CC52" s="12">
        <f t="shared" si="24"/>
        <v>5009</v>
      </c>
      <c r="CD52" s="12">
        <f t="shared" si="24"/>
        <v>5009</v>
      </c>
      <c r="CE52" s="12">
        <f t="shared" si="24"/>
        <v>5009</v>
      </c>
      <c r="CF52" s="12">
        <f t="shared" si="24"/>
        <v>5009</v>
      </c>
      <c r="CG52" s="12">
        <f t="shared" si="24"/>
        <v>5009</v>
      </c>
      <c r="CH52" s="12">
        <f t="shared" si="24"/>
        <v>5009</v>
      </c>
      <c r="CI52" s="12">
        <f t="shared" si="24"/>
        <v>5009</v>
      </c>
      <c r="CJ52" s="12">
        <f t="shared" si="24"/>
        <v>5009</v>
      </c>
      <c r="CK52" s="12">
        <f t="shared" si="24"/>
        <v>5009</v>
      </c>
      <c r="CL52" s="12">
        <f t="shared" si="24"/>
        <v>5009</v>
      </c>
      <c r="CM52" s="12">
        <f t="shared" si="24"/>
        <v>5009</v>
      </c>
      <c r="CN52" s="12">
        <f t="shared" si="24"/>
        <v>5009</v>
      </c>
      <c r="CO52" s="12">
        <f t="shared" si="24"/>
        <v>5009</v>
      </c>
      <c r="CP52" s="12">
        <f t="shared" si="24"/>
        <v>5009</v>
      </c>
      <c r="CQ52" s="12">
        <f t="shared" si="24"/>
        <v>5009</v>
      </c>
      <c r="CR52" s="12">
        <f t="shared" si="24"/>
        <v>5009</v>
      </c>
      <c r="CS52" s="12">
        <f t="shared" si="24"/>
        <v>5009</v>
      </c>
      <c r="CT52" s="12">
        <f t="shared" si="24"/>
        <v>5009</v>
      </c>
      <c r="CU52" s="12">
        <f t="shared" si="24"/>
        <v>5009</v>
      </c>
      <c r="CV52" s="12">
        <f t="shared" si="24"/>
        <v>5009</v>
      </c>
      <c r="CW52" s="12">
        <f t="shared" si="24"/>
        <v>5009</v>
      </c>
      <c r="CX52" s="12">
        <f t="shared" si="24"/>
        <v>5009</v>
      </c>
      <c r="CY52" s="12">
        <f t="shared" si="24"/>
        <v>5009</v>
      </c>
      <c r="CZ52" s="12">
        <f t="shared" si="24"/>
        <v>5009</v>
      </c>
      <c r="DA52" s="12">
        <f t="shared" si="24"/>
        <v>5009</v>
      </c>
      <c r="DB52" s="12">
        <f t="shared" si="24"/>
        <v>5009</v>
      </c>
      <c r="DC52" s="12">
        <f t="shared" si="24"/>
        <v>5009</v>
      </c>
      <c r="DD52" s="12">
        <f t="shared" si="24"/>
        <v>5009</v>
      </c>
      <c r="DE52" s="12">
        <f t="shared" si="24"/>
        <v>5009</v>
      </c>
      <c r="DF52" s="12">
        <f t="shared" si="24"/>
        <v>5009</v>
      </c>
      <c r="DG52" s="12">
        <f t="shared" si="24"/>
        <v>5009</v>
      </c>
      <c r="DH52" s="12">
        <f t="shared" si="24"/>
        <v>5009</v>
      </c>
      <c r="DI52" s="12">
        <f t="shared" si="24"/>
        <v>5009</v>
      </c>
      <c r="DJ52" s="12">
        <f t="shared" si="24"/>
        <v>5009</v>
      </c>
      <c r="DK52" s="12">
        <f t="shared" si="24"/>
        <v>5009</v>
      </c>
      <c r="DL52" s="12">
        <f t="shared" si="24"/>
        <v>5009</v>
      </c>
      <c r="DM52" s="12">
        <f t="shared" si="24"/>
        <v>5009</v>
      </c>
      <c r="DN52" s="12">
        <f t="shared" si="24"/>
        <v>5009</v>
      </c>
      <c r="DO52" s="12">
        <f t="shared" si="24"/>
        <v>5009</v>
      </c>
      <c r="DP52" s="12">
        <f t="shared" si="24"/>
        <v>5009</v>
      </c>
      <c r="DQ52" s="12">
        <f t="shared" si="24"/>
        <v>5009</v>
      </c>
      <c r="DR52" s="12">
        <f t="shared" si="24"/>
        <v>5009</v>
      </c>
      <c r="DS52" s="12">
        <f t="shared" si="24"/>
        <v>5009</v>
      </c>
      <c r="DT52" s="12">
        <f t="shared" si="24"/>
        <v>5009</v>
      </c>
      <c r="DU52" s="12">
        <f t="shared" si="24"/>
        <v>5009</v>
      </c>
      <c r="DV52" s="12">
        <f t="shared" si="24"/>
        <v>5009</v>
      </c>
      <c r="DW52" s="12">
        <f t="shared" si="24"/>
        <v>5009</v>
      </c>
      <c r="DX52" s="12">
        <f t="shared" si="24"/>
        <v>5009</v>
      </c>
      <c r="DY52" s="12">
        <f t="shared" si="24"/>
        <v>5009</v>
      </c>
      <c r="DZ52" s="12">
        <f t="shared" si="24"/>
        <v>5009</v>
      </c>
      <c r="EA52" s="12">
        <f t="shared" si="24"/>
        <v>5009</v>
      </c>
      <c r="EB52" s="12">
        <f t="shared" si="24"/>
        <v>5009</v>
      </c>
      <c r="EC52" s="12">
        <f t="shared" si="24"/>
        <v>5009</v>
      </c>
      <c r="ED52" s="12">
        <f t="shared" si="24"/>
        <v>5009</v>
      </c>
      <c r="EE52" s="12">
        <f t="shared" si="24"/>
        <v>5009</v>
      </c>
      <c r="EF52" s="12">
        <f t="shared" si="24"/>
        <v>5009</v>
      </c>
      <c r="EG52" s="12">
        <f t="shared" si="24"/>
        <v>5009</v>
      </c>
      <c r="EH52" s="12">
        <f t="shared" si="24"/>
        <v>5009</v>
      </c>
      <c r="EI52" s="12">
        <f t="shared" si="24"/>
        <v>5009</v>
      </c>
      <c r="EJ52" s="12">
        <f t="shared" ref="EJ52:GH52" si="25">SUMPRODUCT($I2:$I36,EJ2:EJ36)</f>
        <v>5009</v>
      </c>
      <c r="EK52" s="12">
        <f t="shared" si="25"/>
        <v>5009</v>
      </c>
      <c r="EL52" s="12">
        <f t="shared" si="25"/>
        <v>5009</v>
      </c>
      <c r="EM52" s="12">
        <f t="shared" si="25"/>
        <v>5009</v>
      </c>
      <c r="EN52" s="12">
        <f t="shared" si="25"/>
        <v>5009</v>
      </c>
      <c r="EO52" s="12">
        <f t="shared" si="25"/>
        <v>5009</v>
      </c>
      <c r="EP52" s="12">
        <f t="shared" si="25"/>
        <v>5009</v>
      </c>
      <c r="EQ52" s="12">
        <f t="shared" si="25"/>
        <v>5009</v>
      </c>
      <c r="ER52" s="12">
        <f t="shared" si="25"/>
        <v>5009</v>
      </c>
      <c r="ES52" s="12">
        <f t="shared" si="25"/>
        <v>5009</v>
      </c>
      <c r="ET52" s="12">
        <f t="shared" si="25"/>
        <v>5009</v>
      </c>
      <c r="EU52" s="12">
        <f t="shared" si="25"/>
        <v>5009</v>
      </c>
      <c r="EV52" s="12">
        <f t="shared" si="25"/>
        <v>5009</v>
      </c>
      <c r="EW52" s="12">
        <f t="shared" si="25"/>
        <v>5009</v>
      </c>
      <c r="EX52" s="12">
        <f t="shared" si="25"/>
        <v>5009</v>
      </c>
      <c r="EY52" s="12">
        <f t="shared" si="25"/>
        <v>5009</v>
      </c>
      <c r="EZ52" s="12">
        <f t="shared" si="25"/>
        <v>5009</v>
      </c>
      <c r="FA52" s="12">
        <f t="shared" si="25"/>
        <v>5009</v>
      </c>
      <c r="FB52" s="12">
        <f t="shared" si="25"/>
        <v>5009</v>
      </c>
      <c r="FC52" s="12">
        <f t="shared" si="25"/>
        <v>5009</v>
      </c>
      <c r="FD52" s="12">
        <f t="shared" si="25"/>
        <v>5009</v>
      </c>
      <c r="FE52" s="12">
        <f t="shared" si="25"/>
        <v>5009</v>
      </c>
      <c r="FF52" s="12">
        <f t="shared" si="25"/>
        <v>5009</v>
      </c>
      <c r="FG52" s="12">
        <f t="shared" si="25"/>
        <v>5009</v>
      </c>
      <c r="FH52" s="12">
        <f t="shared" si="25"/>
        <v>5009</v>
      </c>
      <c r="FI52" s="12">
        <f t="shared" si="25"/>
        <v>5009</v>
      </c>
      <c r="FJ52" s="12">
        <f t="shared" si="25"/>
        <v>5009</v>
      </c>
      <c r="FK52" s="12">
        <f t="shared" si="25"/>
        <v>5009</v>
      </c>
      <c r="FL52" s="12">
        <f t="shared" si="25"/>
        <v>5009</v>
      </c>
      <c r="FM52" s="12">
        <f t="shared" si="25"/>
        <v>5009</v>
      </c>
      <c r="FN52" s="12">
        <f t="shared" si="25"/>
        <v>5009</v>
      </c>
      <c r="FO52" s="12">
        <f t="shared" si="25"/>
        <v>5009</v>
      </c>
      <c r="FP52" s="12">
        <f t="shared" si="25"/>
        <v>5009</v>
      </c>
      <c r="FQ52" s="12">
        <f t="shared" si="25"/>
        <v>5009</v>
      </c>
      <c r="FR52" s="12">
        <f t="shared" si="25"/>
        <v>5009</v>
      </c>
      <c r="FS52" s="12">
        <f t="shared" si="25"/>
        <v>5009</v>
      </c>
      <c r="FT52" s="12">
        <f t="shared" si="25"/>
        <v>5009</v>
      </c>
      <c r="FU52" s="12">
        <f t="shared" si="25"/>
        <v>5009</v>
      </c>
      <c r="FV52" s="12">
        <f t="shared" si="25"/>
        <v>5009</v>
      </c>
      <c r="FW52" s="12">
        <f t="shared" si="25"/>
        <v>5009</v>
      </c>
      <c r="FX52" s="12">
        <f t="shared" si="25"/>
        <v>5009</v>
      </c>
      <c r="FY52" s="12">
        <f t="shared" si="25"/>
        <v>5009</v>
      </c>
      <c r="FZ52" s="12">
        <f t="shared" si="25"/>
        <v>5009</v>
      </c>
      <c r="GA52" s="12">
        <f t="shared" si="25"/>
        <v>5009</v>
      </c>
      <c r="GB52" s="12">
        <f t="shared" si="25"/>
        <v>5009</v>
      </c>
      <c r="GC52" s="12">
        <f t="shared" si="25"/>
        <v>5009</v>
      </c>
      <c r="GD52" s="12">
        <f t="shared" si="25"/>
        <v>5009</v>
      </c>
      <c r="GE52" s="12">
        <f t="shared" si="25"/>
        <v>5009</v>
      </c>
      <c r="GF52" s="12">
        <f t="shared" si="25"/>
        <v>5009</v>
      </c>
      <c r="GG52" s="12">
        <f t="shared" si="25"/>
        <v>5009</v>
      </c>
      <c r="GH52" s="12">
        <f t="shared" si="25"/>
        <v>5009</v>
      </c>
    </row>
    <row r="53" spans="3:190" x14ac:dyDescent="0.35">
      <c r="C53" s="551"/>
      <c r="D53" s="40" t="s">
        <v>83</v>
      </c>
      <c r="F53" s="14">
        <f>F52*1000</f>
        <v>4359.9999999999991</v>
      </c>
      <c r="G53" s="38">
        <f t="shared" ref="G53:I53" si="26">G52/1000</f>
        <v>3.2080000000000002</v>
      </c>
      <c r="H53" s="38">
        <f t="shared" si="26"/>
        <v>0.45</v>
      </c>
      <c r="I53" s="38">
        <f t="shared" si="26"/>
        <v>6.0609999999999999</v>
      </c>
      <c r="K53" s="38">
        <f t="shared" ref="K53:BV53" si="27">K52/1000</f>
        <v>5.0090000000000003</v>
      </c>
      <c r="L53" s="38">
        <f t="shared" si="27"/>
        <v>5.0090000000000003</v>
      </c>
      <c r="M53" s="38">
        <f t="shared" si="27"/>
        <v>5.0090000000000003</v>
      </c>
      <c r="N53" s="38">
        <f t="shared" si="27"/>
        <v>5.0090000000000003</v>
      </c>
      <c r="O53" s="38">
        <f t="shared" si="27"/>
        <v>5.0090000000000003</v>
      </c>
      <c r="P53" s="38">
        <f t="shared" si="27"/>
        <v>5.0090000000000003</v>
      </c>
      <c r="Q53" s="38">
        <f t="shared" si="27"/>
        <v>5.0090000000000003</v>
      </c>
      <c r="R53" s="38">
        <f t="shared" si="27"/>
        <v>5.0090000000000003</v>
      </c>
      <c r="S53" s="38">
        <f t="shared" si="27"/>
        <v>5.0090000000000003</v>
      </c>
      <c r="T53" s="38">
        <f t="shared" si="27"/>
        <v>5.0090000000000003</v>
      </c>
      <c r="U53" s="38">
        <f t="shared" si="27"/>
        <v>5.0090000000000003</v>
      </c>
      <c r="V53" s="38">
        <f t="shared" si="27"/>
        <v>5.0090000000000003</v>
      </c>
      <c r="W53" s="38">
        <f t="shared" si="27"/>
        <v>5.0090000000000003</v>
      </c>
      <c r="X53" s="38">
        <f t="shared" si="27"/>
        <v>5.0090000000000003</v>
      </c>
      <c r="Y53" s="38">
        <f t="shared" si="27"/>
        <v>5.0090000000000003</v>
      </c>
      <c r="Z53" s="38">
        <f t="shared" si="27"/>
        <v>5.0090000000000003</v>
      </c>
      <c r="AA53" s="38">
        <f t="shared" si="27"/>
        <v>5.0090000000000003</v>
      </c>
      <c r="AB53" s="38">
        <f t="shared" si="27"/>
        <v>5.0090000000000003</v>
      </c>
      <c r="AC53" s="38">
        <f t="shared" si="27"/>
        <v>5.0090000000000003</v>
      </c>
      <c r="AD53" s="38">
        <f t="shared" si="27"/>
        <v>5.0090000000000003</v>
      </c>
      <c r="AE53" s="38">
        <f t="shared" si="27"/>
        <v>5.0090000000000003</v>
      </c>
      <c r="AF53" s="38">
        <f t="shared" si="27"/>
        <v>5.0090000000000003</v>
      </c>
      <c r="AG53" s="38">
        <f t="shared" si="27"/>
        <v>5.0090000000000003</v>
      </c>
      <c r="AH53" s="38">
        <f t="shared" si="27"/>
        <v>5.0090000000000003</v>
      </c>
      <c r="AI53" s="38">
        <f t="shared" si="27"/>
        <v>5.0090000000000003</v>
      </c>
      <c r="AJ53" s="38">
        <f t="shared" si="27"/>
        <v>5.0090000000000003</v>
      </c>
      <c r="AK53" s="38">
        <f t="shared" si="27"/>
        <v>5.0090000000000003</v>
      </c>
      <c r="AL53" s="38">
        <f t="shared" si="27"/>
        <v>5.0090000000000003</v>
      </c>
      <c r="AM53" s="38">
        <f t="shared" si="27"/>
        <v>5.0090000000000003</v>
      </c>
      <c r="AN53" s="38">
        <f t="shared" si="27"/>
        <v>5.0090000000000003</v>
      </c>
      <c r="AO53" s="38">
        <f t="shared" si="27"/>
        <v>5.0090000000000003</v>
      </c>
      <c r="AP53" s="38">
        <f t="shared" si="27"/>
        <v>5.0090000000000003</v>
      </c>
      <c r="AQ53" s="38">
        <f t="shared" si="27"/>
        <v>5.0090000000000003</v>
      </c>
      <c r="AR53" s="38">
        <f t="shared" si="27"/>
        <v>5.0090000000000003</v>
      </c>
      <c r="AS53" s="38">
        <f t="shared" si="27"/>
        <v>5.0090000000000003</v>
      </c>
      <c r="AT53" s="38">
        <f t="shared" si="27"/>
        <v>5.0090000000000003</v>
      </c>
      <c r="AU53" s="38">
        <f t="shared" si="27"/>
        <v>5.0090000000000003</v>
      </c>
      <c r="AV53" s="38">
        <f t="shared" si="27"/>
        <v>5.0090000000000003</v>
      </c>
      <c r="AW53" s="38">
        <f t="shared" si="27"/>
        <v>5.0090000000000003</v>
      </c>
      <c r="AX53" s="38">
        <f t="shared" si="27"/>
        <v>5.0090000000000003</v>
      </c>
      <c r="AY53" s="38">
        <f t="shared" si="27"/>
        <v>5.0090000000000003</v>
      </c>
      <c r="AZ53" s="38">
        <f t="shared" si="27"/>
        <v>5.0090000000000003</v>
      </c>
      <c r="BA53" s="38">
        <f t="shared" si="27"/>
        <v>5.0090000000000003</v>
      </c>
      <c r="BB53" s="38">
        <f t="shared" si="27"/>
        <v>5.0090000000000003</v>
      </c>
      <c r="BC53" s="38">
        <f t="shared" si="27"/>
        <v>5.0090000000000003</v>
      </c>
      <c r="BD53" s="38">
        <f t="shared" si="27"/>
        <v>5.0090000000000003</v>
      </c>
      <c r="BE53" s="38">
        <f t="shared" si="27"/>
        <v>5.0090000000000003</v>
      </c>
      <c r="BF53" s="38">
        <f t="shared" si="27"/>
        <v>5.0090000000000003</v>
      </c>
      <c r="BG53" s="38">
        <f t="shared" si="27"/>
        <v>5.0090000000000003</v>
      </c>
      <c r="BH53" s="38">
        <f t="shared" si="27"/>
        <v>5.0090000000000003</v>
      </c>
      <c r="BI53" s="38">
        <f t="shared" si="27"/>
        <v>5.0090000000000003</v>
      </c>
      <c r="BJ53" s="38">
        <f t="shared" si="27"/>
        <v>5.0090000000000003</v>
      </c>
      <c r="BK53" s="38">
        <f t="shared" si="27"/>
        <v>5.0090000000000003</v>
      </c>
      <c r="BL53" s="38">
        <f t="shared" si="27"/>
        <v>5.0090000000000003</v>
      </c>
      <c r="BM53" s="38">
        <f t="shared" si="27"/>
        <v>5.0090000000000003</v>
      </c>
      <c r="BN53" s="38">
        <f t="shared" si="27"/>
        <v>5.0090000000000003</v>
      </c>
      <c r="BO53" s="38">
        <f t="shared" si="27"/>
        <v>5.0090000000000003</v>
      </c>
      <c r="BP53" s="38">
        <f t="shared" si="27"/>
        <v>5.0090000000000003</v>
      </c>
      <c r="BQ53" s="38">
        <f t="shared" si="27"/>
        <v>5.0090000000000003</v>
      </c>
      <c r="BR53" s="38">
        <f t="shared" si="27"/>
        <v>5.0090000000000003</v>
      </c>
      <c r="BS53" s="38">
        <f t="shared" si="27"/>
        <v>5.0090000000000003</v>
      </c>
      <c r="BT53" s="38">
        <f t="shared" si="27"/>
        <v>5.0090000000000003</v>
      </c>
      <c r="BU53" s="38">
        <f t="shared" si="27"/>
        <v>5.0090000000000003</v>
      </c>
      <c r="BV53" s="38">
        <f t="shared" si="27"/>
        <v>5.0090000000000003</v>
      </c>
      <c r="BW53" s="38">
        <f t="shared" ref="BW53:EH53" si="28">BW52/1000</f>
        <v>5.0090000000000003</v>
      </c>
      <c r="BX53" s="38">
        <f t="shared" si="28"/>
        <v>5.0090000000000003</v>
      </c>
      <c r="BY53" s="38">
        <f t="shared" si="28"/>
        <v>5.0090000000000003</v>
      </c>
      <c r="BZ53" s="38">
        <f t="shared" si="28"/>
        <v>5.0090000000000003</v>
      </c>
      <c r="CA53" s="38">
        <f t="shared" si="28"/>
        <v>5.0090000000000003</v>
      </c>
      <c r="CB53" s="38">
        <f t="shared" si="28"/>
        <v>5.0090000000000003</v>
      </c>
      <c r="CC53" s="38">
        <f t="shared" si="28"/>
        <v>5.0090000000000003</v>
      </c>
      <c r="CD53" s="38">
        <f t="shared" si="28"/>
        <v>5.0090000000000003</v>
      </c>
      <c r="CE53" s="38">
        <f t="shared" si="28"/>
        <v>5.0090000000000003</v>
      </c>
      <c r="CF53" s="38">
        <f t="shared" si="28"/>
        <v>5.0090000000000003</v>
      </c>
      <c r="CG53" s="38">
        <f t="shared" si="28"/>
        <v>5.0090000000000003</v>
      </c>
      <c r="CH53" s="38">
        <f t="shared" si="28"/>
        <v>5.0090000000000003</v>
      </c>
      <c r="CI53" s="38">
        <f t="shared" si="28"/>
        <v>5.0090000000000003</v>
      </c>
      <c r="CJ53" s="38">
        <f t="shared" si="28"/>
        <v>5.0090000000000003</v>
      </c>
      <c r="CK53" s="38">
        <f t="shared" si="28"/>
        <v>5.0090000000000003</v>
      </c>
      <c r="CL53" s="38">
        <f t="shared" si="28"/>
        <v>5.0090000000000003</v>
      </c>
      <c r="CM53" s="38">
        <f t="shared" si="28"/>
        <v>5.0090000000000003</v>
      </c>
      <c r="CN53" s="38">
        <f t="shared" si="28"/>
        <v>5.0090000000000003</v>
      </c>
      <c r="CO53" s="38">
        <f t="shared" si="28"/>
        <v>5.0090000000000003</v>
      </c>
      <c r="CP53" s="38">
        <f t="shared" si="28"/>
        <v>5.0090000000000003</v>
      </c>
      <c r="CQ53" s="38">
        <f t="shared" si="28"/>
        <v>5.0090000000000003</v>
      </c>
      <c r="CR53" s="38">
        <f t="shared" si="28"/>
        <v>5.0090000000000003</v>
      </c>
      <c r="CS53" s="38">
        <f t="shared" si="28"/>
        <v>5.0090000000000003</v>
      </c>
      <c r="CT53" s="38">
        <f t="shared" si="28"/>
        <v>5.0090000000000003</v>
      </c>
      <c r="CU53" s="38">
        <f t="shared" si="28"/>
        <v>5.0090000000000003</v>
      </c>
      <c r="CV53" s="38">
        <f t="shared" si="28"/>
        <v>5.0090000000000003</v>
      </c>
      <c r="CW53" s="38">
        <f t="shared" si="28"/>
        <v>5.0090000000000003</v>
      </c>
      <c r="CX53" s="38">
        <f t="shared" si="28"/>
        <v>5.0090000000000003</v>
      </c>
      <c r="CY53" s="38">
        <f t="shared" si="28"/>
        <v>5.0090000000000003</v>
      </c>
      <c r="CZ53" s="38">
        <f t="shared" si="28"/>
        <v>5.0090000000000003</v>
      </c>
      <c r="DA53" s="38">
        <f t="shared" si="28"/>
        <v>5.0090000000000003</v>
      </c>
      <c r="DB53" s="38">
        <f t="shared" si="28"/>
        <v>5.0090000000000003</v>
      </c>
      <c r="DC53" s="38">
        <f t="shared" si="28"/>
        <v>5.0090000000000003</v>
      </c>
      <c r="DD53" s="38">
        <f t="shared" si="28"/>
        <v>5.0090000000000003</v>
      </c>
      <c r="DE53" s="38">
        <f t="shared" si="28"/>
        <v>5.0090000000000003</v>
      </c>
      <c r="DF53" s="38">
        <f t="shared" si="28"/>
        <v>5.0090000000000003</v>
      </c>
      <c r="DG53" s="38">
        <f t="shared" si="28"/>
        <v>5.0090000000000003</v>
      </c>
      <c r="DH53" s="38">
        <f t="shared" si="28"/>
        <v>5.0090000000000003</v>
      </c>
      <c r="DI53" s="38">
        <f t="shared" si="28"/>
        <v>5.0090000000000003</v>
      </c>
      <c r="DJ53" s="38">
        <f t="shared" si="28"/>
        <v>5.0090000000000003</v>
      </c>
      <c r="DK53" s="38">
        <f t="shared" si="28"/>
        <v>5.0090000000000003</v>
      </c>
      <c r="DL53" s="38">
        <f t="shared" si="28"/>
        <v>5.0090000000000003</v>
      </c>
      <c r="DM53" s="38">
        <f t="shared" si="28"/>
        <v>5.0090000000000003</v>
      </c>
      <c r="DN53" s="38">
        <f t="shared" si="28"/>
        <v>5.0090000000000003</v>
      </c>
      <c r="DO53" s="38">
        <f t="shared" si="28"/>
        <v>5.0090000000000003</v>
      </c>
      <c r="DP53" s="38">
        <f t="shared" si="28"/>
        <v>5.0090000000000003</v>
      </c>
      <c r="DQ53" s="38">
        <f t="shared" si="28"/>
        <v>5.0090000000000003</v>
      </c>
      <c r="DR53" s="38">
        <f t="shared" si="28"/>
        <v>5.0090000000000003</v>
      </c>
      <c r="DS53" s="38">
        <f t="shared" si="28"/>
        <v>5.0090000000000003</v>
      </c>
      <c r="DT53" s="38">
        <f t="shared" si="28"/>
        <v>5.0090000000000003</v>
      </c>
      <c r="DU53" s="38">
        <f t="shared" si="28"/>
        <v>5.0090000000000003</v>
      </c>
      <c r="DV53" s="38">
        <f t="shared" si="28"/>
        <v>5.0090000000000003</v>
      </c>
      <c r="DW53" s="38">
        <f t="shared" si="28"/>
        <v>5.0090000000000003</v>
      </c>
      <c r="DX53" s="38">
        <f t="shared" si="28"/>
        <v>5.0090000000000003</v>
      </c>
      <c r="DY53" s="38">
        <f t="shared" si="28"/>
        <v>5.0090000000000003</v>
      </c>
      <c r="DZ53" s="38">
        <f t="shared" si="28"/>
        <v>5.0090000000000003</v>
      </c>
      <c r="EA53" s="38">
        <f t="shared" si="28"/>
        <v>5.0090000000000003</v>
      </c>
      <c r="EB53" s="38">
        <f t="shared" si="28"/>
        <v>5.0090000000000003</v>
      </c>
      <c r="EC53" s="38">
        <f t="shared" si="28"/>
        <v>5.0090000000000003</v>
      </c>
      <c r="ED53" s="38">
        <f t="shared" si="28"/>
        <v>5.0090000000000003</v>
      </c>
      <c r="EE53" s="38">
        <f t="shared" si="28"/>
        <v>5.0090000000000003</v>
      </c>
      <c r="EF53" s="38">
        <f t="shared" si="28"/>
        <v>5.0090000000000003</v>
      </c>
      <c r="EG53" s="38">
        <f t="shared" si="28"/>
        <v>5.0090000000000003</v>
      </c>
      <c r="EH53" s="38">
        <f t="shared" si="28"/>
        <v>5.0090000000000003</v>
      </c>
      <c r="EI53" s="38">
        <f t="shared" ref="EI53:GH53" si="29">EI52/1000</f>
        <v>5.0090000000000003</v>
      </c>
      <c r="EJ53" s="38">
        <f t="shared" si="29"/>
        <v>5.0090000000000003</v>
      </c>
      <c r="EK53" s="38">
        <f t="shared" si="29"/>
        <v>5.0090000000000003</v>
      </c>
      <c r="EL53" s="38">
        <f t="shared" si="29"/>
        <v>5.0090000000000003</v>
      </c>
      <c r="EM53" s="38">
        <f t="shared" si="29"/>
        <v>5.0090000000000003</v>
      </c>
      <c r="EN53" s="38">
        <f t="shared" si="29"/>
        <v>5.0090000000000003</v>
      </c>
      <c r="EO53" s="38">
        <f t="shared" si="29"/>
        <v>5.0090000000000003</v>
      </c>
      <c r="EP53" s="38">
        <f t="shared" si="29"/>
        <v>5.0090000000000003</v>
      </c>
      <c r="EQ53" s="38">
        <f t="shared" si="29"/>
        <v>5.0090000000000003</v>
      </c>
      <c r="ER53" s="38">
        <f t="shared" si="29"/>
        <v>5.0090000000000003</v>
      </c>
      <c r="ES53" s="38">
        <f t="shared" si="29"/>
        <v>5.0090000000000003</v>
      </c>
      <c r="ET53" s="38">
        <f t="shared" si="29"/>
        <v>5.0090000000000003</v>
      </c>
      <c r="EU53" s="38">
        <f t="shared" si="29"/>
        <v>5.0090000000000003</v>
      </c>
      <c r="EV53" s="38">
        <f t="shared" si="29"/>
        <v>5.0090000000000003</v>
      </c>
      <c r="EW53" s="38">
        <f t="shared" si="29"/>
        <v>5.0090000000000003</v>
      </c>
      <c r="EX53" s="38">
        <f t="shared" si="29"/>
        <v>5.0090000000000003</v>
      </c>
      <c r="EY53" s="38">
        <f t="shared" si="29"/>
        <v>5.0090000000000003</v>
      </c>
      <c r="EZ53" s="38">
        <f t="shared" si="29"/>
        <v>5.0090000000000003</v>
      </c>
      <c r="FA53" s="38">
        <f t="shared" si="29"/>
        <v>5.0090000000000003</v>
      </c>
      <c r="FB53" s="38">
        <f t="shared" si="29"/>
        <v>5.0090000000000003</v>
      </c>
      <c r="FC53" s="38">
        <f t="shared" si="29"/>
        <v>5.0090000000000003</v>
      </c>
      <c r="FD53" s="38">
        <f t="shared" si="29"/>
        <v>5.0090000000000003</v>
      </c>
      <c r="FE53" s="38">
        <f t="shared" si="29"/>
        <v>5.0090000000000003</v>
      </c>
      <c r="FF53" s="38">
        <f t="shared" si="29"/>
        <v>5.0090000000000003</v>
      </c>
      <c r="FG53" s="38">
        <f t="shared" si="29"/>
        <v>5.0090000000000003</v>
      </c>
      <c r="FH53" s="38">
        <f t="shared" si="29"/>
        <v>5.0090000000000003</v>
      </c>
      <c r="FI53" s="38">
        <f t="shared" si="29"/>
        <v>5.0090000000000003</v>
      </c>
      <c r="FJ53" s="38">
        <f t="shared" si="29"/>
        <v>5.0090000000000003</v>
      </c>
      <c r="FK53" s="38">
        <f t="shared" si="29"/>
        <v>5.0090000000000003</v>
      </c>
      <c r="FL53" s="38">
        <f t="shared" si="29"/>
        <v>5.0090000000000003</v>
      </c>
      <c r="FM53" s="38">
        <f t="shared" si="29"/>
        <v>5.0090000000000003</v>
      </c>
      <c r="FN53" s="38">
        <f t="shared" si="29"/>
        <v>5.0090000000000003</v>
      </c>
      <c r="FO53" s="38">
        <f t="shared" si="29"/>
        <v>5.0090000000000003</v>
      </c>
      <c r="FP53" s="38">
        <f t="shared" si="29"/>
        <v>5.0090000000000003</v>
      </c>
      <c r="FQ53" s="38">
        <f t="shared" si="29"/>
        <v>5.0090000000000003</v>
      </c>
      <c r="FR53" s="38">
        <f t="shared" si="29"/>
        <v>5.0090000000000003</v>
      </c>
      <c r="FS53" s="38">
        <f t="shared" si="29"/>
        <v>5.0090000000000003</v>
      </c>
      <c r="FT53" s="38">
        <f t="shared" si="29"/>
        <v>5.0090000000000003</v>
      </c>
      <c r="FU53" s="38">
        <f t="shared" si="29"/>
        <v>5.0090000000000003</v>
      </c>
      <c r="FV53" s="38">
        <f t="shared" si="29"/>
        <v>5.0090000000000003</v>
      </c>
      <c r="FW53" s="38">
        <f t="shared" si="29"/>
        <v>5.0090000000000003</v>
      </c>
      <c r="FX53" s="38">
        <f t="shared" si="29"/>
        <v>5.0090000000000003</v>
      </c>
      <c r="FY53" s="38">
        <f t="shared" si="29"/>
        <v>5.0090000000000003</v>
      </c>
      <c r="FZ53" s="38">
        <f t="shared" si="29"/>
        <v>5.0090000000000003</v>
      </c>
      <c r="GA53" s="38">
        <f t="shared" si="29"/>
        <v>5.0090000000000003</v>
      </c>
      <c r="GB53" s="38">
        <f t="shared" si="29"/>
        <v>5.0090000000000003</v>
      </c>
      <c r="GC53" s="38">
        <f t="shared" si="29"/>
        <v>5.0090000000000003</v>
      </c>
      <c r="GD53" s="38">
        <f t="shared" si="29"/>
        <v>5.0090000000000003</v>
      </c>
      <c r="GE53" s="38">
        <f t="shared" si="29"/>
        <v>5.0090000000000003</v>
      </c>
      <c r="GF53" s="38">
        <f t="shared" si="29"/>
        <v>5.0090000000000003</v>
      </c>
      <c r="GG53" s="38">
        <f t="shared" si="29"/>
        <v>5.0090000000000003</v>
      </c>
      <c r="GH53" s="38">
        <f t="shared" si="29"/>
        <v>5.0090000000000003</v>
      </c>
    </row>
    <row r="54" spans="3:190" x14ac:dyDescent="0.35">
      <c r="C54" s="551"/>
      <c r="D54" s="40" t="s">
        <v>84</v>
      </c>
      <c r="F54" s="125" t="e">
        <f>(F52-#REF!-#REF!-#REF!)</f>
        <v>#REF!</v>
      </c>
      <c r="K54" s="15">
        <f t="shared" ref="K54:BV54" si="30">K53*12</f>
        <v>60.108000000000004</v>
      </c>
      <c r="L54" s="15">
        <f t="shared" si="30"/>
        <v>60.108000000000004</v>
      </c>
      <c r="M54" s="15">
        <f t="shared" si="30"/>
        <v>60.108000000000004</v>
      </c>
      <c r="N54" s="15">
        <f t="shared" si="30"/>
        <v>60.108000000000004</v>
      </c>
      <c r="O54" s="15">
        <f t="shared" si="30"/>
        <v>60.108000000000004</v>
      </c>
      <c r="P54" s="15">
        <f t="shared" si="30"/>
        <v>60.108000000000004</v>
      </c>
      <c r="Q54" s="15">
        <f t="shared" si="30"/>
        <v>60.108000000000004</v>
      </c>
      <c r="R54" s="15">
        <f t="shared" si="30"/>
        <v>60.108000000000004</v>
      </c>
      <c r="S54" s="15">
        <f t="shared" si="30"/>
        <v>60.108000000000004</v>
      </c>
      <c r="T54" s="15">
        <f t="shared" si="30"/>
        <v>60.108000000000004</v>
      </c>
      <c r="U54" s="15">
        <f t="shared" si="30"/>
        <v>60.108000000000004</v>
      </c>
      <c r="V54" s="15">
        <f t="shared" si="30"/>
        <v>60.108000000000004</v>
      </c>
      <c r="W54" s="15">
        <f t="shared" si="30"/>
        <v>60.108000000000004</v>
      </c>
      <c r="X54" s="15">
        <f t="shared" si="30"/>
        <v>60.108000000000004</v>
      </c>
      <c r="Y54" s="15">
        <f t="shared" si="30"/>
        <v>60.108000000000004</v>
      </c>
      <c r="Z54" s="15">
        <f t="shared" si="30"/>
        <v>60.108000000000004</v>
      </c>
      <c r="AA54" s="15">
        <f t="shared" si="30"/>
        <v>60.108000000000004</v>
      </c>
      <c r="AB54" s="15">
        <f t="shared" si="30"/>
        <v>60.108000000000004</v>
      </c>
      <c r="AC54" s="15">
        <f t="shared" si="30"/>
        <v>60.108000000000004</v>
      </c>
      <c r="AD54" s="15">
        <f t="shared" si="30"/>
        <v>60.108000000000004</v>
      </c>
      <c r="AE54" s="15">
        <f t="shared" si="30"/>
        <v>60.108000000000004</v>
      </c>
      <c r="AF54" s="15">
        <f t="shared" si="30"/>
        <v>60.108000000000004</v>
      </c>
      <c r="AG54" s="15">
        <f t="shared" si="30"/>
        <v>60.108000000000004</v>
      </c>
      <c r="AH54" s="15">
        <f t="shared" si="30"/>
        <v>60.108000000000004</v>
      </c>
      <c r="AI54" s="15">
        <f t="shared" si="30"/>
        <v>60.108000000000004</v>
      </c>
      <c r="AJ54" s="15">
        <f t="shared" si="30"/>
        <v>60.108000000000004</v>
      </c>
      <c r="AK54" s="15">
        <f t="shared" si="30"/>
        <v>60.108000000000004</v>
      </c>
      <c r="AL54" s="15">
        <f t="shared" si="30"/>
        <v>60.108000000000004</v>
      </c>
      <c r="AM54" s="15">
        <f t="shared" si="30"/>
        <v>60.108000000000004</v>
      </c>
      <c r="AN54" s="15">
        <f t="shared" si="30"/>
        <v>60.108000000000004</v>
      </c>
      <c r="AO54" s="15">
        <f t="shared" si="30"/>
        <v>60.108000000000004</v>
      </c>
      <c r="AP54" s="15">
        <f t="shared" si="30"/>
        <v>60.108000000000004</v>
      </c>
      <c r="AQ54" s="15">
        <f t="shared" si="30"/>
        <v>60.108000000000004</v>
      </c>
      <c r="AR54" s="15">
        <f t="shared" si="30"/>
        <v>60.108000000000004</v>
      </c>
      <c r="AS54" s="15">
        <f t="shared" si="30"/>
        <v>60.108000000000004</v>
      </c>
      <c r="AT54" s="15">
        <f t="shared" si="30"/>
        <v>60.108000000000004</v>
      </c>
      <c r="AU54" s="15">
        <f t="shared" si="30"/>
        <v>60.108000000000004</v>
      </c>
      <c r="AV54" s="15">
        <f t="shared" si="30"/>
        <v>60.108000000000004</v>
      </c>
      <c r="AW54" s="15">
        <f t="shared" si="30"/>
        <v>60.108000000000004</v>
      </c>
      <c r="AX54" s="15">
        <f t="shared" si="30"/>
        <v>60.108000000000004</v>
      </c>
      <c r="AY54" s="15">
        <f t="shared" si="30"/>
        <v>60.108000000000004</v>
      </c>
      <c r="AZ54" s="15">
        <f t="shared" si="30"/>
        <v>60.108000000000004</v>
      </c>
      <c r="BA54" s="15">
        <f t="shared" si="30"/>
        <v>60.108000000000004</v>
      </c>
      <c r="BB54" s="15">
        <f t="shared" si="30"/>
        <v>60.108000000000004</v>
      </c>
      <c r="BC54" s="15">
        <f t="shared" si="30"/>
        <v>60.108000000000004</v>
      </c>
      <c r="BD54" s="15">
        <f t="shared" si="30"/>
        <v>60.108000000000004</v>
      </c>
      <c r="BE54" s="15">
        <f t="shared" si="30"/>
        <v>60.108000000000004</v>
      </c>
      <c r="BF54" s="15">
        <f t="shared" si="30"/>
        <v>60.108000000000004</v>
      </c>
      <c r="BG54" s="15">
        <f t="shared" si="30"/>
        <v>60.108000000000004</v>
      </c>
      <c r="BH54" s="15">
        <f t="shared" si="30"/>
        <v>60.108000000000004</v>
      </c>
      <c r="BI54" s="15">
        <f t="shared" si="30"/>
        <v>60.108000000000004</v>
      </c>
      <c r="BJ54" s="15">
        <f t="shared" si="30"/>
        <v>60.108000000000004</v>
      </c>
      <c r="BK54" s="15">
        <f t="shared" si="30"/>
        <v>60.108000000000004</v>
      </c>
      <c r="BL54" s="15">
        <f t="shared" si="30"/>
        <v>60.108000000000004</v>
      </c>
      <c r="BM54" s="15">
        <f t="shared" si="30"/>
        <v>60.108000000000004</v>
      </c>
      <c r="BN54" s="15">
        <f t="shared" si="30"/>
        <v>60.108000000000004</v>
      </c>
      <c r="BO54" s="15">
        <f t="shared" si="30"/>
        <v>60.108000000000004</v>
      </c>
      <c r="BP54" s="15">
        <f t="shared" si="30"/>
        <v>60.108000000000004</v>
      </c>
      <c r="BQ54" s="15">
        <f t="shared" si="30"/>
        <v>60.108000000000004</v>
      </c>
      <c r="BR54" s="15">
        <f t="shared" si="30"/>
        <v>60.108000000000004</v>
      </c>
      <c r="BS54" s="15">
        <f t="shared" si="30"/>
        <v>60.108000000000004</v>
      </c>
      <c r="BT54" s="15">
        <f t="shared" si="30"/>
        <v>60.108000000000004</v>
      </c>
      <c r="BU54" s="15">
        <f t="shared" si="30"/>
        <v>60.108000000000004</v>
      </c>
      <c r="BV54" s="15">
        <f t="shared" si="30"/>
        <v>60.108000000000004</v>
      </c>
      <c r="BW54" s="15">
        <f t="shared" ref="BW54:EH54" si="31">BW53*12</f>
        <v>60.108000000000004</v>
      </c>
      <c r="BX54" s="15">
        <f t="shared" si="31"/>
        <v>60.108000000000004</v>
      </c>
      <c r="BY54" s="15">
        <f t="shared" si="31"/>
        <v>60.108000000000004</v>
      </c>
      <c r="BZ54" s="15">
        <f t="shared" si="31"/>
        <v>60.108000000000004</v>
      </c>
      <c r="CA54" s="15">
        <f t="shared" si="31"/>
        <v>60.108000000000004</v>
      </c>
      <c r="CB54" s="15">
        <f t="shared" si="31"/>
        <v>60.108000000000004</v>
      </c>
      <c r="CC54" s="15">
        <f t="shared" si="31"/>
        <v>60.108000000000004</v>
      </c>
      <c r="CD54" s="15">
        <f t="shared" si="31"/>
        <v>60.108000000000004</v>
      </c>
      <c r="CE54" s="15">
        <f t="shared" si="31"/>
        <v>60.108000000000004</v>
      </c>
      <c r="CF54" s="15">
        <f t="shared" si="31"/>
        <v>60.108000000000004</v>
      </c>
      <c r="CG54" s="15">
        <f t="shared" si="31"/>
        <v>60.108000000000004</v>
      </c>
      <c r="CH54" s="15">
        <f t="shared" si="31"/>
        <v>60.108000000000004</v>
      </c>
      <c r="CI54" s="15">
        <f t="shared" si="31"/>
        <v>60.108000000000004</v>
      </c>
      <c r="CJ54" s="15">
        <f t="shared" si="31"/>
        <v>60.108000000000004</v>
      </c>
      <c r="CK54" s="15">
        <f t="shared" si="31"/>
        <v>60.108000000000004</v>
      </c>
      <c r="CL54" s="15">
        <f t="shared" si="31"/>
        <v>60.108000000000004</v>
      </c>
      <c r="CM54" s="15">
        <f t="shared" si="31"/>
        <v>60.108000000000004</v>
      </c>
      <c r="CN54" s="15">
        <f t="shared" si="31"/>
        <v>60.108000000000004</v>
      </c>
      <c r="CO54" s="15">
        <f t="shared" si="31"/>
        <v>60.108000000000004</v>
      </c>
      <c r="CP54" s="15">
        <f t="shared" si="31"/>
        <v>60.108000000000004</v>
      </c>
      <c r="CQ54" s="15">
        <f t="shared" si="31"/>
        <v>60.108000000000004</v>
      </c>
      <c r="CR54" s="15">
        <f t="shared" si="31"/>
        <v>60.108000000000004</v>
      </c>
      <c r="CS54" s="15">
        <f t="shared" si="31"/>
        <v>60.108000000000004</v>
      </c>
      <c r="CT54" s="15">
        <f t="shared" si="31"/>
        <v>60.108000000000004</v>
      </c>
      <c r="CU54" s="15">
        <f t="shared" si="31"/>
        <v>60.108000000000004</v>
      </c>
      <c r="CV54" s="15">
        <f t="shared" si="31"/>
        <v>60.108000000000004</v>
      </c>
      <c r="CW54" s="15">
        <f t="shared" si="31"/>
        <v>60.108000000000004</v>
      </c>
      <c r="CX54" s="15">
        <f t="shared" si="31"/>
        <v>60.108000000000004</v>
      </c>
      <c r="CY54" s="15">
        <f t="shared" si="31"/>
        <v>60.108000000000004</v>
      </c>
      <c r="CZ54" s="15">
        <f t="shared" si="31"/>
        <v>60.108000000000004</v>
      </c>
      <c r="DA54" s="15">
        <f t="shared" si="31"/>
        <v>60.108000000000004</v>
      </c>
      <c r="DB54" s="15">
        <f t="shared" si="31"/>
        <v>60.108000000000004</v>
      </c>
      <c r="DC54" s="15">
        <f t="shared" si="31"/>
        <v>60.108000000000004</v>
      </c>
      <c r="DD54" s="15">
        <f t="shared" si="31"/>
        <v>60.108000000000004</v>
      </c>
      <c r="DE54" s="15">
        <f t="shared" si="31"/>
        <v>60.108000000000004</v>
      </c>
      <c r="DF54" s="15">
        <f t="shared" si="31"/>
        <v>60.108000000000004</v>
      </c>
      <c r="DG54" s="15">
        <f t="shared" si="31"/>
        <v>60.108000000000004</v>
      </c>
      <c r="DH54" s="15">
        <f t="shared" si="31"/>
        <v>60.108000000000004</v>
      </c>
      <c r="DI54" s="15">
        <f t="shared" si="31"/>
        <v>60.108000000000004</v>
      </c>
      <c r="DJ54" s="15">
        <f t="shared" si="31"/>
        <v>60.108000000000004</v>
      </c>
      <c r="DK54" s="15">
        <f t="shared" si="31"/>
        <v>60.108000000000004</v>
      </c>
      <c r="DL54" s="15">
        <f t="shared" si="31"/>
        <v>60.108000000000004</v>
      </c>
      <c r="DM54" s="15">
        <f t="shared" si="31"/>
        <v>60.108000000000004</v>
      </c>
      <c r="DN54" s="15">
        <f t="shared" si="31"/>
        <v>60.108000000000004</v>
      </c>
      <c r="DO54" s="15">
        <f t="shared" si="31"/>
        <v>60.108000000000004</v>
      </c>
      <c r="DP54" s="15">
        <f t="shared" si="31"/>
        <v>60.108000000000004</v>
      </c>
      <c r="DQ54" s="15">
        <f t="shared" si="31"/>
        <v>60.108000000000004</v>
      </c>
      <c r="DR54" s="15">
        <f t="shared" si="31"/>
        <v>60.108000000000004</v>
      </c>
      <c r="DS54" s="15">
        <f t="shared" si="31"/>
        <v>60.108000000000004</v>
      </c>
      <c r="DT54" s="15">
        <f t="shared" si="31"/>
        <v>60.108000000000004</v>
      </c>
      <c r="DU54" s="15">
        <f t="shared" si="31"/>
        <v>60.108000000000004</v>
      </c>
      <c r="DV54" s="15">
        <f t="shared" si="31"/>
        <v>60.108000000000004</v>
      </c>
      <c r="DW54" s="15">
        <f t="shared" si="31"/>
        <v>60.108000000000004</v>
      </c>
      <c r="DX54" s="15">
        <f t="shared" si="31"/>
        <v>60.108000000000004</v>
      </c>
      <c r="DY54" s="15">
        <f t="shared" si="31"/>
        <v>60.108000000000004</v>
      </c>
      <c r="DZ54" s="15">
        <f t="shared" si="31"/>
        <v>60.108000000000004</v>
      </c>
      <c r="EA54" s="15">
        <f t="shared" si="31"/>
        <v>60.108000000000004</v>
      </c>
      <c r="EB54" s="15">
        <f t="shared" si="31"/>
        <v>60.108000000000004</v>
      </c>
      <c r="EC54" s="15">
        <f t="shared" si="31"/>
        <v>60.108000000000004</v>
      </c>
      <c r="ED54" s="15">
        <f t="shared" si="31"/>
        <v>60.108000000000004</v>
      </c>
      <c r="EE54" s="15">
        <f t="shared" si="31"/>
        <v>60.108000000000004</v>
      </c>
      <c r="EF54" s="15">
        <f t="shared" si="31"/>
        <v>60.108000000000004</v>
      </c>
      <c r="EG54" s="15">
        <f t="shared" si="31"/>
        <v>60.108000000000004</v>
      </c>
      <c r="EH54" s="15">
        <f t="shared" si="31"/>
        <v>60.108000000000004</v>
      </c>
      <c r="EI54" s="15">
        <f t="shared" ref="EI54:GH54" si="32">EI53*12</f>
        <v>60.108000000000004</v>
      </c>
      <c r="EJ54" s="15">
        <f t="shared" si="32"/>
        <v>60.108000000000004</v>
      </c>
      <c r="EK54" s="15">
        <f t="shared" si="32"/>
        <v>60.108000000000004</v>
      </c>
      <c r="EL54" s="15">
        <f t="shared" si="32"/>
        <v>60.108000000000004</v>
      </c>
      <c r="EM54" s="15">
        <f t="shared" si="32"/>
        <v>60.108000000000004</v>
      </c>
      <c r="EN54" s="15">
        <f t="shared" si="32"/>
        <v>60.108000000000004</v>
      </c>
      <c r="EO54" s="15">
        <f t="shared" si="32"/>
        <v>60.108000000000004</v>
      </c>
      <c r="EP54" s="15">
        <f t="shared" si="32"/>
        <v>60.108000000000004</v>
      </c>
      <c r="EQ54" s="15">
        <f t="shared" si="32"/>
        <v>60.108000000000004</v>
      </c>
      <c r="ER54" s="15">
        <f t="shared" si="32"/>
        <v>60.108000000000004</v>
      </c>
      <c r="ES54" s="15">
        <f t="shared" si="32"/>
        <v>60.108000000000004</v>
      </c>
      <c r="ET54" s="15">
        <f t="shared" si="32"/>
        <v>60.108000000000004</v>
      </c>
      <c r="EU54" s="15">
        <f t="shared" si="32"/>
        <v>60.108000000000004</v>
      </c>
      <c r="EV54" s="15">
        <f t="shared" si="32"/>
        <v>60.108000000000004</v>
      </c>
      <c r="EW54" s="15">
        <f t="shared" si="32"/>
        <v>60.108000000000004</v>
      </c>
      <c r="EX54" s="15">
        <f t="shared" si="32"/>
        <v>60.108000000000004</v>
      </c>
      <c r="EY54" s="15">
        <f t="shared" si="32"/>
        <v>60.108000000000004</v>
      </c>
      <c r="EZ54" s="15">
        <f t="shared" si="32"/>
        <v>60.108000000000004</v>
      </c>
      <c r="FA54" s="15">
        <f t="shared" si="32"/>
        <v>60.108000000000004</v>
      </c>
      <c r="FB54" s="15">
        <f t="shared" si="32"/>
        <v>60.108000000000004</v>
      </c>
      <c r="FC54" s="15">
        <f t="shared" si="32"/>
        <v>60.108000000000004</v>
      </c>
      <c r="FD54" s="15">
        <f t="shared" si="32"/>
        <v>60.108000000000004</v>
      </c>
      <c r="FE54" s="15">
        <f t="shared" si="32"/>
        <v>60.108000000000004</v>
      </c>
      <c r="FF54" s="15">
        <f t="shared" si="32"/>
        <v>60.108000000000004</v>
      </c>
      <c r="FG54" s="15">
        <f t="shared" si="32"/>
        <v>60.108000000000004</v>
      </c>
      <c r="FH54" s="15">
        <f t="shared" si="32"/>
        <v>60.108000000000004</v>
      </c>
      <c r="FI54" s="15">
        <f t="shared" si="32"/>
        <v>60.108000000000004</v>
      </c>
      <c r="FJ54" s="15">
        <f t="shared" si="32"/>
        <v>60.108000000000004</v>
      </c>
      <c r="FK54" s="15">
        <f t="shared" si="32"/>
        <v>60.108000000000004</v>
      </c>
      <c r="FL54" s="15">
        <f t="shared" si="32"/>
        <v>60.108000000000004</v>
      </c>
      <c r="FM54" s="15">
        <f t="shared" si="32"/>
        <v>60.108000000000004</v>
      </c>
      <c r="FN54" s="15">
        <f t="shared" si="32"/>
        <v>60.108000000000004</v>
      </c>
      <c r="FO54" s="15">
        <f t="shared" si="32"/>
        <v>60.108000000000004</v>
      </c>
      <c r="FP54" s="15">
        <f t="shared" si="32"/>
        <v>60.108000000000004</v>
      </c>
      <c r="FQ54" s="15">
        <f t="shared" si="32"/>
        <v>60.108000000000004</v>
      </c>
      <c r="FR54" s="15">
        <f t="shared" si="32"/>
        <v>60.108000000000004</v>
      </c>
      <c r="FS54" s="15">
        <f t="shared" si="32"/>
        <v>60.108000000000004</v>
      </c>
      <c r="FT54" s="15">
        <f t="shared" si="32"/>
        <v>60.108000000000004</v>
      </c>
      <c r="FU54" s="15">
        <f t="shared" si="32"/>
        <v>60.108000000000004</v>
      </c>
      <c r="FV54" s="15">
        <f t="shared" si="32"/>
        <v>60.108000000000004</v>
      </c>
      <c r="FW54" s="15">
        <f t="shared" si="32"/>
        <v>60.108000000000004</v>
      </c>
      <c r="FX54" s="15">
        <f t="shared" si="32"/>
        <v>60.108000000000004</v>
      </c>
      <c r="FY54" s="15">
        <f t="shared" si="32"/>
        <v>60.108000000000004</v>
      </c>
      <c r="FZ54" s="15">
        <f t="shared" si="32"/>
        <v>60.108000000000004</v>
      </c>
      <c r="GA54" s="15">
        <f t="shared" si="32"/>
        <v>60.108000000000004</v>
      </c>
      <c r="GB54" s="15">
        <f t="shared" si="32"/>
        <v>60.108000000000004</v>
      </c>
      <c r="GC54" s="15">
        <f t="shared" si="32"/>
        <v>60.108000000000004</v>
      </c>
      <c r="GD54" s="15">
        <f t="shared" si="32"/>
        <v>60.108000000000004</v>
      </c>
      <c r="GE54" s="15">
        <f t="shared" si="32"/>
        <v>60.108000000000004</v>
      </c>
      <c r="GF54" s="15">
        <f t="shared" si="32"/>
        <v>60.108000000000004</v>
      </c>
      <c r="GG54" s="15">
        <f t="shared" si="32"/>
        <v>60.108000000000004</v>
      </c>
      <c r="GH54" s="15">
        <f t="shared" si="32"/>
        <v>60.108000000000004</v>
      </c>
    </row>
    <row r="55" spans="3:190" x14ac:dyDescent="0.35">
      <c r="C55" s="551"/>
      <c r="D55" s="40" t="s">
        <v>85</v>
      </c>
      <c r="F55" s="14" t="e">
        <f>F54*1000</f>
        <v>#REF!</v>
      </c>
      <c r="K55" s="15">
        <f>K54+J55</f>
        <v>60.108000000000004</v>
      </c>
      <c r="L55" s="15">
        <f t="shared" ref="L55:BW55" si="33">L54+K55</f>
        <v>120.21600000000001</v>
      </c>
      <c r="M55" s="15">
        <f t="shared" si="33"/>
        <v>180.32400000000001</v>
      </c>
      <c r="N55" s="15">
        <f t="shared" si="33"/>
        <v>240.43200000000002</v>
      </c>
      <c r="O55" s="15">
        <f t="shared" si="33"/>
        <v>300.54000000000002</v>
      </c>
      <c r="P55" s="15">
        <f t="shared" si="33"/>
        <v>360.64800000000002</v>
      </c>
      <c r="Q55" s="15">
        <f t="shared" si="33"/>
        <v>420.75600000000003</v>
      </c>
      <c r="R55" s="15">
        <f t="shared" si="33"/>
        <v>480.86400000000003</v>
      </c>
      <c r="S55" s="15">
        <f t="shared" si="33"/>
        <v>540.97199999999998</v>
      </c>
      <c r="T55" s="15">
        <f t="shared" si="33"/>
        <v>601.07999999999993</v>
      </c>
      <c r="U55" s="15">
        <f t="shared" si="33"/>
        <v>661.18799999999987</v>
      </c>
      <c r="V55" s="15">
        <f t="shared" si="33"/>
        <v>721.29599999999982</v>
      </c>
      <c r="W55" s="15">
        <f t="shared" si="33"/>
        <v>781.40399999999977</v>
      </c>
      <c r="X55" s="15">
        <f t="shared" si="33"/>
        <v>841.51199999999972</v>
      </c>
      <c r="Y55" s="15">
        <f t="shared" si="33"/>
        <v>901.61999999999966</v>
      </c>
      <c r="Z55" s="15">
        <f t="shared" si="33"/>
        <v>961.72799999999961</v>
      </c>
      <c r="AA55" s="15">
        <f t="shared" si="33"/>
        <v>1021.8359999999996</v>
      </c>
      <c r="AB55" s="15">
        <f t="shared" si="33"/>
        <v>1081.9439999999995</v>
      </c>
      <c r="AC55" s="15">
        <f t="shared" si="33"/>
        <v>1142.0519999999995</v>
      </c>
      <c r="AD55" s="15">
        <f t="shared" si="33"/>
        <v>1202.1599999999994</v>
      </c>
      <c r="AE55" s="15">
        <f t="shared" si="33"/>
        <v>1262.2679999999993</v>
      </c>
      <c r="AF55" s="15">
        <f t="shared" si="33"/>
        <v>1322.3759999999993</v>
      </c>
      <c r="AG55" s="15">
        <f t="shared" si="33"/>
        <v>1382.4839999999992</v>
      </c>
      <c r="AH55" s="15">
        <f t="shared" si="33"/>
        <v>1442.5919999999992</v>
      </c>
      <c r="AI55" s="15">
        <f t="shared" si="33"/>
        <v>1502.6999999999991</v>
      </c>
      <c r="AJ55" s="15">
        <f t="shared" si="33"/>
        <v>1562.8079999999991</v>
      </c>
      <c r="AK55" s="15">
        <f t="shared" si="33"/>
        <v>1622.915999999999</v>
      </c>
      <c r="AL55" s="15">
        <f t="shared" si="33"/>
        <v>1683.023999999999</v>
      </c>
      <c r="AM55" s="15">
        <f t="shared" si="33"/>
        <v>1743.1319999999989</v>
      </c>
      <c r="AN55" s="15">
        <f t="shared" si="33"/>
        <v>1803.2399999999989</v>
      </c>
      <c r="AO55" s="15">
        <f t="shared" si="33"/>
        <v>1863.3479999999988</v>
      </c>
      <c r="AP55" s="15">
        <f t="shared" si="33"/>
        <v>1923.4559999999988</v>
      </c>
      <c r="AQ55" s="15">
        <f t="shared" si="33"/>
        <v>1983.5639999999987</v>
      </c>
      <c r="AR55" s="15">
        <f t="shared" si="33"/>
        <v>2043.6719999999987</v>
      </c>
      <c r="AS55" s="15">
        <f t="shared" si="33"/>
        <v>2103.7799999999988</v>
      </c>
      <c r="AT55" s="15">
        <f t="shared" si="33"/>
        <v>2163.887999999999</v>
      </c>
      <c r="AU55" s="15">
        <f t="shared" si="33"/>
        <v>2223.9959999999992</v>
      </c>
      <c r="AV55" s="15">
        <f t="shared" si="33"/>
        <v>2284.1039999999994</v>
      </c>
      <c r="AW55" s="15">
        <f t="shared" si="33"/>
        <v>2344.2119999999995</v>
      </c>
      <c r="AX55" s="15">
        <f t="shared" si="33"/>
        <v>2404.3199999999997</v>
      </c>
      <c r="AY55" s="15">
        <f t="shared" si="33"/>
        <v>2464.4279999999999</v>
      </c>
      <c r="AZ55" s="15">
        <f t="shared" si="33"/>
        <v>2524.5360000000001</v>
      </c>
      <c r="BA55" s="15">
        <f t="shared" si="33"/>
        <v>2584.6440000000002</v>
      </c>
      <c r="BB55" s="15">
        <f t="shared" si="33"/>
        <v>2644.7520000000004</v>
      </c>
      <c r="BC55" s="15">
        <f t="shared" si="33"/>
        <v>2704.8600000000006</v>
      </c>
      <c r="BD55" s="15">
        <f t="shared" si="33"/>
        <v>2764.9680000000008</v>
      </c>
      <c r="BE55" s="15">
        <f t="shared" si="33"/>
        <v>2825.0760000000009</v>
      </c>
      <c r="BF55" s="15">
        <f t="shared" si="33"/>
        <v>2885.1840000000011</v>
      </c>
      <c r="BG55" s="15">
        <f t="shared" si="33"/>
        <v>2945.2920000000013</v>
      </c>
      <c r="BH55" s="15">
        <f t="shared" si="33"/>
        <v>3005.4000000000015</v>
      </c>
      <c r="BI55" s="15">
        <f t="shared" si="33"/>
        <v>3065.5080000000016</v>
      </c>
      <c r="BJ55" s="15">
        <f t="shared" si="33"/>
        <v>3125.6160000000018</v>
      </c>
      <c r="BK55" s="15">
        <f t="shared" si="33"/>
        <v>3185.724000000002</v>
      </c>
      <c r="BL55" s="15">
        <f t="shared" si="33"/>
        <v>3245.8320000000022</v>
      </c>
      <c r="BM55" s="15">
        <f t="shared" si="33"/>
        <v>3305.9400000000023</v>
      </c>
      <c r="BN55" s="15">
        <f t="shared" si="33"/>
        <v>3366.0480000000025</v>
      </c>
      <c r="BO55" s="15">
        <f t="shared" si="33"/>
        <v>3426.1560000000027</v>
      </c>
      <c r="BP55" s="15">
        <f t="shared" si="33"/>
        <v>3486.2640000000029</v>
      </c>
      <c r="BQ55" s="15">
        <f t="shared" si="33"/>
        <v>3546.372000000003</v>
      </c>
      <c r="BR55" s="15">
        <f t="shared" si="33"/>
        <v>3606.4800000000032</v>
      </c>
      <c r="BS55" s="15">
        <f t="shared" si="33"/>
        <v>3666.5880000000034</v>
      </c>
      <c r="BT55" s="15">
        <f t="shared" si="33"/>
        <v>3726.6960000000036</v>
      </c>
      <c r="BU55" s="15">
        <f t="shared" si="33"/>
        <v>3786.8040000000037</v>
      </c>
      <c r="BV55" s="15">
        <f t="shared" si="33"/>
        <v>3846.9120000000039</v>
      </c>
      <c r="BW55" s="15">
        <f t="shared" si="33"/>
        <v>3907.0200000000041</v>
      </c>
      <c r="BX55" s="15">
        <f t="shared" ref="BX55:EI55" si="34">BX54+BW55</f>
        <v>3967.1280000000042</v>
      </c>
      <c r="BY55" s="15">
        <f t="shared" si="34"/>
        <v>4027.2360000000044</v>
      </c>
      <c r="BZ55" s="15">
        <f t="shared" si="34"/>
        <v>4087.3440000000046</v>
      </c>
      <c r="CA55" s="15">
        <f t="shared" si="34"/>
        <v>4147.4520000000048</v>
      </c>
      <c r="CB55" s="15">
        <f t="shared" si="34"/>
        <v>4207.5600000000049</v>
      </c>
      <c r="CC55" s="15">
        <f t="shared" si="34"/>
        <v>4267.6680000000051</v>
      </c>
      <c r="CD55" s="15">
        <f t="shared" si="34"/>
        <v>4327.7760000000053</v>
      </c>
      <c r="CE55" s="15">
        <f t="shared" si="34"/>
        <v>4387.8840000000055</v>
      </c>
      <c r="CF55" s="15">
        <f t="shared" si="34"/>
        <v>4447.9920000000056</v>
      </c>
      <c r="CG55" s="15">
        <f t="shared" si="34"/>
        <v>4508.1000000000058</v>
      </c>
      <c r="CH55" s="15">
        <f t="shared" si="34"/>
        <v>4568.208000000006</v>
      </c>
      <c r="CI55" s="15">
        <f t="shared" si="34"/>
        <v>4628.3160000000062</v>
      </c>
      <c r="CJ55" s="15">
        <f t="shared" si="34"/>
        <v>4688.4240000000063</v>
      </c>
      <c r="CK55" s="15">
        <f t="shared" si="34"/>
        <v>4748.5320000000065</v>
      </c>
      <c r="CL55" s="15">
        <f t="shared" si="34"/>
        <v>4808.6400000000067</v>
      </c>
      <c r="CM55" s="15">
        <f t="shared" si="34"/>
        <v>4868.7480000000069</v>
      </c>
      <c r="CN55" s="15">
        <f t="shared" si="34"/>
        <v>4928.856000000007</v>
      </c>
      <c r="CO55" s="15">
        <f t="shared" si="34"/>
        <v>4988.9640000000072</v>
      </c>
      <c r="CP55" s="15">
        <f t="shared" si="34"/>
        <v>5049.0720000000074</v>
      </c>
      <c r="CQ55" s="15">
        <f t="shared" si="34"/>
        <v>5109.1800000000076</v>
      </c>
      <c r="CR55" s="15">
        <f t="shared" si="34"/>
        <v>5169.2880000000077</v>
      </c>
      <c r="CS55" s="15">
        <f t="shared" si="34"/>
        <v>5229.3960000000079</v>
      </c>
      <c r="CT55" s="15">
        <f t="shared" si="34"/>
        <v>5289.5040000000081</v>
      </c>
      <c r="CU55" s="15">
        <f t="shared" si="34"/>
        <v>5349.6120000000083</v>
      </c>
      <c r="CV55" s="15">
        <f t="shared" si="34"/>
        <v>5409.7200000000084</v>
      </c>
      <c r="CW55" s="15">
        <f t="shared" si="34"/>
        <v>5469.8280000000086</v>
      </c>
      <c r="CX55" s="15">
        <f t="shared" si="34"/>
        <v>5529.9360000000088</v>
      </c>
      <c r="CY55" s="15">
        <f t="shared" si="34"/>
        <v>5590.044000000009</v>
      </c>
      <c r="CZ55" s="15">
        <f t="shared" si="34"/>
        <v>5650.1520000000091</v>
      </c>
      <c r="DA55" s="15">
        <f t="shared" si="34"/>
        <v>5710.2600000000093</v>
      </c>
      <c r="DB55" s="15">
        <f t="shared" si="34"/>
        <v>5770.3680000000095</v>
      </c>
      <c r="DC55" s="15">
        <f t="shared" si="34"/>
        <v>5830.4760000000097</v>
      </c>
      <c r="DD55" s="15">
        <f t="shared" si="34"/>
        <v>5890.5840000000098</v>
      </c>
      <c r="DE55" s="15">
        <f t="shared" si="34"/>
        <v>5950.69200000001</v>
      </c>
      <c r="DF55" s="15">
        <f t="shared" si="34"/>
        <v>6010.8000000000102</v>
      </c>
      <c r="DG55" s="15">
        <f t="shared" si="34"/>
        <v>6070.9080000000104</v>
      </c>
      <c r="DH55" s="15">
        <f t="shared" si="34"/>
        <v>6131.0160000000105</v>
      </c>
      <c r="DI55" s="15">
        <f t="shared" si="34"/>
        <v>6191.1240000000107</v>
      </c>
      <c r="DJ55" s="15">
        <f t="shared" si="34"/>
        <v>6251.2320000000109</v>
      </c>
      <c r="DK55" s="15">
        <f t="shared" si="34"/>
        <v>6311.3400000000111</v>
      </c>
      <c r="DL55" s="15">
        <f t="shared" si="34"/>
        <v>6371.4480000000112</v>
      </c>
      <c r="DM55" s="15">
        <f t="shared" si="34"/>
        <v>6431.5560000000114</v>
      </c>
      <c r="DN55" s="15">
        <f t="shared" si="34"/>
        <v>6491.6640000000116</v>
      </c>
      <c r="DO55" s="15">
        <f t="shared" si="34"/>
        <v>6551.7720000000118</v>
      </c>
      <c r="DP55" s="15">
        <f t="shared" si="34"/>
        <v>6611.8800000000119</v>
      </c>
      <c r="DQ55" s="15">
        <f t="shared" si="34"/>
        <v>6671.9880000000121</v>
      </c>
      <c r="DR55" s="15">
        <f t="shared" si="34"/>
        <v>6732.0960000000123</v>
      </c>
      <c r="DS55" s="15">
        <f t="shared" si="34"/>
        <v>6792.2040000000125</v>
      </c>
      <c r="DT55" s="15">
        <f t="shared" si="34"/>
        <v>6852.3120000000126</v>
      </c>
      <c r="DU55" s="15">
        <f t="shared" si="34"/>
        <v>6912.4200000000128</v>
      </c>
      <c r="DV55" s="15">
        <f t="shared" si="34"/>
        <v>6972.528000000013</v>
      </c>
      <c r="DW55" s="15">
        <f t="shared" si="34"/>
        <v>7032.6360000000132</v>
      </c>
      <c r="DX55" s="15">
        <f t="shared" si="34"/>
        <v>7092.7440000000133</v>
      </c>
      <c r="DY55" s="15">
        <f t="shared" si="34"/>
        <v>7152.8520000000135</v>
      </c>
      <c r="DZ55" s="15">
        <f t="shared" si="34"/>
        <v>7212.9600000000137</v>
      </c>
      <c r="EA55" s="15">
        <f t="shared" si="34"/>
        <v>7273.0680000000139</v>
      </c>
      <c r="EB55" s="15">
        <f t="shared" si="34"/>
        <v>7333.176000000014</v>
      </c>
      <c r="EC55" s="15">
        <f t="shared" si="34"/>
        <v>7393.2840000000142</v>
      </c>
      <c r="ED55" s="15">
        <f t="shared" si="34"/>
        <v>7453.3920000000144</v>
      </c>
      <c r="EE55" s="15">
        <f t="shared" si="34"/>
        <v>7513.5000000000146</v>
      </c>
      <c r="EF55" s="15">
        <f t="shared" si="34"/>
        <v>7573.6080000000147</v>
      </c>
      <c r="EG55" s="15">
        <f t="shared" si="34"/>
        <v>7633.7160000000149</v>
      </c>
      <c r="EH55" s="15">
        <f t="shared" si="34"/>
        <v>7693.8240000000151</v>
      </c>
      <c r="EI55" s="15">
        <f t="shared" si="34"/>
        <v>7753.9320000000153</v>
      </c>
      <c r="EJ55" s="15">
        <f t="shared" ref="EJ55:GH55" si="35">EJ54+EI55</f>
        <v>7814.0400000000154</v>
      </c>
      <c r="EK55" s="15">
        <f t="shared" si="35"/>
        <v>7874.1480000000156</v>
      </c>
      <c r="EL55" s="15">
        <f t="shared" si="35"/>
        <v>7934.2560000000158</v>
      </c>
      <c r="EM55" s="15">
        <f t="shared" si="35"/>
        <v>7994.3640000000159</v>
      </c>
      <c r="EN55" s="15">
        <f t="shared" si="35"/>
        <v>8054.4720000000161</v>
      </c>
      <c r="EO55" s="15">
        <f t="shared" si="35"/>
        <v>8114.5800000000163</v>
      </c>
      <c r="EP55" s="15">
        <f t="shared" si="35"/>
        <v>8174.6880000000165</v>
      </c>
      <c r="EQ55" s="15">
        <f t="shared" si="35"/>
        <v>8234.7960000000166</v>
      </c>
      <c r="ER55" s="15">
        <f t="shared" si="35"/>
        <v>8294.9040000000168</v>
      </c>
      <c r="ES55" s="15">
        <f t="shared" si="35"/>
        <v>8355.012000000017</v>
      </c>
      <c r="ET55" s="15">
        <f t="shared" si="35"/>
        <v>8415.1200000000172</v>
      </c>
      <c r="EU55" s="15">
        <f t="shared" si="35"/>
        <v>8475.2280000000173</v>
      </c>
      <c r="EV55" s="15">
        <f t="shared" si="35"/>
        <v>8535.3360000000175</v>
      </c>
      <c r="EW55" s="15">
        <f t="shared" si="35"/>
        <v>8595.4440000000177</v>
      </c>
      <c r="EX55" s="15">
        <f t="shared" si="35"/>
        <v>8655.5520000000179</v>
      </c>
      <c r="EY55" s="15">
        <f t="shared" si="35"/>
        <v>8715.660000000018</v>
      </c>
      <c r="EZ55" s="15">
        <f t="shared" si="35"/>
        <v>8775.7680000000182</v>
      </c>
      <c r="FA55" s="15">
        <f t="shared" si="35"/>
        <v>8835.8760000000184</v>
      </c>
      <c r="FB55" s="15">
        <f t="shared" si="35"/>
        <v>8895.9840000000186</v>
      </c>
      <c r="FC55" s="15">
        <f t="shared" si="35"/>
        <v>8956.0920000000187</v>
      </c>
      <c r="FD55" s="15">
        <f t="shared" si="35"/>
        <v>9016.2000000000189</v>
      </c>
      <c r="FE55" s="15">
        <f t="shared" si="35"/>
        <v>9076.3080000000191</v>
      </c>
      <c r="FF55" s="15">
        <f t="shared" si="35"/>
        <v>9136.4160000000193</v>
      </c>
      <c r="FG55" s="15">
        <f t="shared" si="35"/>
        <v>9196.5240000000194</v>
      </c>
      <c r="FH55" s="15">
        <f t="shared" si="35"/>
        <v>9256.6320000000196</v>
      </c>
      <c r="FI55" s="15">
        <f t="shared" si="35"/>
        <v>9316.7400000000198</v>
      </c>
      <c r="FJ55" s="15">
        <f t="shared" si="35"/>
        <v>9376.84800000002</v>
      </c>
      <c r="FK55" s="15">
        <f t="shared" si="35"/>
        <v>9436.9560000000201</v>
      </c>
      <c r="FL55" s="15">
        <f t="shared" si="35"/>
        <v>9497.0640000000203</v>
      </c>
      <c r="FM55" s="15">
        <f t="shared" si="35"/>
        <v>9557.1720000000205</v>
      </c>
      <c r="FN55" s="15">
        <f t="shared" si="35"/>
        <v>9617.2800000000207</v>
      </c>
      <c r="FO55" s="15">
        <f t="shared" si="35"/>
        <v>9677.3880000000208</v>
      </c>
      <c r="FP55" s="15">
        <f t="shared" si="35"/>
        <v>9737.496000000021</v>
      </c>
      <c r="FQ55" s="15">
        <f t="shared" si="35"/>
        <v>9797.6040000000212</v>
      </c>
      <c r="FR55" s="15">
        <f t="shared" si="35"/>
        <v>9857.7120000000214</v>
      </c>
      <c r="FS55" s="15">
        <f t="shared" si="35"/>
        <v>9917.8200000000215</v>
      </c>
      <c r="FT55" s="15">
        <f t="shared" si="35"/>
        <v>9977.9280000000217</v>
      </c>
      <c r="FU55" s="15">
        <f t="shared" si="35"/>
        <v>10038.036000000022</v>
      </c>
      <c r="FV55" s="15">
        <f t="shared" si="35"/>
        <v>10098.144000000022</v>
      </c>
      <c r="FW55" s="15">
        <f t="shared" si="35"/>
        <v>10158.252000000022</v>
      </c>
      <c r="FX55" s="15">
        <f t="shared" si="35"/>
        <v>10218.360000000022</v>
      </c>
      <c r="FY55" s="15">
        <f t="shared" si="35"/>
        <v>10278.468000000023</v>
      </c>
      <c r="FZ55" s="15">
        <f t="shared" si="35"/>
        <v>10338.576000000023</v>
      </c>
      <c r="GA55" s="15">
        <f t="shared" si="35"/>
        <v>10398.684000000023</v>
      </c>
      <c r="GB55" s="15">
        <f t="shared" si="35"/>
        <v>10458.792000000023</v>
      </c>
      <c r="GC55" s="15">
        <f t="shared" si="35"/>
        <v>10518.900000000023</v>
      </c>
      <c r="GD55" s="15">
        <f t="shared" si="35"/>
        <v>10579.008000000023</v>
      </c>
      <c r="GE55" s="15">
        <f t="shared" si="35"/>
        <v>10639.116000000024</v>
      </c>
      <c r="GF55" s="15">
        <f t="shared" si="35"/>
        <v>10699.224000000024</v>
      </c>
      <c r="GG55" s="15">
        <f t="shared" si="35"/>
        <v>10759.332000000024</v>
      </c>
      <c r="GH55" s="15">
        <f t="shared" si="35"/>
        <v>10819.440000000024</v>
      </c>
    </row>
    <row r="56" spans="3:190" x14ac:dyDescent="0.35">
      <c r="C56" s="551"/>
    </row>
    <row r="57" spans="3:190" x14ac:dyDescent="0.35">
      <c r="C57" s="551"/>
      <c r="I57" s="41" t="s">
        <v>96</v>
      </c>
      <c r="K57" s="12">
        <f>SUMPRODUCT($I21:$I37,K21:K37)-$H$37+$G$5</f>
        <v>1168</v>
      </c>
      <c r="L57" s="12">
        <f t="shared" ref="L57:AD57" si="36">SUMPRODUCT($I21:$I37,L21:L37)-$H$37+$G$5</f>
        <v>1168</v>
      </c>
      <c r="M57" s="12">
        <f t="shared" si="36"/>
        <v>1168</v>
      </c>
      <c r="N57" s="12">
        <f t="shared" si="36"/>
        <v>1168</v>
      </c>
      <c r="O57" s="12">
        <f t="shared" si="36"/>
        <v>1168</v>
      </c>
      <c r="P57" s="12">
        <f t="shared" si="36"/>
        <v>1168</v>
      </c>
      <c r="Q57" s="12">
        <f t="shared" si="36"/>
        <v>1168</v>
      </c>
      <c r="R57" s="12">
        <f t="shared" si="36"/>
        <v>1168</v>
      </c>
      <c r="S57" s="12">
        <f t="shared" si="36"/>
        <v>1168</v>
      </c>
      <c r="T57" s="12">
        <f t="shared" si="36"/>
        <v>1168</v>
      </c>
      <c r="U57" s="12">
        <f t="shared" si="36"/>
        <v>1168</v>
      </c>
      <c r="V57" s="12">
        <f t="shared" si="36"/>
        <v>1168</v>
      </c>
      <c r="W57" s="12">
        <f t="shared" si="36"/>
        <v>1168</v>
      </c>
      <c r="X57" s="12">
        <f t="shared" si="36"/>
        <v>1168</v>
      </c>
      <c r="Y57" s="12">
        <f t="shared" si="36"/>
        <v>1168</v>
      </c>
      <c r="Z57" s="12">
        <f t="shared" si="36"/>
        <v>1168</v>
      </c>
      <c r="AA57" s="12">
        <f t="shared" si="36"/>
        <v>1168</v>
      </c>
      <c r="AB57" s="12">
        <f t="shared" si="36"/>
        <v>1168</v>
      </c>
      <c r="AC57" s="12">
        <f t="shared" si="36"/>
        <v>1168</v>
      </c>
      <c r="AD57" s="12">
        <f t="shared" si="36"/>
        <v>1168</v>
      </c>
    </row>
    <row r="58" spans="3:190" x14ac:dyDescent="0.35">
      <c r="C58" s="551"/>
      <c r="K58" s="15">
        <f>K57/1000*12.5</f>
        <v>14.6</v>
      </c>
      <c r="L58" s="15">
        <f t="shared" ref="L58:AD58" si="37">L57/1000*12.5</f>
        <v>14.6</v>
      </c>
      <c r="M58" s="15">
        <f t="shared" si="37"/>
        <v>14.6</v>
      </c>
      <c r="N58" s="15">
        <f t="shared" si="37"/>
        <v>14.6</v>
      </c>
      <c r="O58" s="15">
        <f t="shared" si="37"/>
        <v>14.6</v>
      </c>
      <c r="P58" s="15">
        <f t="shared" si="37"/>
        <v>14.6</v>
      </c>
      <c r="Q58" s="15">
        <f t="shared" si="37"/>
        <v>14.6</v>
      </c>
      <c r="R58" s="15">
        <f t="shared" si="37"/>
        <v>14.6</v>
      </c>
      <c r="S58" s="15">
        <f t="shared" si="37"/>
        <v>14.6</v>
      </c>
      <c r="T58" s="15">
        <f t="shared" si="37"/>
        <v>14.6</v>
      </c>
      <c r="U58" s="15">
        <f t="shared" si="37"/>
        <v>14.6</v>
      </c>
      <c r="V58" s="15">
        <f t="shared" si="37"/>
        <v>14.6</v>
      </c>
      <c r="W58" s="15">
        <f t="shared" si="37"/>
        <v>14.6</v>
      </c>
      <c r="X58" s="15">
        <f t="shared" si="37"/>
        <v>14.6</v>
      </c>
      <c r="Y58" s="15">
        <f t="shared" si="37"/>
        <v>14.6</v>
      </c>
      <c r="Z58" s="15">
        <f t="shared" si="37"/>
        <v>14.6</v>
      </c>
      <c r="AA58" s="15">
        <f t="shared" si="37"/>
        <v>14.6</v>
      </c>
      <c r="AB58" s="15">
        <f t="shared" si="37"/>
        <v>14.6</v>
      </c>
      <c r="AC58" s="15">
        <f t="shared" si="37"/>
        <v>14.6</v>
      </c>
      <c r="AD58" s="15">
        <f t="shared" si="37"/>
        <v>14.6</v>
      </c>
    </row>
    <row r="59" spans="3:190" x14ac:dyDescent="0.35">
      <c r="C59" s="551"/>
      <c r="K59" s="15">
        <f>(K58+J59)</f>
        <v>14.6</v>
      </c>
      <c r="L59" s="15">
        <f t="shared" ref="L59:AD59" si="38">(L58+K59)</f>
        <v>29.2</v>
      </c>
      <c r="M59" s="15">
        <f t="shared" si="38"/>
        <v>43.8</v>
      </c>
      <c r="N59" s="15">
        <f t="shared" si="38"/>
        <v>58.4</v>
      </c>
      <c r="O59" s="15">
        <f t="shared" si="38"/>
        <v>73</v>
      </c>
      <c r="P59" s="15">
        <f t="shared" si="38"/>
        <v>87.6</v>
      </c>
      <c r="Q59" s="15">
        <f t="shared" si="38"/>
        <v>102.19999999999999</v>
      </c>
      <c r="R59" s="15">
        <f t="shared" si="38"/>
        <v>116.79999999999998</v>
      </c>
      <c r="S59" s="15">
        <f t="shared" si="38"/>
        <v>131.39999999999998</v>
      </c>
      <c r="T59" s="15">
        <f t="shared" si="38"/>
        <v>145.99999999999997</v>
      </c>
      <c r="U59" s="15">
        <f t="shared" si="38"/>
        <v>160.59999999999997</v>
      </c>
      <c r="V59" s="15">
        <f t="shared" si="38"/>
        <v>175.19999999999996</v>
      </c>
      <c r="W59" s="15">
        <f t="shared" si="38"/>
        <v>189.79999999999995</v>
      </c>
      <c r="X59" s="15">
        <f t="shared" si="38"/>
        <v>204.39999999999995</v>
      </c>
      <c r="Y59" s="15">
        <f t="shared" si="38"/>
        <v>218.99999999999994</v>
      </c>
      <c r="Z59" s="15">
        <f t="shared" si="38"/>
        <v>233.59999999999994</v>
      </c>
      <c r="AA59" s="15">
        <f t="shared" si="38"/>
        <v>248.19999999999993</v>
      </c>
      <c r="AB59" s="15">
        <f t="shared" si="38"/>
        <v>262.79999999999995</v>
      </c>
      <c r="AC59" s="15">
        <f t="shared" si="38"/>
        <v>277.39999999999998</v>
      </c>
      <c r="AD59" s="15">
        <f t="shared" si="38"/>
        <v>292</v>
      </c>
    </row>
    <row r="60" spans="3:190" ht="15" thickBot="1" x14ac:dyDescent="0.4">
      <c r="C60" s="550"/>
      <c r="K60" s="42">
        <f>K59/1000</f>
        <v>1.46E-2</v>
      </c>
      <c r="L60" s="42">
        <f t="shared" ref="L60:AD60" si="39">L59/1000</f>
        <v>2.92E-2</v>
      </c>
      <c r="M60" s="42">
        <f t="shared" si="39"/>
        <v>4.3799999999999999E-2</v>
      </c>
      <c r="N60" s="42">
        <f t="shared" si="39"/>
        <v>5.8400000000000001E-2</v>
      </c>
      <c r="O60" s="42">
        <f t="shared" si="39"/>
        <v>7.2999999999999995E-2</v>
      </c>
      <c r="P60" s="42">
        <f t="shared" si="39"/>
        <v>8.7599999999999997E-2</v>
      </c>
      <c r="Q60" s="42">
        <f t="shared" si="39"/>
        <v>0.10219999999999999</v>
      </c>
      <c r="R60" s="42">
        <f t="shared" si="39"/>
        <v>0.11679999999999999</v>
      </c>
      <c r="S60" s="42">
        <f t="shared" si="39"/>
        <v>0.13139999999999999</v>
      </c>
      <c r="T60" s="42">
        <f t="shared" si="39"/>
        <v>0.14599999999999996</v>
      </c>
      <c r="U60" s="42">
        <f t="shared" si="39"/>
        <v>0.16059999999999997</v>
      </c>
      <c r="V60" s="42">
        <f t="shared" si="39"/>
        <v>0.17519999999999997</v>
      </c>
      <c r="W60" s="42">
        <f t="shared" si="39"/>
        <v>0.18979999999999994</v>
      </c>
      <c r="X60" s="42">
        <f t="shared" si="39"/>
        <v>0.20439999999999994</v>
      </c>
      <c r="Y60" s="42">
        <f t="shared" si="39"/>
        <v>0.21899999999999994</v>
      </c>
      <c r="Z60" s="42">
        <f t="shared" si="39"/>
        <v>0.23359999999999995</v>
      </c>
      <c r="AA60" s="42">
        <f t="shared" si="39"/>
        <v>0.24819999999999992</v>
      </c>
      <c r="AB60" s="42">
        <f t="shared" si="39"/>
        <v>0.26279999999999998</v>
      </c>
      <c r="AC60" s="42">
        <f t="shared" si="39"/>
        <v>0.27739999999999998</v>
      </c>
      <c r="AD60" s="42">
        <f t="shared" si="39"/>
        <v>0.29199999999999998</v>
      </c>
    </row>
    <row r="62" spans="3:190" ht="15" thickBot="1" x14ac:dyDescent="0.4"/>
    <row r="63" spans="3:190" x14ac:dyDescent="0.35">
      <c r="D63" s="945" t="s">
        <v>670</v>
      </c>
      <c r="E63" s="441" t="s">
        <v>94</v>
      </c>
      <c r="F63" s="712">
        <f>SUM(F4:F5)</f>
        <v>0.53600000000000003</v>
      </c>
      <c r="H63" s="7"/>
    </row>
    <row r="64" spans="3:190" x14ac:dyDescent="0.35">
      <c r="D64" s="946"/>
      <c r="E64" s="438"/>
      <c r="F64" s="713">
        <f>F63*1000</f>
        <v>536</v>
      </c>
      <c r="H64" s="7"/>
    </row>
    <row r="65" spans="4:8" x14ac:dyDescent="0.35">
      <c r="D65" s="946"/>
      <c r="E65" s="438" t="s">
        <v>661</v>
      </c>
      <c r="F65" s="714">
        <f>SUM(F2:F37)</f>
        <v>4.3599999999999994</v>
      </c>
      <c r="H65" s="7"/>
    </row>
    <row r="66" spans="4:8" ht="15" thickBot="1" x14ac:dyDescent="0.4">
      <c r="D66" s="947"/>
      <c r="E66" s="447"/>
      <c r="F66" s="715">
        <f>F65*1000</f>
        <v>4359.9999999999991</v>
      </c>
      <c r="H66" s="7"/>
    </row>
  </sheetData>
  <autoFilter ref="A1:GM1" xr:uid="{2FCE2D7E-28FE-4E7A-AA55-75A49FE96B2A}"/>
  <mergeCells count="1">
    <mergeCell ref="D63:D66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EAF6-35CA-4FEE-AA3D-1BF5851F171E}">
  <sheetPr>
    <tabColor rgb="FF00B050"/>
  </sheetPr>
  <dimension ref="A1:O97"/>
  <sheetViews>
    <sheetView showGridLines="0" zoomScale="64" zoomScaleNormal="85" workbookViewId="0">
      <pane ySplit="6" topLeftCell="A37" activePane="bottomLeft" state="frozen"/>
      <selection pane="bottomLeft" activeCell="K24" sqref="K24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7" width="18.6328125" style="43" customWidth="1"/>
    <col min="8" max="8" width="17.453125" style="43" customWidth="1"/>
    <col min="9" max="9" width="17.6328125" style="43" hidden="1" customWidth="1"/>
    <col min="10" max="10" width="11.453125" style="43"/>
    <col min="11" max="11" width="13.6328125" style="43" bestFit="1" customWidth="1"/>
    <col min="12" max="12" width="19.6328125" style="43" bestFit="1" customWidth="1"/>
    <col min="13" max="13" width="15.08984375" style="43" bestFit="1" customWidth="1"/>
    <col min="14" max="16384" width="11.453125" style="43"/>
  </cols>
  <sheetData>
    <row r="1" spans="1:15" ht="20.5" thickBot="1" x14ac:dyDescent="0.3">
      <c r="E1" s="966" t="s">
        <v>98</v>
      </c>
      <c r="F1" s="967"/>
      <c r="G1" s="967"/>
      <c r="H1" s="967"/>
      <c r="I1" s="967"/>
      <c r="J1" s="74"/>
      <c r="K1" s="267"/>
    </row>
    <row r="2" spans="1:15" ht="13.5" customHeight="1" thickBot="1" x14ac:dyDescent="0.55000000000000004">
      <c r="E2" s="977" t="s">
        <v>583</v>
      </c>
      <c r="F2" s="977" t="s">
        <v>584</v>
      </c>
      <c r="G2" s="977" t="s">
        <v>583</v>
      </c>
      <c r="H2" s="977" t="s">
        <v>584</v>
      </c>
      <c r="I2" s="741"/>
      <c r="J2" s="948" t="s">
        <v>583</v>
      </c>
      <c r="K2" s="949" t="s">
        <v>584</v>
      </c>
    </row>
    <row r="3" spans="1:15" ht="15" customHeight="1" thickBot="1" x14ac:dyDescent="0.55000000000000004">
      <c r="B3" s="45"/>
      <c r="C3" s="46" t="s">
        <v>99</v>
      </c>
      <c r="E3" s="978"/>
      <c r="F3" s="978"/>
      <c r="G3" s="978"/>
      <c r="H3" s="978"/>
      <c r="I3" s="742"/>
      <c r="J3" s="948"/>
      <c r="K3" s="949"/>
    </row>
    <row r="4" spans="1:15" ht="54.65" customHeight="1" x14ac:dyDescent="0.3">
      <c r="A4" s="47"/>
      <c r="B4" s="48"/>
      <c r="C4" s="47"/>
      <c r="E4" s="127" t="s">
        <v>100</v>
      </c>
      <c r="F4" s="127" t="s">
        <v>100</v>
      </c>
      <c r="G4" s="127" t="s">
        <v>692</v>
      </c>
      <c r="H4" s="127" t="s">
        <v>692</v>
      </c>
      <c r="I4" s="743"/>
      <c r="J4" s="747" t="s">
        <v>697</v>
      </c>
      <c r="K4" s="747" t="s">
        <v>697</v>
      </c>
    </row>
    <row r="5" spans="1:15" ht="25" x14ac:dyDescent="0.3">
      <c r="A5" s="47"/>
      <c r="B5" s="49"/>
      <c r="C5" s="47"/>
      <c r="E5" s="968" t="s">
        <v>101</v>
      </c>
      <c r="F5" s="969"/>
      <c r="G5" s="969"/>
      <c r="H5" s="969"/>
      <c r="I5" s="969"/>
      <c r="J5" s="79"/>
      <c r="K5" s="725"/>
      <c r="L5" s="46"/>
      <c r="M5" s="46"/>
    </row>
    <row r="6" spans="1:15" ht="23.5" thickBot="1" x14ac:dyDescent="0.55000000000000004">
      <c r="A6" s="970" t="s">
        <v>102</v>
      </c>
      <c r="B6" s="971"/>
      <c r="C6" s="971"/>
      <c r="E6" s="50">
        <f>E44/E92</f>
        <v>103.36099005739199</v>
      </c>
      <c r="F6" s="50">
        <f>F44/F92</f>
        <v>92.327657411696038</v>
      </c>
      <c r="G6" s="50">
        <f>G44/G92</f>
        <v>65.26017691267144</v>
      </c>
      <c r="H6" s="50">
        <f>H44/H92</f>
        <v>58.959415140983019</v>
      </c>
      <c r="I6" s="744">
        <f>I44/I92</f>
        <v>83.396171161059414</v>
      </c>
      <c r="J6" s="745">
        <f>E6-G6</f>
        <v>38.100813144720547</v>
      </c>
      <c r="K6" s="746">
        <f>F6-H6</f>
        <v>33.368242270713019</v>
      </c>
      <c r="L6" s="122"/>
      <c r="M6" s="122"/>
      <c r="N6" s="122"/>
      <c r="O6" s="123"/>
    </row>
    <row r="7" spans="1:15" s="51" customFormat="1" ht="15" customHeight="1" thickBot="1" x14ac:dyDescent="0.35">
      <c r="B7" s="52"/>
      <c r="E7" s="979" t="s">
        <v>103</v>
      </c>
      <c r="F7" s="980"/>
      <c r="G7" s="980"/>
      <c r="H7" s="980"/>
      <c r="I7" s="46"/>
      <c r="J7" s="46"/>
      <c r="K7" s="46"/>
      <c r="L7" s="46"/>
      <c r="M7" s="46"/>
      <c r="N7" s="46"/>
    </row>
    <row r="8" spans="1:15" ht="13.5" outlineLevel="1" thickBot="1" x14ac:dyDescent="0.35">
      <c r="A8" s="972" t="s">
        <v>104</v>
      </c>
      <c r="B8" s="53"/>
      <c r="C8" s="54" t="s">
        <v>105</v>
      </c>
      <c r="E8" s="55">
        <v>60</v>
      </c>
      <c r="F8" s="55">
        <v>50</v>
      </c>
      <c r="G8" s="55">
        <v>60</v>
      </c>
      <c r="H8" s="55">
        <v>50</v>
      </c>
      <c r="I8" s="55">
        <v>70</v>
      </c>
      <c r="J8" s="46"/>
      <c r="K8" s="46"/>
      <c r="L8" s="46"/>
      <c r="M8" s="46"/>
      <c r="N8" s="46"/>
    </row>
    <row r="9" spans="1:15" ht="13.5" outlineLevel="1" thickBot="1" x14ac:dyDescent="0.35">
      <c r="A9" s="973"/>
      <c r="J9" s="46"/>
      <c r="K9" s="46"/>
      <c r="L9" s="46"/>
      <c r="M9" s="46"/>
      <c r="N9" s="46"/>
    </row>
    <row r="10" spans="1:15" ht="12.75" customHeight="1" outlineLevel="1" x14ac:dyDescent="0.3">
      <c r="A10" s="973"/>
      <c r="B10" s="975" t="s">
        <v>106</v>
      </c>
      <c r="C10" s="56" t="s">
        <v>107</v>
      </c>
      <c r="E10" s="57">
        <v>0.9</v>
      </c>
      <c r="F10" s="57">
        <v>0.9</v>
      </c>
      <c r="G10" s="57">
        <v>0.9</v>
      </c>
      <c r="H10" s="57">
        <v>0.9</v>
      </c>
      <c r="I10" s="57">
        <v>0.9</v>
      </c>
      <c r="J10" s="46"/>
      <c r="K10" s="46"/>
      <c r="L10" s="46"/>
      <c r="M10" s="46"/>
      <c r="N10" s="46"/>
    </row>
    <row r="11" spans="1:15" ht="13.5" outlineLevel="1" thickBot="1" x14ac:dyDescent="0.35">
      <c r="A11" s="973"/>
      <c r="B11" s="976"/>
      <c r="C11" s="58" t="s">
        <v>108</v>
      </c>
      <c r="E11" s="59">
        <v>0.7</v>
      </c>
      <c r="F11" s="59">
        <v>0.7</v>
      </c>
      <c r="G11" s="59">
        <v>0.7</v>
      </c>
      <c r="H11" s="59">
        <v>0.7</v>
      </c>
      <c r="I11" s="59">
        <v>0.7</v>
      </c>
      <c r="J11" s="46"/>
      <c r="K11" s="46"/>
      <c r="L11" s="46"/>
      <c r="M11" s="46"/>
      <c r="N11" s="46"/>
    </row>
    <row r="12" spans="1:15" ht="13.5" outlineLevel="1" thickBot="1" x14ac:dyDescent="0.35">
      <c r="A12" s="973"/>
      <c r="B12" s="60"/>
      <c r="C12" s="61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5" s="64" customFormat="1" ht="16" outlineLevel="1" thickBot="1" x14ac:dyDescent="0.4">
      <c r="A13" s="974"/>
      <c r="B13" s="62" t="s">
        <v>109</v>
      </c>
      <c r="C13" s="63"/>
      <c r="E13" s="65">
        <f>E8*(E10-E11)</f>
        <v>12.000000000000004</v>
      </c>
      <c r="F13" s="65">
        <f>F8*(F10-F11)</f>
        <v>10.000000000000004</v>
      </c>
      <c r="G13" s="65">
        <f>G8*(G10-G11)</f>
        <v>12.000000000000004</v>
      </c>
      <c r="H13" s="65">
        <f t="shared" ref="H13:I13" si="0">H8*(H10-H11)</f>
        <v>10.000000000000004</v>
      </c>
      <c r="I13" s="65">
        <f t="shared" si="0"/>
        <v>14.000000000000005</v>
      </c>
      <c r="J13" s="46"/>
      <c r="K13" s="46"/>
      <c r="L13" s="46"/>
      <c r="M13" s="46"/>
      <c r="N13" s="46"/>
    </row>
    <row r="14" spans="1:15" ht="13.5" thickBot="1" x14ac:dyDescent="0.35">
      <c r="B14" s="66"/>
      <c r="C14" s="67"/>
      <c r="J14" s="46"/>
      <c r="K14" s="46"/>
      <c r="L14" s="46"/>
      <c r="M14" s="46"/>
      <c r="N14" s="46"/>
    </row>
    <row r="15" spans="1:15" ht="12.75" customHeight="1" outlineLevel="2" x14ac:dyDescent="0.3">
      <c r="A15" s="68"/>
      <c r="B15" s="956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46"/>
      <c r="M15" s="46"/>
      <c r="N15" s="46"/>
    </row>
    <row r="16" spans="1:15" outlineLevel="2" x14ac:dyDescent="0.3">
      <c r="A16" s="68"/>
      <c r="B16" s="957"/>
      <c r="C16" s="70" t="s">
        <v>112</v>
      </c>
      <c r="E16" s="71">
        <v>0.17</v>
      </c>
      <c r="F16" s="71">
        <v>0.17</v>
      </c>
      <c r="G16" s="71">
        <v>0.17</v>
      </c>
      <c r="H16" s="71">
        <v>0.17</v>
      </c>
      <c r="I16" s="71">
        <v>0.17</v>
      </c>
      <c r="J16" s="46"/>
      <c r="K16" s="46"/>
      <c r="L16" s="46"/>
      <c r="M16" s="46"/>
      <c r="N16" s="46"/>
    </row>
    <row r="17" spans="1:14" s="46" customFormat="1" ht="16.5" customHeight="1" outlineLevel="1" thickBot="1" x14ac:dyDescent="0.35">
      <c r="A17" s="68"/>
      <c r="B17" s="958"/>
      <c r="C17" s="72" t="s">
        <v>113</v>
      </c>
      <c r="E17" s="73">
        <f t="shared" ref="E17:I17" si="1">E15*E16</f>
        <v>0.17</v>
      </c>
      <c r="F17" s="73">
        <f t="shared" ref="F17:G17" si="2">F15*F16</f>
        <v>0.17</v>
      </c>
      <c r="G17" s="73">
        <f t="shared" si="2"/>
        <v>0.17</v>
      </c>
      <c r="H17" s="73">
        <f t="shared" si="1"/>
        <v>0.17</v>
      </c>
      <c r="I17" s="73">
        <f t="shared" si="1"/>
        <v>0.17</v>
      </c>
    </row>
    <row r="18" spans="1:14" ht="13.5" thickBot="1" x14ac:dyDescent="0.35">
      <c r="B18" s="66"/>
      <c r="C18" s="67"/>
      <c r="J18" s="46"/>
      <c r="K18" s="46"/>
      <c r="L18" s="46"/>
      <c r="M18" s="46"/>
      <c r="N18" s="46"/>
    </row>
    <row r="19" spans="1:14" ht="12.75" customHeight="1" outlineLevel="2" x14ac:dyDescent="0.3">
      <c r="A19" s="959" t="s">
        <v>693</v>
      </c>
      <c r="B19" s="962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/>
      <c r="K19" s="46"/>
      <c r="L19" s="46"/>
      <c r="M19" s="46"/>
      <c r="N19" s="46"/>
    </row>
    <row r="20" spans="1:14" ht="12.75" customHeight="1" outlineLevel="2" x14ac:dyDescent="0.3">
      <c r="A20" s="960"/>
      <c r="B20" s="963"/>
      <c r="C20" s="76" t="s">
        <v>117</v>
      </c>
      <c r="E20" s="77">
        <v>0</v>
      </c>
      <c r="F20" s="77">
        <v>0</v>
      </c>
      <c r="G20" s="77">
        <v>0</v>
      </c>
      <c r="H20" s="77">
        <v>0</v>
      </c>
      <c r="I20" s="77">
        <v>185</v>
      </c>
      <c r="J20" s="46"/>
      <c r="K20" s="46"/>
      <c r="L20" s="46"/>
      <c r="M20" s="46"/>
      <c r="N20" s="46"/>
    </row>
    <row r="21" spans="1:14" ht="12.75" customHeight="1" outlineLevel="2" x14ac:dyDescent="0.3">
      <c r="A21" s="960"/>
      <c r="B21" s="963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46"/>
      <c r="M21" s="46"/>
      <c r="N21" s="46"/>
    </row>
    <row r="22" spans="1:14" ht="12.75" customHeight="1" outlineLevel="2" x14ac:dyDescent="0.3">
      <c r="A22" s="960"/>
      <c r="B22" s="963"/>
      <c r="C22" s="79" t="s">
        <v>119</v>
      </c>
      <c r="E22" s="80">
        <f t="shared" ref="E22:I22" si="3">E21/3600*E20/1000*24*60/E19</f>
        <v>0</v>
      </c>
      <c r="F22" s="80">
        <f t="shared" ref="F22:G22" si="4">F21/3600*F20/1000*24*60/F19</f>
        <v>0</v>
      </c>
      <c r="G22" s="80">
        <f t="shared" si="4"/>
        <v>0</v>
      </c>
      <c r="H22" s="80">
        <f t="shared" ref="H22" si="5">H21/3600*H20/1000*24*60/H19</f>
        <v>0</v>
      </c>
      <c r="I22" s="80">
        <f t="shared" si="3"/>
        <v>2.3124999999999999E-3</v>
      </c>
      <c r="J22" s="46"/>
      <c r="K22" s="46"/>
      <c r="L22" s="46"/>
      <c r="M22" s="46"/>
      <c r="N22" s="46"/>
    </row>
    <row r="23" spans="1:14" outlineLevel="2" x14ac:dyDescent="0.3">
      <c r="A23" s="960"/>
      <c r="B23" s="964"/>
      <c r="C23" s="81" t="s">
        <v>120</v>
      </c>
      <c r="E23" s="82">
        <v>90</v>
      </c>
      <c r="F23" s="82">
        <v>90</v>
      </c>
      <c r="G23" s="82">
        <v>90</v>
      </c>
      <c r="H23" s="82">
        <v>90</v>
      </c>
      <c r="I23" s="82">
        <v>90</v>
      </c>
      <c r="J23" s="46"/>
      <c r="K23" s="46"/>
      <c r="L23" s="46"/>
      <c r="M23" s="46"/>
      <c r="N23" s="46"/>
    </row>
    <row r="24" spans="1:14" s="46" customFormat="1" ht="16.5" customHeight="1" outlineLevel="1" thickBot="1" x14ac:dyDescent="0.35">
      <c r="A24" s="960"/>
      <c r="B24" s="965"/>
      <c r="C24" s="83" t="s">
        <v>113</v>
      </c>
      <c r="E24" s="73">
        <f t="shared" ref="E24:I24" si="6">E23*E22</f>
        <v>0</v>
      </c>
      <c r="F24" s="73">
        <f t="shared" ref="F24:G24" si="7">F23*F22</f>
        <v>0</v>
      </c>
      <c r="G24" s="73">
        <f t="shared" si="7"/>
        <v>0</v>
      </c>
      <c r="H24" s="73">
        <f t="shared" ref="H24" si="8">H23*H22</f>
        <v>0</v>
      </c>
      <c r="I24" s="73">
        <f t="shared" si="6"/>
        <v>0.20812499999999998</v>
      </c>
    </row>
    <row r="25" spans="1:14" ht="13.5" outlineLevel="1" thickBot="1" x14ac:dyDescent="0.35">
      <c r="A25" s="960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outlineLevel="2" x14ac:dyDescent="0.3">
      <c r="A26" s="960"/>
      <c r="B26" s="962" t="s">
        <v>454</v>
      </c>
      <c r="C26" s="87" t="s">
        <v>162</v>
      </c>
      <c r="D26" s="46"/>
      <c r="E26" s="261">
        <v>1</v>
      </c>
      <c r="F26" s="261">
        <v>1</v>
      </c>
      <c r="G26" s="261">
        <v>1</v>
      </c>
      <c r="H26" s="261">
        <v>1</v>
      </c>
      <c r="I26" s="84">
        <v>2</v>
      </c>
      <c r="J26" s="46"/>
      <c r="K26" s="46">
        <f>90*24</f>
        <v>2160</v>
      </c>
      <c r="L26" s="46"/>
      <c r="M26" s="46"/>
      <c r="N26" s="46"/>
    </row>
    <row r="27" spans="1:14" outlineLevel="2" x14ac:dyDescent="0.3">
      <c r="A27" s="960"/>
      <c r="B27" s="964"/>
      <c r="C27" s="88" t="s">
        <v>163</v>
      </c>
      <c r="E27" s="710">
        <v>100</v>
      </c>
      <c r="F27" s="710">
        <v>100</v>
      </c>
      <c r="G27" s="710">
        <v>100</v>
      </c>
      <c r="H27" s="710">
        <v>100</v>
      </c>
      <c r="I27" s="78">
        <v>0</v>
      </c>
      <c r="J27" s="46"/>
      <c r="K27" s="46"/>
      <c r="L27" s="46"/>
      <c r="M27" s="46"/>
      <c r="N27" s="46"/>
    </row>
    <row r="28" spans="1:14" s="46" customFormat="1" ht="16.5" customHeight="1" outlineLevel="1" thickBot="1" x14ac:dyDescent="0.35">
      <c r="A28" s="960"/>
      <c r="B28" s="965"/>
      <c r="C28" s="89" t="s">
        <v>113</v>
      </c>
      <c r="E28" s="73">
        <f>E26*E27/1000</f>
        <v>0.1</v>
      </c>
      <c r="F28" s="73">
        <f>F26*F27/1000</f>
        <v>0.1</v>
      </c>
      <c r="G28" s="73">
        <f>G26*G27/1000</f>
        <v>0.1</v>
      </c>
      <c r="H28" s="73">
        <f>H26*H27/1000</f>
        <v>0.1</v>
      </c>
      <c r="I28" s="73">
        <f t="shared" ref="I28" si="9">I26*I27/3600</f>
        <v>0</v>
      </c>
    </row>
    <row r="29" spans="1:14" ht="13.5" outlineLevel="1" thickBot="1" x14ac:dyDescent="0.35">
      <c r="A29" s="960"/>
      <c r="C29" s="61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spans="1:14" ht="13.25" customHeight="1" outlineLevel="2" x14ac:dyDescent="0.3">
      <c r="A30" s="960"/>
      <c r="B30" s="962" t="s">
        <v>455</v>
      </c>
      <c r="C30" s="87" t="s">
        <v>162</v>
      </c>
      <c r="D30" s="46"/>
      <c r="E30" s="261">
        <v>4</v>
      </c>
      <c r="F30" s="261">
        <v>4</v>
      </c>
      <c r="G30" s="261">
        <v>4</v>
      </c>
      <c r="H30" s="261">
        <v>4</v>
      </c>
      <c r="I30" s="84">
        <v>2</v>
      </c>
      <c r="J30" s="46"/>
      <c r="K30" s="46"/>
      <c r="L30" s="46"/>
      <c r="M30" s="46"/>
      <c r="N30" s="46"/>
    </row>
    <row r="31" spans="1:14" outlineLevel="2" x14ac:dyDescent="0.3">
      <c r="A31" s="960"/>
      <c r="B31" s="964"/>
      <c r="C31" s="88" t="s">
        <v>163</v>
      </c>
      <c r="E31" s="710">
        <v>100</v>
      </c>
      <c r="F31" s="710">
        <v>100</v>
      </c>
      <c r="G31" s="710">
        <v>100</v>
      </c>
      <c r="H31" s="710">
        <v>100</v>
      </c>
      <c r="I31" s="78">
        <v>0</v>
      </c>
      <c r="J31" s="46"/>
      <c r="K31" s="46"/>
      <c r="L31" s="46"/>
      <c r="M31" s="46"/>
      <c r="N31" s="46"/>
    </row>
    <row r="32" spans="1:14" s="46" customFormat="1" ht="16.5" customHeight="1" outlineLevel="1" thickBot="1" x14ac:dyDescent="0.35">
      <c r="A32" s="960"/>
      <c r="B32" s="965"/>
      <c r="C32" s="89" t="s">
        <v>113</v>
      </c>
      <c r="E32" s="73">
        <f>E30*E31/1000</f>
        <v>0.4</v>
      </c>
      <c r="F32" s="73">
        <f>F30*F31/1000</f>
        <v>0.4</v>
      </c>
      <c r="G32" s="73">
        <f>G30*G31/1000</f>
        <v>0.4</v>
      </c>
      <c r="H32" s="73">
        <f>H30*H31/1000</f>
        <v>0.4</v>
      </c>
      <c r="I32" s="73">
        <f t="shared" ref="I32" si="10">I30*I31/3600</f>
        <v>0</v>
      </c>
    </row>
    <row r="33" spans="1:14" s="46" customFormat="1" ht="13.5" outlineLevel="1" thickBot="1" x14ac:dyDescent="0.35">
      <c r="A33" s="960"/>
      <c r="B33" s="85"/>
      <c r="C33" s="86"/>
    </row>
    <row r="34" spans="1:14" ht="13.25" customHeight="1" outlineLevel="2" x14ac:dyDescent="0.3">
      <c r="A34" s="960"/>
      <c r="B34" s="962" t="s">
        <v>694</v>
      </c>
      <c r="C34" s="87" t="s">
        <v>695</v>
      </c>
      <c r="D34" s="46"/>
      <c r="E34" s="261">
        <v>0.37</v>
      </c>
      <c r="F34" s="261">
        <v>0.37</v>
      </c>
      <c r="G34" s="261">
        <v>0.37</v>
      </c>
      <c r="H34" s="261">
        <v>0.37</v>
      </c>
      <c r="I34" s="84">
        <v>2</v>
      </c>
      <c r="J34" s="46"/>
      <c r="K34" s="46"/>
      <c r="L34" s="46"/>
      <c r="M34" s="46"/>
      <c r="N34" s="46"/>
    </row>
    <row r="35" spans="1:14" outlineLevel="2" x14ac:dyDescent="0.3">
      <c r="A35" s="960"/>
      <c r="B35" s="964"/>
      <c r="C35" s="88" t="s">
        <v>696</v>
      </c>
      <c r="E35" s="710">
        <v>100</v>
      </c>
      <c r="F35" s="710">
        <v>100</v>
      </c>
      <c r="G35" s="710">
        <v>100</v>
      </c>
      <c r="H35" s="710">
        <v>100</v>
      </c>
      <c r="I35" s="78">
        <v>0</v>
      </c>
      <c r="J35" s="46"/>
      <c r="K35" s="46"/>
      <c r="L35" s="46"/>
      <c r="M35" s="46"/>
      <c r="N35" s="46"/>
    </row>
    <row r="36" spans="1:14" s="46" customFormat="1" ht="16.5" customHeight="1" outlineLevel="1" thickBot="1" x14ac:dyDescent="0.35">
      <c r="A36" s="960"/>
      <c r="B36" s="965"/>
      <c r="C36" s="89" t="s">
        <v>113</v>
      </c>
      <c r="E36" s="73">
        <f>E34*E35/1000</f>
        <v>3.6999999999999998E-2</v>
      </c>
      <c r="F36" s="73">
        <f>F34*F35/1000</f>
        <v>3.6999999999999998E-2</v>
      </c>
      <c r="G36" s="73">
        <f>G34*G35/1000</f>
        <v>3.6999999999999998E-2</v>
      </c>
      <c r="H36" s="73">
        <f>H34*H35/1000</f>
        <v>3.6999999999999998E-2</v>
      </c>
      <c r="I36" s="73">
        <f t="shared" ref="I36" si="11">I34*I35/3600</f>
        <v>0</v>
      </c>
    </row>
    <row r="37" spans="1:14" s="46" customFormat="1" ht="13.5" outlineLevel="1" thickBot="1" x14ac:dyDescent="0.35">
      <c r="A37" s="960"/>
      <c r="B37" s="85"/>
      <c r="C37" s="86"/>
    </row>
    <row r="38" spans="1:14" s="46" customFormat="1" ht="13.5" outlineLevel="1" thickBot="1" x14ac:dyDescent="0.35">
      <c r="A38" s="960"/>
      <c r="B38" s="85"/>
      <c r="C38" s="86"/>
      <c r="E38" s="73"/>
      <c r="F38" s="73"/>
      <c r="G38" s="73"/>
      <c r="H38" s="73"/>
      <c r="I38" s="73"/>
    </row>
    <row r="39" spans="1:14" s="46" customFormat="1" ht="12.75" customHeight="1" outlineLevel="2" x14ac:dyDescent="0.3">
      <c r="A39" s="960"/>
      <c r="B39" s="956" t="s">
        <v>123</v>
      </c>
      <c r="C39" s="87" t="s">
        <v>124</v>
      </c>
      <c r="E39" s="902">
        <v>0.72</v>
      </c>
      <c r="F39" s="902">
        <v>0.72</v>
      </c>
      <c r="G39" s="902">
        <v>0.72</v>
      </c>
      <c r="H39" s="902">
        <v>0.72</v>
      </c>
      <c r="I39" s="91">
        <v>0</v>
      </c>
    </row>
    <row r="40" spans="1:14" s="46" customFormat="1" outlineLevel="2" x14ac:dyDescent="0.3">
      <c r="A40" s="960"/>
      <c r="B40" s="982"/>
      <c r="C40" s="92" t="s">
        <v>125</v>
      </c>
      <c r="E40" s="93">
        <f t="shared" ref="E40:I40" si="12">(E39/1000)*24</f>
        <v>1.7279999999999997E-2</v>
      </c>
      <c r="F40" s="93">
        <f t="shared" ref="F40:G40" si="13">(F39/1000)*24</f>
        <v>1.7279999999999997E-2</v>
      </c>
      <c r="G40" s="93">
        <f t="shared" si="13"/>
        <v>1.7279999999999997E-2</v>
      </c>
      <c r="H40" s="93">
        <f t="shared" ref="H40" si="14">(H39/1000)*24</f>
        <v>1.7279999999999997E-2</v>
      </c>
      <c r="I40" s="93">
        <f t="shared" si="12"/>
        <v>0</v>
      </c>
    </row>
    <row r="41" spans="1:14" outlineLevel="2" x14ac:dyDescent="0.3">
      <c r="A41" s="960"/>
      <c r="B41" s="982"/>
      <c r="C41" s="88" t="s">
        <v>126</v>
      </c>
      <c r="E41" s="96">
        <v>10</v>
      </c>
      <c r="F41" s="96">
        <v>10</v>
      </c>
      <c r="G41" s="96">
        <v>10</v>
      </c>
      <c r="H41" s="96">
        <v>10</v>
      </c>
      <c r="I41" s="96">
        <v>0</v>
      </c>
      <c r="J41" s="46"/>
      <c r="K41" s="46"/>
      <c r="L41" s="46"/>
      <c r="M41" s="46"/>
      <c r="N41" s="46"/>
    </row>
    <row r="42" spans="1:14" s="46" customFormat="1" ht="16.5" customHeight="1" outlineLevel="1" thickBot="1" x14ac:dyDescent="0.35">
      <c r="A42" s="960"/>
      <c r="B42" s="976"/>
      <c r="C42" s="89" t="s">
        <v>113</v>
      </c>
      <c r="E42" s="73">
        <f t="shared" ref="E42:I42" si="15">E40*E41</f>
        <v>0.17279999999999995</v>
      </c>
      <c r="F42" s="73">
        <f t="shared" ref="F42:G42" si="16">F40*F41</f>
        <v>0.17279999999999995</v>
      </c>
      <c r="G42" s="73">
        <f t="shared" si="16"/>
        <v>0.17279999999999995</v>
      </c>
      <c r="H42" s="73">
        <f t="shared" ref="H42" si="17">H40*H41</f>
        <v>0.17279999999999995</v>
      </c>
      <c r="I42" s="73">
        <f t="shared" si="15"/>
        <v>0</v>
      </c>
    </row>
    <row r="43" spans="1:14" s="46" customFormat="1" ht="13.5" outlineLevel="1" thickBot="1" x14ac:dyDescent="0.35">
      <c r="A43" s="960"/>
      <c r="B43" s="85"/>
      <c r="C43" s="86"/>
      <c r="E43" s="97"/>
      <c r="F43" s="97"/>
      <c r="G43" s="97"/>
      <c r="H43" s="97"/>
      <c r="I43" s="97"/>
    </row>
    <row r="44" spans="1:14" s="64" customFormat="1" ht="16" outlineLevel="1" thickBot="1" x14ac:dyDescent="0.4">
      <c r="A44" s="961"/>
      <c r="B44" s="100" t="s">
        <v>127</v>
      </c>
      <c r="C44" s="101"/>
      <c r="D44" s="46"/>
      <c r="E44" s="102">
        <f>E13-(E17+E24+E28+E42)</f>
        <v>11.557200000000003</v>
      </c>
      <c r="F44" s="102">
        <f>F13-(F17+F24+F28+F42)</f>
        <v>9.5572000000000035</v>
      </c>
      <c r="G44" s="102">
        <f>G13-(G17+G24+G28+G42+G32+G36)</f>
        <v>11.120200000000004</v>
      </c>
      <c r="H44" s="102">
        <f t="shared" ref="H44:I44" si="18">H13-(H17+H24+H28+H42)</f>
        <v>9.5572000000000035</v>
      </c>
      <c r="I44" s="102">
        <f t="shared" si="18"/>
        <v>13.621875000000005</v>
      </c>
    </row>
    <row r="45" spans="1:14" s="46" customFormat="1" ht="13.5" thickBot="1" x14ac:dyDescent="0.35">
      <c r="B45" s="44"/>
      <c r="E45" s="54"/>
      <c r="F45" s="54"/>
      <c r="G45" s="54"/>
      <c r="H45" s="54"/>
      <c r="I45" s="54"/>
    </row>
    <row r="46" spans="1:14" ht="12.75" customHeight="1" outlineLevel="2" x14ac:dyDescent="0.25">
      <c r="A46" s="983"/>
      <c r="B46" s="981" t="s">
        <v>128</v>
      </c>
      <c r="C46" s="56" t="s">
        <v>129</v>
      </c>
      <c r="E46" s="103">
        <f>'Logistic Mode'!K41</f>
        <v>2.5680000000000001</v>
      </c>
      <c r="F46" s="103">
        <f>'Logistic Mode'!K41</f>
        <v>2.5680000000000001</v>
      </c>
      <c r="G46" s="103">
        <f>'Logistic Wo unplug'!K41</f>
        <v>5.0090000000000003</v>
      </c>
      <c r="H46" s="103">
        <f>'Logistic Wo unplug'!K41</f>
        <v>5.0090000000000003</v>
      </c>
      <c r="I46" s="103">
        <f>'Mounting Mode'!$K$40</f>
        <v>4.2489999999999997</v>
      </c>
    </row>
    <row r="47" spans="1:14" s="46" customFormat="1" ht="13.5" outlineLevel="1" thickBot="1" x14ac:dyDescent="0.35">
      <c r="A47" s="984"/>
      <c r="B47" s="965"/>
      <c r="C47" s="72" t="s">
        <v>130</v>
      </c>
      <c r="E47" s="104">
        <f t="shared" ref="E47:I47" si="19">E46/1000*24</f>
        <v>6.1631999999999999E-2</v>
      </c>
      <c r="F47" s="104">
        <f t="shared" ref="F47:G47" si="20">F46/1000*24</f>
        <v>6.1631999999999999E-2</v>
      </c>
      <c r="G47" s="104">
        <f t="shared" si="20"/>
        <v>0.12021600000000002</v>
      </c>
      <c r="H47" s="104">
        <f t="shared" ref="H47" si="21">H46/1000*24</f>
        <v>0.12021600000000002</v>
      </c>
      <c r="I47" s="104">
        <f t="shared" si="19"/>
        <v>0.10197599999999998</v>
      </c>
    </row>
    <row r="48" spans="1:14" s="46" customFormat="1" ht="13.5" outlineLevel="1" thickBot="1" x14ac:dyDescent="0.35">
      <c r="A48" s="984"/>
      <c r="B48" s="85"/>
      <c r="C48" s="99"/>
      <c r="E48" s="105"/>
      <c r="F48" s="105"/>
      <c r="G48" s="105"/>
      <c r="H48" s="105"/>
      <c r="I48" s="105"/>
    </row>
    <row r="49" spans="1:13" ht="12.65" customHeight="1" outlineLevel="2" x14ac:dyDescent="0.25">
      <c r="A49" s="984"/>
      <c r="B49" s="962" t="s">
        <v>131</v>
      </c>
      <c r="C49" s="56" t="s">
        <v>132</v>
      </c>
      <c r="E49" s="106">
        <v>8</v>
      </c>
      <c r="F49" s="106">
        <v>8</v>
      </c>
      <c r="G49" s="106">
        <v>8</v>
      </c>
      <c r="H49" s="106">
        <v>8</v>
      </c>
      <c r="I49" s="106">
        <v>8</v>
      </c>
      <c r="J49" s="43" t="s">
        <v>343</v>
      </c>
    </row>
    <row r="50" spans="1:13" ht="12.5" outlineLevel="2" x14ac:dyDescent="0.25">
      <c r="A50" s="984"/>
      <c r="B50" s="964"/>
      <c r="C50" s="70" t="s">
        <v>133</v>
      </c>
      <c r="E50" s="78">
        <v>2</v>
      </c>
      <c r="F50" s="78">
        <v>2</v>
      </c>
      <c r="G50" s="78">
        <v>2</v>
      </c>
      <c r="H50" s="78">
        <v>2</v>
      </c>
      <c r="I50" s="78">
        <v>3</v>
      </c>
    </row>
    <row r="51" spans="1:13" ht="12.5" outlineLevel="2" x14ac:dyDescent="0.25">
      <c r="A51" s="984"/>
      <c r="B51" s="964"/>
      <c r="C51" s="70" t="s">
        <v>134</v>
      </c>
      <c r="E51" s="107">
        <f>'Logistic Mode'!$F$64</f>
        <v>0</v>
      </c>
      <c r="F51" s="107">
        <f>'Logistic Mode'!$F$64</f>
        <v>0</v>
      </c>
      <c r="G51" s="107">
        <f>'Logistic Mode'!$F$64</f>
        <v>0</v>
      </c>
      <c r="H51" s="107">
        <f>'Logistic Mode'!$F$64</f>
        <v>0</v>
      </c>
      <c r="I51" s="107">
        <f>'Customer Mode'!$F$45</f>
        <v>536</v>
      </c>
    </row>
    <row r="52" spans="1:13" ht="12.5" outlineLevel="2" x14ac:dyDescent="0.25">
      <c r="A52" s="984"/>
      <c r="B52" s="964"/>
      <c r="C52" s="108"/>
      <c r="E52" s="78">
        <v>60</v>
      </c>
      <c r="F52" s="78">
        <v>60</v>
      </c>
      <c r="G52" s="78">
        <v>60</v>
      </c>
      <c r="H52" s="78">
        <v>60</v>
      </c>
      <c r="I52" s="78">
        <v>2</v>
      </c>
    </row>
    <row r="53" spans="1:13" ht="12.5" outlineLevel="2" x14ac:dyDescent="0.25">
      <c r="A53" s="984"/>
      <c r="B53" s="964"/>
      <c r="C53" s="108"/>
      <c r="E53" s="107">
        <f>'Logistic Mode'!$F$41</f>
        <v>0</v>
      </c>
      <c r="F53" s="107">
        <f>'Logistic Mode'!$F$41</f>
        <v>0</v>
      </c>
      <c r="G53" s="107">
        <f>'Logistic Mode'!$F$41</f>
        <v>0</v>
      </c>
      <c r="H53" s="107">
        <f>'Logistic Mode'!$F$41</f>
        <v>0</v>
      </c>
      <c r="I53" s="107">
        <f>'Customer Mode'!$F$47</f>
        <v>1154</v>
      </c>
    </row>
    <row r="54" spans="1:13" ht="13.5" outlineLevel="1" thickBot="1" x14ac:dyDescent="0.35">
      <c r="A54" s="984"/>
      <c r="B54" s="965"/>
      <c r="C54" s="72" t="s">
        <v>130</v>
      </c>
      <c r="E54" s="109">
        <f t="shared" ref="E54:I54" si="22">(E51/1000)*(E50/3600)*(24/E49)+(E53/1000)*(E52/3600)*(24/E49)</f>
        <v>0</v>
      </c>
      <c r="F54" s="109">
        <f t="shared" ref="F54:G54" si="23">(F51/1000)*(F50/3600)*(24/F49)+(F53/1000)*(F52/3600)*(24/F49)</f>
        <v>0</v>
      </c>
      <c r="G54" s="109">
        <f t="shared" si="23"/>
        <v>0</v>
      </c>
      <c r="H54" s="109">
        <f t="shared" ref="H54" si="24">(H51/1000)*(H50/3600)*(24/H49)+(H53/1000)*(H52/3600)*(24/H49)</f>
        <v>0</v>
      </c>
      <c r="I54" s="109">
        <f t="shared" si="22"/>
        <v>3.2633333333333334E-3</v>
      </c>
      <c r="M54" s="110"/>
    </row>
    <row r="55" spans="1:13" ht="13.5" outlineLevel="1" thickBot="1" x14ac:dyDescent="0.35">
      <c r="A55" s="984"/>
      <c r="B55" s="111"/>
      <c r="C55" s="112"/>
      <c r="E55" s="113"/>
      <c r="F55" s="113"/>
      <c r="G55" s="113"/>
      <c r="H55" s="113"/>
      <c r="I55" s="113"/>
    </row>
    <row r="56" spans="1:13" s="46" customFormat="1" ht="13.5" hidden="1" outlineLevel="1" thickBot="1" x14ac:dyDescent="0.35">
      <c r="A56" s="984"/>
      <c r="B56" s="85"/>
      <c r="C56" s="99"/>
      <c r="E56" s="105"/>
      <c r="F56" s="105"/>
      <c r="G56" s="105"/>
      <c r="H56" s="105"/>
      <c r="I56" s="105"/>
    </row>
    <row r="57" spans="1:13" ht="12.65" hidden="1" customHeight="1" outlineLevel="2" x14ac:dyDescent="0.25">
      <c r="A57" s="984"/>
      <c r="B57" s="962" t="s">
        <v>135</v>
      </c>
      <c r="C57" s="56" t="s">
        <v>132</v>
      </c>
      <c r="E57" s="106">
        <v>8</v>
      </c>
      <c r="F57" s="106">
        <v>8</v>
      </c>
      <c r="G57" s="106">
        <v>8</v>
      </c>
      <c r="H57" s="106">
        <v>8</v>
      </c>
      <c r="I57" s="106">
        <v>8</v>
      </c>
    </row>
    <row r="58" spans="1:13" hidden="1" outlineLevel="2" thickBot="1" x14ac:dyDescent="0.3">
      <c r="A58" s="984"/>
      <c r="B58" s="964"/>
      <c r="C58" s="70" t="s">
        <v>133</v>
      </c>
      <c r="E58" s="78">
        <v>3</v>
      </c>
      <c r="F58" s="78">
        <v>3</v>
      </c>
      <c r="G58" s="78">
        <v>3</v>
      </c>
      <c r="H58" s="78">
        <v>0</v>
      </c>
      <c r="I58" s="78">
        <v>0</v>
      </c>
    </row>
    <row r="59" spans="1:13" hidden="1" outlineLevel="2" thickBot="1" x14ac:dyDescent="0.3">
      <c r="A59" s="984"/>
      <c r="B59" s="964"/>
      <c r="C59" s="70" t="s">
        <v>134</v>
      </c>
      <c r="E59" s="107">
        <v>0</v>
      </c>
      <c r="F59" s="107">
        <v>0</v>
      </c>
      <c r="G59" s="107">
        <v>0</v>
      </c>
      <c r="H59" s="107">
        <v>120</v>
      </c>
      <c r="I59" s="107">
        <v>120</v>
      </c>
    </row>
    <row r="60" spans="1:13" hidden="1" outlineLevel="2" thickBot="1" x14ac:dyDescent="0.3">
      <c r="A60" s="984"/>
      <c r="B60" s="964"/>
      <c r="C60" s="108"/>
      <c r="E60" s="78"/>
      <c r="F60" s="78"/>
      <c r="G60" s="78"/>
      <c r="H60" s="78"/>
      <c r="I60" s="78"/>
    </row>
    <row r="61" spans="1:13" hidden="1" outlineLevel="2" thickBot="1" x14ac:dyDescent="0.3">
      <c r="A61" s="984"/>
      <c r="B61" s="964"/>
      <c r="C61" s="108"/>
      <c r="E61" s="107"/>
      <c r="F61" s="107"/>
      <c r="G61" s="107"/>
      <c r="H61" s="107"/>
      <c r="I61" s="107"/>
    </row>
    <row r="62" spans="1:13" ht="13.5" hidden="1" outlineLevel="1" collapsed="1" thickBot="1" x14ac:dyDescent="0.35">
      <c r="A62" s="984"/>
      <c r="B62" s="965"/>
      <c r="C62" s="72" t="s">
        <v>130</v>
      </c>
      <c r="E62" s="104">
        <f t="shared" ref="E62:I62" si="25">(E59/1000)*(E58/3600)*(24/E57)+(E61/1000)*(E60/3600)*(24/E57)</f>
        <v>0</v>
      </c>
      <c r="F62" s="104">
        <f t="shared" ref="F62:G62" si="26">(F59/1000)*(F58/3600)*(24/F57)+(F61/1000)*(F60/3600)*(24/F57)</f>
        <v>0</v>
      </c>
      <c r="G62" s="104">
        <f t="shared" si="26"/>
        <v>0</v>
      </c>
      <c r="H62" s="104">
        <f t="shared" si="25"/>
        <v>0</v>
      </c>
      <c r="I62" s="104">
        <f t="shared" si="25"/>
        <v>0</v>
      </c>
      <c r="M62" s="110"/>
    </row>
    <row r="63" spans="1:13" ht="13.5" hidden="1" outlineLevel="1" thickBot="1" x14ac:dyDescent="0.35">
      <c r="A63" s="984"/>
      <c r="B63" s="111"/>
      <c r="C63" s="112"/>
      <c r="E63" s="113"/>
      <c r="F63" s="113"/>
      <c r="G63" s="113"/>
      <c r="H63" s="113"/>
      <c r="I63" s="113"/>
    </row>
    <row r="64" spans="1:13" ht="12.5" outlineLevel="1" x14ac:dyDescent="0.25">
      <c r="A64" s="984"/>
      <c r="B64" s="981" t="s">
        <v>136</v>
      </c>
      <c r="C64" s="56" t="s">
        <v>138</v>
      </c>
      <c r="E64" s="114">
        <v>0</v>
      </c>
      <c r="F64" s="114">
        <v>0</v>
      </c>
      <c r="G64" s="114">
        <v>0</v>
      </c>
      <c r="H64" s="114">
        <v>0</v>
      </c>
      <c r="I64" s="114">
        <v>0</v>
      </c>
    </row>
    <row r="65" spans="1:12" ht="13.5" outlineLevel="1" thickBot="1" x14ac:dyDescent="0.35">
      <c r="A65" s="984"/>
      <c r="B65" s="965"/>
      <c r="C65" s="72" t="s">
        <v>130</v>
      </c>
      <c r="E65" s="104">
        <f t="shared" ref="E65:I65" si="27">(E64/1000)*24</f>
        <v>0</v>
      </c>
      <c r="F65" s="104">
        <f t="shared" ref="F65:G65" si="28">(F64/1000)*24</f>
        <v>0</v>
      </c>
      <c r="G65" s="104">
        <f t="shared" si="28"/>
        <v>0</v>
      </c>
      <c r="H65" s="104">
        <f t="shared" si="27"/>
        <v>0</v>
      </c>
      <c r="I65" s="104">
        <f t="shared" si="27"/>
        <v>0</v>
      </c>
    </row>
    <row r="66" spans="1:12" ht="13.5" outlineLevel="1" thickBot="1" x14ac:dyDescent="0.35">
      <c r="A66" s="984"/>
      <c r="C66" s="46"/>
      <c r="E66" s="115"/>
      <c r="F66" s="115"/>
      <c r="G66" s="115"/>
      <c r="H66" s="115"/>
      <c r="I66" s="115"/>
    </row>
    <row r="67" spans="1:12" ht="12.5" outlineLevel="2" x14ac:dyDescent="0.25">
      <c r="A67" s="984"/>
      <c r="B67" s="986" t="s">
        <v>666</v>
      </c>
      <c r="C67" s="737" t="s">
        <v>141</v>
      </c>
      <c r="D67" s="435"/>
      <c r="E67" s="738">
        <v>0</v>
      </c>
      <c r="F67" s="738">
        <v>0</v>
      </c>
      <c r="G67" s="738"/>
      <c r="H67" s="738"/>
      <c r="I67" s="114">
        <v>0</v>
      </c>
    </row>
    <row r="68" spans="1:12" ht="13.5" outlineLevel="1" thickBot="1" x14ac:dyDescent="0.35">
      <c r="A68" s="984"/>
      <c r="B68" s="987"/>
      <c r="C68" s="739" t="s">
        <v>130</v>
      </c>
      <c r="D68" s="435"/>
      <c r="E68" s="740">
        <f>(E67/1000)*24</f>
        <v>0</v>
      </c>
      <c r="F68" s="740">
        <f>(F67/1000)*24</f>
        <v>0</v>
      </c>
      <c r="G68" s="740">
        <f>(G67/1000)*24</f>
        <v>0</v>
      </c>
      <c r="H68" s="740">
        <f>(H67/1000)*24</f>
        <v>0</v>
      </c>
      <c r="I68" s="104">
        <f>(I67/1000)*24</f>
        <v>0</v>
      </c>
    </row>
    <row r="69" spans="1:12" outlineLevel="1" x14ac:dyDescent="0.3">
      <c r="A69" s="984"/>
      <c r="C69" s="46"/>
      <c r="E69" s="115"/>
      <c r="F69" s="115"/>
      <c r="G69" s="115"/>
      <c r="H69" s="115"/>
      <c r="I69" s="115"/>
    </row>
    <row r="70" spans="1:12" customFormat="1" ht="15" outlineLevel="1" thickBot="1" x14ac:dyDescent="0.4">
      <c r="A70" s="984"/>
      <c r="B70" s="242"/>
      <c r="C70" s="243"/>
      <c r="D70" s="43"/>
      <c r="E70" s="244"/>
      <c r="F70" s="244"/>
      <c r="G70" s="244"/>
      <c r="H70" s="245"/>
      <c r="I70" s="245"/>
      <c r="L70" s="43"/>
    </row>
    <row r="71" spans="1:12" customFormat="1" ht="15" outlineLevel="1" thickBot="1" x14ac:dyDescent="0.4">
      <c r="A71" s="984"/>
      <c r="B71" s="988" t="s">
        <v>139</v>
      </c>
      <c r="C71" s="246" t="s">
        <v>372</v>
      </c>
      <c r="D71" s="953" t="s">
        <v>377</v>
      </c>
      <c r="E71" s="342">
        <v>150</v>
      </c>
      <c r="F71" s="342">
        <v>150</v>
      </c>
      <c r="G71" s="342">
        <v>150</v>
      </c>
      <c r="H71" s="342">
        <v>150</v>
      </c>
      <c r="I71" s="247">
        <v>720</v>
      </c>
      <c r="L71" s="43"/>
    </row>
    <row r="72" spans="1:12" customFormat="1" ht="15" outlineLevel="1" thickBot="1" x14ac:dyDescent="0.4">
      <c r="A72" s="984"/>
      <c r="B72" s="989"/>
      <c r="C72" s="248" t="s">
        <v>373</v>
      </c>
      <c r="D72" s="954"/>
      <c r="E72" s="250">
        <v>950</v>
      </c>
      <c r="F72" s="250">
        <v>950</v>
      </c>
      <c r="G72" s="250">
        <v>950</v>
      </c>
      <c r="H72" s="250">
        <v>950</v>
      </c>
      <c r="I72" s="341"/>
      <c r="K72" s="520">
        <f>(((F71+F72)/1000)*F73/3600)/24</f>
        <v>3.8194444444444446E-4</v>
      </c>
      <c r="L72" s="138"/>
    </row>
    <row r="73" spans="1:12" customFormat="1" ht="15" outlineLevel="1" thickBot="1" x14ac:dyDescent="0.4">
      <c r="A73" s="984"/>
      <c r="B73" s="989"/>
      <c r="C73" s="248" t="s">
        <v>374</v>
      </c>
      <c r="D73" s="954"/>
      <c r="E73" s="249">
        <v>30</v>
      </c>
      <c r="F73" s="249">
        <v>30</v>
      </c>
      <c r="G73" s="249">
        <v>30</v>
      </c>
      <c r="H73" s="249">
        <v>30</v>
      </c>
      <c r="I73" s="341"/>
      <c r="K73" s="519">
        <v>35</v>
      </c>
      <c r="L73" s="268" t="s">
        <v>522</v>
      </c>
    </row>
    <row r="74" spans="1:12" customFormat="1" ht="15" outlineLevel="1" thickBot="1" x14ac:dyDescent="0.4">
      <c r="A74" s="984"/>
      <c r="B74" s="989"/>
      <c r="C74" s="251" t="s">
        <v>113</v>
      </c>
      <c r="D74" s="955"/>
      <c r="E74" s="343">
        <f>(((E71+E72)/1000)*E73/3600)/24</f>
        <v>3.8194444444444446E-4</v>
      </c>
      <c r="F74" s="343">
        <f>(((F71+F72)/1000)*F73/3600)/24</f>
        <v>3.8194444444444446E-4</v>
      </c>
      <c r="G74" s="343">
        <f>(((G71+G72)/1000)*G73/3600)/24</f>
        <v>3.8194444444444446E-4</v>
      </c>
      <c r="H74" s="343">
        <f>(((H71+H72)/1000)*H73/3600)/24</f>
        <v>3.8194444444444446E-4</v>
      </c>
      <c r="I74" s="341"/>
      <c r="J74" t="s">
        <v>517</v>
      </c>
      <c r="K74" s="518">
        <f>K72*K73</f>
        <v>1.3368055555555557E-2</v>
      </c>
      <c r="L74" s="142"/>
    </row>
    <row r="75" spans="1:12" customFormat="1" ht="15" outlineLevel="1" thickBot="1" x14ac:dyDescent="0.4">
      <c r="A75" s="984"/>
      <c r="B75" s="989"/>
      <c r="C75" s="344" t="s">
        <v>372</v>
      </c>
      <c r="D75" s="953" t="s">
        <v>520</v>
      </c>
      <c r="E75" s="345">
        <v>0</v>
      </c>
      <c r="F75" s="345">
        <v>0</v>
      </c>
      <c r="G75" s="345">
        <v>0</v>
      </c>
      <c r="H75" s="345">
        <v>0</v>
      </c>
      <c r="I75" s="341"/>
      <c r="K75" s="483"/>
      <c r="L75" s="142"/>
    </row>
    <row r="76" spans="1:12" customFormat="1" ht="15" outlineLevel="1" thickBot="1" x14ac:dyDescent="0.4">
      <c r="A76" s="984"/>
      <c r="B76" s="989"/>
      <c r="C76" s="293" t="s">
        <v>373</v>
      </c>
      <c r="D76" s="954"/>
      <c r="E76" s="345">
        <v>0</v>
      </c>
      <c r="F76" s="345">
        <v>0</v>
      </c>
      <c r="G76" s="345">
        <v>0</v>
      </c>
      <c r="H76" s="345">
        <v>0</v>
      </c>
      <c r="I76" s="341"/>
      <c r="K76" s="520">
        <f>(((F75+F76)/1000)*F77/3600)/24</f>
        <v>0</v>
      </c>
      <c r="L76" s="142"/>
    </row>
    <row r="77" spans="1:12" customFormat="1" ht="15" outlineLevel="1" thickBot="1" x14ac:dyDescent="0.4">
      <c r="A77" s="984"/>
      <c r="B77" s="989"/>
      <c r="C77" s="346" t="s">
        <v>374</v>
      </c>
      <c r="D77" s="954"/>
      <c r="E77" s="347">
        <v>0</v>
      </c>
      <c r="F77" s="347">
        <v>0</v>
      </c>
      <c r="G77" s="347">
        <v>0</v>
      </c>
      <c r="H77" s="347">
        <v>0</v>
      </c>
      <c r="I77" s="341"/>
      <c r="K77" s="519">
        <v>20</v>
      </c>
      <c r="L77" s="268" t="s">
        <v>523</v>
      </c>
    </row>
    <row r="78" spans="1:12" customFormat="1" ht="15" outlineLevel="1" thickBot="1" x14ac:dyDescent="0.4">
      <c r="A78" s="984"/>
      <c r="B78" s="989"/>
      <c r="C78" s="348" t="s">
        <v>113</v>
      </c>
      <c r="D78" s="955"/>
      <c r="E78" s="349">
        <f>(((E75+E76)/1000)*E77/3600)/24</f>
        <v>0</v>
      </c>
      <c r="F78" s="349">
        <f>(((F75+F76)/1000)*F77/3600)/24</f>
        <v>0</v>
      </c>
      <c r="G78" s="349">
        <f>(((G75+G76)/1000)*G77/3600)/24</f>
        <v>0</v>
      </c>
      <c r="H78" s="349">
        <f>(((H75+H76)/1000)*H77/3600)/24</f>
        <v>0</v>
      </c>
      <c r="I78" s="341"/>
      <c r="J78" t="s">
        <v>518</v>
      </c>
      <c r="K78" s="518">
        <f>K76*K77</f>
        <v>0</v>
      </c>
      <c r="L78" s="142"/>
    </row>
    <row r="79" spans="1:12" customFormat="1" ht="14.4" customHeight="1" outlineLevel="1" thickBot="1" x14ac:dyDescent="0.4">
      <c r="A79" s="984"/>
      <c r="B79" s="989"/>
      <c r="C79" s="246" t="s">
        <v>141</v>
      </c>
      <c r="D79" s="950" t="s">
        <v>521</v>
      </c>
      <c r="E79" s="345">
        <v>0</v>
      </c>
      <c r="F79" s="345">
        <v>0</v>
      </c>
      <c r="G79" s="345">
        <v>0</v>
      </c>
      <c r="H79" s="345">
        <v>0</v>
      </c>
      <c r="I79" s="341"/>
      <c r="K79" s="483"/>
      <c r="L79" s="142"/>
    </row>
    <row r="80" spans="1:12" customFormat="1" ht="15" outlineLevel="1" thickBot="1" x14ac:dyDescent="0.4">
      <c r="A80" s="984"/>
      <c r="B80" s="989"/>
      <c r="C80" s="248" t="s">
        <v>375</v>
      </c>
      <c r="D80" s="951"/>
      <c r="E80" s="347">
        <v>0</v>
      </c>
      <c r="F80" s="347">
        <v>0</v>
      </c>
      <c r="G80" s="347">
        <v>0</v>
      </c>
      <c r="H80" s="347">
        <v>0</v>
      </c>
      <c r="I80" s="341"/>
      <c r="K80" s="518">
        <f>F83</f>
        <v>0</v>
      </c>
      <c r="L80" s="142"/>
    </row>
    <row r="81" spans="1:14" customFormat="1" ht="15" outlineLevel="1" thickBot="1" x14ac:dyDescent="0.4">
      <c r="A81" s="984"/>
      <c r="B81" s="989"/>
      <c r="C81" s="248" t="s">
        <v>140</v>
      </c>
      <c r="D81" s="951"/>
      <c r="E81" s="512">
        <v>0</v>
      </c>
      <c r="F81" s="512">
        <v>0</v>
      </c>
      <c r="G81" s="512">
        <v>0</v>
      </c>
      <c r="H81" s="512">
        <v>0</v>
      </c>
      <c r="I81" s="341"/>
      <c r="K81" s="521" t="e">
        <f>(90*24)/F81</f>
        <v>#DIV/0!</v>
      </c>
      <c r="L81" s="268" t="s">
        <v>524</v>
      </c>
    </row>
    <row r="82" spans="1:14" customFormat="1" ht="15" outlineLevel="1" thickBot="1" x14ac:dyDescent="0.4">
      <c r="A82" s="984"/>
      <c r="B82" s="989"/>
      <c r="C82" s="251" t="s">
        <v>516</v>
      </c>
      <c r="D82" s="951"/>
      <c r="E82" s="513">
        <f>(E79/1000)*(E80/3600)</f>
        <v>0</v>
      </c>
      <c r="F82" s="514">
        <f>(F79/1000)*(F80/3600)</f>
        <v>0</v>
      </c>
      <c r="G82" s="514">
        <f>(G79/1000)*(G80/3600)</f>
        <v>0</v>
      </c>
      <c r="H82" s="514">
        <f>(H79/1000)*(H80/3600)</f>
        <v>0</v>
      </c>
      <c r="I82" s="341"/>
      <c r="J82" s="43"/>
      <c r="K82" s="518" t="e">
        <f>K80*K81</f>
        <v>#DIV/0!</v>
      </c>
      <c r="L82" s="142"/>
    </row>
    <row r="83" spans="1:14" customFormat="1" ht="15" outlineLevel="1" thickBot="1" x14ac:dyDescent="0.4">
      <c r="A83" s="984"/>
      <c r="B83" s="989"/>
      <c r="C83" s="348" t="s">
        <v>113</v>
      </c>
      <c r="D83" s="952"/>
      <c r="E83" s="515">
        <f>(E79/1000)*(E80/3600)/24</f>
        <v>0</v>
      </c>
      <c r="F83" s="516">
        <f>(F79/1000)*(F80/3600)/24</f>
        <v>0</v>
      </c>
      <c r="G83" s="516">
        <f>(G79/1000)*(G80/3600)/24</f>
        <v>0</v>
      </c>
      <c r="H83" s="516">
        <f>(H79/1000)*(H80/3600)/24</f>
        <v>0</v>
      </c>
      <c r="I83" s="249">
        <v>50</v>
      </c>
      <c r="J83" t="s">
        <v>519</v>
      </c>
      <c r="K83" s="483"/>
      <c r="L83" s="142"/>
    </row>
    <row r="84" spans="1:14" customFormat="1" ht="15" outlineLevel="1" thickBot="1" x14ac:dyDescent="0.4">
      <c r="A84" s="984"/>
      <c r="B84" s="989"/>
      <c r="C84" s="350" t="s">
        <v>376</v>
      </c>
      <c r="D84" s="43"/>
      <c r="E84" s="734">
        <f>E83+E78+E74</f>
        <v>3.8194444444444446E-4</v>
      </c>
      <c r="F84" s="734">
        <f>F83+F78+F74</f>
        <v>3.8194444444444446E-4</v>
      </c>
      <c r="G84" s="734">
        <f>G83+G78+G74</f>
        <v>3.8194444444444446E-4</v>
      </c>
      <c r="H84" s="734">
        <f>H83+H78+H74</f>
        <v>3.8194444444444446E-4</v>
      </c>
      <c r="I84" s="250">
        <v>5000</v>
      </c>
      <c r="K84" s="518" t="e">
        <f>K82+K78+K74</f>
        <v>#DIV/0!</v>
      </c>
      <c r="L84" s="517" t="s">
        <v>525</v>
      </c>
      <c r="M84" s="514" t="e">
        <f>K84*90</f>
        <v>#DIV/0!</v>
      </c>
    </row>
    <row r="85" spans="1:14" ht="14.4" customHeight="1" outlineLevel="1" thickBot="1" x14ac:dyDescent="0.4">
      <c r="A85" s="984"/>
      <c r="M85" s="522" t="e">
        <f>M84*14.5</f>
        <v>#DIV/0!</v>
      </c>
      <c r="N85" s="46" t="s">
        <v>526</v>
      </c>
    </row>
    <row r="86" spans="1:14" ht="14.5" outlineLevel="2" x14ac:dyDescent="0.35">
      <c r="A86" s="984"/>
      <c r="B86" s="981" t="s">
        <v>369</v>
      </c>
      <c r="C86" s="56" t="s">
        <v>141</v>
      </c>
      <c r="E86" s="114">
        <v>0</v>
      </c>
      <c r="F86" s="114">
        <v>0</v>
      </c>
      <c r="G86" s="114">
        <v>0</v>
      </c>
      <c r="H86" s="114">
        <v>0</v>
      </c>
      <c r="I86" s="114">
        <v>0</v>
      </c>
      <c r="M86"/>
    </row>
    <row r="87" spans="1:14" ht="13.5" outlineLevel="1" thickBot="1" x14ac:dyDescent="0.35">
      <c r="A87" s="984"/>
      <c r="B87" s="965"/>
      <c r="C87" s="72" t="s">
        <v>130</v>
      </c>
      <c r="E87" s="735">
        <f>(E86/1000)*24</f>
        <v>0</v>
      </c>
      <c r="F87" s="735">
        <f>(F86/1000)*24</f>
        <v>0</v>
      </c>
      <c r="G87" s="735">
        <f t="shared" ref="G87:H87" si="29">(G86/1000)*24</f>
        <v>0</v>
      </c>
      <c r="H87" s="735">
        <f t="shared" si="29"/>
        <v>0</v>
      </c>
      <c r="I87" s="104">
        <f>(I86/1000)*24</f>
        <v>0</v>
      </c>
    </row>
    <row r="88" spans="1:14" ht="13.5" outlineLevel="1" thickBot="1" x14ac:dyDescent="0.35">
      <c r="A88" s="984"/>
      <c r="B88" s="85"/>
      <c r="C88" s="99"/>
      <c r="E88" s="736"/>
      <c r="F88" s="736"/>
      <c r="G88" s="736"/>
      <c r="H88" s="736"/>
      <c r="I88" s="105"/>
    </row>
    <row r="89" spans="1:14" ht="12.75" customHeight="1" outlineLevel="2" x14ac:dyDescent="0.25">
      <c r="A89" s="984"/>
      <c r="B89" s="981" t="s">
        <v>143</v>
      </c>
      <c r="C89" s="56" t="s">
        <v>144</v>
      </c>
      <c r="E89" s="116">
        <v>8.3000000000000001E-4</v>
      </c>
      <c r="F89" s="116">
        <v>8.3000000000000001E-4</v>
      </c>
      <c r="G89" s="116">
        <v>8.3000000000000001E-4</v>
      </c>
      <c r="H89" s="116">
        <v>8.3000000000000001E-4</v>
      </c>
      <c r="I89" s="116">
        <v>8.3000000000000001E-4</v>
      </c>
      <c r="J89" s="43" t="s">
        <v>308</v>
      </c>
    </row>
    <row r="90" spans="1:14" ht="13.5" outlineLevel="1" thickBot="1" x14ac:dyDescent="0.35">
      <c r="A90" s="984"/>
      <c r="B90" s="965"/>
      <c r="C90" s="72" t="s">
        <v>130</v>
      </c>
      <c r="E90" s="104">
        <f>E89*E8</f>
        <v>4.9799999999999997E-2</v>
      </c>
      <c r="F90" s="104">
        <f>F89*F8</f>
        <v>4.1500000000000002E-2</v>
      </c>
      <c r="G90" s="104">
        <f t="shared" ref="G90:H90" si="30">G89*G8</f>
        <v>4.9799999999999997E-2</v>
      </c>
      <c r="H90" s="104">
        <f t="shared" si="30"/>
        <v>4.1500000000000002E-2</v>
      </c>
      <c r="I90" s="104">
        <f>I89*I8</f>
        <v>5.8099999999999999E-2</v>
      </c>
      <c r="J90" s="43" t="s">
        <v>602</v>
      </c>
    </row>
    <row r="91" spans="1:14" ht="14.4" customHeight="1" outlineLevel="1" thickBot="1" x14ac:dyDescent="0.3">
      <c r="A91" s="984"/>
    </row>
    <row r="92" spans="1:14" ht="16" outlineLevel="1" thickBot="1" x14ac:dyDescent="0.4">
      <c r="A92" s="985"/>
      <c r="B92" s="117" t="s">
        <v>145</v>
      </c>
      <c r="C92" s="118"/>
      <c r="E92" s="119">
        <f>E47+E54+E68+E90+E65+E87+E84</f>
        <v>0.11181394444444445</v>
      </c>
      <c r="F92" s="119">
        <f>F47+F54+F68+F90+F65+F87+F84</f>
        <v>0.10351394444444445</v>
      </c>
      <c r="G92" s="119">
        <f t="shared" ref="G92:H92" si="31">G47+G54+G68+G90+G65+G87+G84</f>
        <v>0.17039794444444445</v>
      </c>
      <c r="H92" s="119">
        <f t="shared" si="31"/>
        <v>0.16209794444444448</v>
      </c>
      <c r="I92" s="119">
        <f>I47+I54+I68+I90+I65+I87</f>
        <v>0.16333933333333334</v>
      </c>
    </row>
    <row r="93" spans="1:14" outlineLevel="1" x14ac:dyDescent="0.25">
      <c r="A93" s="120"/>
    </row>
    <row r="94" spans="1:14" ht="12.5" x14ac:dyDescent="0.25">
      <c r="B94" s="43"/>
      <c r="H94" s="121"/>
      <c r="I94" s="121"/>
    </row>
    <row r="95" spans="1:14" ht="12.5" x14ac:dyDescent="0.25">
      <c r="B95" s="43"/>
    </row>
    <row r="96" spans="1:14" ht="12.5" x14ac:dyDescent="0.25">
      <c r="B96" s="43"/>
    </row>
    <row r="97" spans="2:2" ht="12.5" x14ac:dyDescent="0.25">
      <c r="B97" s="43"/>
    </row>
  </sheetData>
  <mergeCells count="31">
    <mergeCell ref="B86:B87"/>
    <mergeCell ref="B89:B90"/>
    <mergeCell ref="B39:B42"/>
    <mergeCell ref="A46:A92"/>
    <mergeCell ref="B46:B47"/>
    <mergeCell ref="B49:B54"/>
    <mergeCell ref="B57:B62"/>
    <mergeCell ref="B64:B65"/>
    <mergeCell ref="B67:B68"/>
    <mergeCell ref="B71:B84"/>
    <mergeCell ref="E1:I1"/>
    <mergeCell ref="E5:I5"/>
    <mergeCell ref="A6:C6"/>
    <mergeCell ref="A8:A13"/>
    <mergeCell ref="B10:B11"/>
    <mergeCell ref="E2:E3"/>
    <mergeCell ref="F2:F3"/>
    <mergeCell ref="G2:G3"/>
    <mergeCell ref="H2:H3"/>
    <mergeCell ref="E7:H7"/>
    <mergeCell ref="B15:B17"/>
    <mergeCell ref="A19:A44"/>
    <mergeCell ref="B19:B24"/>
    <mergeCell ref="B26:B28"/>
    <mergeCell ref="B30:B32"/>
    <mergeCell ref="B34:B36"/>
    <mergeCell ref="J2:J3"/>
    <mergeCell ref="K2:K3"/>
    <mergeCell ref="D79:D83"/>
    <mergeCell ref="D71:D74"/>
    <mergeCell ref="D75:D78"/>
  </mergeCells>
  <conditionalFormatting sqref="E6:K6">
    <cfRule type="cellIs" dxfId="178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EF23-91DB-41BE-99AC-4525A39EBC37}">
  <dimension ref="A1:CI76"/>
  <sheetViews>
    <sheetView zoomScale="85" zoomScaleNormal="85" workbookViewId="0">
      <pane xSplit="3" ySplit="2" topLeftCell="E40" activePane="bottomRight" state="frozen"/>
      <selection pane="topRight" activeCell="D1" sqref="D1"/>
      <selection pane="bottomLeft" activeCell="A2" sqref="A2"/>
      <selection pane="bottomRight" activeCell="H42" sqref="H42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42.6328125" style="7" customWidth="1"/>
    <col min="4" max="4" width="15.54296875" style="5" customWidth="1"/>
    <col min="5" max="5" width="13.36328125" style="5" customWidth="1"/>
    <col min="6" max="6" width="8.90625" style="5" customWidth="1"/>
    <col min="7" max="10" width="10.90625" style="12"/>
    <col min="11" max="16384" width="10.90625" style="5"/>
  </cols>
  <sheetData>
    <row r="1" spans="1:87" x14ac:dyDescent="0.35">
      <c r="K1" s="255">
        <f>K2/24</f>
        <v>0</v>
      </c>
      <c r="L1" s="255">
        <f t="shared" ref="L1:BS1" si="0">L2/24</f>
        <v>0.33333333333333331</v>
      </c>
      <c r="M1" s="277">
        <f t="shared" si="0"/>
        <v>1</v>
      </c>
      <c r="N1" s="255">
        <f t="shared" si="0"/>
        <v>1.5</v>
      </c>
      <c r="O1" s="255">
        <f t="shared" si="0"/>
        <v>2</v>
      </c>
      <c r="P1" s="255">
        <f t="shared" si="0"/>
        <v>2.5</v>
      </c>
      <c r="Q1" s="277">
        <f t="shared" si="0"/>
        <v>3</v>
      </c>
      <c r="R1" s="255">
        <f t="shared" si="0"/>
        <v>3.5</v>
      </c>
      <c r="S1" s="255">
        <f t="shared" si="0"/>
        <v>4</v>
      </c>
      <c r="T1" s="255">
        <f t="shared" si="0"/>
        <v>4.5</v>
      </c>
      <c r="U1" s="255">
        <f t="shared" si="0"/>
        <v>5</v>
      </c>
      <c r="V1" s="255">
        <f t="shared" si="0"/>
        <v>5.5</v>
      </c>
      <c r="W1" s="255">
        <f t="shared" si="0"/>
        <v>6</v>
      </c>
      <c r="X1" s="255">
        <f t="shared" si="0"/>
        <v>6.5</v>
      </c>
      <c r="Y1" s="255">
        <f t="shared" si="0"/>
        <v>7</v>
      </c>
      <c r="Z1" s="255">
        <f t="shared" si="0"/>
        <v>7.5</v>
      </c>
      <c r="AA1" s="277">
        <f t="shared" si="0"/>
        <v>8</v>
      </c>
      <c r="AB1" s="255">
        <f t="shared" si="0"/>
        <v>8.5</v>
      </c>
      <c r="AC1" s="255">
        <f t="shared" si="0"/>
        <v>9</v>
      </c>
      <c r="AD1" s="255">
        <f t="shared" si="0"/>
        <v>9.5</v>
      </c>
      <c r="AE1" s="255">
        <f t="shared" si="0"/>
        <v>10</v>
      </c>
      <c r="AF1" s="255">
        <f t="shared" si="0"/>
        <v>10.5</v>
      </c>
      <c r="AG1" s="255">
        <f t="shared" si="0"/>
        <v>11</v>
      </c>
      <c r="AH1" s="255">
        <f t="shared" si="0"/>
        <v>11.5</v>
      </c>
      <c r="AI1" s="255">
        <f t="shared" si="0"/>
        <v>12</v>
      </c>
      <c r="AJ1" s="255">
        <f t="shared" si="0"/>
        <v>12.5</v>
      </c>
      <c r="AK1" s="255">
        <f t="shared" si="0"/>
        <v>13</v>
      </c>
      <c r="AL1" s="255">
        <f t="shared" si="0"/>
        <v>13.5</v>
      </c>
      <c r="AM1" s="255">
        <f t="shared" si="0"/>
        <v>14</v>
      </c>
      <c r="AN1" s="255">
        <f t="shared" si="0"/>
        <v>14.5</v>
      </c>
      <c r="AO1" s="255">
        <f t="shared" si="0"/>
        <v>15</v>
      </c>
      <c r="AP1" s="255">
        <f t="shared" si="0"/>
        <v>15.5</v>
      </c>
      <c r="AQ1" s="255">
        <f t="shared" si="0"/>
        <v>16</v>
      </c>
      <c r="AR1" s="255">
        <f t="shared" si="0"/>
        <v>16.5</v>
      </c>
      <c r="AS1" s="255">
        <f t="shared" si="0"/>
        <v>17</v>
      </c>
      <c r="AT1" s="255">
        <f t="shared" si="0"/>
        <v>17.5</v>
      </c>
      <c r="AU1" s="255">
        <f t="shared" si="0"/>
        <v>18</v>
      </c>
      <c r="AV1" s="255">
        <f t="shared" si="0"/>
        <v>18.5</v>
      </c>
      <c r="AW1" s="255">
        <f t="shared" si="0"/>
        <v>19</v>
      </c>
      <c r="AX1" s="255">
        <f t="shared" si="0"/>
        <v>19.5</v>
      </c>
      <c r="AY1" s="255">
        <f t="shared" si="0"/>
        <v>20</v>
      </c>
      <c r="AZ1" s="255">
        <f t="shared" si="0"/>
        <v>20.5</v>
      </c>
      <c r="BA1" s="255">
        <f t="shared" si="0"/>
        <v>21</v>
      </c>
      <c r="BB1" s="255">
        <f t="shared" si="0"/>
        <v>21.5</v>
      </c>
      <c r="BC1" s="255">
        <f t="shared" si="0"/>
        <v>22</v>
      </c>
      <c r="BD1" s="255">
        <f t="shared" si="0"/>
        <v>22.5</v>
      </c>
      <c r="BE1" s="255">
        <f t="shared" si="0"/>
        <v>23</v>
      </c>
      <c r="BF1" s="255">
        <f t="shared" si="0"/>
        <v>23.5</v>
      </c>
      <c r="BG1" s="255">
        <f t="shared" si="0"/>
        <v>24</v>
      </c>
      <c r="BH1" s="255">
        <f t="shared" si="0"/>
        <v>24.5</v>
      </c>
      <c r="BI1" s="255">
        <f t="shared" si="0"/>
        <v>25</v>
      </c>
      <c r="BJ1" s="255">
        <f t="shared" si="0"/>
        <v>25.5</v>
      </c>
      <c r="BK1" s="255">
        <f t="shared" si="0"/>
        <v>26</v>
      </c>
      <c r="BL1" s="255">
        <f t="shared" si="0"/>
        <v>26.5</v>
      </c>
      <c r="BM1" s="255">
        <f t="shared" si="0"/>
        <v>27</v>
      </c>
      <c r="BN1" s="255">
        <f t="shared" si="0"/>
        <v>27.5</v>
      </c>
      <c r="BO1" s="255">
        <f t="shared" si="0"/>
        <v>28</v>
      </c>
      <c r="BP1" s="255">
        <f t="shared" si="0"/>
        <v>28.5</v>
      </c>
      <c r="BQ1" s="255">
        <f t="shared" si="0"/>
        <v>29</v>
      </c>
      <c r="BR1" s="255">
        <f t="shared" si="0"/>
        <v>29.5</v>
      </c>
      <c r="BS1" s="255">
        <f t="shared" si="0"/>
        <v>30</v>
      </c>
    </row>
    <row r="2" spans="1:87" s="8" customFormat="1" ht="58" x14ac:dyDescent="0.35">
      <c r="A2" s="8" t="s">
        <v>0</v>
      </c>
      <c r="B2" s="9" t="s">
        <v>1</v>
      </c>
      <c r="C2" s="10" t="s">
        <v>2</v>
      </c>
      <c r="D2" s="8" t="s">
        <v>3</v>
      </c>
      <c r="E2" s="8" t="s">
        <v>4</v>
      </c>
      <c r="F2" s="39" t="s">
        <v>5</v>
      </c>
      <c r="G2" s="11" t="s">
        <v>6</v>
      </c>
      <c r="H2" s="11" t="s">
        <v>7</v>
      </c>
      <c r="I2" s="11" t="s">
        <v>8</v>
      </c>
      <c r="J2" s="11" t="s">
        <v>691</v>
      </c>
      <c r="K2" s="13">
        <v>0</v>
      </c>
      <c r="L2" s="13">
        <f>K2+8</f>
        <v>8</v>
      </c>
      <c r="M2" s="13">
        <f>L2+16</f>
        <v>24</v>
      </c>
      <c r="N2" s="13">
        <f t="shared" ref="N2:AQ2" si="1">M2+12</f>
        <v>36</v>
      </c>
      <c r="O2" s="13">
        <f t="shared" si="1"/>
        <v>48</v>
      </c>
      <c r="P2" s="13">
        <f t="shared" si="1"/>
        <v>60</v>
      </c>
      <c r="Q2" s="13">
        <f t="shared" si="1"/>
        <v>72</v>
      </c>
      <c r="R2" s="13">
        <f t="shared" si="1"/>
        <v>84</v>
      </c>
      <c r="S2" s="13">
        <f t="shared" si="1"/>
        <v>96</v>
      </c>
      <c r="T2" s="13">
        <f t="shared" si="1"/>
        <v>108</v>
      </c>
      <c r="U2" s="13">
        <f t="shared" si="1"/>
        <v>120</v>
      </c>
      <c r="V2" s="13">
        <f t="shared" si="1"/>
        <v>132</v>
      </c>
      <c r="W2" s="13">
        <f t="shared" si="1"/>
        <v>144</v>
      </c>
      <c r="X2" s="13">
        <f t="shared" si="1"/>
        <v>156</v>
      </c>
      <c r="Y2" s="13">
        <f t="shared" si="1"/>
        <v>168</v>
      </c>
      <c r="Z2" s="13">
        <f t="shared" si="1"/>
        <v>180</v>
      </c>
      <c r="AA2" s="638">
        <f t="shared" si="1"/>
        <v>192</v>
      </c>
      <c r="AB2" s="13">
        <f t="shared" si="1"/>
        <v>204</v>
      </c>
      <c r="AC2" s="13">
        <f t="shared" si="1"/>
        <v>216</v>
      </c>
      <c r="AD2" s="13">
        <f t="shared" si="1"/>
        <v>228</v>
      </c>
      <c r="AE2" s="13">
        <f t="shared" si="1"/>
        <v>240</v>
      </c>
      <c r="AF2" s="13">
        <f t="shared" si="1"/>
        <v>252</v>
      </c>
      <c r="AG2" s="13">
        <f t="shared" si="1"/>
        <v>264</v>
      </c>
      <c r="AH2" s="13">
        <f t="shared" si="1"/>
        <v>276</v>
      </c>
      <c r="AI2" s="13">
        <f t="shared" si="1"/>
        <v>288</v>
      </c>
      <c r="AJ2" s="13">
        <f t="shared" si="1"/>
        <v>300</v>
      </c>
      <c r="AK2" s="13">
        <f t="shared" si="1"/>
        <v>312</v>
      </c>
      <c r="AL2" s="13">
        <f t="shared" si="1"/>
        <v>324</v>
      </c>
      <c r="AM2" s="13">
        <f t="shared" si="1"/>
        <v>336</v>
      </c>
      <c r="AN2" s="13">
        <f t="shared" si="1"/>
        <v>348</v>
      </c>
      <c r="AO2" s="13">
        <f t="shared" si="1"/>
        <v>360</v>
      </c>
      <c r="AP2" s="13">
        <f t="shared" si="1"/>
        <v>372</v>
      </c>
      <c r="AQ2" s="13">
        <f t="shared" si="1"/>
        <v>384</v>
      </c>
      <c r="AR2" s="13">
        <f t="shared" ref="AR2:BS2" si="2">AQ2+12</f>
        <v>396</v>
      </c>
      <c r="AS2" s="13">
        <f t="shared" si="2"/>
        <v>408</v>
      </c>
      <c r="AT2" s="13">
        <f t="shared" si="2"/>
        <v>420</v>
      </c>
      <c r="AU2" s="13">
        <f t="shared" si="2"/>
        <v>432</v>
      </c>
      <c r="AV2" s="13">
        <f t="shared" si="2"/>
        <v>444</v>
      </c>
      <c r="AW2" s="13">
        <f t="shared" si="2"/>
        <v>456</v>
      </c>
      <c r="AX2" s="13">
        <f t="shared" si="2"/>
        <v>468</v>
      </c>
      <c r="AY2" s="13">
        <f t="shared" si="2"/>
        <v>480</v>
      </c>
      <c r="AZ2" s="13">
        <f t="shared" si="2"/>
        <v>492</v>
      </c>
      <c r="BA2" s="13">
        <f t="shared" si="2"/>
        <v>504</v>
      </c>
      <c r="BB2" s="13">
        <f t="shared" si="2"/>
        <v>516</v>
      </c>
      <c r="BC2" s="13">
        <f t="shared" si="2"/>
        <v>528</v>
      </c>
      <c r="BD2" s="13">
        <f t="shared" si="2"/>
        <v>540</v>
      </c>
      <c r="BE2" s="13">
        <f t="shared" si="2"/>
        <v>552</v>
      </c>
      <c r="BF2" s="13">
        <f t="shared" si="2"/>
        <v>564</v>
      </c>
      <c r="BG2" s="13">
        <f t="shared" si="2"/>
        <v>576</v>
      </c>
      <c r="BH2" s="13">
        <f t="shared" si="2"/>
        <v>588</v>
      </c>
      <c r="BI2" s="13">
        <f t="shared" si="2"/>
        <v>600</v>
      </c>
      <c r="BJ2" s="13">
        <f t="shared" si="2"/>
        <v>612</v>
      </c>
      <c r="BK2" s="13">
        <f t="shared" si="2"/>
        <v>624</v>
      </c>
      <c r="BL2" s="13">
        <f t="shared" si="2"/>
        <v>636</v>
      </c>
      <c r="BM2" s="13">
        <f t="shared" si="2"/>
        <v>648</v>
      </c>
      <c r="BN2" s="13">
        <f t="shared" si="2"/>
        <v>660</v>
      </c>
      <c r="BO2" s="13">
        <f t="shared" si="2"/>
        <v>672</v>
      </c>
      <c r="BP2" s="13">
        <f t="shared" si="2"/>
        <v>684</v>
      </c>
      <c r="BQ2" s="13">
        <f t="shared" si="2"/>
        <v>696</v>
      </c>
      <c r="BR2" s="13">
        <f t="shared" si="2"/>
        <v>708</v>
      </c>
      <c r="BS2" s="13">
        <f t="shared" si="2"/>
        <v>720</v>
      </c>
    </row>
    <row r="3" spans="1:87" x14ac:dyDescent="0.35">
      <c r="B3" s="257">
        <v>1094</v>
      </c>
      <c r="C3" s="944" t="s">
        <v>919</v>
      </c>
      <c r="E3" s="5" t="s">
        <v>10</v>
      </c>
      <c r="F3" s="125"/>
      <c r="G3" s="941">
        <v>53</v>
      </c>
      <c r="I3" s="12">
        <f t="shared" ref="I3:I5" si="3">G3+H3</f>
        <v>53</v>
      </c>
      <c r="J3" s="12">
        <f>I3</f>
        <v>53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  <c r="BS3" s="5">
        <v>1</v>
      </c>
      <c r="CG3" s="5">
        <v>1</v>
      </c>
      <c r="CH3" s="5">
        <v>1</v>
      </c>
      <c r="CI3" s="5">
        <v>1</v>
      </c>
    </row>
    <row r="4" spans="1:87" x14ac:dyDescent="0.35">
      <c r="B4" s="257">
        <v>1232</v>
      </c>
      <c r="C4" s="944" t="s">
        <v>920</v>
      </c>
      <c r="E4" s="5" t="s">
        <v>10</v>
      </c>
      <c r="F4" s="125"/>
      <c r="G4" s="941">
        <v>60</v>
      </c>
      <c r="I4" s="12">
        <f t="shared" si="3"/>
        <v>60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  <c r="BS4" s="5">
        <v>1</v>
      </c>
      <c r="CG4" s="5">
        <v>1</v>
      </c>
      <c r="CH4" s="5">
        <v>1</v>
      </c>
      <c r="CI4" s="5">
        <v>1</v>
      </c>
    </row>
    <row r="5" spans="1:87" x14ac:dyDescent="0.35">
      <c r="B5" s="257">
        <v>2848</v>
      </c>
      <c r="C5" s="944" t="s">
        <v>921</v>
      </c>
      <c r="E5" s="5" t="s">
        <v>10</v>
      </c>
      <c r="F5" s="125">
        <v>0.1</v>
      </c>
      <c r="G5" s="941">
        <v>61</v>
      </c>
      <c r="I5" s="12">
        <f t="shared" si="3"/>
        <v>61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  <c r="BS5" s="5">
        <v>1</v>
      </c>
      <c r="CG5" s="5">
        <v>1</v>
      </c>
      <c r="CH5" s="5">
        <v>1</v>
      </c>
      <c r="CI5" s="5">
        <v>1</v>
      </c>
    </row>
    <row r="6" spans="1:87" x14ac:dyDescent="0.35">
      <c r="C6" s="944" t="s">
        <v>922</v>
      </c>
      <c r="D6" s="5" t="s">
        <v>450</v>
      </c>
      <c r="F6" s="125">
        <v>0.436</v>
      </c>
      <c r="G6" s="941">
        <v>62</v>
      </c>
      <c r="I6" s="12">
        <f t="shared" ref="I6:I23" si="4">G6+H6</f>
        <v>62</v>
      </c>
      <c r="J6" s="12">
        <f t="shared" ref="J6:J33" si="5">I6</f>
        <v>62</v>
      </c>
      <c r="K6" s="5">
        <v>1</v>
      </c>
      <c r="L6" s="5">
        <v>1</v>
      </c>
    </row>
    <row r="7" spans="1:87" x14ac:dyDescent="0.35">
      <c r="C7" s="944" t="s">
        <v>923</v>
      </c>
      <c r="D7" s="5" t="s">
        <v>450</v>
      </c>
      <c r="F7" s="125">
        <v>0.311</v>
      </c>
      <c r="G7" s="941">
        <v>63</v>
      </c>
      <c r="I7" s="12">
        <f t="shared" si="4"/>
        <v>63</v>
      </c>
      <c r="K7" s="5">
        <v>1</v>
      </c>
      <c r="L7" s="5">
        <v>1</v>
      </c>
    </row>
    <row r="8" spans="1:87" x14ac:dyDescent="0.35">
      <c r="C8" s="944" t="s">
        <v>924</v>
      </c>
      <c r="D8" s="5" t="s">
        <v>450</v>
      </c>
      <c r="F8" s="125">
        <v>0.307</v>
      </c>
      <c r="G8" s="941">
        <v>64</v>
      </c>
      <c r="I8" s="12">
        <f t="shared" si="4"/>
        <v>64</v>
      </c>
      <c r="K8" s="5">
        <v>1</v>
      </c>
      <c r="L8" s="5">
        <v>1</v>
      </c>
    </row>
    <row r="9" spans="1:87" x14ac:dyDescent="0.35">
      <c r="C9" s="942" t="s">
        <v>9</v>
      </c>
      <c r="D9" s="5" t="s">
        <v>450</v>
      </c>
      <c r="F9" s="125"/>
      <c r="G9" s="941">
        <v>65</v>
      </c>
      <c r="I9" s="12">
        <f t="shared" ref="I9:I11" si="6">G9+H9</f>
        <v>65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</row>
    <row r="10" spans="1:87" x14ac:dyDescent="0.35">
      <c r="C10" s="942" t="s">
        <v>11</v>
      </c>
      <c r="D10" s="5" t="s">
        <v>450</v>
      </c>
      <c r="F10" s="125"/>
      <c r="G10" s="941">
        <v>66</v>
      </c>
      <c r="I10" s="12">
        <f t="shared" si="6"/>
        <v>66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</row>
    <row r="11" spans="1:87" x14ac:dyDescent="0.35">
      <c r="C11" s="942" t="s">
        <v>12</v>
      </c>
      <c r="D11" s="5" t="s">
        <v>450</v>
      </c>
      <c r="F11" s="547"/>
      <c r="G11" s="941">
        <v>67</v>
      </c>
      <c r="I11" s="12">
        <f t="shared" si="6"/>
        <v>67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</row>
    <row r="12" spans="1:87" x14ac:dyDescent="0.35">
      <c r="C12" s="942" t="s">
        <v>13</v>
      </c>
      <c r="D12" s="5" t="s">
        <v>451</v>
      </c>
      <c r="F12" s="125"/>
      <c r="G12" s="941">
        <v>68</v>
      </c>
      <c r="I12" s="12">
        <f t="shared" ref="I12:I14" si="7">G12+H12</f>
        <v>68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5">
        <v>1</v>
      </c>
      <c r="AI12" s="5">
        <v>1</v>
      </c>
      <c r="AJ12" s="5">
        <v>1</v>
      </c>
      <c r="AK12" s="5">
        <v>1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1</v>
      </c>
      <c r="AU12" s="5">
        <v>1</v>
      </c>
      <c r="AV12" s="5">
        <v>1</v>
      </c>
      <c r="AW12" s="5">
        <v>1</v>
      </c>
      <c r="AX12" s="5">
        <v>1</v>
      </c>
      <c r="AY12" s="5">
        <v>1</v>
      </c>
      <c r="AZ12" s="5">
        <v>1</v>
      </c>
      <c r="BA12" s="5">
        <v>1</v>
      </c>
      <c r="BB12" s="5">
        <v>1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>
        <v>1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>
        <v>1</v>
      </c>
      <c r="BS12" s="5">
        <v>1</v>
      </c>
    </row>
    <row r="13" spans="1:87" x14ac:dyDescent="0.35">
      <c r="C13" s="942" t="s">
        <v>14</v>
      </c>
      <c r="D13" s="5" t="s">
        <v>451</v>
      </c>
      <c r="F13" s="125"/>
      <c r="G13" s="941">
        <v>69</v>
      </c>
      <c r="I13" s="12">
        <f t="shared" si="7"/>
        <v>69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  <c r="BS13" s="5">
        <v>1</v>
      </c>
    </row>
    <row r="14" spans="1:87" x14ac:dyDescent="0.35">
      <c r="C14" s="942" t="s">
        <v>15</v>
      </c>
      <c r="D14" s="5" t="s">
        <v>451</v>
      </c>
      <c r="F14" s="125"/>
      <c r="G14" s="941">
        <v>70</v>
      </c>
      <c r="I14" s="12">
        <f t="shared" si="7"/>
        <v>70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1</v>
      </c>
      <c r="AV14" s="5">
        <v>1</v>
      </c>
      <c r="AW14" s="5">
        <v>1</v>
      </c>
      <c r="AX14" s="5">
        <v>1</v>
      </c>
      <c r="AY14" s="5">
        <v>1</v>
      </c>
      <c r="AZ14" s="5">
        <v>1</v>
      </c>
      <c r="BA14" s="5">
        <v>1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>
        <v>1</v>
      </c>
      <c r="BL14" s="5">
        <v>1</v>
      </c>
      <c r="BM14" s="5">
        <v>1</v>
      </c>
      <c r="BN14" s="5">
        <v>1</v>
      </c>
      <c r="BO14" s="5">
        <v>1</v>
      </c>
      <c r="BP14" s="5">
        <v>1</v>
      </c>
      <c r="BQ14" s="5">
        <v>1</v>
      </c>
      <c r="BR14" s="5">
        <v>1</v>
      </c>
      <c r="BS14" s="5">
        <v>1</v>
      </c>
    </row>
    <row r="15" spans="1:87" x14ac:dyDescent="0.35">
      <c r="C15" s="942" t="s">
        <v>16</v>
      </c>
      <c r="F15" s="125"/>
      <c r="G15" s="941">
        <v>71</v>
      </c>
      <c r="I15" s="12">
        <f t="shared" si="4"/>
        <v>71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1</v>
      </c>
      <c r="AX15" s="5">
        <v>1</v>
      </c>
      <c r="AY15" s="5">
        <v>1</v>
      </c>
      <c r="AZ15" s="5">
        <v>1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1</v>
      </c>
      <c r="BM15" s="5">
        <v>1</v>
      </c>
      <c r="BN15" s="5">
        <v>1</v>
      </c>
      <c r="BO15" s="5">
        <v>1</v>
      </c>
      <c r="BP15" s="5">
        <v>1</v>
      </c>
      <c r="BQ15" s="5">
        <v>1</v>
      </c>
      <c r="BR15" s="5">
        <v>1</v>
      </c>
      <c r="BS15" s="5">
        <v>1</v>
      </c>
    </row>
    <row r="16" spans="1:87" x14ac:dyDescent="0.35">
      <c r="C16" s="942" t="s">
        <v>17</v>
      </c>
      <c r="F16" s="125"/>
      <c r="G16" s="941">
        <v>72</v>
      </c>
      <c r="I16" s="12">
        <f t="shared" si="4"/>
        <v>72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1</v>
      </c>
      <c r="AT16" s="5">
        <v>1</v>
      </c>
      <c r="AU16" s="5">
        <v>1</v>
      </c>
      <c r="AV16" s="5">
        <v>1</v>
      </c>
      <c r="AW16" s="5">
        <v>1</v>
      </c>
      <c r="AX16" s="5">
        <v>1</v>
      </c>
      <c r="AY16" s="5">
        <v>1</v>
      </c>
      <c r="AZ16" s="5">
        <v>1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>
        <v>1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>
        <v>1</v>
      </c>
      <c r="BS16" s="5">
        <v>1</v>
      </c>
    </row>
    <row r="17" spans="1:71" x14ac:dyDescent="0.35">
      <c r="C17" s="942" t="s">
        <v>18</v>
      </c>
      <c r="F17" s="125"/>
      <c r="G17" s="941">
        <v>73</v>
      </c>
      <c r="I17" s="12">
        <f t="shared" si="4"/>
        <v>73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1</v>
      </c>
      <c r="AS17" s="5">
        <v>1</v>
      </c>
      <c r="AT17" s="5">
        <v>1</v>
      </c>
      <c r="AU17" s="5">
        <v>1</v>
      </c>
      <c r="AV17" s="5">
        <v>1</v>
      </c>
      <c r="AW17" s="5">
        <v>1</v>
      </c>
      <c r="AX17" s="5">
        <v>1</v>
      </c>
      <c r="AY17" s="5">
        <v>1</v>
      </c>
      <c r="AZ17" s="5">
        <v>1</v>
      </c>
      <c r="BA17" s="5">
        <v>1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>
        <v>1</v>
      </c>
      <c r="BO17" s="5">
        <v>1</v>
      </c>
      <c r="BP17" s="5">
        <v>1</v>
      </c>
      <c r="BQ17" s="5">
        <v>1</v>
      </c>
      <c r="BR17" s="5">
        <v>1</v>
      </c>
      <c r="BS17" s="5">
        <v>1</v>
      </c>
    </row>
    <row r="18" spans="1:71" x14ac:dyDescent="0.35">
      <c r="C18" s="942" t="s">
        <v>19</v>
      </c>
      <c r="F18" s="125"/>
      <c r="G18" s="941">
        <v>74</v>
      </c>
      <c r="I18" s="12">
        <f t="shared" si="4"/>
        <v>74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1</v>
      </c>
      <c r="AG18" s="5">
        <v>1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1</v>
      </c>
      <c r="AO18" s="5">
        <v>1</v>
      </c>
      <c r="AP18" s="5">
        <v>1</v>
      </c>
      <c r="AQ18" s="5">
        <v>1</v>
      </c>
      <c r="AR18" s="5">
        <v>1</v>
      </c>
      <c r="AS18" s="5">
        <v>1</v>
      </c>
      <c r="AT18" s="5">
        <v>1</v>
      </c>
      <c r="AU18" s="5">
        <v>1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>
        <v>1</v>
      </c>
      <c r="BL18" s="5">
        <v>1</v>
      </c>
      <c r="BM18" s="5">
        <v>1</v>
      </c>
      <c r="BN18" s="5">
        <v>1</v>
      </c>
      <c r="BO18" s="5">
        <v>1</v>
      </c>
      <c r="BP18" s="5">
        <v>1</v>
      </c>
      <c r="BQ18" s="5">
        <v>1</v>
      </c>
      <c r="BR18" s="5">
        <v>1</v>
      </c>
      <c r="BS18" s="5">
        <v>1</v>
      </c>
    </row>
    <row r="19" spans="1:71" x14ac:dyDescent="0.35">
      <c r="C19" s="942" t="s">
        <v>20</v>
      </c>
      <c r="F19" s="125"/>
      <c r="G19" s="941">
        <v>75</v>
      </c>
      <c r="I19" s="12">
        <f t="shared" si="4"/>
        <v>75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1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>
        <v>1</v>
      </c>
      <c r="AU19" s="5">
        <v>1</v>
      </c>
      <c r="AV19" s="5">
        <v>1</v>
      </c>
      <c r="AW19" s="5">
        <v>1</v>
      </c>
      <c r="AX19" s="5">
        <v>1</v>
      </c>
      <c r="AY19" s="5">
        <v>1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>
        <v>1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>
        <v>1</v>
      </c>
      <c r="BL19" s="5">
        <v>1</v>
      </c>
      <c r="BM19" s="5">
        <v>1</v>
      </c>
      <c r="BN19" s="5">
        <v>1</v>
      </c>
      <c r="BO19" s="5">
        <v>1</v>
      </c>
      <c r="BP19" s="5">
        <v>1</v>
      </c>
      <c r="BQ19" s="5">
        <v>1</v>
      </c>
      <c r="BR19" s="5">
        <v>1</v>
      </c>
      <c r="BS19" s="5">
        <v>1</v>
      </c>
    </row>
    <row r="20" spans="1:71" x14ac:dyDescent="0.35">
      <c r="C20" s="942" t="s">
        <v>21</v>
      </c>
      <c r="F20" s="125"/>
      <c r="G20" s="941">
        <v>76</v>
      </c>
      <c r="I20" s="12">
        <f t="shared" si="4"/>
        <v>76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1</v>
      </c>
      <c r="AO20" s="5">
        <v>1</v>
      </c>
      <c r="AP20" s="5">
        <v>1</v>
      </c>
      <c r="AQ20" s="5">
        <v>1</v>
      </c>
      <c r="AR20" s="5">
        <v>1</v>
      </c>
      <c r="AS20" s="5">
        <v>1</v>
      </c>
      <c r="AT20" s="5">
        <v>1</v>
      </c>
      <c r="AU20" s="5">
        <v>1</v>
      </c>
      <c r="AV20" s="5">
        <v>1</v>
      </c>
      <c r="AW20" s="5">
        <v>1</v>
      </c>
      <c r="AX20" s="5">
        <v>1</v>
      </c>
      <c r="AY20" s="5">
        <v>1</v>
      </c>
      <c r="AZ20" s="5">
        <v>1</v>
      </c>
      <c r="BA20" s="5">
        <v>1</v>
      </c>
      <c r="BB20" s="5">
        <v>1</v>
      </c>
      <c r="BC20" s="5">
        <v>1</v>
      </c>
      <c r="BD20" s="5">
        <v>1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>
        <v>1</v>
      </c>
      <c r="BN20" s="5">
        <v>1</v>
      </c>
      <c r="BO20" s="5">
        <v>1</v>
      </c>
      <c r="BP20" s="5">
        <v>1</v>
      </c>
      <c r="BQ20" s="5">
        <v>1</v>
      </c>
      <c r="BR20" s="5">
        <v>1</v>
      </c>
      <c r="BS20" s="5">
        <v>1</v>
      </c>
    </row>
    <row r="21" spans="1:71" x14ac:dyDescent="0.35">
      <c r="C21" s="942" t="s">
        <v>23</v>
      </c>
      <c r="F21" s="125"/>
      <c r="G21" s="941">
        <v>77</v>
      </c>
      <c r="I21" s="12">
        <f t="shared" ref="I21" si="8">G21+H21</f>
        <v>77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1</v>
      </c>
      <c r="AO21" s="5">
        <v>1</v>
      </c>
      <c r="AP21" s="5">
        <v>1</v>
      </c>
      <c r="AQ21" s="5">
        <v>1</v>
      </c>
      <c r="AR21" s="5">
        <v>1</v>
      </c>
      <c r="AS21" s="5">
        <v>1</v>
      </c>
      <c r="AT21" s="5">
        <v>1</v>
      </c>
      <c r="AU21" s="5">
        <v>1</v>
      </c>
      <c r="AV21" s="5">
        <v>1</v>
      </c>
      <c r="AW21" s="5">
        <v>1</v>
      </c>
      <c r="AX21" s="5">
        <v>1</v>
      </c>
      <c r="AY21" s="5">
        <v>1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>
        <v>1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>
        <v>1</v>
      </c>
      <c r="BL21" s="5">
        <v>1</v>
      </c>
      <c r="BM21" s="5">
        <v>1</v>
      </c>
      <c r="BN21" s="5">
        <v>1</v>
      </c>
      <c r="BO21" s="5">
        <v>1</v>
      </c>
      <c r="BP21" s="5">
        <v>1</v>
      </c>
      <c r="BQ21" s="5">
        <v>1</v>
      </c>
      <c r="BR21" s="5">
        <v>1</v>
      </c>
      <c r="BS21" s="5">
        <v>1</v>
      </c>
    </row>
    <row r="22" spans="1:71" x14ac:dyDescent="0.35">
      <c r="B22" s="257">
        <v>2637</v>
      </c>
      <c r="C22" s="942" t="s">
        <v>27</v>
      </c>
      <c r="D22" s="5" t="s">
        <v>21</v>
      </c>
      <c r="F22" s="125">
        <v>0</v>
      </c>
      <c r="G22" s="941">
        <v>78</v>
      </c>
      <c r="I22" s="12">
        <f t="shared" si="4"/>
        <v>78</v>
      </c>
      <c r="J22" s="12">
        <f t="shared" si="5"/>
        <v>78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1</v>
      </c>
      <c r="AO22" s="5">
        <v>1</v>
      </c>
      <c r="AP22" s="5">
        <v>1</v>
      </c>
      <c r="AQ22" s="5">
        <v>1</v>
      </c>
      <c r="AR22" s="5">
        <v>1</v>
      </c>
      <c r="AS22" s="5">
        <v>1</v>
      </c>
      <c r="AT22" s="5">
        <v>1</v>
      </c>
      <c r="AU22" s="5">
        <v>1</v>
      </c>
      <c r="AV22" s="5">
        <v>1</v>
      </c>
      <c r="AW22" s="5">
        <v>1</v>
      </c>
      <c r="AX22" s="5">
        <v>1</v>
      </c>
      <c r="AY22" s="5">
        <v>1</v>
      </c>
      <c r="AZ22" s="5">
        <v>1</v>
      </c>
      <c r="BA22" s="5">
        <v>1</v>
      </c>
      <c r="BB22" s="5">
        <v>1</v>
      </c>
      <c r="BC22" s="5">
        <v>1</v>
      </c>
      <c r="BD22" s="5">
        <v>1</v>
      </c>
      <c r="BE22" s="5">
        <v>1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>
        <v>1</v>
      </c>
      <c r="BL22" s="5">
        <v>1</v>
      </c>
      <c r="BM22" s="5">
        <v>1</v>
      </c>
      <c r="BN22" s="5">
        <v>1</v>
      </c>
      <c r="BO22" s="5">
        <v>1</v>
      </c>
      <c r="BP22" s="5">
        <v>1</v>
      </c>
      <c r="BQ22" s="5">
        <v>1</v>
      </c>
      <c r="BR22" s="5">
        <v>1</v>
      </c>
      <c r="BS22" s="5">
        <v>1</v>
      </c>
    </row>
    <row r="23" spans="1:71" x14ac:dyDescent="0.35">
      <c r="B23" s="257">
        <v>946</v>
      </c>
      <c r="C23" s="942" t="s">
        <v>31</v>
      </c>
      <c r="D23" s="7" t="s">
        <v>73</v>
      </c>
      <c r="F23" s="125">
        <v>0</v>
      </c>
      <c r="G23" s="941">
        <v>79</v>
      </c>
      <c r="I23" s="12">
        <f t="shared" si="4"/>
        <v>79</v>
      </c>
      <c r="J23" s="12">
        <f t="shared" si="5"/>
        <v>79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1</v>
      </c>
      <c r="AO23" s="5">
        <v>1</v>
      </c>
      <c r="AP23" s="5">
        <v>1</v>
      </c>
      <c r="AQ23" s="5">
        <v>1</v>
      </c>
      <c r="AR23" s="5">
        <v>1</v>
      </c>
      <c r="AS23" s="5">
        <v>1</v>
      </c>
      <c r="AT23" s="5">
        <v>1</v>
      </c>
      <c r="AU23" s="5">
        <v>1</v>
      </c>
      <c r="AV23" s="5">
        <v>1</v>
      </c>
      <c r="AW23" s="5">
        <v>1</v>
      </c>
      <c r="AX23" s="5">
        <v>1</v>
      </c>
      <c r="AY23" s="5">
        <v>1</v>
      </c>
      <c r="AZ23" s="5">
        <v>1</v>
      </c>
      <c r="BA23" s="5">
        <v>1</v>
      </c>
      <c r="BB23" s="5">
        <v>1</v>
      </c>
      <c r="BC23" s="5">
        <v>1</v>
      </c>
      <c r="BD23" s="5">
        <v>1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1</v>
      </c>
      <c r="BL23" s="5">
        <v>1</v>
      </c>
      <c r="BM23" s="5">
        <v>1</v>
      </c>
      <c r="BN23" s="5">
        <v>1</v>
      </c>
      <c r="BO23" s="5">
        <v>1</v>
      </c>
      <c r="BP23" s="5">
        <v>1</v>
      </c>
      <c r="BQ23" s="5">
        <v>1</v>
      </c>
      <c r="BR23" s="5">
        <v>1</v>
      </c>
      <c r="BS23" s="5">
        <v>1</v>
      </c>
    </row>
    <row r="24" spans="1:71" x14ac:dyDescent="0.35">
      <c r="A24" s="5" t="s">
        <v>22</v>
      </c>
      <c r="B24" s="257">
        <v>938</v>
      </c>
      <c r="C24" s="943" t="s">
        <v>307</v>
      </c>
      <c r="D24" s="5" t="s">
        <v>24</v>
      </c>
      <c r="E24" s="5" t="s">
        <v>25</v>
      </c>
      <c r="F24" s="125">
        <v>0</v>
      </c>
      <c r="G24" s="941">
        <v>80</v>
      </c>
      <c r="I24" s="12">
        <f>G24+H24</f>
        <v>80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1</v>
      </c>
      <c r="AH24" s="5">
        <v>1</v>
      </c>
      <c r="AI24" s="5">
        <v>1</v>
      </c>
      <c r="AJ24" s="5">
        <v>1</v>
      </c>
      <c r="AK24" s="5">
        <v>1</v>
      </c>
      <c r="AL24" s="5">
        <v>1</v>
      </c>
      <c r="AM24" s="5">
        <v>1</v>
      </c>
      <c r="AN24" s="5">
        <v>1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>
        <v>1</v>
      </c>
      <c r="AW24" s="5">
        <v>1</v>
      </c>
      <c r="AX24" s="5">
        <v>1</v>
      </c>
      <c r="AY24" s="5">
        <v>1</v>
      </c>
      <c r="AZ24" s="5">
        <v>1</v>
      </c>
      <c r="BA24" s="5">
        <v>1</v>
      </c>
      <c r="BB24" s="5">
        <v>1</v>
      </c>
      <c r="BC24" s="5">
        <v>1</v>
      </c>
      <c r="BD24" s="5">
        <v>1</v>
      </c>
      <c r="BE24" s="5">
        <v>1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>
        <v>1</v>
      </c>
      <c r="BN24" s="5">
        <v>1</v>
      </c>
      <c r="BO24" s="5">
        <v>1</v>
      </c>
      <c r="BP24" s="5">
        <v>1</v>
      </c>
      <c r="BQ24" s="5">
        <v>1</v>
      </c>
      <c r="BR24" s="5">
        <v>1</v>
      </c>
      <c r="BS24" s="5">
        <v>1</v>
      </c>
    </row>
    <row r="25" spans="1:71" x14ac:dyDescent="0.35">
      <c r="A25" s="5" t="s">
        <v>34</v>
      </c>
      <c r="B25" s="6">
        <v>2893</v>
      </c>
      <c r="C25" s="942" t="s">
        <v>38</v>
      </c>
      <c r="D25" s="5" t="s">
        <v>39</v>
      </c>
      <c r="E25" s="5" t="s">
        <v>25</v>
      </c>
      <c r="F25" s="125"/>
      <c r="G25" s="941">
        <v>81</v>
      </c>
      <c r="I25" s="12">
        <f t="shared" ref="I25:I37" si="9">G25+H25</f>
        <v>81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1</v>
      </c>
      <c r="AP25" s="5">
        <v>1</v>
      </c>
      <c r="AQ25" s="5">
        <v>1</v>
      </c>
      <c r="AR25" s="5">
        <v>1</v>
      </c>
      <c r="AS25" s="5">
        <v>1</v>
      </c>
      <c r="AT25" s="5">
        <v>1</v>
      </c>
      <c r="AU25" s="5">
        <v>1</v>
      </c>
      <c r="AV25" s="5">
        <v>1</v>
      </c>
      <c r="AW25" s="5">
        <v>1</v>
      </c>
      <c r="AX25" s="5">
        <v>1</v>
      </c>
      <c r="AY25" s="5">
        <v>1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  <c r="BG25" s="5">
        <v>1</v>
      </c>
      <c r="BH25" s="5">
        <v>1</v>
      </c>
      <c r="BI25" s="5">
        <v>1</v>
      </c>
      <c r="BJ25" s="5">
        <v>1</v>
      </c>
      <c r="BK25" s="5">
        <v>1</v>
      </c>
      <c r="BL25" s="5">
        <v>1</v>
      </c>
      <c r="BM25" s="5">
        <v>1</v>
      </c>
      <c r="BN25" s="5">
        <v>1</v>
      </c>
      <c r="BO25" s="5">
        <v>1</v>
      </c>
      <c r="BP25" s="5">
        <v>1</v>
      </c>
      <c r="BQ25" s="5">
        <v>1</v>
      </c>
      <c r="BR25" s="5">
        <v>1</v>
      </c>
      <c r="BS25" s="5">
        <v>1</v>
      </c>
    </row>
    <row r="26" spans="1:71" x14ac:dyDescent="0.35">
      <c r="A26" s="5" t="s">
        <v>51</v>
      </c>
      <c r="B26" s="257">
        <v>1519</v>
      </c>
      <c r="C26" s="942" t="s">
        <v>41</v>
      </c>
      <c r="D26" s="5" t="s">
        <v>53</v>
      </c>
      <c r="F26" s="125"/>
      <c r="G26" s="941">
        <v>82</v>
      </c>
      <c r="I26" s="12">
        <f t="shared" ref="I26:I32" si="10">G26+H26</f>
        <v>82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1</v>
      </c>
      <c r="AO26" s="5">
        <v>1</v>
      </c>
      <c r="AP26" s="5">
        <v>1</v>
      </c>
      <c r="AQ26" s="5">
        <v>1</v>
      </c>
      <c r="AR26" s="5">
        <v>1</v>
      </c>
      <c r="AS26" s="5">
        <v>1</v>
      </c>
      <c r="AT26" s="5">
        <v>1</v>
      </c>
      <c r="AU26" s="5">
        <v>1</v>
      </c>
      <c r="AV26" s="5">
        <v>1</v>
      </c>
      <c r="AW26" s="5">
        <v>1</v>
      </c>
      <c r="AX26" s="5">
        <v>1</v>
      </c>
      <c r="AY26" s="5">
        <v>1</v>
      </c>
      <c r="AZ26" s="5">
        <v>1</v>
      </c>
      <c r="BA26" s="5">
        <v>1</v>
      </c>
      <c r="BB26" s="5">
        <v>1</v>
      </c>
      <c r="BC26" s="5">
        <v>1</v>
      </c>
      <c r="BD26" s="5">
        <v>1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1</v>
      </c>
      <c r="BK26" s="5">
        <v>1</v>
      </c>
      <c r="BL26" s="5">
        <v>1</v>
      </c>
      <c r="BM26" s="5">
        <v>1</v>
      </c>
      <c r="BN26" s="5">
        <v>1</v>
      </c>
      <c r="BO26" s="5">
        <v>1</v>
      </c>
      <c r="BP26" s="5">
        <v>1</v>
      </c>
      <c r="BQ26" s="5">
        <v>1</v>
      </c>
      <c r="BR26" s="5">
        <v>1</v>
      </c>
      <c r="BS26" s="5">
        <v>1</v>
      </c>
    </row>
    <row r="27" spans="1:71" x14ac:dyDescent="0.35">
      <c r="A27" s="282" t="s">
        <v>367</v>
      </c>
      <c r="B27" s="257">
        <v>2636</v>
      </c>
      <c r="C27" s="942" t="s">
        <v>45</v>
      </c>
      <c r="F27" s="125"/>
      <c r="G27" s="941">
        <v>83</v>
      </c>
      <c r="I27" s="12">
        <f t="shared" si="10"/>
        <v>83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  <c r="BS27" s="5">
        <v>1</v>
      </c>
    </row>
    <row r="28" spans="1:71" x14ac:dyDescent="0.35">
      <c r="A28" s="5" t="s">
        <v>26</v>
      </c>
      <c r="B28" s="257">
        <v>2990</v>
      </c>
      <c r="C28" s="942" t="s">
        <v>49</v>
      </c>
      <c r="D28" s="5" t="s">
        <v>28</v>
      </c>
      <c r="F28" s="125">
        <v>0</v>
      </c>
      <c r="G28" s="941">
        <v>84</v>
      </c>
      <c r="I28" s="12">
        <f t="shared" si="10"/>
        <v>84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</row>
    <row r="29" spans="1:71" x14ac:dyDescent="0.35">
      <c r="A29" s="5" t="s">
        <v>34</v>
      </c>
      <c r="B29" s="257">
        <v>2152</v>
      </c>
      <c r="C29" s="942" t="s">
        <v>52</v>
      </c>
      <c r="D29" s="5" t="s">
        <v>361</v>
      </c>
      <c r="E29" s="5" t="s">
        <v>452</v>
      </c>
      <c r="F29" s="125"/>
      <c r="G29" s="941">
        <v>85</v>
      </c>
      <c r="I29" s="12">
        <f t="shared" si="10"/>
        <v>85</v>
      </c>
      <c r="K29" s="5">
        <v>1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</row>
    <row r="30" spans="1:71" x14ac:dyDescent="0.35">
      <c r="A30" s="5" t="s">
        <v>43</v>
      </c>
      <c r="B30" s="257">
        <v>3261</v>
      </c>
      <c r="C30" s="942" t="s">
        <v>55</v>
      </c>
      <c r="D30" s="5" t="s">
        <v>46</v>
      </c>
      <c r="E30" s="5" t="s">
        <v>150</v>
      </c>
      <c r="F30" s="125"/>
      <c r="G30" s="941">
        <v>87</v>
      </c>
      <c r="I30" s="12">
        <f t="shared" si="10"/>
        <v>87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</row>
    <row r="31" spans="1:71" x14ac:dyDescent="0.35">
      <c r="A31" s="5" t="s">
        <v>26</v>
      </c>
      <c r="B31" s="257">
        <v>225</v>
      </c>
      <c r="C31" s="942" t="s">
        <v>57</v>
      </c>
      <c r="D31" s="5" t="s">
        <v>58</v>
      </c>
      <c r="E31" s="5" t="s">
        <v>29</v>
      </c>
      <c r="F31" s="125"/>
      <c r="G31" s="941">
        <v>88</v>
      </c>
      <c r="H31" s="12">
        <v>0</v>
      </c>
      <c r="I31" s="12">
        <f t="shared" si="10"/>
        <v>88</v>
      </c>
      <c r="K31" s="5">
        <v>1</v>
      </c>
      <c r="L31" s="5">
        <v>1</v>
      </c>
    </row>
    <row r="32" spans="1:71" s="337" customFormat="1" x14ac:dyDescent="0.35">
      <c r="A32" s="337" t="s">
        <v>40</v>
      </c>
      <c r="B32" s="338">
        <v>2003</v>
      </c>
      <c r="C32" s="942" t="s">
        <v>60</v>
      </c>
      <c r="D32" s="337" t="s">
        <v>362</v>
      </c>
      <c r="E32" s="337" t="s">
        <v>147</v>
      </c>
      <c r="F32" s="339"/>
      <c r="G32" s="941">
        <v>89</v>
      </c>
      <c r="H32" s="12"/>
      <c r="I32" s="340">
        <f t="shared" si="10"/>
        <v>89</v>
      </c>
      <c r="J32" s="12"/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  <c r="BS32" s="5">
        <v>1</v>
      </c>
    </row>
    <row r="33" spans="1:71" x14ac:dyDescent="0.35">
      <c r="A33" s="5" t="s">
        <v>40</v>
      </c>
      <c r="B33" s="257">
        <v>2003</v>
      </c>
      <c r="C33" s="942" t="s">
        <v>62</v>
      </c>
      <c r="D33" s="5" t="s">
        <v>362</v>
      </c>
      <c r="E33" s="5" t="s">
        <v>148</v>
      </c>
      <c r="F33" s="125"/>
      <c r="G33" s="941">
        <v>90</v>
      </c>
      <c r="H33" s="12">
        <v>0</v>
      </c>
      <c r="I33" s="12">
        <f t="shared" si="9"/>
        <v>90</v>
      </c>
      <c r="J33" s="12">
        <f t="shared" si="5"/>
        <v>90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 x14ac:dyDescent="0.35">
      <c r="A34" s="5" t="s">
        <v>40</v>
      </c>
      <c r="B34" s="257">
        <v>2003</v>
      </c>
      <c r="C34" s="942" t="s">
        <v>65</v>
      </c>
      <c r="D34" s="5" t="s">
        <v>362</v>
      </c>
      <c r="E34" s="5" t="s">
        <v>149</v>
      </c>
      <c r="G34" s="941">
        <v>91</v>
      </c>
      <c r="H34" s="12">
        <v>0</v>
      </c>
      <c r="I34" s="12">
        <v>4200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>
        <v>1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 x14ac:dyDescent="0.35">
      <c r="A35" s="5" t="s">
        <v>30</v>
      </c>
      <c r="B35" s="257">
        <v>160</v>
      </c>
      <c r="C35" s="942" t="s">
        <v>68</v>
      </c>
      <c r="D35" s="5" t="s">
        <v>32</v>
      </c>
      <c r="E35" s="5" t="s">
        <v>33</v>
      </c>
      <c r="F35" s="125"/>
      <c r="G35" s="941">
        <v>92</v>
      </c>
      <c r="H35" s="12">
        <v>0</v>
      </c>
      <c r="I35" s="12">
        <f>G35+H35</f>
        <v>92</v>
      </c>
      <c r="K35" s="5">
        <v>1</v>
      </c>
      <c r="L35" s="5">
        <v>1</v>
      </c>
    </row>
    <row r="36" spans="1:71" x14ac:dyDescent="0.35">
      <c r="A36" s="5" t="s">
        <v>48</v>
      </c>
      <c r="B36" s="257">
        <v>849</v>
      </c>
      <c r="C36" s="942" t="s">
        <v>92</v>
      </c>
      <c r="D36" s="5" t="s">
        <v>50</v>
      </c>
      <c r="E36" s="5" t="s">
        <v>33</v>
      </c>
      <c r="F36" s="125"/>
      <c r="G36" s="941">
        <v>93</v>
      </c>
      <c r="I36" s="12">
        <f t="shared" si="9"/>
        <v>93</v>
      </c>
      <c r="K36" s="5">
        <v>1</v>
      </c>
      <c r="L36" s="5">
        <v>1</v>
      </c>
    </row>
    <row r="37" spans="1:71" x14ac:dyDescent="0.35">
      <c r="A37" s="5" t="s">
        <v>51</v>
      </c>
      <c r="B37" s="6" t="s">
        <v>54</v>
      </c>
      <c r="C37" s="942" t="s">
        <v>73</v>
      </c>
      <c r="D37" s="5" t="s">
        <v>56</v>
      </c>
      <c r="E37" s="5" t="s">
        <v>33</v>
      </c>
      <c r="F37" s="125"/>
      <c r="G37" s="941">
        <v>94</v>
      </c>
      <c r="I37" s="12">
        <f t="shared" si="9"/>
        <v>94</v>
      </c>
      <c r="K37" s="5">
        <v>1</v>
      </c>
      <c r="L37" s="5">
        <v>1</v>
      </c>
    </row>
    <row r="38" spans="1:71" x14ac:dyDescent="0.35">
      <c r="A38" s="5" t="s">
        <v>59</v>
      </c>
      <c r="B38" s="257">
        <v>2567</v>
      </c>
      <c r="C38" s="942" t="s">
        <v>78</v>
      </c>
      <c r="D38" s="5" t="s">
        <v>61</v>
      </c>
      <c r="E38" s="5" t="s">
        <v>33</v>
      </c>
      <c r="F38" s="125"/>
      <c r="G38" s="941">
        <v>95</v>
      </c>
      <c r="I38" s="12">
        <f t="shared" ref="I38:I41" si="11">G38+H38</f>
        <v>95</v>
      </c>
      <c r="K38" s="5">
        <v>1</v>
      </c>
      <c r="L38" s="5">
        <v>1</v>
      </c>
    </row>
    <row r="39" spans="1:71" x14ac:dyDescent="0.35">
      <c r="A39" s="5" t="s">
        <v>59</v>
      </c>
      <c r="B39" s="257">
        <v>2576</v>
      </c>
      <c r="C39" s="942" t="s">
        <v>75</v>
      </c>
      <c r="D39" s="5" t="s">
        <v>63</v>
      </c>
      <c r="E39" s="5" t="s">
        <v>33</v>
      </c>
      <c r="F39" s="125"/>
      <c r="G39" s="941">
        <v>96</v>
      </c>
      <c r="I39" s="12">
        <f t="shared" si="11"/>
        <v>96</v>
      </c>
      <c r="K39" s="5">
        <v>1</v>
      </c>
      <c r="L39" s="5">
        <v>1</v>
      </c>
    </row>
    <row r="40" spans="1:71" x14ac:dyDescent="0.35">
      <c r="A40" s="5" t="s">
        <v>64</v>
      </c>
      <c r="B40" s="257">
        <v>3016</v>
      </c>
      <c r="C40" s="942" t="s">
        <v>80</v>
      </c>
      <c r="D40" s="5" t="s">
        <v>66</v>
      </c>
      <c r="E40" s="5" t="s">
        <v>453</v>
      </c>
      <c r="F40" s="125"/>
      <c r="G40" s="941">
        <v>97</v>
      </c>
      <c r="I40" s="12">
        <f t="shared" si="11"/>
        <v>97</v>
      </c>
      <c r="K40" s="5">
        <v>1</v>
      </c>
      <c r="L40" s="5">
        <v>1</v>
      </c>
      <c r="M40" s="17"/>
    </row>
    <row r="41" spans="1:71" x14ac:dyDescent="0.35">
      <c r="A41" s="5" t="s">
        <v>64</v>
      </c>
      <c r="B41" s="257">
        <v>3017</v>
      </c>
      <c r="C41" s="942" t="s">
        <v>598</v>
      </c>
      <c r="D41" s="5" t="s">
        <v>69</v>
      </c>
      <c r="E41" s="5" t="s">
        <v>453</v>
      </c>
      <c r="F41" s="125"/>
      <c r="G41" s="941">
        <v>98</v>
      </c>
      <c r="I41" s="12">
        <f t="shared" si="11"/>
        <v>98</v>
      </c>
      <c r="K41" s="5">
        <v>1</v>
      </c>
      <c r="L41" s="5">
        <v>1</v>
      </c>
      <c r="M41" s="17"/>
    </row>
    <row r="42" spans="1:71" x14ac:dyDescent="0.35">
      <c r="A42" s="5" t="s">
        <v>70</v>
      </c>
      <c r="B42" s="257">
        <v>1048</v>
      </c>
      <c r="C42" s="942" t="s">
        <v>41</v>
      </c>
      <c r="D42" s="5" t="s">
        <v>72</v>
      </c>
      <c r="E42" s="5" t="s">
        <v>146</v>
      </c>
      <c r="F42" s="125"/>
      <c r="G42" s="941">
        <v>99</v>
      </c>
      <c r="H42" s="12">
        <v>0</v>
      </c>
      <c r="I42" s="12">
        <f t="shared" ref="I42" si="12">G42+H42</f>
        <v>99</v>
      </c>
      <c r="K42" s="5">
        <v>1</v>
      </c>
      <c r="L42" s="5">
        <v>1</v>
      </c>
    </row>
    <row r="43" spans="1:71" x14ac:dyDescent="0.35">
      <c r="B43" s="257"/>
      <c r="F43" s="125"/>
    </row>
    <row r="44" spans="1:71" x14ac:dyDescent="0.35">
      <c r="C44" s="40" t="s">
        <v>82</v>
      </c>
      <c r="E44" s="5" t="s">
        <v>94</v>
      </c>
      <c r="F44" s="125">
        <f>SUM(F5:F6)</f>
        <v>0.53600000000000003</v>
      </c>
      <c r="G44" s="12">
        <f>SUMPRODUCT($K8:$K42,G8:G42)</f>
        <v>2263</v>
      </c>
      <c r="H44" s="12">
        <f>SUMPRODUCT($K8:$K42,H8:H42)</f>
        <v>0</v>
      </c>
      <c r="I44" s="12">
        <f>SUM(I8:I42)</f>
        <v>6957</v>
      </c>
      <c r="K44" s="12"/>
      <c r="L44" s="12">
        <f>SUMPRODUCT($I3:$I31,L3:L31)</f>
        <v>1708</v>
      </c>
      <c r="M44" s="12">
        <f t="shared" ref="M44:AR44" si="13">SUMPRODUCT($I3:$I32,M3:M32)</f>
        <v>1629</v>
      </c>
      <c r="N44" s="12">
        <f t="shared" si="13"/>
        <v>1629</v>
      </c>
      <c r="O44" s="12">
        <f t="shared" si="13"/>
        <v>1629</v>
      </c>
      <c r="P44" s="12">
        <f t="shared" si="13"/>
        <v>1629</v>
      </c>
      <c r="Q44" s="12">
        <f t="shared" si="13"/>
        <v>1629</v>
      </c>
      <c r="R44" s="12">
        <f t="shared" si="13"/>
        <v>1629</v>
      </c>
      <c r="S44" s="12">
        <f t="shared" si="13"/>
        <v>1629</v>
      </c>
      <c r="T44" s="12">
        <f t="shared" si="13"/>
        <v>1629</v>
      </c>
      <c r="U44" s="12">
        <f t="shared" si="13"/>
        <v>1629</v>
      </c>
      <c r="V44" s="12">
        <f t="shared" si="13"/>
        <v>1629</v>
      </c>
      <c r="W44" s="12">
        <f t="shared" si="13"/>
        <v>1629</v>
      </c>
      <c r="X44" s="12">
        <f t="shared" si="13"/>
        <v>1629</v>
      </c>
      <c r="Y44" s="12">
        <f t="shared" si="13"/>
        <v>1629</v>
      </c>
      <c r="Z44" s="12">
        <f t="shared" si="13"/>
        <v>1629</v>
      </c>
      <c r="AA44" s="12">
        <f t="shared" si="13"/>
        <v>1629</v>
      </c>
      <c r="AB44" s="12">
        <f t="shared" si="13"/>
        <v>1471</v>
      </c>
      <c r="AC44" s="12">
        <f t="shared" si="13"/>
        <v>1471</v>
      </c>
      <c r="AD44" s="12">
        <f t="shared" si="13"/>
        <v>1471</v>
      </c>
      <c r="AE44" s="12">
        <f t="shared" si="13"/>
        <v>1471</v>
      </c>
      <c r="AF44" s="12">
        <f t="shared" si="13"/>
        <v>1471</v>
      </c>
      <c r="AG44" s="12">
        <f t="shared" si="13"/>
        <v>1471</v>
      </c>
      <c r="AH44" s="12">
        <f t="shared" si="13"/>
        <v>1471</v>
      </c>
      <c r="AI44" s="12">
        <f t="shared" si="13"/>
        <v>1471</v>
      </c>
      <c r="AJ44" s="12">
        <f t="shared" si="13"/>
        <v>1471</v>
      </c>
      <c r="AK44" s="12">
        <f t="shared" si="13"/>
        <v>1471</v>
      </c>
      <c r="AL44" s="12">
        <f t="shared" si="13"/>
        <v>1471</v>
      </c>
      <c r="AM44" s="12">
        <f t="shared" si="13"/>
        <v>1471</v>
      </c>
      <c r="AN44" s="12">
        <f t="shared" si="13"/>
        <v>1471</v>
      </c>
      <c r="AO44" s="12">
        <f t="shared" si="13"/>
        <v>1471</v>
      </c>
      <c r="AP44" s="12">
        <f t="shared" si="13"/>
        <v>1471</v>
      </c>
      <c r="AQ44" s="12">
        <f t="shared" si="13"/>
        <v>1471</v>
      </c>
      <c r="AR44" s="12">
        <f t="shared" si="13"/>
        <v>1471</v>
      </c>
      <c r="AS44" s="12">
        <f t="shared" ref="AS44:BS44" si="14">SUMPRODUCT($I3:$I32,AS3:AS32)</f>
        <v>1471</v>
      </c>
      <c r="AT44" s="12">
        <f t="shared" si="14"/>
        <v>1471</v>
      </c>
      <c r="AU44" s="12">
        <f t="shared" si="14"/>
        <v>1471</v>
      </c>
      <c r="AV44" s="12">
        <f t="shared" si="14"/>
        <v>1471</v>
      </c>
      <c r="AW44" s="12">
        <f t="shared" si="14"/>
        <v>1471</v>
      </c>
      <c r="AX44" s="12">
        <f t="shared" si="14"/>
        <v>1471</v>
      </c>
      <c r="AY44" s="12">
        <f t="shared" si="14"/>
        <v>1471</v>
      </c>
      <c r="AZ44" s="12">
        <f t="shared" si="14"/>
        <v>1471</v>
      </c>
      <c r="BA44" s="12">
        <f t="shared" si="14"/>
        <v>1471</v>
      </c>
      <c r="BB44" s="12">
        <f t="shared" si="14"/>
        <v>1471</v>
      </c>
      <c r="BC44" s="12">
        <f t="shared" si="14"/>
        <v>1471</v>
      </c>
      <c r="BD44" s="12">
        <f t="shared" si="14"/>
        <v>1471</v>
      </c>
      <c r="BE44" s="12">
        <f t="shared" si="14"/>
        <v>1471</v>
      </c>
      <c r="BF44" s="12">
        <f t="shared" si="14"/>
        <v>1471</v>
      </c>
      <c r="BG44" s="12">
        <f t="shared" si="14"/>
        <v>1471</v>
      </c>
      <c r="BH44" s="12">
        <f t="shared" si="14"/>
        <v>1471</v>
      </c>
      <c r="BI44" s="12">
        <f t="shared" si="14"/>
        <v>1471</v>
      </c>
      <c r="BJ44" s="12">
        <f t="shared" si="14"/>
        <v>1471</v>
      </c>
      <c r="BK44" s="12">
        <f t="shared" si="14"/>
        <v>1471</v>
      </c>
      <c r="BL44" s="12">
        <f t="shared" si="14"/>
        <v>1471</v>
      </c>
      <c r="BM44" s="12">
        <f t="shared" si="14"/>
        <v>1471</v>
      </c>
      <c r="BN44" s="12">
        <f t="shared" si="14"/>
        <v>1471</v>
      </c>
      <c r="BO44" s="12">
        <f t="shared" si="14"/>
        <v>1471</v>
      </c>
      <c r="BP44" s="12">
        <f t="shared" si="14"/>
        <v>1471</v>
      </c>
      <c r="BQ44" s="12">
        <f t="shared" si="14"/>
        <v>1471</v>
      </c>
      <c r="BR44" s="12">
        <f t="shared" si="14"/>
        <v>1471</v>
      </c>
      <c r="BS44" s="12">
        <f t="shared" si="14"/>
        <v>1471</v>
      </c>
    </row>
    <row r="45" spans="1:71" x14ac:dyDescent="0.35">
      <c r="C45" s="40" t="s">
        <v>83</v>
      </c>
      <c r="F45" s="14">
        <f>F44*1000</f>
        <v>536</v>
      </c>
      <c r="G45" s="38">
        <f t="shared" ref="G45:I45" si="15">G44/1000</f>
        <v>2.2629999999999999</v>
      </c>
      <c r="H45" s="38">
        <f t="shared" si="15"/>
        <v>0</v>
      </c>
      <c r="I45" s="38">
        <f t="shared" si="15"/>
        <v>6.9569999999999999</v>
      </c>
      <c r="J45" s="38"/>
      <c r="K45" s="14"/>
      <c r="L45" s="38">
        <f>L44/1000</f>
        <v>1.708</v>
      </c>
      <c r="M45" s="38">
        <f>M44/1000</f>
        <v>1.629</v>
      </c>
      <c r="N45" s="38">
        <f t="shared" ref="N45:AQ45" si="16">N44/1000</f>
        <v>1.629</v>
      </c>
      <c r="O45" s="38">
        <f t="shared" si="16"/>
        <v>1.629</v>
      </c>
      <c r="P45" s="38">
        <f t="shared" si="16"/>
        <v>1.629</v>
      </c>
      <c r="Q45" s="38">
        <f t="shared" si="16"/>
        <v>1.629</v>
      </c>
      <c r="R45" s="38">
        <f t="shared" si="16"/>
        <v>1.629</v>
      </c>
      <c r="S45" s="38">
        <f t="shared" si="16"/>
        <v>1.629</v>
      </c>
      <c r="T45" s="38">
        <f t="shared" si="16"/>
        <v>1.629</v>
      </c>
      <c r="U45" s="38">
        <f t="shared" si="16"/>
        <v>1.629</v>
      </c>
      <c r="V45" s="38">
        <f t="shared" si="16"/>
        <v>1.629</v>
      </c>
      <c r="W45" s="38">
        <f t="shared" si="16"/>
        <v>1.629</v>
      </c>
      <c r="X45" s="38">
        <f t="shared" si="16"/>
        <v>1.629</v>
      </c>
      <c r="Y45" s="38">
        <f t="shared" si="16"/>
        <v>1.629</v>
      </c>
      <c r="Z45" s="38">
        <f t="shared" si="16"/>
        <v>1.629</v>
      </c>
      <c r="AA45" s="38">
        <f t="shared" si="16"/>
        <v>1.629</v>
      </c>
      <c r="AB45" s="38">
        <f t="shared" si="16"/>
        <v>1.4710000000000001</v>
      </c>
      <c r="AC45" s="38">
        <f t="shared" si="16"/>
        <v>1.4710000000000001</v>
      </c>
      <c r="AD45" s="38">
        <f t="shared" si="16"/>
        <v>1.4710000000000001</v>
      </c>
      <c r="AE45" s="38">
        <f t="shared" si="16"/>
        <v>1.4710000000000001</v>
      </c>
      <c r="AF45" s="38">
        <f t="shared" si="16"/>
        <v>1.4710000000000001</v>
      </c>
      <c r="AG45" s="38">
        <f t="shared" si="16"/>
        <v>1.4710000000000001</v>
      </c>
      <c r="AH45" s="38">
        <f t="shared" si="16"/>
        <v>1.4710000000000001</v>
      </c>
      <c r="AI45" s="38">
        <f t="shared" si="16"/>
        <v>1.4710000000000001</v>
      </c>
      <c r="AJ45" s="38">
        <f t="shared" si="16"/>
        <v>1.4710000000000001</v>
      </c>
      <c r="AK45" s="38">
        <f t="shared" si="16"/>
        <v>1.4710000000000001</v>
      </c>
      <c r="AL45" s="38">
        <f t="shared" si="16"/>
        <v>1.4710000000000001</v>
      </c>
      <c r="AM45" s="38">
        <f t="shared" si="16"/>
        <v>1.4710000000000001</v>
      </c>
      <c r="AN45" s="38">
        <f t="shared" si="16"/>
        <v>1.4710000000000001</v>
      </c>
      <c r="AO45" s="38">
        <f t="shared" si="16"/>
        <v>1.4710000000000001</v>
      </c>
      <c r="AP45" s="38">
        <f t="shared" si="16"/>
        <v>1.4710000000000001</v>
      </c>
      <c r="AQ45" s="38">
        <f t="shared" si="16"/>
        <v>1.4710000000000001</v>
      </c>
      <c r="AR45" s="38">
        <f t="shared" ref="AR45" si="17">AR44/1000</f>
        <v>1.4710000000000001</v>
      </c>
      <c r="AS45" s="38">
        <f t="shared" ref="AS45" si="18">AS44/1000</f>
        <v>1.4710000000000001</v>
      </c>
      <c r="AT45" s="38">
        <f t="shared" ref="AT45" si="19">AT44/1000</f>
        <v>1.4710000000000001</v>
      </c>
      <c r="AU45" s="38">
        <f t="shared" ref="AU45" si="20">AU44/1000</f>
        <v>1.4710000000000001</v>
      </c>
      <c r="AV45" s="38">
        <f t="shared" ref="AV45" si="21">AV44/1000</f>
        <v>1.4710000000000001</v>
      </c>
      <c r="AW45" s="38">
        <f t="shared" ref="AW45" si="22">AW44/1000</f>
        <v>1.4710000000000001</v>
      </c>
      <c r="AX45" s="38">
        <f t="shared" ref="AX45" si="23">AX44/1000</f>
        <v>1.4710000000000001</v>
      </c>
      <c r="AY45" s="38">
        <f t="shared" ref="AY45" si="24">AY44/1000</f>
        <v>1.4710000000000001</v>
      </c>
      <c r="AZ45" s="38">
        <f t="shared" ref="AZ45" si="25">AZ44/1000</f>
        <v>1.4710000000000001</v>
      </c>
      <c r="BA45" s="38">
        <f t="shared" ref="BA45" si="26">BA44/1000</f>
        <v>1.4710000000000001</v>
      </c>
      <c r="BB45" s="38">
        <f t="shared" ref="BB45" si="27">BB44/1000</f>
        <v>1.4710000000000001</v>
      </c>
      <c r="BC45" s="38">
        <f t="shared" ref="BC45" si="28">BC44/1000</f>
        <v>1.4710000000000001</v>
      </c>
      <c r="BD45" s="38">
        <f t="shared" ref="BD45" si="29">BD44/1000</f>
        <v>1.4710000000000001</v>
      </c>
      <c r="BE45" s="38">
        <f t="shared" ref="BE45" si="30">BE44/1000</f>
        <v>1.4710000000000001</v>
      </c>
      <c r="BF45" s="38">
        <f t="shared" ref="BF45" si="31">BF44/1000</f>
        <v>1.4710000000000001</v>
      </c>
      <c r="BG45" s="38">
        <f t="shared" ref="BG45" si="32">BG44/1000</f>
        <v>1.4710000000000001</v>
      </c>
      <c r="BH45" s="38">
        <f t="shared" ref="BH45" si="33">BH44/1000</f>
        <v>1.4710000000000001</v>
      </c>
      <c r="BI45" s="38">
        <f t="shared" ref="BI45" si="34">BI44/1000</f>
        <v>1.4710000000000001</v>
      </c>
      <c r="BJ45" s="38">
        <f t="shared" ref="BJ45" si="35">BJ44/1000</f>
        <v>1.4710000000000001</v>
      </c>
      <c r="BK45" s="38">
        <f t="shared" ref="BK45" si="36">BK44/1000</f>
        <v>1.4710000000000001</v>
      </c>
      <c r="BL45" s="38">
        <f t="shared" ref="BL45" si="37">BL44/1000</f>
        <v>1.4710000000000001</v>
      </c>
      <c r="BM45" s="38">
        <f t="shared" ref="BM45" si="38">BM44/1000</f>
        <v>1.4710000000000001</v>
      </c>
      <c r="BN45" s="38">
        <f t="shared" ref="BN45" si="39">BN44/1000</f>
        <v>1.4710000000000001</v>
      </c>
      <c r="BO45" s="38">
        <f t="shared" ref="BO45" si="40">BO44/1000</f>
        <v>1.4710000000000001</v>
      </c>
      <c r="BP45" s="38">
        <f t="shared" ref="BP45" si="41">BP44/1000</f>
        <v>1.4710000000000001</v>
      </c>
      <c r="BQ45" s="38">
        <f t="shared" ref="BQ45" si="42">BQ44/1000</f>
        <v>1.4710000000000001</v>
      </c>
      <c r="BR45" s="38">
        <f t="shared" ref="BR45" si="43">BR44/1000</f>
        <v>1.4710000000000001</v>
      </c>
      <c r="BS45" s="38">
        <f t="shared" ref="BS45" si="44">BS44/1000</f>
        <v>1.4710000000000001</v>
      </c>
    </row>
    <row r="46" spans="1:71" x14ac:dyDescent="0.35">
      <c r="C46" s="40" t="s">
        <v>459</v>
      </c>
      <c r="E46" s="5" t="s">
        <v>661</v>
      </c>
      <c r="F46" s="125">
        <f>SUM(F3:F42)</f>
        <v>1.1539999999999999</v>
      </c>
      <c r="H46" s="16"/>
      <c r="K46" s="15"/>
      <c r="L46" s="15">
        <f t="shared" ref="L46:AQ46" si="45">L45*12</f>
        <v>20.495999999999999</v>
      </c>
      <c r="M46" s="15">
        <f>M45*12</f>
        <v>19.548000000000002</v>
      </c>
      <c r="N46" s="15">
        <f t="shared" si="45"/>
        <v>19.548000000000002</v>
      </c>
      <c r="O46" s="15">
        <f t="shared" si="45"/>
        <v>19.548000000000002</v>
      </c>
      <c r="P46" s="15">
        <f t="shared" si="45"/>
        <v>19.548000000000002</v>
      </c>
      <c r="Q46" s="15">
        <f t="shared" si="45"/>
        <v>19.548000000000002</v>
      </c>
      <c r="R46" s="15">
        <f t="shared" si="45"/>
        <v>19.548000000000002</v>
      </c>
      <c r="S46" s="15">
        <f t="shared" si="45"/>
        <v>19.548000000000002</v>
      </c>
      <c r="T46" s="15">
        <f t="shared" si="45"/>
        <v>19.548000000000002</v>
      </c>
      <c r="U46" s="15">
        <f t="shared" si="45"/>
        <v>19.548000000000002</v>
      </c>
      <c r="V46" s="15">
        <f t="shared" si="45"/>
        <v>19.548000000000002</v>
      </c>
      <c r="W46" s="15">
        <f t="shared" si="45"/>
        <v>19.548000000000002</v>
      </c>
      <c r="X46" s="15">
        <f t="shared" si="45"/>
        <v>19.548000000000002</v>
      </c>
      <c r="Y46" s="15">
        <f t="shared" si="45"/>
        <v>19.548000000000002</v>
      </c>
      <c r="Z46" s="15">
        <f t="shared" si="45"/>
        <v>19.548000000000002</v>
      </c>
      <c r="AA46" s="15">
        <f t="shared" si="45"/>
        <v>19.548000000000002</v>
      </c>
      <c r="AB46" s="15">
        <f t="shared" si="45"/>
        <v>17.652000000000001</v>
      </c>
      <c r="AC46" s="15">
        <f t="shared" si="45"/>
        <v>17.652000000000001</v>
      </c>
      <c r="AD46" s="15">
        <f t="shared" si="45"/>
        <v>17.652000000000001</v>
      </c>
      <c r="AE46" s="15">
        <f t="shared" si="45"/>
        <v>17.652000000000001</v>
      </c>
      <c r="AF46" s="15">
        <f t="shared" si="45"/>
        <v>17.652000000000001</v>
      </c>
      <c r="AG46" s="15">
        <f t="shared" si="45"/>
        <v>17.652000000000001</v>
      </c>
      <c r="AH46" s="15">
        <f t="shared" si="45"/>
        <v>17.652000000000001</v>
      </c>
      <c r="AI46" s="15">
        <f t="shared" si="45"/>
        <v>17.652000000000001</v>
      </c>
      <c r="AJ46" s="15">
        <f t="shared" si="45"/>
        <v>17.652000000000001</v>
      </c>
      <c r="AK46" s="15">
        <f t="shared" si="45"/>
        <v>17.652000000000001</v>
      </c>
      <c r="AL46" s="15">
        <f t="shared" si="45"/>
        <v>17.652000000000001</v>
      </c>
      <c r="AM46" s="15">
        <f t="shared" si="45"/>
        <v>17.652000000000001</v>
      </c>
      <c r="AN46" s="15">
        <f t="shared" si="45"/>
        <v>17.652000000000001</v>
      </c>
      <c r="AO46" s="15">
        <f t="shared" si="45"/>
        <v>17.652000000000001</v>
      </c>
      <c r="AP46" s="15">
        <f t="shared" si="45"/>
        <v>17.652000000000001</v>
      </c>
      <c r="AQ46" s="15">
        <f t="shared" si="45"/>
        <v>17.652000000000001</v>
      </c>
      <c r="AR46" s="15">
        <f t="shared" ref="AR46" si="46">AR45*12</f>
        <v>17.652000000000001</v>
      </c>
      <c r="AS46" s="15">
        <f t="shared" ref="AS46" si="47">AS45*12</f>
        <v>17.652000000000001</v>
      </c>
      <c r="AT46" s="15">
        <f t="shared" ref="AT46" si="48">AT45*12</f>
        <v>17.652000000000001</v>
      </c>
      <c r="AU46" s="15">
        <f t="shared" ref="AU46" si="49">AU45*12</f>
        <v>17.652000000000001</v>
      </c>
      <c r="AV46" s="15">
        <f t="shared" ref="AV46" si="50">AV45*12</f>
        <v>17.652000000000001</v>
      </c>
      <c r="AW46" s="15">
        <f t="shared" ref="AW46" si="51">AW45*12</f>
        <v>17.652000000000001</v>
      </c>
      <c r="AX46" s="15">
        <f t="shared" ref="AX46" si="52">AX45*12</f>
        <v>17.652000000000001</v>
      </c>
      <c r="AY46" s="15">
        <f t="shared" ref="AY46" si="53">AY45*12</f>
        <v>17.652000000000001</v>
      </c>
      <c r="AZ46" s="15">
        <f t="shared" ref="AZ46" si="54">AZ45*12</f>
        <v>17.652000000000001</v>
      </c>
      <c r="BA46" s="15">
        <f t="shared" ref="BA46" si="55">BA45*12</f>
        <v>17.652000000000001</v>
      </c>
      <c r="BB46" s="15">
        <f t="shared" ref="BB46" si="56">BB45*12</f>
        <v>17.652000000000001</v>
      </c>
      <c r="BC46" s="15">
        <f t="shared" ref="BC46" si="57">BC45*12</f>
        <v>17.652000000000001</v>
      </c>
      <c r="BD46" s="15">
        <f t="shared" ref="BD46" si="58">BD45*12</f>
        <v>17.652000000000001</v>
      </c>
      <c r="BE46" s="15">
        <f t="shared" ref="BE46" si="59">BE45*12</f>
        <v>17.652000000000001</v>
      </c>
      <c r="BF46" s="15">
        <f t="shared" ref="BF46" si="60">BF45*12</f>
        <v>17.652000000000001</v>
      </c>
      <c r="BG46" s="15">
        <f t="shared" ref="BG46" si="61">BG45*12</f>
        <v>17.652000000000001</v>
      </c>
      <c r="BH46" s="15">
        <f t="shared" ref="BH46" si="62">BH45*12</f>
        <v>17.652000000000001</v>
      </c>
      <c r="BI46" s="15">
        <f t="shared" ref="BI46" si="63">BI45*12</f>
        <v>17.652000000000001</v>
      </c>
      <c r="BJ46" s="15">
        <f t="shared" ref="BJ46" si="64">BJ45*12</f>
        <v>17.652000000000001</v>
      </c>
      <c r="BK46" s="15">
        <f t="shared" ref="BK46" si="65">BK45*12</f>
        <v>17.652000000000001</v>
      </c>
      <c r="BL46" s="15">
        <f t="shared" ref="BL46" si="66">BL45*12</f>
        <v>17.652000000000001</v>
      </c>
      <c r="BM46" s="15">
        <f t="shared" ref="BM46" si="67">BM45*12</f>
        <v>17.652000000000001</v>
      </c>
      <c r="BN46" s="15">
        <f t="shared" ref="BN46" si="68">BN45*12</f>
        <v>17.652000000000001</v>
      </c>
      <c r="BO46" s="15">
        <f t="shared" ref="BO46" si="69">BO45*12</f>
        <v>17.652000000000001</v>
      </c>
      <c r="BP46" s="15">
        <f t="shared" ref="BP46" si="70">BP45*12</f>
        <v>17.652000000000001</v>
      </c>
      <c r="BQ46" s="15">
        <f t="shared" ref="BQ46" si="71">BQ45*12</f>
        <v>17.652000000000001</v>
      </c>
      <c r="BR46" s="15">
        <f t="shared" ref="BR46" si="72">BR45*12</f>
        <v>17.652000000000001</v>
      </c>
      <c r="BS46" s="15">
        <f t="shared" ref="BS46" si="73">BS45*12</f>
        <v>17.652000000000001</v>
      </c>
    </row>
    <row r="47" spans="1:71" x14ac:dyDescent="0.35">
      <c r="C47" s="40" t="s">
        <v>85</v>
      </c>
      <c r="F47" s="14">
        <f>F46*1000</f>
        <v>1154</v>
      </c>
      <c r="H47" s="16"/>
      <c r="K47" s="15"/>
      <c r="L47" s="15">
        <f t="shared" ref="L47:AQ47" si="74">L46+K47</f>
        <v>20.495999999999999</v>
      </c>
      <c r="M47" s="15">
        <f t="shared" si="74"/>
        <v>40.043999999999997</v>
      </c>
      <c r="N47" s="15">
        <f t="shared" si="74"/>
        <v>59.591999999999999</v>
      </c>
      <c r="O47" s="15">
        <f t="shared" si="74"/>
        <v>79.14</v>
      </c>
      <c r="P47" s="15">
        <f t="shared" si="74"/>
        <v>98.688000000000002</v>
      </c>
      <c r="Q47" s="15">
        <f t="shared" si="74"/>
        <v>118.236</v>
      </c>
      <c r="R47" s="15">
        <f t="shared" si="74"/>
        <v>137.78399999999999</v>
      </c>
      <c r="S47" s="15">
        <f t="shared" si="74"/>
        <v>157.33199999999999</v>
      </c>
      <c r="T47" s="15">
        <f t="shared" si="74"/>
        <v>176.88</v>
      </c>
      <c r="U47" s="15">
        <f t="shared" si="74"/>
        <v>196.428</v>
      </c>
      <c r="V47" s="15">
        <f t="shared" si="74"/>
        <v>215.976</v>
      </c>
      <c r="W47" s="15">
        <f t="shared" si="74"/>
        <v>235.524</v>
      </c>
      <c r="X47" s="15">
        <f t="shared" si="74"/>
        <v>255.072</v>
      </c>
      <c r="Y47" s="15">
        <f t="shared" si="74"/>
        <v>274.62</v>
      </c>
      <c r="Z47" s="15">
        <f t="shared" si="74"/>
        <v>294.16800000000001</v>
      </c>
      <c r="AA47" s="15">
        <f t="shared" si="74"/>
        <v>313.71600000000001</v>
      </c>
      <c r="AB47" s="15">
        <f t="shared" si="74"/>
        <v>331.36799999999999</v>
      </c>
      <c r="AC47" s="15">
        <f t="shared" si="74"/>
        <v>349.02</v>
      </c>
      <c r="AD47" s="15">
        <f t="shared" si="74"/>
        <v>366.67199999999997</v>
      </c>
      <c r="AE47" s="15">
        <f t="shared" si="74"/>
        <v>384.32399999999996</v>
      </c>
      <c r="AF47" s="15">
        <f t="shared" si="74"/>
        <v>401.97599999999994</v>
      </c>
      <c r="AG47" s="15">
        <f t="shared" si="74"/>
        <v>419.62799999999993</v>
      </c>
      <c r="AH47" s="15">
        <f t="shared" si="74"/>
        <v>437.27999999999992</v>
      </c>
      <c r="AI47" s="15">
        <f t="shared" si="74"/>
        <v>454.9319999999999</v>
      </c>
      <c r="AJ47" s="15">
        <f t="shared" si="74"/>
        <v>472.58399999999989</v>
      </c>
      <c r="AK47" s="15">
        <f t="shared" si="74"/>
        <v>490.23599999999988</v>
      </c>
      <c r="AL47" s="15">
        <f t="shared" si="74"/>
        <v>507.88799999999986</v>
      </c>
      <c r="AM47" s="15">
        <f t="shared" si="74"/>
        <v>525.53999999999985</v>
      </c>
      <c r="AN47" s="15">
        <f t="shared" si="74"/>
        <v>543.19199999999989</v>
      </c>
      <c r="AO47" s="15">
        <f t="shared" si="74"/>
        <v>560.84399999999994</v>
      </c>
      <c r="AP47" s="15">
        <f t="shared" si="74"/>
        <v>578.49599999999998</v>
      </c>
      <c r="AQ47" s="15">
        <f t="shared" si="74"/>
        <v>596.14800000000002</v>
      </c>
      <c r="AR47" s="15">
        <f t="shared" ref="AR47" si="75">AR46+AQ47</f>
        <v>613.80000000000007</v>
      </c>
      <c r="AS47" s="15">
        <f t="shared" ref="AS47" si="76">AS46+AR47</f>
        <v>631.45200000000011</v>
      </c>
      <c r="AT47" s="15">
        <f t="shared" ref="AT47" si="77">AT46+AS47</f>
        <v>649.10400000000016</v>
      </c>
      <c r="AU47" s="15">
        <f t="shared" ref="AU47" si="78">AU46+AT47</f>
        <v>666.7560000000002</v>
      </c>
      <c r="AV47" s="15">
        <f t="shared" ref="AV47" si="79">AV46+AU47</f>
        <v>684.40800000000024</v>
      </c>
      <c r="AW47" s="15">
        <f t="shared" ref="AW47" si="80">AW46+AV47</f>
        <v>702.06000000000029</v>
      </c>
      <c r="AX47" s="15">
        <f t="shared" ref="AX47" si="81">AX46+AW47</f>
        <v>719.71200000000033</v>
      </c>
      <c r="AY47" s="15">
        <f t="shared" ref="AY47" si="82">AY46+AX47</f>
        <v>737.36400000000037</v>
      </c>
      <c r="AZ47" s="15">
        <f t="shared" ref="AZ47" si="83">AZ46+AY47</f>
        <v>755.01600000000042</v>
      </c>
      <c r="BA47" s="15">
        <f t="shared" ref="BA47" si="84">BA46+AZ47</f>
        <v>772.66800000000046</v>
      </c>
      <c r="BB47" s="15">
        <f t="shared" ref="BB47" si="85">BB46+BA47</f>
        <v>790.3200000000005</v>
      </c>
      <c r="BC47" s="15">
        <f t="shared" ref="BC47" si="86">BC46+BB47</f>
        <v>807.97200000000055</v>
      </c>
      <c r="BD47" s="15">
        <f t="shared" ref="BD47" si="87">BD46+BC47</f>
        <v>825.62400000000059</v>
      </c>
      <c r="BE47" s="15">
        <f t="shared" ref="BE47" si="88">BE46+BD47</f>
        <v>843.27600000000064</v>
      </c>
      <c r="BF47" s="15">
        <f t="shared" ref="BF47" si="89">BF46+BE47</f>
        <v>860.92800000000068</v>
      </c>
      <c r="BG47" s="15">
        <f t="shared" ref="BG47" si="90">BG46+BF47</f>
        <v>878.58000000000072</v>
      </c>
      <c r="BH47" s="15">
        <f t="shared" ref="BH47" si="91">BH46+BG47</f>
        <v>896.23200000000077</v>
      </c>
      <c r="BI47" s="15">
        <f t="shared" ref="BI47" si="92">BI46+BH47</f>
        <v>913.88400000000081</v>
      </c>
      <c r="BJ47" s="15">
        <f t="shared" ref="BJ47" si="93">BJ46+BI47</f>
        <v>931.53600000000085</v>
      </c>
      <c r="BK47" s="15">
        <f t="shared" ref="BK47" si="94">BK46+BJ47</f>
        <v>949.1880000000009</v>
      </c>
      <c r="BL47" s="15">
        <f t="shared" ref="BL47" si="95">BL46+BK47</f>
        <v>966.84000000000094</v>
      </c>
      <c r="BM47" s="15">
        <f t="shared" ref="BM47" si="96">BM46+BL47</f>
        <v>984.49200000000098</v>
      </c>
      <c r="BN47" s="15">
        <f t="shared" ref="BN47" si="97">BN46+BM47</f>
        <v>1002.144000000001</v>
      </c>
      <c r="BO47" s="15">
        <f t="shared" ref="BO47" si="98">BO46+BN47</f>
        <v>1019.7960000000011</v>
      </c>
      <c r="BP47" s="15">
        <f t="shared" ref="BP47" si="99">BP46+BO47</f>
        <v>1037.448000000001</v>
      </c>
      <c r="BQ47" s="15">
        <f t="shared" ref="BQ47" si="100">BQ46+BP47</f>
        <v>1055.100000000001</v>
      </c>
      <c r="BR47" s="15">
        <f t="shared" ref="BR47" si="101">BR46+BQ47</f>
        <v>1072.7520000000011</v>
      </c>
      <c r="BS47" s="15">
        <f t="shared" ref="BS47" si="102">BS46+BR47</f>
        <v>1090.4040000000011</v>
      </c>
    </row>
    <row r="48" spans="1:71" x14ac:dyDescent="0.35">
      <c r="L48" s="5" t="s">
        <v>86</v>
      </c>
      <c r="Q48" s="5" t="s">
        <v>87</v>
      </c>
      <c r="S48" s="5" t="s">
        <v>88</v>
      </c>
      <c r="AA48" s="5" t="s">
        <v>89</v>
      </c>
      <c r="AI48" s="5" t="s">
        <v>90</v>
      </c>
    </row>
    <row r="49" spans="8:71" x14ac:dyDescent="0.35">
      <c r="I49" s="12" t="s">
        <v>458</v>
      </c>
      <c r="L49" s="12">
        <f>SUMPRODUCT($I35:$I42,L35:L42)</f>
        <v>764</v>
      </c>
      <c r="M49" s="12">
        <f>SUMPRODUCT($I35:$I41,M35:M41)</f>
        <v>0</v>
      </c>
    </row>
    <row r="50" spans="8:71" x14ac:dyDescent="0.35">
      <c r="L50" s="126">
        <f>L49/1000*12</f>
        <v>9.1679999999999993</v>
      </c>
      <c r="M50" s="12"/>
    </row>
    <row r="51" spans="8:71" x14ac:dyDescent="0.35">
      <c r="H51" s="12" t="s">
        <v>362</v>
      </c>
      <c r="I51" s="5" t="s">
        <v>87</v>
      </c>
      <c r="J51" s="5"/>
      <c r="L51" s="12">
        <f t="shared" ref="L51:Q51" si="103">SUMPRODUCT($I33:$I34,L33:L34)+$I$32</f>
        <v>179</v>
      </c>
      <c r="M51" s="12">
        <f t="shared" si="103"/>
        <v>179</v>
      </c>
      <c r="N51" s="12">
        <f t="shared" si="103"/>
        <v>179</v>
      </c>
      <c r="O51" s="12">
        <f t="shared" si="103"/>
        <v>179</v>
      </c>
      <c r="P51" s="12">
        <f t="shared" si="103"/>
        <v>179</v>
      </c>
      <c r="Q51" s="12">
        <f t="shared" si="103"/>
        <v>179</v>
      </c>
      <c r="R51" s="12"/>
    </row>
    <row r="52" spans="8:71" x14ac:dyDescent="0.35">
      <c r="I52" s="5"/>
      <c r="J52" s="5"/>
      <c r="L52" s="15">
        <f>L51/1000*12</f>
        <v>2.1479999999999997</v>
      </c>
      <c r="M52" s="15">
        <f t="shared" ref="M52:Q52" si="104">M51/1000*12</f>
        <v>2.1479999999999997</v>
      </c>
      <c r="N52" s="15">
        <f t="shared" si="104"/>
        <v>2.1479999999999997</v>
      </c>
      <c r="O52" s="15">
        <f t="shared" si="104"/>
        <v>2.1479999999999997</v>
      </c>
      <c r="P52" s="15">
        <f t="shared" si="104"/>
        <v>2.1479999999999997</v>
      </c>
      <c r="Q52" s="15">
        <f t="shared" si="104"/>
        <v>2.1479999999999997</v>
      </c>
      <c r="R52" s="12"/>
    </row>
    <row r="53" spans="8:71" x14ac:dyDescent="0.35">
      <c r="I53" s="5"/>
      <c r="J53" s="5"/>
      <c r="L53" s="15">
        <f>L52+K53</f>
        <v>2.1479999999999997</v>
      </c>
      <c r="M53" s="15">
        <f t="shared" ref="M53:Q53" si="105">M52+L53</f>
        <v>4.2959999999999994</v>
      </c>
      <c r="N53" s="15">
        <f t="shared" si="105"/>
        <v>6.4439999999999991</v>
      </c>
      <c r="O53" s="15">
        <f t="shared" si="105"/>
        <v>8.5919999999999987</v>
      </c>
      <c r="P53" s="15">
        <f t="shared" si="105"/>
        <v>10.739999999999998</v>
      </c>
      <c r="Q53" s="15">
        <f t="shared" si="105"/>
        <v>12.887999999999998</v>
      </c>
      <c r="R53" s="12"/>
    </row>
    <row r="54" spans="8:71" x14ac:dyDescent="0.35">
      <c r="I54" s="12" t="s">
        <v>151</v>
      </c>
      <c r="R54" s="12">
        <f t="shared" ref="R54:AA54" si="106">SUMPRODUCT($I34,R34)+$I$32</f>
        <v>4289</v>
      </c>
      <c r="S54" s="12">
        <f t="shared" si="106"/>
        <v>4289</v>
      </c>
      <c r="T54" s="12">
        <f t="shared" si="106"/>
        <v>4289</v>
      </c>
      <c r="U54" s="12">
        <f t="shared" si="106"/>
        <v>4289</v>
      </c>
      <c r="V54" s="12">
        <f t="shared" si="106"/>
        <v>4289</v>
      </c>
      <c r="W54" s="12">
        <f t="shared" si="106"/>
        <v>4289</v>
      </c>
      <c r="X54" s="12">
        <f t="shared" si="106"/>
        <v>4289</v>
      </c>
      <c r="Y54" s="12">
        <f t="shared" si="106"/>
        <v>4289</v>
      </c>
      <c r="Z54" s="12">
        <f t="shared" si="106"/>
        <v>4289</v>
      </c>
      <c r="AA54" s="12">
        <f t="shared" si="106"/>
        <v>4289</v>
      </c>
      <c r="AB54" s="12" t="e">
        <f>SUMPRODUCT($I34,AB34)</f>
        <v>#VALUE!</v>
      </c>
    </row>
    <row r="55" spans="8:71" x14ac:dyDescent="0.35">
      <c r="R55" s="15">
        <f>R54/1000*12</f>
        <v>51.467999999999996</v>
      </c>
      <c r="S55" s="15">
        <f t="shared" ref="S55:AB55" si="107">S54/1000*12</f>
        <v>51.467999999999996</v>
      </c>
      <c r="T55" s="15">
        <f t="shared" si="107"/>
        <v>51.467999999999996</v>
      </c>
      <c r="U55" s="15">
        <f t="shared" si="107"/>
        <v>51.467999999999996</v>
      </c>
      <c r="V55" s="15">
        <f t="shared" si="107"/>
        <v>51.467999999999996</v>
      </c>
      <c r="W55" s="15">
        <f t="shared" si="107"/>
        <v>51.467999999999996</v>
      </c>
      <c r="X55" s="15">
        <f t="shared" si="107"/>
        <v>51.467999999999996</v>
      </c>
      <c r="Y55" s="15">
        <f t="shared" si="107"/>
        <v>51.467999999999996</v>
      </c>
      <c r="Z55" s="15">
        <f t="shared" si="107"/>
        <v>51.467999999999996</v>
      </c>
      <c r="AA55" s="15">
        <f t="shared" si="107"/>
        <v>51.467999999999996</v>
      </c>
      <c r="AB55" s="15" t="e">
        <f t="shared" si="107"/>
        <v>#VALUE!</v>
      </c>
    </row>
    <row r="56" spans="8:71" x14ac:dyDescent="0.35">
      <c r="R56" s="15">
        <f>R55+Q56</f>
        <v>51.467999999999996</v>
      </c>
      <c r="S56" s="15">
        <f t="shared" ref="S56:AB56" si="108">S55+R56</f>
        <v>102.93599999999999</v>
      </c>
      <c r="T56" s="15">
        <f t="shared" si="108"/>
        <v>154.404</v>
      </c>
      <c r="U56" s="15">
        <f t="shared" si="108"/>
        <v>205.87199999999999</v>
      </c>
      <c r="V56" s="15">
        <f t="shared" si="108"/>
        <v>257.33999999999997</v>
      </c>
      <c r="W56" s="15">
        <f t="shared" si="108"/>
        <v>308.80799999999999</v>
      </c>
      <c r="X56" s="15">
        <f t="shared" si="108"/>
        <v>360.27600000000001</v>
      </c>
      <c r="Y56" s="15">
        <f t="shared" si="108"/>
        <v>411.74400000000003</v>
      </c>
      <c r="Z56" s="15">
        <f t="shared" si="108"/>
        <v>463.21200000000005</v>
      </c>
      <c r="AA56" s="15">
        <f t="shared" si="108"/>
        <v>514.68000000000006</v>
      </c>
      <c r="AB56" s="126" t="e">
        <f t="shared" si="108"/>
        <v>#VALUE!</v>
      </c>
    </row>
    <row r="57" spans="8:71" x14ac:dyDescent="0.35">
      <c r="I57" s="12" t="s">
        <v>152</v>
      </c>
      <c r="L57" s="12">
        <f t="shared" ref="L57:AI57" si="109">SUMPRODUCT($I29,L29)</f>
        <v>85</v>
      </c>
      <c r="M57" s="12">
        <f t="shared" si="109"/>
        <v>85</v>
      </c>
      <c r="N57" s="12">
        <f t="shared" si="109"/>
        <v>85</v>
      </c>
      <c r="O57" s="12">
        <f t="shared" si="109"/>
        <v>85</v>
      </c>
      <c r="P57" s="12">
        <f t="shared" si="109"/>
        <v>85</v>
      </c>
      <c r="Q57" s="12">
        <f t="shared" si="109"/>
        <v>85</v>
      </c>
      <c r="R57" s="12">
        <f t="shared" si="109"/>
        <v>85</v>
      </c>
      <c r="S57" s="12">
        <f t="shared" si="109"/>
        <v>85</v>
      </c>
      <c r="T57" s="12">
        <f t="shared" si="109"/>
        <v>85</v>
      </c>
      <c r="U57" s="12">
        <f t="shared" si="109"/>
        <v>85</v>
      </c>
      <c r="V57" s="12">
        <f t="shared" si="109"/>
        <v>85</v>
      </c>
      <c r="W57" s="12">
        <f t="shared" si="109"/>
        <v>85</v>
      </c>
      <c r="X57" s="12">
        <f t="shared" si="109"/>
        <v>85</v>
      </c>
      <c r="Y57" s="12">
        <f t="shared" si="109"/>
        <v>85</v>
      </c>
      <c r="Z57" s="12">
        <f t="shared" si="109"/>
        <v>85</v>
      </c>
      <c r="AA57" s="12">
        <f t="shared" si="109"/>
        <v>85</v>
      </c>
      <c r="AB57" s="12" t="e">
        <f t="shared" si="109"/>
        <v>#VALUE!</v>
      </c>
      <c r="AC57" s="12" t="e">
        <f t="shared" si="109"/>
        <v>#VALUE!</v>
      </c>
      <c r="AD57" s="12" t="e">
        <f t="shared" si="109"/>
        <v>#VALUE!</v>
      </c>
      <c r="AE57" s="12" t="e">
        <f t="shared" si="109"/>
        <v>#VALUE!</v>
      </c>
      <c r="AF57" s="12" t="e">
        <f t="shared" si="109"/>
        <v>#VALUE!</v>
      </c>
      <c r="AG57" s="12" t="e">
        <f t="shared" si="109"/>
        <v>#VALUE!</v>
      </c>
      <c r="AH57" s="12" t="e">
        <f t="shared" si="109"/>
        <v>#VALUE!</v>
      </c>
      <c r="AI57" s="12" t="e">
        <f t="shared" si="109"/>
        <v>#VALUE!</v>
      </c>
    </row>
    <row r="58" spans="8:71" x14ac:dyDescent="0.35">
      <c r="L58" s="15">
        <f>L57/1000*12</f>
        <v>1.02</v>
      </c>
      <c r="M58" s="15">
        <f t="shared" ref="M58:AI58" si="110">M57/1000*12</f>
        <v>1.02</v>
      </c>
      <c r="N58" s="15">
        <f t="shared" si="110"/>
        <v>1.02</v>
      </c>
      <c r="O58" s="15">
        <f t="shared" si="110"/>
        <v>1.02</v>
      </c>
      <c r="P58" s="15">
        <f t="shared" si="110"/>
        <v>1.02</v>
      </c>
      <c r="Q58" s="15">
        <f t="shared" si="110"/>
        <v>1.02</v>
      </c>
      <c r="R58" s="15">
        <f t="shared" si="110"/>
        <v>1.02</v>
      </c>
      <c r="S58" s="15">
        <f t="shared" si="110"/>
        <v>1.02</v>
      </c>
      <c r="T58" s="15">
        <f t="shared" si="110"/>
        <v>1.02</v>
      </c>
      <c r="U58" s="15">
        <f t="shared" si="110"/>
        <v>1.02</v>
      </c>
      <c r="V58" s="15">
        <f t="shared" si="110"/>
        <v>1.02</v>
      </c>
      <c r="W58" s="15">
        <f t="shared" si="110"/>
        <v>1.02</v>
      </c>
      <c r="X58" s="15">
        <f t="shared" si="110"/>
        <v>1.02</v>
      </c>
      <c r="Y58" s="15">
        <f t="shared" si="110"/>
        <v>1.02</v>
      </c>
      <c r="Z58" s="15">
        <f t="shared" si="110"/>
        <v>1.02</v>
      </c>
      <c r="AA58" s="15">
        <f t="shared" si="110"/>
        <v>1.02</v>
      </c>
      <c r="AB58" s="15" t="e">
        <f t="shared" si="110"/>
        <v>#VALUE!</v>
      </c>
      <c r="AC58" s="15" t="e">
        <f t="shared" si="110"/>
        <v>#VALUE!</v>
      </c>
      <c r="AD58" s="15" t="e">
        <f t="shared" si="110"/>
        <v>#VALUE!</v>
      </c>
      <c r="AE58" s="15" t="e">
        <f t="shared" si="110"/>
        <v>#VALUE!</v>
      </c>
      <c r="AF58" s="15" t="e">
        <f t="shared" si="110"/>
        <v>#VALUE!</v>
      </c>
      <c r="AG58" s="15" t="e">
        <f t="shared" si="110"/>
        <v>#VALUE!</v>
      </c>
      <c r="AH58" s="15" t="e">
        <f t="shared" si="110"/>
        <v>#VALUE!</v>
      </c>
      <c r="AI58" s="15" t="e">
        <f t="shared" si="110"/>
        <v>#VALUE!</v>
      </c>
    </row>
    <row r="59" spans="8:71" x14ac:dyDescent="0.35">
      <c r="L59" s="15">
        <f>L58+K59</f>
        <v>1.02</v>
      </c>
      <c r="M59" s="15">
        <f t="shared" ref="M59:AI59" si="111">M58+L59</f>
        <v>2.04</v>
      </c>
      <c r="N59" s="15">
        <f t="shared" si="111"/>
        <v>3.06</v>
      </c>
      <c r="O59" s="15">
        <f t="shared" si="111"/>
        <v>4.08</v>
      </c>
      <c r="P59" s="15">
        <f t="shared" si="111"/>
        <v>5.0999999999999996</v>
      </c>
      <c r="Q59" s="15">
        <f t="shared" si="111"/>
        <v>6.1199999999999992</v>
      </c>
      <c r="R59" s="15">
        <f t="shared" si="111"/>
        <v>7.1399999999999988</v>
      </c>
      <c r="S59" s="15">
        <f t="shared" si="111"/>
        <v>8.1599999999999984</v>
      </c>
      <c r="T59" s="15">
        <f t="shared" si="111"/>
        <v>9.1799999999999979</v>
      </c>
      <c r="U59" s="15">
        <f t="shared" si="111"/>
        <v>10.199999999999998</v>
      </c>
      <c r="V59" s="15">
        <f t="shared" si="111"/>
        <v>11.219999999999997</v>
      </c>
      <c r="W59" s="15">
        <f t="shared" si="111"/>
        <v>12.239999999999997</v>
      </c>
      <c r="X59" s="15">
        <f t="shared" si="111"/>
        <v>13.259999999999996</v>
      </c>
      <c r="Y59" s="15">
        <f t="shared" si="111"/>
        <v>14.279999999999996</v>
      </c>
      <c r="Z59" s="15">
        <f t="shared" si="111"/>
        <v>15.299999999999995</v>
      </c>
      <c r="AA59" s="15">
        <f t="shared" si="111"/>
        <v>16.319999999999997</v>
      </c>
      <c r="AB59" s="15" t="e">
        <f t="shared" si="111"/>
        <v>#VALUE!</v>
      </c>
      <c r="AC59" s="15" t="e">
        <f t="shared" si="111"/>
        <v>#VALUE!</v>
      </c>
      <c r="AD59" s="15" t="e">
        <f t="shared" si="111"/>
        <v>#VALUE!</v>
      </c>
      <c r="AE59" s="15" t="e">
        <f t="shared" si="111"/>
        <v>#VALUE!</v>
      </c>
      <c r="AF59" s="15" t="e">
        <f t="shared" si="111"/>
        <v>#VALUE!</v>
      </c>
      <c r="AG59" s="15" t="e">
        <f t="shared" si="111"/>
        <v>#VALUE!</v>
      </c>
      <c r="AH59" s="15" t="e">
        <f t="shared" si="111"/>
        <v>#VALUE!</v>
      </c>
      <c r="AI59" s="15" t="e">
        <f t="shared" si="111"/>
        <v>#VALUE!</v>
      </c>
    </row>
    <row r="60" spans="8:71" x14ac:dyDescent="0.35">
      <c r="I60" s="12" t="s">
        <v>153</v>
      </c>
      <c r="L60" s="12" t="e">
        <f>SUMPRODUCT(#REF!,#REF!)</f>
        <v>#REF!</v>
      </c>
      <c r="M60" s="12" t="e">
        <f>SUMPRODUCT(#REF!,#REF!)</f>
        <v>#REF!</v>
      </c>
      <c r="N60" s="12" t="e">
        <f>SUMPRODUCT(#REF!,#REF!)</f>
        <v>#REF!</v>
      </c>
      <c r="O60" s="12" t="e">
        <f>SUMPRODUCT(#REF!,#REF!)</f>
        <v>#REF!</v>
      </c>
      <c r="P60" s="12" t="e">
        <f>SUMPRODUCT(#REF!,#REF!)</f>
        <v>#REF!</v>
      </c>
      <c r="Q60" s="12" t="e">
        <f>SUMPRODUCT(#REF!,#REF!)</f>
        <v>#REF!</v>
      </c>
      <c r="R60" s="12" t="e">
        <f>SUMPRODUCT(#REF!,#REF!)</f>
        <v>#REF!</v>
      </c>
      <c r="S60" s="12" t="e">
        <f>SUMPRODUCT(#REF!,#REF!)</f>
        <v>#REF!</v>
      </c>
      <c r="T60" s="12" t="e">
        <f>SUMPRODUCT(#REF!,#REF!)</f>
        <v>#REF!</v>
      </c>
      <c r="U60" s="12" t="e">
        <f>SUMPRODUCT(#REF!,#REF!)</f>
        <v>#REF!</v>
      </c>
      <c r="V60" s="12" t="e">
        <f>SUMPRODUCT(#REF!,#REF!)</f>
        <v>#REF!</v>
      </c>
      <c r="W60" s="12" t="e">
        <f>SUMPRODUCT(#REF!,#REF!)</f>
        <v>#REF!</v>
      </c>
      <c r="X60" s="12" t="e">
        <f>SUMPRODUCT(#REF!,#REF!)</f>
        <v>#REF!</v>
      </c>
      <c r="Y60" s="12" t="e">
        <f>SUMPRODUCT(#REF!,#REF!)</f>
        <v>#REF!</v>
      </c>
      <c r="Z60" s="12" t="e">
        <f>SUMPRODUCT(#REF!,#REF!)</f>
        <v>#REF!</v>
      </c>
      <c r="AA60" s="12" t="e">
        <f>SUMPRODUCT(#REF!,#REF!)</f>
        <v>#REF!</v>
      </c>
      <c r="AB60" s="12" t="e">
        <f>SUMPRODUCT(#REF!,#REF!)</f>
        <v>#REF!</v>
      </c>
      <c r="AC60" s="12" t="e">
        <f>SUMPRODUCT(#REF!,#REF!)</f>
        <v>#REF!</v>
      </c>
      <c r="AD60" s="12" t="e">
        <f>SUMPRODUCT(#REF!,#REF!)</f>
        <v>#REF!</v>
      </c>
      <c r="AE60" s="12" t="e">
        <f>SUMPRODUCT(#REF!,#REF!)</f>
        <v>#REF!</v>
      </c>
      <c r="AF60" s="12" t="e">
        <f>SUMPRODUCT(#REF!,#REF!)</f>
        <v>#REF!</v>
      </c>
      <c r="AG60" s="12" t="e">
        <f>SUMPRODUCT(#REF!,#REF!)</f>
        <v>#REF!</v>
      </c>
      <c r="AH60" s="12" t="e">
        <f>SUMPRODUCT(#REF!,#REF!)</f>
        <v>#REF!</v>
      </c>
      <c r="AI60" s="12" t="e">
        <f>SUMPRODUCT(#REF!,#REF!)</f>
        <v>#REF!</v>
      </c>
      <c r="AJ60" s="12" t="e">
        <f>SUMPRODUCT(#REF!,#REF!)</f>
        <v>#REF!</v>
      </c>
      <c r="AK60" s="12" t="e">
        <f>SUMPRODUCT(#REF!,#REF!)</f>
        <v>#REF!</v>
      </c>
      <c r="AL60" s="12" t="e">
        <f>SUMPRODUCT(#REF!,#REF!)</f>
        <v>#REF!</v>
      </c>
      <c r="AM60" s="12" t="e">
        <f>SUMPRODUCT(#REF!,#REF!)</f>
        <v>#REF!</v>
      </c>
      <c r="AN60" s="12" t="e">
        <f>SUMPRODUCT(#REF!,#REF!)</f>
        <v>#REF!</v>
      </c>
      <c r="AO60" s="12" t="e">
        <f>SUMPRODUCT(#REF!,#REF!)</f>
        <v>#REF!</v>
      </c>
      <c r="AP60" s="12" t="e">
        <f>SUMPRODUCT(#REF!,#REF!)</f>
        <v>#REF!</v>
      </c>
      <c r="AQ60" s="12" t="e">
        <f>SUMPRODUCT(#REF!,#REF!)</f>
        <v>#REF!</v>
      </c>
      <c r="AR60" s="12" t="e">
        <f>SUMPRODUCT(#REF!,#REF!)</f>
        <v>#REF!</v>
      </c>
      <c r="AS60" s="12" t="e">
        <f>SUMPRODUCT(#REF!,#REF!)</f>
        <v>#REF!</v>
      </c>
      <c r="AT60" s="12" t="e">
        <f>SUMPRODUCT(#REF!,#REF!)</f>
        <v>#REF!</v>
      </c>
      <c r="AU60" s="12" t="e">
        <f>SUMPRODUCT(#REF!,#REF!)</f>
        <v>#REF!</v>
      </c>
      <c r="AV60" s="12" t="e">
        <f>SUMPRODUCT(#REF!,#REF!)</f>
        <v>#REF!</v>
      </c>
      <c r="AW60" s="12" t="e">
        <f>SUMPRODUCT(#REF!,#REF!)</f>
        <v>#REF!</v>
      </c>
      <c r="AX60" s="12" t="e">
        <f>SUMPRODUCT(#REF!,#REF!)</f>
        <v>#REF!</v>
      </c>
      <c r="AY60" s="12" t="e">
        <f>SUMPRODUCT(#REF!,#REF!)</f>
        <v>#REF!</v>
      </c>
      <c r="AZ60" s="12" t="e">
        <f>SUMPRODUCT(#REF!,#REF!)</f>
        <v>#REF!</v>
      </c>
      <c r="BA60" s="12" t="e">
        <f>SUMPRODUCT(#REF!,#REF!)</f>
        <v>#REF!</v>
      </c>
      <c r="BB60" s="12" t="e">
        <f>SUMPRODUCT(#REF!,#REF!)</f>
        <v>#REF!</v>
      </c>
      <c r="BC60" s="12" t="e">
        <f>SUMPRODUCT(#REF!,#REF!)</f>
        <v>#REF!</v>
      </c>
      <c r="BD60" s="12" t="e">
        <f>SUMPRODUCT(#REF!,#REF!)</f>
        <v>#REF!</v>
      </c>
      <c r="BE60" s="12" t="e">
        <f>SUMPRODUCT(#REF!,#REF!)</f>
        <v>#REF!</v>
      </c>
      <c r="BF60" s="12" t="e">
        <f>SUMPRODUCT(#REF!,#REF!)</f>
        <v>#REF!</v>
      </c>
      <c r="BG60" s="12" t="e">
        <f>SUMPRODUCT(#REF!,#REF!)</f>
        <v>#REF!</v>
      </c>
      <c r="BH60" s="12" t="e">
        <f>SUMPRODUCT(#REF!,#REF!)</f>
        <v>#REF!</v>
      </c>
      <c r="BI60" s="12" t="e">
        <f>SUMPRODUCT(#REF!,#REF!)</f>
        <v>#REF!</v>
      </c>
      <c r="BJ60" s="12" t="e">
        <f>SUMPRODUCT(#REF!,#REF!)</f>
        <v>#REF!</v>
      </c>
      <c r="BK60" s="12" t="e">
        <f>SUMPRODUCT(#REF!,#REF!)</f>
        <v>#REF!</v>
      </c>
      <c r="BL60" s="12" t="e">
        <f>SUMPRODUCT(#REF!,#REF!)</f>
        <v>#REF!</v>
      </c>
      <c r="BM60" s="12" t="e">
        <f>SUMPRODUCT(#REF!,#REF!)</f>
        <v>#REF!</v>
      </c>
      <c r="BN60" s="12" t="e">
        <f>SUMPRODUCT(#REF!,#REF!)</f>
        <v>#REF!</v>
      </c>
      <c r="BO60" s="12" t="e">
        <f>SUMPRODUCT(#REF!,#REF!)</f>
        <v>#REF!</v>
      </c>
      <c r="BP60" s="12" t="e">
        <f>SUMPRODUCT(#REF!,#REF!)</f>
        <v>#REF!</v>
      </c>
      <c r="BQ60" s="12" t="e">
        <f>SUMPRODUCT(#REF!,#REF!)</f>
        <v>#REF!</v>
      </c>
      <c r="BR60" s="12" t="e">
        <f>SUMPRODUCT(#REF!,#REF!)</f>
        <v>#REF!</v>
      </c>
      <c r="BS60" s="12" t="e">
        <f>SUMPRODUCT(#REF!,#REF!)</f>
        <v>#REF!</v>
      </c>
    </row>
    <row r="61" spans="8:71" x14ac:dyDescent="0.35">
      <c r="L61" s="15" t="e">
        <f>L60/1000*12</f>
        <v>#REF!</v>
      </c>
      <c r="M61" s="15" t="e">
        <f t="shared" ref="M61:BS61" si="112">M60/1000*12</f>
        <v>#REF!</v>
      </c>
      <c r="N61" s="15" t="e">
        <f t="shared" si="112"/>
        <v>#REF!</v>
      </c>
      <c r="O61" s="15" t="e">
        <f t="shared" si="112"/>
        <v>#REF!</v>
      </c>
      <c r="P61" s="15" t="e">
        <f t="shared" si="112"/>
        <v>#REF!</v>
      </c>
      <c r="Q61" s="15" t="e">
        <f t="shared" si="112"/>
        <v>#REF!</v>
      </c>
      <c r="R61" s="15" t="e">
        <f t="shared" si="112"/>
        <v>#REF!</v>
      </c>
      <c r="S61" s="15" t="e">
        <f t="shared" si="112"/>
        <v>#REF!</v>
      </c>
      <c r="T61" s="15" t="e">
        <f t="shared" si="112"/>
        <v>#REF!</v>
      </c>
      <c r="U61" s="15" t="e">
        <f t="shared" si="112"/>
        <v>#REF!</v>
      </c>
      <c r="V61" s="15" t="e">
        <f t="shared" si="112"/>
        <v>#REF!</v>
      </c>
      <c r="W61" s="15" t="e">
        <f t="shared" si="112"/>
        <v>#REF!</v>
      </c>
      <c r="X61" s="15" t="e">
        <f t="shared" si="112"/>
        <v>#REF!</v>
      </c>
      <c r="Y61" s="15" t="e">
        <f t="shared" si="112"/>
        <v>#REF!</v>
      </c>
      <c r="Z61" s="15" t="e">
        <f t="shared" si="112"/>
        <v>#REF!</v>
      </c>
      <c r="AA61" s="15" t="e">
        <f t="shared" si="112"/>
        <v>#REF!</v>
      </c>
      <c r="AB61" s="15" t="e">
        <f t="shared" si="112"/>
        <v>#REF!</v>
      </c>
      <c r="AC61" s="15" t="e">
        <f t="shared" si="112"/>
        <v>#REF!</v>
      </c>
      <c r="AD61" s="15" t="e">
        <f t="shared" si="112"/>
        <v>#REF!</v>
      </c>
      <c r="AE61" s="15" t="e">
        <f t="shared" si="112"/>
        <v>#REF!</v>
      </c>
      <c r="AF61" s="15" t="e">
        <f t="shared" si="112"/>
        <v>#REF!</v>
      </c>
      <c r="AG61" s="15" t="e">
        <f t="shared" si="112"/>
        <v>#REF!</v>
      </c>
      <c r="AH61" s="15" t="e">
        <f t="shared" si="112"/>
        <v>#REF!</v>
      </c>
      <c r="AI61" s="15" t="e">
        <f t="shared" si="112"/>
        <v>#REF!</v>
      </c>
      <c r="AJ61" s="15" t="e">
        <f t="shared" si="112"/>
        <v>#REF!</v>
      </c>
      <c r="AK61" s="15" t="e">
        <f t="shared" si="112"/>
        <v>#REF!</v>
      </c>
      <c r="AL61" s="15" t="e">
        <f t="shared" si="112"/>
        <v>#REF!</v>
      </c>
      <c r="AM61" s="15" t="e">
        <f t="shared" si="112"/>
        <v>#REF!</v>
      </c>
      <c r="AN61" s="15" t="e">
        <f t="shared" si="112"/>
        <v>#REF!</v>
      </c>
      <c r="AO61" s="15" t="e">
        <f t="shared" si="112"/>
        <v>#REF!</v>
      </c>
      <c r="AP61" s="15" t="e">
        <f t="shared" si="112"/>
        <v>#REF!</v>
      </c>
      <c r="AQ61" s="15" t="e">
        <f t="shared" si="112"/>
        <v>#REF!</v>
      </c>
      <c r="AR61" s="15" t="e">
        <f t="shared" si="112"/>
        <v>#REF!</v>
      </c>
      <c r="AS61" s="15" t="e">
        <f t="shared" si="112"/>
        <v>#REF!</v>
      </c>
      <c r="AT61" s="15" t="e">
        <f t="shared" si="112"/>
        <v>#REF!</v>
      </c>
      <c r="AU61" s="15" t="e">
        <f t="shared" si="112"/>
        <v>#REF!</v>
      </c>
      <c r="AV61" s="15" t="e">
        <f t="shared" si="112"/>
        <v>#REF!</v>
      </c>
      <c r="AW61" s="15" t="e">
        <f t="shared" si="112"/>
        <v>#REF!</v>
      </c>
      <c r="AX61" s="15" t="e">
        <f t="shared" si="112"/>
        <v>#REF!</v>
      </c>
      <c r="AY61" s="15" t="e">
        <f t="shared" si="112"/>
        <v>#REF!</v>
      </c>
      <c r="AZ61" s="15" t="e">
        <f t="shared" si="112"/>
        <v>#REF!</v>
      </c>
      <c r="BA61" s="15" t="e">
        <f t="shared" si="112"/>
        <v>#REF!</v>
      </c>
      <c r="BB61" s="15" t="e">
        <f t="shared" si="112"/>
        <v>#REF!</v>
      </c>
      <c r="BC61" s="15" t="e">
        <f t="shared" si="112"/>
        <v>#REF!</v>
      </c>
      <c r="BD61" s="15" t="e">
        <f t="shared" si="112"/>
        <v>#REF!</v>
      </c>
      <c r="BE61" s="15" t="e">
        <f t="shared" si="112"/>
        <v>#REF!</v>
      </c>
      <c r="BF61" s="15" t="e">
        <f t="shared" si="112"/>
        <v>#REF!</v>
      </c>
      <c r="BG61" s="15" t="e">
        <f t="shared" si="112"/>
        <v>#REF!</v>
      </c>
      <c r="BH61" s="15" t="e">
        <f t="shared" si="112"/>
        <v>#REF!</v>
      </c>
      <c r="BI61" s="15" t="e">
        <f t="shared" si="112"/>
        <v>#REF!</v>
      </c>
      <c r="BJ61" s="15" t="e">
        <f t="shared" si="112"/>
        <v>#REF!</v>
      </c>
      <c r="BK61" s="15" t="e">
        <f t="shared" si="112"/>
        <v>#REF!</v>
      </c>
      <c r="BL61" s="15" t="e">
        <f t="shared" si="112"/>
        <v>#REF!</v>
      </c>
      <c r="BM61" s="15" t="e">
        <f t="shared" si="112"/>
        <v>#REF!</v>
      </c>
      <c r="BN61" s="15" t="e">
        <f t="shared" si="112"/>
        <v>#REF!</v>
      </c>
      <c r="BO61" s="15" t="e">
        <f t="shared" si="112"/>
        <v>#REF!</v>
      </c>
      <c r="BP61" s="15" t="e">
        <f t="shared" si="112"/>
        <v>#REF!</v>
      </c>
      <c r="BQ61" s="15" t="e">
        <f t="shared" si="112"/>
        <v>#REF!</v>
      </c>
      <c r="BR61" s="15" t="e">
        <f t="shared" si="112"/>
        <v>#REF!</v>
      </c>
      <c r="BS61" s="15" t="e">
        <f t="shared" si="112"/>
        <v>#REF!</v>
      </c>
    </row>
    <row r="62" spans="8:71" x14ac:dyDescent="0.35">
      <c r="L62" s="15" t="e">
        <f>L61+K62</f>
        <v>#REF!</v>
      </c>
      <c r="M62" s="15" t="e">
        <f t="shared" ref="M62:BS62" si="113">M61+L62</f>
        <v>#REF!</v>
      </c>
      <c r="N62" s="15" t="e">
        <f t="shared" si="113"/>
        <v>#REF!</v>
      </c>
      <c r="O62" s="15" t="e">
        <f t="shared" si="113"/>
        <v>#REF!</v>
      </c>
      <c r="P62" s="15" t="e">
        <f t="shared" si="113"/>
        <v>#REF!</v>
      </c>
      <c r="Q62" s="15" t="e">
        <f t="shared" si="113"/>
        <v>#REF!</v>
      </c>
      <c r="R62" s="15" t="e">
        <f t="shared" si="113"/>
        <v>#REF!</v>
      </c>
      <c r="S62" s="15" t="e">
        <f t="shared" si="113"/>
        <v>#REF!</v>
      </c>
      <c r="T62" s="15" t="e">
        <f t="shared" si="113"/>
        <v>#REF!</v>
      </c>
      <c r="U62" s="15" t="e">
        <f t="shared" si="113"/>
        <v>#REF!</v>
      </c>
      <c r="V62" s="15" t="e">
        <f t="shared" si="113"/>
        <v>#REF!</v>
      </c>
      <c r="W62" s="15" t="e">
        <f t="shared" si="113"/>
        <v>#REF!</v>
      </c>
      <c r="X62" s="15" t="e">
        <f t="shared" si="113"/>
        <v>#REF!</v>
      </c>
      <c r="Y62" s="15" t="e">
        <f t="shared" si="113"/>
        <v>#REF!</v>
      </c>
      <c r="Z62" s="15" t="e">
        <f t="shared" si="113"/>
        <v>#REF!</v>
      </c>
      <c r="AA62" s="15" t="e">
        <f t="shared" si="113"/>
        <v>#REF!</v>
      </c>
      <c r="AB62" s="15" t="e">
        <f t="shared" si="113"/>
        <v>#REF!</v>
      </c>
      <c r="AC62" s="15" t="e">
        <f t="shared" si="113"/>
        <v>#REF!</v>
      </c>
      <c r="AD62" s="15" t="e">
        <f t="shared" si="113"/>
        <v>#REF!</v>
      </c>
      <c r="AE62" s="15" t="e">
        <f t="shared" si="113"/>
        <v>#REF!</v>
      </c>
      <c r="AF62" s="15" t="e">
        <f t="shared" si="113"/>
        <v>#REF!</v>
      </c>
      <c r="AG62" s="15" t="e">
        <f t="shared" si="113"/>
        <v>#REF!</v>
      </c>
      <c r="AH62" s="15" t="e">
        <f t="shared" si="113"/>
        <v>#REF!</v>
      </c>
      <c r="AI62" s="15" t="e">
        <f t="shared" si="113"/>
        <v>#REF!</v>
      </c>
      <c r="AJ62" s="15" t="e">
        <f t="shared" si="113"/>
        <v>#REF!</v>
      </c>
      <c r="AK62" s="15" t="e">
        <f t="shared" si="113"/>
        <v>#REF!</v>
      </c>
      <c r="AL62" s="15" t="e">
        <f t="shared" si="113"/>
        <v>#REF!</v>
      </c>
      <c r="AM62" s="15" t="e">
        <f t="shared" si="113"/>
        <v>#REF!</v>
      </c>
      <c r="AN62" s="15" t="e">
        <f t="shared" si="113"/>
        <v>#REF!</v>
      </c>
      <c r="AO62" s="15" t="e">
        <f t="shared" si="113"/>
        <v>#REF!</v>
      </c>
      <c r="AP62" s="15" t="e">
        <f t="shared" si="113"/>
        <v>#REF!</v>
      </c>
      <c r="AQ62" s="15" t="e">
        <f t="shared" si="113"/>
        <v>#REF!</v>
      </c>
      <c r="AR62" s="15" t="e">
        <f t="shared" si="113"/>
        <v>#REF!</v>
      </c>
      <c r="AS62" s="15" t="e">
        <f t="shared" si="113"/>
        <v>#REF!</v>
      </c>
      <c r="AT62" s="15" t="e">
        <f t="shared" si="113"/>
        <v>#REF!</v>
      </c>
      <c r="AU62" s="15" t="e">
        <f t="shared" si="113"/>
        <v>#REF!</v>
      </c>
      <c r="AV62" s="15" t="e">
        <f t="shared" si="113"/>
        <v>#REF!</v>
      </c>
      <c r="AW62" s="15" t="e">
        <f t="shared" si="113"/>
        <v>#REF!</v>
      </c>
      <c r="AX62" s="15" t="e">
        <f t="shared" si="113"/>
        <v>#REF!</v>
      </c>
      <c r="AY62" s="15" t="e">
        <f t="shared" si="113"/>
        <v>#REF!</v>
      </c>
      <c r="AZ62" s="15" t="e">
        <f t="shared" si="113"/>
        <v>#REF!</v>
      </c>
      <c r="BA62" s="15" t="e">
        <f t="shared" si="113"/>
        <v>#REF!</v>
      </c>
      <c r="BB62" s="15" t="e">
        <f t="shared" si="113"/>
        <v>#REF!</v>
      </c>
      <c r="BC62" s="15" t="e">
        <f t="shared" si="113"/>
        <v>#REF!</v>
      </c>
      <c r="BD62" s="15" t="e">
        <f t="shared" si="113"/>
        <v>#REF!</v>
      </c>
      <c r="BE62" s="15" t="e">
        <f t="shared" si="113"/>
        <v>#REF!</v>
      </c>
      <c r="BF62" s="15" t="e">
        <f t="shared" si="113"/>
        <v>#REF!</v>
      </c>
      <c r="BG62" s="15" t="e">
        <f t="shared" si="113"/>
        <v>#REF!</v>
      </c>
      <c r="BH62" s="15" t="e">
        <f t="shared" si="113"/>
        <v>#REF!</v>
      </c>
      <c r="BI62" s="15" t="e">
        <f t="shared" si="113"/>
        <v>#REF!</v>
      </c>
      <c r="BJ62" s="15" t="e">
        <f t="shared" si="113"/>
        <v>#REF!</v>
      </c>
      <c r="BK62" s="15" t="e">
        <f t="shared" si="113"/>
        <v>#REF!</v>
      </c>
      <c r="BL62" s="15" t="e">
        <f t="shared" si="113"/>
        <v>#REF!</v>
      </c>
      <c r="BM62" s="15" t="e">
        <f t="shared" si="113"/>
        <v>#REF!</v>
      </c>
      <c r="BN62" s="15" t="e">
        <f t="shared" si="113"/>
        <v>#REF!</v>
      </c>
      <c r="BO62" s="15" t="e">
        <f t="shared" si="113"/>
        <v>#REF!</v>
      </c>
      <c r="BP62" s="15" t="e">
        <f t="shared" si="113"/>
        <v>#REF!</v>
      </c>
      <c r="BQ62" s="15" t="e">
        <f t="shared" si="113"/>
        <v>#REF!</v>
      </c>
      <c r="BR62" s="15" t="e">
        <f t="shared" si="113"/>
        <v>#REF!</v>
      </c>
      <c r="BS62" s="15" t="e">
        <f t="shared" si="113"/>
        <v>#REF!</v>
      </c>
    </row>
    <row r="63" spans="8:71" x14ac:dyDescent="0.35">
      <c r="I63" s="12" t="s">
        <v>154</v>
      </c>
      <c r="L63" s="12" t="e">
        <f>SUMPRODUCT(#REF!,#REF!)</f>
        <v>#REF!</v>
      </c>
      <c r="M63" s="12" t="e">
        <f>SUMPRODUCT(#REF!,#REF!)</f>
        <v>#REF!</v>
      </c>
      <c r="N63" s="12" t="e">
        <f>SUMPRODUCT(#REF!,#REF!)</f>
        <v>#REF!</v>
      </c>
      <c r="O63" s="12" t="e">
        <f>SUMPRODUCT(#REF!,#REF!)</f>
        <v>#REF!</v>
      </c>
      <c r="P63" s="12" t="e">
        <f>SUMPRODUCT(#REF!,#REF!)</f>
        <v>#REF!</v>
      </c>
      <c r="Q63" s="12" t="e">
        <f>SUMPRODUCT(#REF!,#REF!)</f>
        <v>#REF!</v>
      </c>
      <c r="R63" s="12" t="e">
        <f>SUMPRODUCT(#REF!,#REF!)</f>
        <v>#REF!</v>
      </c>
      <c r="S63" s="12" t="e">
        <f>SUMPRODUCT(#REF!,#REF!)</f>
        <v>#REF!</v>
      </c>
      <c r="T63" s="12" t="e">
        <f>SUMPRODUCT(#REF!,#REF!)</f>
        <v>#REF!</v>
      </c>
      <c r="U63" s="12" t="e">
        <f>SUMPRODUCT(#REF!,#REF!)</f>
        <v>#REF!</v>
      </c>
      <c r="V63" s="12" t="e">
        <f>SUMPRODUCT(#REF!,#REF!)</f>
        <v>#REF!</v>
      </c>
      <c r="W63" s="12" t="e">
        <f>SUMPRODUCT(#REF!,#REF!)</f>
        <v>#REF!</v>
      </c>
      <c r="X63" s="12" t="e">
        <f>SUMPRODUCT(#REF!,#REF!)</f>
        <v>#REF!</v>
      </c>
      <c r="Y63" s="12" t="e">
        <f>SUMPRODUCT(#REF!,#REF!)</f>
        <v>#REF!</v>
      </c>
      <c r="Z63" s="12" t="e">
        <f>SUMPRODUCT(#REF!,#REF!)</f>
        <v>#REF!</v>
      </c>
      <c r="AA63" s="12" t="e">
        <f>SUMPRODUCT(#REF!,#REF!)</f>
        <v>#REF!</v>
      </c>
      <c r="AB63" s="12" t="e">
        <f>SUMPRODUCT(#REF!,#REF!)</f>
        <v>#REF!</v>
      </c>
      <c r="AC63" s="12" t="e">
        <f>SUMPRODUCT(#REF!,#REF!)</f>
        <v>#REF!</v>
      </c>
      <c r="AD63" s="12" t="e">
        <f>SUMPRODUCT(#REF!,#REF!)</f>
        <v>#REF!</v>
      </c>
      <c r="AE63" s="12" t="e">
        <f>SUMPRODUCT(#REF!,#REF!)</f>
        <v>#REF!</v>
      </c>
      <c r="AF63" s="12" t="e">
        <f>SUMPRODUCT(#REF!,#REF!)</f>
        <v>#REF!</v>
      </c>
      <c r="AG63" s="12" t="e">
        <f>SUMPRODUCT(#REF!,#REF!)</f>
        <v>#REF!</v>
      </c>
      <c r="AH63" s="12" t="e">
        <f>SUMPRODUCT(#REF!,#REF!)</f>
        <v>#REF!</v>
      </c>
      <c r="AI63" s="12" t="e">
        <f>SUMPRODUCT(#REF!,#REF!)</f>
        <v>#REF!</v>
      </c>
      <c r="AJ63" s="12" t="e">
        <f>SUMPRODUCT(#REF!,#REF!)</f>
        <v>#REF!</v>
      </c>
      <c r="AK63" s="12" t="e">
        <f>SUMPRODUCT(#REF!,#REF!)</f>
        <v>#REF!</v>
      </c>
      <c r="AL63" s="12" t="e">
        <f>SUMPRODUCT(#REF!,#REF!)</f>
        <v>#REF!</v>
      </c>
      <c r="AM63" s="12" t="e">
        <f>SUMPRODUCT(#REF!,#REF!)</f>
        <v>#REF!</v>
      </c>
      <c r="AN63" s="12" t="e">
        <f>SUMPRODUCT(#REF!,#REF!)</f>
        <v>#REF!</v>
      </c>
      <c r="AO63" s="12" t="e">
        <f>SUMPRODUCT(#REF!,#REF!)</f>
        <v>#REF!</v>
      </c>
      <c r="AP63" s="12" t="e">
        <f>SUMPRODUCT(#REF!,#REF!)</f>
        <v>#REF!</v>
      </c>
      <c r="AQ63" s="12" t="e">
        <f>SUMPRODUCT(#REF!,#REF!)</f>
        <v>#REF!</v>
      </c>
      <c r="AR63" s="12" t="e">
        <f>SUMPRODUCT(#REF!,#REF!)</f>
        <v>#REF!</v>
      </c>
      <c r="AS63" s="12" t="e">
        <f>SUMPRODUCT(#REF!,#REF!)</f>
        <v>#REF!</v>
      </c>
      <c r="AT63" s="12" t="e">
        <f>SUMPRODUCT(#REF!,#REF!)</f>
        <v>#REF!</v>
      </c>
      <c r="AU63" s="12" t="e">
        <f>SUMPRODUCT(#REF!,#REF!)</f>
        <v>#REF!</v>
      </c>
      <c r="AV63" s="12" t="e">
        <f>SUMPRODUCT(#REF!,#REF!)</f>
        <v>#REF!</v>
      </c>
      <c r="AW63" s="12" t="e">
        <f>SUMPRODUCT(#REF!,#REF!)</f>
        <v>#REF!</v>
      </c>
      <c r="AX63" s="12" t="e">
        <f>SUMPRODUCT(#REF!,#REF!)</f>
        <v>#REF!</v>
      </c>
      <c r="AY63" s="12" t="e">
        <f>SUMPRODUCT(#REF!,#REF!)</f>
        <v>#REF!</v>
      </c>
      <c r="AZ63" s="12" t="e">
        <f>SUMPRODUCT(#REF!,#REF!)</f>
        <v>#REF!</v>
      </c>
      <c r="BA63" s="12" t="e">
        <f>SUMPRODUCT(#REF!,#REF!)</f>
        <v>#REF!</v>
      </c>
      <c r="BB63" s="12" t="e">
        <f>SUMPRODUCT(#REF!,#REF!)</f>
        <v>#REF!</v>
      </c>
      <c r="BC63" s="12" t="e">
        <f>SUMPRODUCT(#REF!,#REF!)</f>
        <v>#REF!</v>
      </c>
      <c r="BD63" s="12" t="e">
        <f>SUMPRODUCT(#REF!,#REF!)</f>
        <v>#REF!</v>
      </c>
      <c r="BE63" s="12" t="e">
        <f>SUMPRODUCT(#REF!,#REF!)</f>
        <v>#REF!</v>
      </c>
      <c r="BF63" s="12" t="e">
        <f>SUMPRODUCT(#REF!,#REF!)</f>
        <v>#REF!</v>
      </c>
      <c r="BG63" s="12" t="e">
        <f>SUMPRODUCT(#REF!,#REF!)</f>
        <v>#REF!</v>
      </c>
      <c r="BH63" s="12" t="e">
        <f>SUMPRODUCT(#REF!,#REF!)</f>
        <v>#REF!</v>
      </c>
      <c r="BI63" s="12" t="e">
        <f>SUMPRODUCT(#REF!,#REF!)</f>
        <v>#REF!</v>
      </c>
      <c r="BJ63" s="12" t="e">
        <f>SUMPRODUCT(#REF!,#REF!)</f>
        <v>#REF!</v>
      </c>
      <c r="BK63" s="12" t="e">
        <f>SUMPRODUCT(#REF!,#REF!)</f>
        <v>#REF!</v>
      </c>
      <c r="BL63" s="12" t="e">
        <f>SUMPRODUCT(#REF!,#REF!)</f>
        <v>#REF!</v>
      </c>
      <c r="BM63" s="12" t="e">
        <f>SUMPRODUCT(#REF!,#REF!)</f>
        <v>#REF!</v>
      </c>
      <c r="BN63" s="12" t="e">
        <f>SUMPRODUCT(#REF!,#REF!)</f>
        <v>#REF!</v>
      </c>
      <c r="BO63" s="12" t="e">
        <f>SUMPRODUCT(#REF!,#REF!)</f>
        <v>#REF!</v>
      </c>
      <c r="BP63" s="12" t="e">
        <f>SUMPRODUCT(#REF!,#REF!)</f>
        <v>#REF!</v>
      </c>
      <c r="BQ63" s="12" t="e">
        <f>SUMPRODUCT(#REF!,#REF!)</f>
        <v>#REF!</v>
      </c>
      <c r="BR63" s="12" t="e">
        <f>SUMPRODUCT(#REF!,#REF!)</f>
        <v>#REF!</v>
      </c>
      <c r="BS63" s="12" t="e">
        <f>SUMPRODUCT(#REF!,#REF!)</f>
        <v>#REF!</v>
      </c>
    </row>
    <row r="64" spans="8:71" x14ac:dyDescent="0.35">
      <c r="L64" s="15" t="e">
        <f>L63/1000*12</f>
        <v>#REF!</v>
      </c>
      <c r="M64" s="15" t="e">
        <f t="shared" ref="M64:BS64" si="114">M63/1000*12</f>
        <v>#REF!</v>
      </c>
      <c r="N64" s="15" t="e">
        <f t="shared" si="114"/>
        <v>#REF!</v>
      </c>
      <c r="O64" s="15" t="e">
        <f t="shared" si="114"/>
        <v>#REF!</v>
      </c>
      <c r="P64" s="15" t="e">
        <f t="shared" si="114"/>
        <v>#REF!</v>
      </c>
      <c r="Q64" s="15" t="e">
        <f t="shared" si="114"/>
        <v>#REF!</v>
      </c>
      <c r="R64" s="15" t="e">
        <f t="shared" si="114"/>
        <v>#REF!</v>
      </c>
      <c r="S64" s="15" t="e">
        <f t="shared" si="114"/>
        <v>#REF!</v>
      </c>
      <c r="T64" s="15" t="e">
        <f t="shared" si="114"/>
        <v>#REF!</v>
      </c>
      <c r="U64" s="15" t="e">
        <f t="shared" si="114"/>
        <v>#REF!</v>
      </c>
      <c r="V64" s="15" t="e">
        <f t="shared" si="114"/>
        <v>#REF!</v>
      </c>
      <c r="W64" s="15" t="e">
        <f t="shared" si="114"/>
        <v>#REF!</v>
      </c>
      <c r="X64" s="15" t="e">
        <f t="shared" si="114"/>
        <v>#REF!</v>
      </c>
      <c r="Y64" s="15" t="e">
        <f t="shared" si="114"/>
        <v>#REF!</v>
      </c>
      <c r="Z64" s="15" t="e">
        <f t="shared" si="114"/>
        <v>#REF!</v>
      </c>
      <c r="AA64" s="15" t="e">
        <f t="shared" si="114"/>
        <v>#REF!</v>
      </c>
      <c r="AB64" s="15" t="e">
        <f t="shared" si="114"/>
        <v>#REF!</v>
      </c>
      <c r="AC64" s="15" t="e">
        <f t="shared" si="114"/>
        <v>#REF!</v>
      </c>
      <c r="AD64" s="15" t="e">
        <f t="shared" si="114"/>
        <v>#REF!</v>
      </c>
      <c r="AE64" s="15" t="e">
        <f t="shared" si="114"/>
        <v>#REF!</v>
      </c>
      <c r="AF64" s="15" t="e">
        <f t="shared" si="114"/>
        <v>#REF!</v>
      </c>
      <c r="AG64" s="15" t="e">
        <f t="shared" si="114"/>
        <v>#REF!</v>
      </c>
      <c r="AH64" s="15" t="e">
        <f t="shared" si="114"/>
        <v>#REF!</v>
      </c>
      <c r="AI64" s="15" t="e">
        <f t="shared" si="114"/>
        <v>#REF!</v>
      </c>
      <c r="AJ64" s="15" t="e">
        <f t="shared" si="114"/>
        <v>#REF!</v>
      </c>
      <c r="AK64" s="15" t="e">
        <f t="shared" si="114"/>
        <v>#REF!</v>
      </c>
      <c r="AL64" s="15" t="e">
        <f t="shared" si="114"/>
        <v>#REF!</v>
      </c>
      <c r="AM64" s="15" t="e">
        <f t="shared" si="114"/>
        <v>#REF!</v>
      </c>
      <c r="AN64" s="15" t="e">
        <f t="shared" si="114"/>
        <v>#REF!</v>
      </c>
      <c r="AO64" s="15" t="e">
        <f t="shared" si="114"/>
        <v>#REF!</v>
      </c>
      <c r="AP64" s="15" t="e">
        <f t="shared" si="114"/>
        <v>#REF!</v>
      </c>
      <c r="AQ64" s="15" t="e">
        <f t="shared" si="114"/>
        <v>#REF!</v>
      </c>
      <c r="AR64" s="15" t="e">
        <f t="shared" si="114"/>
        <v>#REF!</v>
      </c>
      <c r="AS64" s="15" t="e">
        <f t="shared" si="114"/>
        <v>#REF!</v>
      </c>
      <c r="AT64" s="15" t="e">
        <f t="shared" si="114"/>
        <v>#REF!</v>
      </c>
      <c r="AU64" s="15" t="e">
        <f t="shared" si="114"/>
        <v>#REF!</v>
      </c>
      <c r="AV64" s="15" t="e">
        <f t="shared" si="114"/>
        <v>#REF!</v>
      </c>
      <c r="AW64" s="15" t="e">
        <f t="shared" si="114"/>
        <v>#REF!</v>
      </c>
      <c r="AX64" s="15" t="e">
        <f t="shared" si="114"/>
        <v>#REF!</v>
      </c>
      <c r="AY64" s="15" t="e">
        <f t="shared" si="114"/>
        <v>#REF!</v>
      </c>
      <c r="AZ64" s="15" t="e">
        <f t="shared" si="114"/>
        <v>#REF!</v>
      </c>
      <c r="BA64" s="15" t="e">
        <f t="shared" si="114"/>
        <v>#REF!</v>
      </c>
      <c r="BB64" s="15" t="e">
        <f t="shared" si="114"/>
        <v>#REF!</v>
      </c>
      <c r="BC64" s="15" t="e">
        <f t="shared" si="114"/>
        <v>#REF!</v>
      </c>
      <c r="BD64" s="15" t="e">
        <f t="shared" si="114"/>
        <v>#REF!</v>
      </c>
      <c r="BE64" s="15" t="e">
        <f t="shared" si="114"/>
        <v>#REF!</v>
      </c>
      <c r="BF64" s="15" t="e">
        <f t="shared" si="114"/>
        <v>#REF!</v>
      </c>
      <c r="BG64" s="15" t="e">
        <f t="shared" si="114"/>
        <v>#REF!</v>
      </c>
      <c r="BH64" s="15" t="e">
        <f t="shared" si="114"/>
        <v>#REF!</v>
      </c>
      <c r="BI64" s="15" t="e">
        <f t="shared" si="114"/>
        <v>#REF!</v>
      </c>
      <c r="BJ64" s="15" t="e">
        <f t="shared" si="114"/>
        <v>#REF!</v>
      </c>
      <c r="BK64" s="15" t="e">
        <f t="shared" si="114"/>
        <v>#REF!</v>
      </c>
      <c r="BL64" s="15" t="e">
        <f t="shared" si="114"/>
        <v>#REF!</v>
      </c>
      <c r="BM64" s="15" t="e">
        <f t="shared" si="114"/>
        <v>#REF!</v>
      </c>
      <c r="BN64" s="15" t="e">
        <f t="shared" si="114"/>
        <v>#REF!</v>
      </c>
      <c r="BO64" s="15" t="e">
        <f t="shared" si="114"/>
        <v>#REF!</v>
      </c>
      <c r="BP64" s="15" t="e">
        <f t="shared" si="114"/>
        <v>#REF!</v>
      </c>
      <c r="BQ64" s="15" t="e">
        <f t="shared" si="114"/>
        <v>#REF!</v>
      </c>
      <c r="BR64" s="15" t="e">
        <f t="shared" si="114"/>
        <v>#REF!</v>
      </c>
      <c r="BS64" s="15" t="e">
        <f t="shared" si="114"/>
        <v>#REF!</v>
      </c>
    </row>
    <row r="65" spans="8:71" x14ac:dyDescent="0.35">
      <c r="L65" s="15" t="e">
        <f>L64+K65</f>
        <v>#REF!</v>
      </c>
      <c r="M65" s="15" t="e">
        <f t="shared" ref="M65:BS65" si="115">M64+L65</f>
        <v>#REF!</v>
      </c>
      <c r="N65" s="15" t="e">
        <f t="shared" si="115"/>
        <v>#REF!</v>
      </c>
      <c r="O65" s="15" t="e">
        <f t="shared" si="115"/>
        <v>#REF!</v>
      </c>
      <c r="P65" s="15" t="e">
        <f t="shared" si="115"/>
        <v>#REF!</v>
      </c>
      <c r="Q65" s="15" t="e">
        <f t="shared" si="115"/>
        <v>#REF!</v>
      </c>
      <c r="R65" s="15" t="e">
        <f t="shared" si="115"/>
        <v>#REF!</v>
      </c>
      <c r="S65" s="15" t="e">
        <f t="shared" si="115"/>
        <v>#REF!</v>
      </c>
      <c r="T65" s="15" t="e">
        <f t="shared" si="115"/>
        <v>#REF!</v>
      </c>
      <c r="U65" s="15" t="e">
        <f t="shared" si="115"/>
        <v>#REF!</v>
      </c>
      <c r="V65" s="15" t="e">
        <f t="shared" si="115"/>
        <v>#REF!</v>
      </c>
      <c r="W65" s="15" t="e">
        <f t="shared" si="115"/>
        <v>#REF!</v>
      </c>
      <c r="X65" s="15" t="e">
        <f t="shared" si="115"/>
        <v>#REF!</v>
      </c>
      <c r="Y65" s="15" t="e">
        <f t="shared" si="115"/>
        <v>#REF!</v>
      </c>
      <c r="Z65" s="15" t="e">
        <f t="shared" si="115"/>
        <v>#REF!</v>
      </c>
      <c r="AA65" s="15" t="e">
        <f t="shared" si="115"/>
        <v>#REF!</v>
      </c>
      <c r="AB65" s="15" t="e">
        <f t="shared" si="115"/>
        <v>#REF!</v>
      </c>
      <c r="AC65" s="15" t="e">
        <f t="shared" si="115"/>
        <v>#REF!</v>
      </c>
      <c r="AD65" s="15" t="e">
        <f t="shared" si="115"/>
        <v>#REF!</v>
      </c>
      <c r="AE65" s="15" t="e">
        <f t="shared" si="115"/>
        <v>#REF!</v>
      </c>
      <c r="AF65" s="15" t="e">
        <f t="shared" si="115"/>
        <v>#REF!</v>
      </c>
      <c r="AG65" s="15" t="e">
        <f t="shared" si="115"/>
        <v>#REF!</v>
      </c>
      <c r="AH65" s="15" t="e">
        <f t="shared" si="115"/>
        <v>#REF!</v>
      </c>
      <c r="AI65" s="15" t="e">
        <f t="shared" si="115"/>
        <v>#REF!</v>
      </c>
      <c r="AJ65" s="15" t="e">
        <f t="shared" si="115"/>
        <v>#REF!</v>
      </c>
      <c r="AK65" s="15" t="e">
        <f t="shared" si="115"/>
        <v>#REF!</v>
      </c>
      <c r="AL65" s="15" t="e">
        <f t="shared" si="115"/>
        <v>#REF!</v>
      </c>
      <c r="AM65" s="15" t="e">
        <f t="shared" si="115"/>
        <v>#REF!</v>
      </c>
      <c r="AN65" s="15" t="e">
        <f t="shared" si="115"/>
        <v>#REF!</v>
      </c>
      <c r="AO65" s="15" t="e">
        <f t="shared" si="115"/>
        <v>#REF!</v>
      </c>
      <c r="AP65" s="15" t="e">
        <f t="shared" si="115"/>
        <v>#REF!</v>
      </c>
      <c r="AQ65" s="15" t="e">
        <f t="shared" si="115"/>
        <v>#REF!</v>
      </c>
      <c r="AR65" s="15" t="e">
        <f t="shared" si="115"/>
        <v>#REF!</v>
      </c>
      <c r="AS65" s="15" t="e">
        <f t="shared" si="115"/>
        <v>#REF!</v>
      </c>
      <c r="AT65" s="15" t="e">
        <f t="shared" si="115"/>
        <v>#REF!</v>
      </c>
      <c r="AU65" s="15" t="e">
        <f t="shared" si="115"/>
        <v>#REF!</v>
      </c>
      <c r="AV65" s="15" t="e">
        <f t="shared" si="115"/>
        <v>#REF!</v>
      </c>
      <c r="AW65" s="15" t="e">
        <f t="shared" si="115"/>
        <v>#REF!</v>
      </c>
      <c r="AX65" s="15" t="e">
        <f t="shared" si="115"/>
        <v>#REF!</v>
      </c>
      <c r="AY65" s="15" t="e">
        <f t="shared" si="115"/>
        <v>#REF!</v>
      </c>
      <c r="AZ65" s="15" t="e">
        <f t="shared" si="115"/>
        <v>#REF!</v>
      </c>
      <c r="BA65" s="15" t="e">
        <f t="shared" si="115"/>
        <v>#REF!</v>
      </c>
      <c r="BB65" s="15" t="e">
        <f t="shared" si="115"/>
        <v>#REF!</v>
      </c>
      <c r="BC65" s="15" t="e">
        <f t="shared" si="115"/>
        <v>#REF!</v>
      </c>
      <c r="BD65" s="15" t="e">
        <f t="shared" si="115"/>
        <v>#REF!</v>
      </c>
      <c r="BE65" s="15" t="e">
        <f t="shared" si="115"/>
        <v>#REF!</v>
      </c>
      <c r="BF65" s="15" t="e">
        <f t="shared" si="115"/>
        <v>#REF!</v>
      </c>
      <c r="BG65" s="15" t="e">
        <f t="shared" si="115"/>
        <v>#REF!</v>
      </c>
      <c r="BH65" s="15" t="e">
        <f t="shared" si="115"/>
        <v>#REF!</v>
      </c>
      <c r="BI65" s="15" t="e">
        <f t="shared" si="115"/>
        <v>#REF!</v>
      </c>
      <c r="BJ65" s="15" t="e">
        <f t="shared" si="115"/>
        <v>#REF!</v>
      </c>
      <c r="BK65" s="15" t="e">
        <f t="shared" si="115"/>
        <v>#REF!</v>
      </c>
      <c r="BL65" s="15" t="e">
        <f t="shared" si="115"/>
        <v>#REF!</v>
      </c>
      <c r="BM65" s="15" t="e">
        <f t="shared" si="115"/>
        <v>#REF!</v>
      </c>
      <c r="BN65" s="15" t="e">
        <f t="shared" si="115"/>
        <v>#REF!</v>
      </c>
      <c r="BO65" s="15" t="e">
        <f t="shared" si="115"/>
        <v>#REF!</v>
      </c>
      <c r="BP65" s="15" t="e">
        <f t="shared" si="115"/>
        <v>#REF!</v>
      </c>
      <c r="BQ65" s="15" t="e">
        <f t="shared" si="115"/>
        <v>#REF!</v>
      </c>
      <c r="BR65" s="15" t="e">
        <f t="shared" si="115"/>
        <v>#REF!</v>
      </c>
      <c r="BS65" s="15" t="e">
        <f t="shared" si="115"/>
        <v>#REF!</v>
      </c>
    </row>
    <row r="68" spans="8:71" x14ac:dyDescent="0.35">
      <c r="H68" s="12" t="s">
        <v>155</v>
      </c>
      <c r="K68" s="15" t="e">
        <f>BS47+L50+Q53+AB56+AI59</f>
        <v>#VALUE!</v>
      </c>
      <c r="M68" s="15"/>
    </row>
    <row r="69" spans="8:71" x14ac:dyDescent="0.35">
      <c r="H69" s="12" t="s">
        <v>156</v>
      </c>
      <c r="K69" s="15" t="e">
        <f>K68+BS62</f>
        <v>#VALUE!</v>
      </c>
    </row>
    <row r="70" spans="8:71" x14ac:dyDescent="0.35">
      <c r="H70" s="12" t="s">
        <v>157</v>
      </c>
      <c r="K70" s="15" t="e">
        <f>K69+BS65</f>
        <v>#VALUE!</v>
      </c>
    </row>
    <row r="71" spans="8:71" ht="15" thickBot="1" x14ac:dyDescent="0.4"/>
    <row r="72" spans="8:71" x14ac:dyDescent="0.35">
      <c r="H72" s="439"/>
      <c r="I72" s="440" t="s">
        <v>13</v>
      </c>
      <c r="J72" s="440"/>
      <c r="K72" s="441" t="s">
        <v>15</v>
      </c>
      <c r="L72" s="442" t="s">
        <v>368</v>
      </c>
    </row>
    <row r="73" spans="8:71" x14ac:dyDescent="0.35">
      <c r="H73" s="443" t="s">
        <v>477</v>
      </c>
      <c r="I73" s="437">
        <v>557</v>
      </c>
      <c r="J73" s="437"/>
      <c r="K73" s="438">
        <v>310</v>
      </c>
      <c r="L73" s="444">
        <v>360</v>
      </c>
    </row>
    <row r="74" spans="8:71" x14ac:dyDescent="0.35">
      <c r="H74" s="443" t="s">
        <v>457</v>
      </c>
      <c r="I74" s="437">
        <v>1088.2</v>
      </c>
      <c r="J74" s="437"/>
      <c r="K74" s="438">
        <v>446</v>
      </c>
      <c r="L74" s="444">
        <v>1110</v>
      </c>
    </row>
    <row r="75" spans="8:71" x14ac:dyDescent="0.35">
      <c r="H75" s="443" t="s">
        <v>475</v>
      </c>
      <c r="I75" s="437">
        <v>756.2</v>
      </c>
      <c r="J75" s="437"/>
      <c r="K75" s="438">
        <v>446</v>
      </c>
      <c r="L75" s="444">
        <v>1110</v>
      </c>
    </row>
    <row r="76" spans="8:71" ht="15" thickBot="1" x14ac:dyDescent="0.4">
      <c r="H76" s="445" t="s">
        <v>476</v>
      </c>
      <c r="I76" s="446">
        <v>557</v>
      </c>
      <c r="J76" s="446"/>
      <c r="K76" s="447">
        <v>446</v>
      </c>
      <c r="L76" s="448">
        <v>1110</v>
      </c>
    </row>
  </sheetData>
  <autoFilter ref="A2:CI42" xr:uid="{06E9EF23-91DB-41BE-99AC-4525A39EBC37}"/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B2839-35CA-40A1-AE0B-376E673B96B9}">
  <sheetPr>
    <tabColor rgb="FFFF99FF"/>
  </sheetPr>
  <dimension ref="A1:Q126"/>
  <sheetViews>
    <sheetView showGridLines="0" zoomScale="84" zoomScaleNormal="100" workbookViewId="0">
      <pane ySplit="6" topLeftCell="A112" activePane="bottomLeft" state="frozen"/>
      <selection pane="bottomLeft" activeCell="C96" sqref="C96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6" width="18.6328125" style="43" customWidth="1"/>
    <col min="7" max="7" width="17.453125" style="43" customWidth="1"/>
    <col min="8" max="8" width="15.6328125" style="43" customWidth="1"/>
    <col min="9" max="9" width="18.6328125" style="43" hidden="1" customWidth="1"/>
    <col min="10" max="10" width="11.453125" style="43"/>
    <col min="11" max="11" width="20" style="43" bestFit="1" customWidth="1"/>
    <col min="12" max="12" width="13.453125" style="43" customWidth="1"/>
    <col min="13" max="13" width="19.36328125" style="43" bestFit="1" customWidth="1"/>
    <col min="14" max="16384" width="11.453125" style="43"/>
  </cols>
  <sheetData>
    <row r="1" spans="1:15" ht="20.5" thickBot="1" x14ac:dyDescent="0.3">
      <c r="E1" s="966" t="s">
        <v>98</v>
      </c>
      <c r="F1" s="967"/>
      <c r="G1" s="967"/>
      <c r="H1" s="992"/>
      <c r="I1" s="555"/>
    </row>
    <row r="2" spans="1:15" ht="13.5" customHeight="1" thickBot="1" x14ac:dyDescent="0.55000000000000004">
      <c r="E2" s="977" t="s">
        <v>595</v>
      </c>
      <c r="F2" s="993"/>
      <c r="G2" s="993"/>
      <c r="H2" s="994"/>
      <c r="I2" s="556"/>
      <c r="J2" s="990" t="s">
        <v>596</v>
      </c>
      <c r="K2" s="991"/>
      <c r="L2" s="991"/>
    </row>
    <row r="3" spans="1:15" ht="8.4" customHeight="1" thickBot="1" x14ac:dyDescent="0.55000000000000004">
      <c r="B3" s="45"/>
      <c r="C3" s="46" t="s">
        <v>99</v>
      </c>
      <c r="E3" s="978"/>
      <c r="F3" s="995"/>
      <c r="G3" s="995"/>
      <c r="H3" s="996"/>
      <c r="I3" s="556"/>
      <c r="J3" s="990"/>
      <c r="K3" s="991"/>
      <c r="L3" s="991"/>
    </row>
    <row r="4" spans="1:15" ht="45.65" customHeight="1" thickBot="1" x14ac:dyDescent="0.35">
      <c r="A4" s="47"/>
      <c r="B4" s="48"/>
      <c r="C4" s="47"/>
      <c r="E4" s="252" t="s">
        <v>603</v>
      </c>
      <c r="F4" s="252" t="s">
        <v>159</v>
      </c>
      <c r="G4" s="252" t="s">
        <v>160</v>
      </c>
      <c r="H4" s="252" t="s">
        <v>161</v>
      </c>
      <c r="I4" s="252" t="s">
        <v>604</v>
      </c>
    </row>
    <row r="5" spans="1:15" ht="19.25" customHeight="1" thickBot="1" x14ac:dyDescent="0.35">
      <c r="A5" s="47"/>
      <c r="B5" s="49"/>
      <c r="C5" s="47"/>
      <c r="E5" s="997" t="s">
        <v>101</v>
      </c>
      <c r="F5" s="998"/>
      <c r="G5" s="998"/>
      <c r="H5" s="999"/>
      <c r="I5" s="557"/>
      <c r="J5" s="46"/>
      <c r="K5" s="46"/>
      <c r="L5" s="46"/>
      <c r="M5" s="46"/>
    </row>
    <row r="6" spans="1:15" ht="23.5" thickBot="1" x14ac:dyDescent="0.55000000000000004">
      <c r="A6" s="970" t="s">
        <v>102</v>
      </c>
      <c r="B6" s="971"/>
      <c r="C6" s="971"/>
      <c r="E6" s="254">
        <f>E86/E121</f>
        <v>55.069211784807074</v>
      </c>
      <c r="F6" s="256" t="e">
        <f>F86/F121</f>
        <v>#REF!</v>
      </c>
      <c r="G6" s="254" t="e">
        <f>G86/G121</f>
        <v>#REF!</v>
      </c>
      <c r="H6" s="254" t="e">
        <f>H86/H121</f>
        <v>#REF!</v>
      </c>
      <c r="I6" s="254" t="e">
        <f>I86/I121</f>
        <v>#REF!</v>
      </c>
      <c r="J6" s="46"/>
      <c r="K6" s="122" t="s">
        <v>101</v>
      </c>
      <c r="L6" s="122"/>
      <c r="M6" s="122"/>
      <c r="N6" s="122"/>
      <c r="O6" s="123"/>
    </row>
    <row r="7" spans="1:15" s="51" customFormat="1" ht="16" thickBot="1" x14ac:dyDescent="0.4">
      <c r="B7" s="52"/>
      <c r="E7" s="1000" t="s">
        <v>103</v>
      </c>
      <c r="F7" s="1000"/>
      <c r="G7" s="1000"/>
      <c r="H7" s="1000"/>
      <c r="I7" s="558"/>
      <c r="J7" s="46"/>
      <c r="K7" s="46">
        <v>15.61316830332931</v>
      </c>
      <c r="L7" s="46">
        <v>10.887879895159058</v>
      </c>
      <c r="M7" s="46">
        <v>10.218213763843732</v>
      </c>
      <c r="N7" s="46">
        <v>7.9579053107770212</v>
      </c>
    </row>
    <row r="8" spans="1:15" ht="13.5" outlineLevel="1" thickBot="1" x14ac:dyDescent="0.35">
      <c r="A8" s="972" t="s">
        <v>104</v>
      </c>
      <c r="B8" s="53"/>
      <c r="C8" s="54" t="s">
        <v>105</v>
      </c>
      <c r="E8" s="253">
        <v>60</v>
      </c>
      <c r="F8" s="253">
        <v>60</v>
      </c>
      <c r="G8" s="253">
        <v>60</v>
      </c>
      <c r="H8" s="253">
        <v>60</v>
      </c>
      <c r="I8" s="253">
        <v>40</v>
      </c>
      <c r="J8" s="46"/>
      <c r="K8" s="122">
        <f>J8-E6</f>
        <v>-55.069211784807074</v>
      </c>
      <c r="L8" s="46"/>
      <c r="M8" s="46"/>
      <c r="N8" s="46"/>
    </row>
    <row r="9" spans="1:15" ht="13.5" outlineLevel="1" thickBot="1" x14ac:dyDescent="0.35">
      <c r="A9" s="973"/>
      <c r="F9" s="43" t="s">
        <v>335</v>
      </c>
      <c r="J9" s="46"/>
      <c r="K9" s="46"/>
      <c r="L9" s="46"/>
      <c r="M9" s="46"/>
      <c r="N9" s="46"/>
    </row>
    <row r="10" spans="1:15" ht="12.75" customHeight="1" outlineLevel="1" x14ac:dyDescent="0.3">
      <c r="A10" s="973"/>
      <c r="B10" s="975" t="s">
        <v>106</v>
      </c>
      <c r="C10" s="56" t="s">
        <v>107</v>
      </c>
      <c r="E10" s="57">
        <v>0.9</v>
      </c>
      <c r="F10" s="57">
        <v>0.92</v>
      </c>
      <c r="G10" s="57">
        <v>0.92</v>
      </c>
      <c r="H10" s="57">
        <v>0.92</v>
      </c>
      <c r="I10" s="57">
        <v>1</v>
      </c>
      <c r="J10" s="46"/>
      <c r="K10" s="46"/>
      <c r="L10" s="46"/>
      <c r="M10" s="46"/>
      <c r="N10" s="46"/>
    </row>
    <row r="11" spans="1:15" ht="13.5" outlineLevel="1" thickBot="1" x14ac:dyDescent="0.35">
      <c r="A11" s="973"/>
      <c r="B11" s="976"/>
      <c r="C11" s="58" t="s">
        <v>108</v>
      </c>
      <c r="E11" s="59">
        <v>0.7</v>
      </c>
      <c r="F11" s="59">
        <v>0.7</v>
      </c>
      <c r="G11" s="59">
        <v>0.7</v>
      </c>
      <c r="H11" s="59">
        <v>0.7</v>
      </c>
      <c r="I11" s="59">
        <v>0.7</v>
      </c>
      <c r="J11" s="46"/>
      <c r="L11" s="46"/>
      <c r="M11" s="46"/>
      <c r="N11" s="46"/>
    </row>
    <row r="12" spans="1:15" ht="13.5" outlineLevel="1" thickBot="1" x14ac:dyDescent="0.35">
      <c r="A12" s="973"/>
      <c r="B12" s="60"/>
      <c r="C12" s="61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5" s="64" customFormat="1" ht="16" outlineLevel="1" thickBot="1" x14ac:dyDescent="0.4">
      <c r="A13" s="974"/>
      <c r="B13" s="62" t="s">
        <v>109</v>
      </c>
      <c r="C13" s="63"/>
      <c r="E13" s="65">
        <f>E8*(E10-E11)</f>
        <v>12.000000000000004</v>
      </c>
      <c r="F13" s="65">
        <f>F8*(F10-F11)</f>
        <v>13.200000000000005</v>
      </c>
      <c r="G13" s="65">
        <f>G8*(G10-G11)</f>
        <v>13.200000000000005</v>
      </c>
      <c r="H13" s="65">
        <f>H8*(H10-H11)</f>
        <v>13.200000000000005</v>
      </c>
      <c r="I13" s="65">
        <f>I8*(I10-I11)</f>
        <v>12.000000000000002</v>
      </c>
      <c r="J13" s="46"/>
      <c r="K13" s="46"/>
      <c r="L13" s="46"/>
      <c r="M13" s="46"/>
      <c r="N13" s="46"/>
    </row>
    <row r="14" spans="1:15" ht="13.5" thickBot="1" x14ac:dyDescent="0.35">
      <c r="B14" s="66"/>
      <c r="C14" s="67"/>
      <c r="J14" s="46"/>
      <c r="K14" s="46"/>
      <c r="L14" s="46"/>
      <c r="M14" s="46"/>
      <c r="N14" s="46"/>
    </row>
    <row r="15" spans="1:15" ht="12.75" customHeight="1" outlineLevel="2" x14ac:dyDescent="0.3">
      <c r="A15" s="68"/>
      <c r="B15" s="956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46"/>
      <c r="M15" s="46"/>
      <c r="N15" s="46"/>
    </row>
    <row r="16" spans="1:15" outlineLevel="2" x14ac:dyDescent="0.3">
      <c r="A16" s="68"/>
      <c r="B16" s="957"/>
      <c r="C16" s="70" t="s">
        <v>112</v>
      </c>
      <c r="E16" s="71">
        <v>0.08</v>
      </c>
      <c r="F16" s="71">
        <v>0.08</v>
      </c>
      <c r="G16" s="71">
        <v>0.08</v>
      </c>
      <c r="H16" s="71">
        <v>0.08</v>
      </c>
      <c r="I16" s="71">
        <v>0.08</v>
      </c>
      <c r="J16" s="46"/>
      <c r="K16" s="46"/>
      <c r="L16" s="46"/>
      <c r="M16" s="46"/>
      <c r="N16" s="46"/>
    </row>
    <row r="17" spans="1:17" s="46" customFormat="1" ht="16.5" customHeight="1" outlineLevel="1" thickBot="1" x14ac:dyDescent="0.35">
      <c r="A17" s="68"/>
      <c r="B17" s="958"/>
      <c r="C17" s="72" t="s">
        <v>113</v>
      </c>
      <c r="E17" s="73">
        <f t="shared" ref="E17:H17" si="0">E15*E16</f>
        <v>0.08</v>
      </c>
      <c r="F17" s="73">
        <f t="shared" si="0"/>
        <v>0.08</v>
      </c>
      <c r="G17" s="73">
        <f t="shared" si="0"/>
        <v>0.08</v>
      </c>
      <c r="H17" s="73">
        <f t="shared" si="0"/>
        <v>0.08</v>
      </c>
      <c r="I17" s="73">
        <f t="shared" ref="I17" si="1">I15*I16</f>
        <v>0.08</v>
      </c>
    </row>
    <row r="18" spans="1:17" ht="13.5" thickBot="1" x14ac:dyDescent="0.35">
      <c r="B18" s="66"/>
      <c r="C18" s="67"/>
      <c r="J18" s="46"/>
      <c r="K18" s="46"/>
      <c r="L18" s="46"/>
      <c r="M18" s="46"/>
      <c r="N18" s="46"/>
    </row>
    <row r="19" spans="1:17" ht="12.75" customHeight="1" outlineLevel="2" x14ac:dyDescent="0.3">
      <c r="A19" s="959" t="s">
        <v>114</v>
      </c>
      <c r="B19" s="962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 t="s">
        <v>671</v>
      </c>
      <c r="K19" s="46"/>
      <c r="L19" s="46"/>
      <c r="M19" s="46"/>
      <c r="N19" s="46"/>
    </row>
    <row r="20" spans="1:17" ht="12.75" customHeight="1" outlineLevel="2" x14ac:dyDescent="0.3">
      <c r="A20" s="960"/>
      <c r="B20" s="963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200</v>
      </c>
      <c r="K20" s="46"/>
      <c r="L20" s="46"/>
      <c r="M20" s="46"/>
      <c r="N20" s="46"/>
    </row>
    <row r="21" spans="1:17" ht="12.75" customHeight="1" outlineLevel="2" x14ac:dyDescent="0.3">
      <c r="A21" s="960"/>
      <c r="B21" s="963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46"/>
      <c r="M21" s="46"/>
      <c r="N21" s="46"/>
    </row>
    <row r="22" spans="1:17" ht="12.75" customHeight="1" outlineLevel="2" x14ac:dyDescent="0.3">
      <c r="A22" s="960"/>
      <c r="B22" s="963"/>
      <c r="C22" s="79" t="s">
        <v>119</v>
      </c>
      <c r="E22" s="80">
        <f t="shared" ref="E22:H22" si="2">E21/3600*E20/1000*24*60/E19</f>
        <v>2.5000000000000001E-3</v>
      </c>
      <c r="F22" s="80">
        <f t="shared" si="2"/>
        <v>2.5000000000000001E-3</v>
      </c>
      <c r="G22" s="80">
        <f t="shared" si="2"/>
        <v>2.5000000000000001E-3</v>
      </c>
      <c r="H22" s="80">
        <f t="shared" si="2"/>
        <v>2.5000000000000001E-3</v>
      </c>
      <c r="I22" s="80">
        <f t="shared" ref="I22" si="3">I21/3600*I20/1000*24*60/I19</f>
        <v>2.5000000000000001E-3</v>
      </c>
      <c r="J22" s="46"/>
      <c r="K22" s="46"/>
      <c r="L22" s="46"/>
      <c r="M22" s="46"/>
      <c r="N22" s="46"/>
    </row>
    <row r="23" spans="1:17" outlineLevel="2" x14ac:dyDescent="0.3">
      <c r="A23" s="960"/>
      <c r="B23" s="964"/>
      <c r="C23" s="81" t="s">
        <v>120</v>
      </c>
      <c r="E23" s="82">
        <v>30</v>
      </c>
      <c r="F23" s="82">
        <v>30</v>
      </c>
      <c r="G23" s="82">
        <v>30</v>
      </c>
      <c r="H23" s="82">
        <v>30</v>
      </c>
      <c r="I23" s="82">
        <v>30</v>
      </c>
      <c r="J23" s="46"/>
      <c r="K23" s="46"/>
      <c r="L23" s="46"/>
      <c r="M23" s="46"/>
      <c r="N23" s="46"/>
    </row>
    <row r="24" spans="1:17" s="46" customFormat="1" ht="16.5" customHeight="1" outlineLevel="1" thickBot="1" x14ac:dyDescent="0.35">
      <c r="A24" s="960"/>
      <c r="B24" s="965"/>
      <c r="C24" s="83" t="s">
        <v>113</v>
      </c>
      <c r="E24" s="73">
        <f t="shared" ref="E24:H24" si="4">E23*E22</f>
        <v>7.4999999999999997E-2</v>
      </c>
      <c r="F24" s="73">
        <f t="shared" si="4"/>
        <v>7.4999999999999997E-2</v>
      </c>
      <c r="G24" s="73">
        <f t="shared" si="4"/>
        <v>7.4999999999999997E-2</v>
      </c>
      <c r="H24" s="391">
        <f t="shared" si="4"/>
        <v>7.4999999999999997E-2</v>
      </c>
      <c r="I24" s="73">
        <f t="shared" ref="I24" si="5">I23*I22</f>
        <v>7.4999999999999997E-2</v>
      </c>
    </row>
    <row r="25" spans="1:17" ht="13.5" outlineLevel="1" thickBot="1" x14ac:dyDescent="0.35">
      <c r="A25" s="960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7" outlineLevel="2" x14ac:dyDescent="0.3">
      <c r="A26" s="960"/>
      <c r="B26" s="962" t="s">
        <v>454</v>
      </c>
      <c r="C26" s="87" t="s">
        <v>162</v>
      </c>
      <c r="D26" s="46"/>
      <c r="E26" s="261">
        <v>1</v>
      </c>
      <c r="F26" s="261">
        <v>1</v>
      </c>
      <c r="G26" s="261">
        <v>1</v>
      </c>
      <c r="H26" s="261">
        <v>1</v>
      </c>
      <c r="I26" s="261">
        <v>1</v>
      </c>
      <c r="J26" s="46" t="s">
        <v>460</v>
      </c>
      <c r="K26" s="46"/>
      <c r="L26" s="46"/>
      <c r="M26" s="46"/>
      <c r="N26" s="46"/>
    </row>
    <row r="27" spans="1:17" outlineLevel="2" x14ac:dyDescent="0.3">
      <c r="A27" s="960"/>
      <c r="B27" s="964"/>
      <c r="C27" s="88" t="s">
        <v>163</v>
      </c>
      <c r="E27" s="710">
        <v>192</v>
      </c>
      <c r="F27" s="710">
        <v>192</v>
      </c>
      <c r="G27" s="710">
        <v>192</v>
      </c>
      <c r="H27" s="710">
        <v>192</v>
      </c>
      <c r="I27" s="710">
        <v>192</v>
      </c>
      <c r="J27" s="128" t="s">
        <v>164</v>
      </c>
      <c r="K27" s="128">
        <f>24*8</f>
        <v>192</v>
      </c>
      <c r="L27" s="128" t="s">
        <v>669</v>
      </c>
      <c r="M27" s="128" t="s">
        <v>673</v>
      </c>
      <c r="N27" s="46"/>
    </row>
    <row r="28" spans="1:17" s="46" customFormat="1" ht="16.5" customHeight="1" outlineLevel="1" thickBot="1" x14ac:dyDescent="0.35">
      <c r="A28" s="960"/>
      <c r="B28" s="965"/>
      <c r="C28" s="89" t="s">
        <v>113</v>
      </c>
      <c r="E28" s="73">
        <f>E26*E27/1000</f>
        <v>0.192</v>
      </c>
      <c r="F28" s="73">
        <f>F26*F27/1000</f>
        <v>0.192</v>
      </c>
      <c r="G28" s="73">
        <f>G26*G27/1000</f>
        <v>0.192</v>
      </c>
      <c r="H28" s="73">
        <f>H26*H27/1000</f>
        <v>0.192</v>
      </c>
      <c r="I28" s="73">
        <f>I26*I27/1000</f>
        <v>0.192</v>
      </c>
    </row>
    <row r="29" spans="1:17" s="46" customFormat="1" ht="16.5" customHeight="1" outlineLevel="1" thickBot="1" x14ac:dyDescent="0.35">
      <c r="A29" s="960"/>
      <c r="B29" s="85"/>
      <c r="C29" s="86"/>
      <c r="E29" s="90"/>
      <c r="F29" s="90"/>
      <c r="G29" s="90"/>
      <c r="H29" s="90"/>
      <c r="I29" s="90"/>
    </row>
    <row r="30" spans="1:17" s="46" customFormat="1" ht="12.75" customHeight="1" outlineLevel="2" x14ac:dyDescent="0.3">
      <c r="A30" s="960"/>
      <c r="B30" s="962" t="s">
        <v>456</v>
      </c>
      <c r="C30" s="87" t="s">
        <v>166</v>
      </c>
      <c r="E30" s="91">
        <v>3300</v>
      </c>
      <c r="F30" s="91">
        <v>3300</v>
      </c>
      <c r="G30" s="91">
        <v>3300</v>
      </c>
      <c r="H30" s="91">
        <v>3300</v>
      </c>
      <c r="I30" s="91">
        <v>3300</v>
      </c>
    </row>
    <row r="31" spans="1:17" outlineLevel="2" x14ac:dyDescent="0.3">
      <c r="A31" s="960"/>
      <c r="B31" s="964"/>
      <c r="C31" s="88" t="s">
        <v>169</v>
      </c>
      <c r="E31" s="78">
        <v>90</v>
      </c>
      <c r="F31" s="78">
        <v>90</v>
      </c>
      <c r="G31" s="78">
        <v>90</v>
      </c>
      <c r="H31" s="78">
        <v>90</v>
      </c>
      <c r="I31" s="78">
        <v>90</v>
      </c>
      <c r="J31" s="46"/>
      <c r="K31" s="46"/>
      <c r="L31" s="46"/>
      <c r="M31" s="46"/>
      <c r="P31" s="46"/>
      <c r="Q31" s="46"/>
    </row>
    <row r="32" spans="1:17" s="46" customFormat="1" ht="16.5" customHeight="1" outlineLevel="1" thickBot="1" x14ac:dyDescent="0.35">
      <c r="A32" s="960"/>
      <c r="B32" s="965"/>
      <c r="C32" s="89" t="s">
        <v>113</v>
      </c>
      <c r="E32" s="73">
        <f>E30*(E31/3600)/1000</f>
        <v>8.2500000000000004E-2</v>
      </c>
      <c r="F32" s="73">
        <f t="shared" ref="F32:H32" si="6">F30*(F31/3600)/1000</f>
        <v>8.2500000000000004E-2</v>
      </c>
      <c r="G32" s="73">
        <f t="shared" si="6"/>
        <v>8.2500000000000004E-2</v>
      </c>
      <c r="H32" s="73">
        <f t="shared" si="6"/>
        <v>8.2500000000000004E-2</v>
      </c>
      <c r="I32" s="73">
        <f>I30*(I31/3600)/1000</f>
        <v>8.2500000000000004E-2</v>
      </c>
      <c r="M32" s="122"/>
    </row>
    <row r="33" spans="1:17" s="46" customFormat="1" ht="13.5" outlineLevel="1" thickBot="1" x14ac:dyDescent="0.35">
      <c r="A33" s="960"/>
      <c r="B33" s="85"/>
      <c r="C33" s="86"/>
    </row>
    <row r="34" spans="1:17" s="46" customFormat="1" ht="12.75" customHeight="1" outlineLevel="2" x14ac:dyDescent="0.3">
      <c r="A34" s="960"/>
      <c r="B34" s="962" t="s">
        <v>455</v>
      </c>
      <c r="C34" s="87" t="s">
        <v>162</v>
      </c>
      <c r="E34" s="261">
        <v>4.8</v>
      </c>
      <c r="F34" s="261">
        <f>E34</f>
        <v>4.8</v>
      </c>
      <c r="G34" s="261">
        <f t="shared" ref="G34:H34" si="7">F34</f>
        <v>4.8</v>
      </c>
      <c r="H34" s="261">
        <f t="shared" si="7"/>
        <v>4.8</v>
      </c>
      <c r="I34" s="261">
        <v>4.5</v>
      </c>
      <c r="J34" s="46" t="s">
        <v>460</v>
      </c>
      <c r="K34" s="46" t="s">
        <v>825</v>
      </c>
    </row>
    <row r="35" spans="1:17" outlineLevel="2" x14ac:dyDescent="0.3">
      <c r="A35" s="960"/>
      <c r="B35" s="964"/>
      <c r="C35" s="88" t="s">
        <v>163</v>
      </c>
      <c r="E35" s="710">
        <v>192</v>
      </c>
      <c r="F35" s="710">
        <v>192</v>
      </c>
      <c r="G35" s="710">
        <v>192</v>
      </c>
      <c r="H35" s="710">
        <v>192</v>
      </c>
      <c r="I35" s="710">
        <v>192</v>
      </c>
      <c r="J35" s="128" t="s">
        <v>164</v>
      </c>
      <c r="K35" s="128">
        <f>24*8</f>
        <v>192</v>
      </c>
      <c r="L35" s="435" t="s">
        <v>669</v>
      </c>
      <c r="M35" s="128" t="s">
        <v>673</v>
      </c>
      <c r="N35" s="46"/>
    </row>
    <row r="36" spans="1:17" s="46" customFormat="1" ht="16.5" customHeight="1" outlineLevel="1" thickBot="1" x14ac:dyDescent="0.35">
      <c r="A36" s="960"/>
      <c r="B36" s="965"/>
      <c r="C36" s="89" t="s">
        <v>113</v>
      </c>
      <c r="E36" s="73">
        <f>E34*E35/1000</f>
        <v>0.92159999999999986</v>
      </c>
      <c r="F36" s="73">
        <f>F34*F35/1000</f>
        <v>0.92159999999999986</v>
      </c>
      <c r="G36" s="73">
        <f>G34*G35/1000</f>
        <v>0.92159999999999986</v>
      </c>
      <c r="H36" s="73">
        <f>H34*H35/1000</f>
        <v>0.92159999999999986</v>
      </c>
      <c r="I36" s="73">
        <f>I34*I35/1000</f>
        <v>0.86399999999999999</v>
      </c>
    </row>
    <row r="37" spans="1:17" s="46" customFormat="1" ht="13.5" outlineLevel="1" thickBot="1" x14ac:dyDescent="0.35">
      <c r="A37" s="960"/>
      <c r="B37" s="85"/>
      <c r="C37" s="86"/>
      <c r="E37" s="90"/>
      <c r="F37" s="90"/>
      <c r="G37" s="90"/>
      <c r="H37" s="90"/>
      <c r="I37" s="90"/>
    </row>
    <row r="38" spans="1:17" s="46" customFormat="1" ht="12.75" customHeight="1" outlineLevel="2" x14ac:dyDescent="0.3">
      <c r="A38" s="960"/>
      <c r="B38" s="962" t="s">
        <v>165</v>
      </c>
      <c r="C38" s="87" t="s">
        <v>166</v>
      </c>
      <c r="E38" s="91">
        <v>2000</v>
      </c>
      <c r="F38" s="91">
        <v>2000</v>
      </c>
      <c r="G38" s="91">
        <v>2000</v>
      </c>
      <c r="H38" s="91">
        <v>2000</v>
      </c>
      <c r="I38" s="91">
        <v>2000</v>
      </c>
    </row>
    <row r="39" spans="1:17" outlineLevel="2" x14ac:dyDescent="0.3">
      <c r="A39" s="960"/>
      <c r="B39" s="964"/>
      <c r="C39" s="88" t="s">
        <v>167</v>
      </c>
      <c r="E39" s="95">
        <v>5</v>
      </c>
      <c r="F39" s="95">
        <v>5</v>
      </c>
      <c r="G39" s="95">
        <v>5</v>
      </c>
      <c r="H39" s="95">
        <v>5</v>
      </c>
      <c r="I39" s="95">
        <v>5</v>
      </c>
      <c r="J39" s="46"/>
      <c r="K39" s="46"/>
    </row>
    <row r="40" spans="1:17" s="46" customFormat="1" ht="16.5" customHeight="1" outlineLevel="1" thickBot="1" x14ac:dyDescent="0.35">
      <c r="A40" s="960"/>
      <c r="B40" s="965"/>
      <c r="C40" s="89" t="s">
        <v>113</v>
      </c>
      <c r="E40" s="73">
        <f>E38*(E39/60)/1000</f>
        <v>0.16666666666666666</v>
      </c>
      <c r="F40" s="73">
        <f t="shared" ref="F40:H40" si="8">F38*(F39/60)/1000</f>
        <v>0.16666666666666666</v>
      </c>
      <c r="G40" s="73">
        <f t="shared" si="8"/>
        <v>0.16666666666666666</v>
      </c>
      <c r="H40" s="73">
        <f t="shared" si="8"/>
        <v>0.16666666666666666</v>
      </c>
      <c r="I40" s="73">
        <f>I38*(I39/60)/1000</f>
        <v>0.16666666666666666</v>
      </c>
    </row>
    <row r="41" spans="1:17" s="46" customFormat="1" ht="16.5" customHeight="1" outlineLevel="1" thickBot="1" x14ac:dyDescent="0.35">
      <c r="A41" s="960"/>
      <c r="B41" s="85"/>
      <c r="C41" s="86"/>
      <c r="E41" s="90"/>
      <c r="F41" s="90"/>
      <c r="G41" s="90"/>
      <c r="H41" s="90"/>
      <c r="I41" s="90"/>
    </row>
    <row r="42" spans="1:17" s="46" customFormat="1" ht="12.75" customHeight="1" outlineLevel="2" x14ac:dyDescent="0.3">
      <c r="A42" s="960"/>
      <c r="B42" s="962" t="s">
        <v>168</v>
      </c>
      <c r="C42" s="87" t="s">
        <v>166</v>
      </c>
      <c r="E42" s="91">
        <v>2000</v>
      </c>
      <c r="F42" s="91">
        <v>2000</v>
      </c>
      <c r="G42" s="91">
        <v>2000</v>
      </c>
      <c r="H42" s="91">
        <v>2000</v>
      </c>
      <c r="I42" s="91">
        <v>2000</v>
      </c>
    </row>
    <row r="43" spans="1:17" outlineLevel="2" x14ac:dyDescent="0.3">
      <c r="A43" s="960"/>
      <c r="B43" s="964"/>
      <c r="C43" s="88" t="s">
        <v>169</v>
      </c>
      <c r="E43" s="709">
        <v>1.5</v>
      </c>
      <c r="F43" s="709">
        <v>1.5</v>
      </c>
      <c r="G43" s="709">
        <v>1.5</v>
      </c>
      <c r="H43" s="709">
        <v>1.5</v>
      </c>
      <c r="I43" s="709">
        <v>1.5</v>
      </c>
      <c r="J43" s="46"/>
      <c r="K43" s="46"/>
      <c r="L43" s="46"/>
      <c r="M43" s="46"/>
      <c r="P43" s="46"/>
      <c r="Q43" s="46"/>
    </row>
    <row r="44" spans="1:17" s="46" customFormat="1" ht="16.5" customHeight="1" outlineLevel="1" thickBot="1" x14ac:dyDescent="0.35">
      <c r="A44" s="960"/>
      <c r="B44" s="965"/>
      <c r="C44" s="89" t="s">
        <v>113</v>
      </c>
      <c r="E44" s="73">
        <f>E42*(E43/60)/1000</f>
        <v>0.05</v>
      </c>
      <c r="F44" s="73">
        <f t="shared" ref="F44" si="9">F42*(F43/60)/1000</f>
        <v>0.05</v>
      </c>
      <c r="G44" s="73">
        <f t="shared" ref="G44" si="10">G42*(G43/60)/1000</f>
        <v>0.05</v>
      </c>
      <c r="H44" s="73">
        <f t="shared" ref="H44" si="11">H42*(H43/60)/1000</f>
        <v>0.05</v>
      </c>
      <c r="I44" s="73">
        <f>I42*(I43/60)/1000</f>
        <v>0.05</v>
      </c>
      <c r="M44" s="122"/>
    </row>
    <row r="45" spans="1:17" s="46" customFormat="1" ht="13.5" outlineLevel="1" thickBot="1" x14ac:dyDescent="0.35">
      <c r="A45" s="960"/>
      <c r="B45" s="44"/>
    </row>
    <row r="46" spans="1:17" ht="14.5" outlineLevel="2" x14ac:dyDescent="0.35">
      <c r="A46" s="960"/>
      <c r="B46" s="956" t="s">
        <v>363</v>
      </c>
      <c r="C46" s="233" t="s">
        <v>170</v>
      </c>
      <c r="E46" s="235">
        <v>6</v>
      </c>
      <c r="F46" s="235">
        <v>6</v>
      </c>
      <c r="G46" s="235">
        <v>6</v>
      </c>
      <c r="H46" s="235">
        <v>6</v>
      </c>
      <c r="I46" s="235">
        <v>6</v>
      </c>
      <c r="J46" s="241"/>
      <c r="K46" s="46"/>
      <c r="L46" s="46"/>
      <c r="M46" s="217"/>
      <c r="N46" s="46"/>
      <c r="O46" s="46"/>
      <c r="P46" s="46"/>
      <c r="Q46" s="46"/>
    </row>
    <row r="47" spans="1:17" s="46" customFormat="1" outlineLevel="2" x14ac:dyDescent="0.3">
      <c r="A47" s="960"/>
      <c r="B47" s="957"/>
      <c r="C47" s="234" t="s">
        <v>171</v>
      </c>
      <c r="E47" s="236">
        <f>(E46/1000)*24</f>
        <v>0.14400000000000002</v>
      </c>
      <c r="F47" s="236">
        <f t="shared" ref="F47:H47" si="12">(F46/1000)*24</f>
        <v>0.14400000000000002</v>
      </c>
      <c r="G47" s="236">
        <f t="shared" si="12"/>
        <v>0.14400000000000002</v>
      </c>
      <c r="H47" s="236">
        <f t="shared" si="12"/>
        <v>0.14400000000000002</v>
      </c>
      <c r="I47" s="236">
        <f>(I46/1000)*24</f>
        <v>0.14400000000000002</v>
      </c>
    </row>
    <row r="48" spans="1:17" outlineLevel="2" x14ac:dyDescent="0.3">
      <c r="A48" s="960"/>
      <c r="B48" s="957"/>
      <c r="C48" s="88" t="s">
        <v>172</v>
      </c>
      <c r="E48" s="711">
        <v>8</v>
      </c>
      <c r="F48" s="711">
        <v>8</v>
      </c>
      <c r="G48" s="711">
        <v>8</v>
      </c>
      <c r="H48" s="711">
        <v>8</v>
      </c>
      <c r="I48" s="711">
        <v>0</v>
      </c>
      <c r="J48" s="128" t="s">
        <v>668</v>
      </c>
      <c r="K48" s="128"/>
      <c r="L48" s="128"/>
      <c r="M48" s="128" t="s">
        <v>673</v>
      </c>
      <c r="N48" s="46"/>
      <c r="O48" s="46"/>
      <c r="P48" s="46"/>
      <c r="Q48" s="46"/>
    </row>
    <row r="49" spans="1:17" s="46" customFormat="1" ht="13.5" outlineLevel="2" thickBot="1" x14ac:dyDescent="0.35">
      <c r="A49" s="960"/>
      <c r="B49" s="957"/>
      <c r="C49" s="89" t="s">
        <v>173</v>
      </c>
      <c r="E49" s="238">
        <f>E47*E48</f>
        <v>1.1520000000000001</v>
      </c>
      <c r="F49" s="238">
        <f t="shared" ref="F49:H49" si="13">F47*F48</f>
        <v>1.1520000000000001</v>
      </c>
      <c r="G49" s="238">
        <f t="shared" si="13"/>
        <v>1.1520000000000001</v>
      </c>
      <c r="H49" s="238">
        <f t="shared" si="13"/>
        <v>1.1520000000000001</v>
      </c>
      <c r="I49" s="238">
        <f>I47*I48</f>
        <v>0</v>
      </c>
    </row>
    <row r="50" spans="1:17" ht="14.5" outlineLevel="2" x14ac:dyDescent="0.35">
      <c r="A50" s="960"/>
      <c r="B50" s="957"/>
      <c r="C50" s="233" t="s">
        <v>174</v>
      </c>
      <c r="E50" s="235">
        <v>8</v>
      </c>
      <c r="F50" s="235">
        <v>8</v>
      </c>
      <c r="G50" s="235">
        <v>8</v>
      </c>
      <c r="H50" s="235">
        <v>8</v>
      </c>
      <c r="I50" s="235">
        <v>8</v>
      </c>
      <c r="J50" s="241"/>
      <c r="K50" s="46"/>
      <c r="L50" s="46"/>
      <c r="M50" s="46"/>
      <c r="N50" s="46"/>
      <c r="O50" s="46"/>
      <c r="P50" s="46"/>
      <c r="Q50" s="46"/>
    </row>
    <row r="51" spans="1:17" s="46" customFormat="1" outlineLevel="2" x14ac:dyDescent="0.3">
      <c r="A51" s="960"/>
      <c r="B51" s="957"/>
      <c r="C51" s="234" t="s">
        <v>175</v>
      </c>
      <c r="E51" s="236">
        <f>(E50/1000)*24</f>
        <v>0.192</v>
      </c>
      <c r="F51" s="236">
        <f t="shared" ref="F51:H51" si="14">(F50/1000)*24</f>
        <v>0.192</v>
      </c>
      <c r="G51" s="236">
        <f t="shared" si="14"/>
        <v>0.192</v>
      </c>
      <c r="H51" s="236">
        <f t="shared" si="14"/>
        <v>0.192</v>
      </c>
      <c r="I51" s="236">
        <f>(I50/1000)*24</f>
        <v>0.192</v>
      </c>
    </row>
    <row r="52" spans="1:17" outlineLevel="2" x14ac:dyDescent="0.3">
      <c r="A52" s="960"/>
      <c r="B52" s="957"/>
      <c r="C52" s="88" t="s">
        <v>172</v>
      </c>
      <c r="E52" s="237">
        <v>0</v>
      </c>
      <c r="F52" s="237">
        <v>0</v>
      </c>
      <c r="G52" s="237">
        <v>0</v>
      </c>
      <c r="H52" s="237">
        <v>0</v>
      </c>
      <c r="I52" s="237">
        <v>0</v>
      </c>
      <c r="J52" s="46"/>
      <c r="K52" s="46"/>
      <c r="L52" s="46"/>
      <c r="M52" s="46"/>
      <c r="N52" s="46"/>
      <c r="O52" s="46"/>
      <c r="P52" s="46"/>
      <c r="Q52" s="46"/>
    </row>
    <row r="53" spans="1:17" s="46" customFormat="1" ht="13.5" outlineLevel="2" thickBot="1" x14ac:dyDescent="0.35">
      <c r="A53" s="960"/>
      <c r="B53" s="957"/>
      <c r="C53" s="89" t="s">
        <v>173</v>
      </c>
      <c r="E53" s="238">
        <f>E51*E52</f>
        <v>0</v>
      </c>
      <c r="F53" s="238">
        <f t="shared" ref="F53:H53" si="15">F51*F52</f>
        <v>0</v>
      </c>
      <c r="G53" s="238">
        <f t="shared" si="15"/>
        <v>0</v>
      </c>
      <c r="H53" s="238">
        <f t="shared" si="15"/>
        <v>0</v>
      </c>
      <c r="I53" s="238">
        <f>I51*I52</f>
        <v>0</v>
      </c>
    </row>
    <row r="54" spans="1:17" ht="13.5" outlineLevel="2" thickBot="1" x14ac:dyDescent="0.35">
      <c r="A54" s="960"/>
      <c r="B54" s="957"/>
      <c r="C54" s="89" t="s">
        <v>176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46" t="s">
        <v>364</v>
      </c>
      <c r="K54" s="46"/>
      <c r="L54" s="46"/>
      <c r="M54" s="46"/>
      <c r="N54" s="46"/>
      <c r="O54" s="46"/>
      <c r="P54" s="46"/>
      <c r="Q54" s="46"/>
    </row>
    <row r="55" spans="1:17" s="46" customFormat="1" ht="16.5" customHeight="1" outlineLevel="1" thickBot="1" x14ac:dyDescent="0.35">
      <c r="A55" s="960"/>
      <c r="B55" s="958"/>
      <c r="C55" s="89" t="s">
        <v>177</v>
      </c>
      <c r="E55" s="239">
        <f>E49+E53+6*E54</f>
        <v>1.1520000000000001</v>
      </c>
      <c r="F55" s="239">
        <f t="shared" ref="F55:H55" si="16">F49+F53+6*F54</f>
        <v>1.1520000000000001</v>
      </c>
      <c r="G55" s="239">
        <f t="shared" si="16"/>
        <v>1.1520000000000001</v>
      </c>
      <c r="H55" s="239">
        <f t="shared" si="16"/>
        <v>1.1520000000000001</v>
      </c>
      <c r="I55" s="239">
        <f>I49+I53+6*I54</f>
        <v>0</v>
      </c>
      <c r="J55" s="240">
        <f>E55*13.5</f>
        <v>15.552000000000001</v>
      </c>
      <c r="K55" s="217"/>
    </row>
    <row r="56" spans="1:17" s="46" customFormat="1" ht="13.5" outlineLevel="1" thickBot="1" x14ac:dyDescent="0.35">
      <c r="A56" s="960"/>
      <c r="B56" s="85"/>
      <c r="C56" s="86"/>
      <c r="D56" s="43"/>
      <c r="E56" s="94"/>
      <c r="F56" s="94"/>
      <c r="G56" s="94"/>
      <c r="H56" s="94"/>
      <c r="I56" s="94"/>
    </row>
    <row r="57" spans="1:17" s="46" customFormat="1" ht="12.75" customHeight="1" outlineLevel="2" x14ac:dyDescent="0.3">
      <c r="A57" s="960"/>
      <c r="B57" s="956" t="s">
        <v>178</v>
      </c>
      <c r="C57" s="87" t="s">
        <v>179</v>
      </c>
      <c r="D57" s="43"/>
      <c r="E57" s="91">
        <v>1511</v>
      </c>
      <c r="F57" s="91">
        <v>1511</v>
      </c>
      <c r="G57" s="91">
        <v>1511</v>
      </c>
      <c r="H57" s="91">
        <v>1511</v>
      </c>
      <c r="I57" s="91">
        <v>1511</v>
      </c>
      <c r="K57" s="46">
        <v>46.759656335347955</v>
      </c>
      <c r="L57" s="46">
        <v>25.529353586855112</v>
      </c>
      <c r="M57" s="46">
        <v>15.021032416553</v>
      </c>
      <c r="N57" s="46">
        <v>14.404631062427752</v>
      </c>
    </row>
    <row r="58" spans="1:17" s="46" customFormat="1" outlineLevel="2" x14ac:dyDescent="0.3">
      <c r="A58" s="960"/>
      <c r="B58" s="982"/>
      <c r="C58" s="88" t="s">
        <v>180</v>
      </c>
      <c r="D58" s="43"/>
      <c r="E58" s="95"/>
      <c r="F58" s="95"/>
      <c r="G58" s="95"/>
      <c r="H58" s="95"/>
      <c r="I58" s="95"/>
      <c r="K58" s="122">
        <f>K57-E6</f>
        <v>-8.3095554494591184</v>
      </c>
      <c r="L58" s="122" t="e">
        <f>L57-F6</f>
        <v>#REF!</v>
      </c>
      <c r="M58" s="122" t="e">
        <f>M57-G6</f>
        <v>#REF!</v>
      </c>
      <c r="N58" s="122" t="e">
        <f>N57-H6</f>
        <v>#REF!</v>
      </c>
    </row>
    <row r="59" spans="1:17" ht="13.5" outlineLevel="2" thickBot="1" x14ac:dyDescent="0.35">
      <c r="A59" s="960"/>
      <c r="B59" s="976"/>
      <c r="C59" s="89" t="s">
        <v>113</v>
      </c>
      <c r="E59" s="73">
        <f>E57*E58/60/1000</f>
        <v>0</v>
      </c>
      <c r="F59" s="73">
        <f>F57*F58/60/1000</f>
        <v>0</v>
      </c>
      <c r="G59" s="73">
        <f>G57*G58/60/1000</f>
        <v>0</v>
      </c>
      <c r="H59" s="73">
        <f>H57*H58/60/1000</f>
        <v>0</v>
      </c>
      <c r="I59" s="73">
        <f>I57*I58/60/1000</f>
        <v>0</v>
      </c>
      <c r="J59" s="46"/>
      <c r="K59" s="46"/>
      <c r="L59" s="46"/>
      <c r="M59" s="46"/>
      <c r="N59" s="46"/>
      <c r="O59" s="46"/>
      <c r="P59" s="46"/>
      <c r="Q59" s="46"/>
    </row>
    <row r="60" spans="1:17" s="46" customFormat="1" ht="13.5" outlineLevel="1" thickBot="1" x14ac:dyDescent="0.35">
      <c r="A60" s="960"/>
      <c r="B60" s="85"/>
      <c r="C60" s="86"/>
      <c r="E60" s="73"/>
      <c r="F60" s="73"/>
      <c r="G60" s="73"/>
      <c r="H60" s="73"/>
      <c r="I60" s="73"/>
    </row>
    <row r="61" spans="1:17" s="46" customFormat="1" ht="12.75" customHeight="1" outlineLevel="2" x14ac:dyDescent="0.3">
      <c r="A61" s="960"/>
      <c r="B61" s="1004" t="s">
        <v>135</v>
      </c>
      <c r="C61" s="87" t="s">
        <v>181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</row>
    <row r="62" spans="1:17" s="46" customFormat="1" outlineLevel="2" x14ac:dyDescent="0.3">
      <c r="A62" s="960"/>
      <c r="B62" s="1005"/>
      <c r="C62" s="92" t="s">
        <v>441</v>
      </c>
      <c r="E62" s="93">
        <f t="shared" ref="E62:H62" si="17">(E61/1000)*24</f>
        <v>0</v>
      </c>
      <c r="F62" s="93">
        <f t="shared" si="17"/>
        <v>0</v>
      </c>
      <c r="G62" s="93">
        <f t="shared" si="17"/>
        <v>0</v>
      </c>
      <c r="H62" s="93">
        <f t="shared" si="17"/>
        <v>0</v>
      </c>
      <c r="I62" s="93">
        <f t="shared" ref="I62" si="18">(I61/1000)*24</f>
        <v>0</v>
      </c>
      <c r="K62" s="218"/>
    </row>
    <row r="63" spans="1:17" outlineLevel="2" x14ac:dyDescent="0.3">
      <c r="A63" s="960"/>
      <c r="B63" s="1005"/>
      <c r="C63" s="88" t="s">
        <v>126</v>
      </c>
      <c r="E63" s="96">
        <v>0</v>
      </c>
      <c r="F63" s="96">
        <f>E63</f>
        <v>0</v>
      </c>
      <c r="G63" s="96">
        <f t="shared" ref="G63:H63" si="19">F63</f>
        <v>0</v>
      </c>
      <c r="H63" s="96">
        <f t="shared" si="19"/>
        <v>0</v>
      </c>
      <c r="I63" s="96">
        <v>0</v>
      </c>
      <c r="J63" s="46"/>
      <c r="K63" s="46"/>
      <c r="L63" s="46"/>
      <c r="M63" s="46"/>
      <c r="N63" s="46"/>
    </row>
    <row r="64" spans="1:17" s="46" customFormat="1" ht="16.5" customHeight="1" outlineLevel="1" thickBot="1" x14ac:dyDescent="0.35">
      <c r="A64" s="960"/>
      <c r="B64" s="1006"/>
      <c r="C64" s="89" t="s">
        <v>113</v>
      </c>
      <c r="E64" s="73">
        <f t="shared" ref="E64:H64" si="20">E62*E63</f>
        <v>0</v>
      </c>
      <c r="F64" s="73">
        <f t="shared" si="20"/>
        <v>0</v>
      </c>
      <c r="G64" s="73">
        <f t="shared" si="20"/>
        <v>0</v>
      </c>
      <c r="H64" s="73">
        <f t="shared" si="20"/>
        <v>0</v>
      </c>
      <c r="I64" s="73">
        <f t="shared" ref="I64" si="21">I62*I63</f>
        <v>0</v>
      </c>
    </row>
    <row r="65" spans="1:14" s="46" customFormat="1" ht="13.5" outlineLevel="1" thickBot="1" x14ac:dyDescent="0.35">
      <c r="A65" s="960"/>
      <c r="B65" s="85"/>
      <c r="C65" s="86"/>
      <c r="E65" s="73"/>
      <c r="F65" s="73"/>
      <c r="G65" s="73"/>
      <c r="H65" s="73"/>
      <c r="I65" s="73"/>
    </row>
    <row r="66" spans="1:14" s="46" customFormat="1" ht="12.75" customHeight="1" outlineLevel="2" x14ac:dyDescent="0.3">
      <c r="A66" s="960"/>
      <c r="B66" s="956" t="s">
        <v>365</v>
      </c>
      <c r="C66" s="87" t="s">
        <v>181</v>
      </c>
      <c r="E66" s="91">
        <v>9</v>
      </c>
      <c r="F66" s="91">
        <v>9</v>
      </c>
      <c r="G66" s="91">
        <v>9</v>
      </c>
      <c r="H66" s="91">
        <v>9</v>
      </c>
      <c r="I66" s="91">
        <v>11.7</v>
      </c>
    </row>
    <row r="67" spans="1:14" s="46" customFormat="1" outlineLevel="2" x14ac:dyDescent="0.3">
      <c r="A67" s="960"/>
      <c r="B67" s="982"/>
      <c r="C67" s="92" t="s">
        <v>125</v>
      </c>
      <c r="E67" s="93">
        <f t="shared" ref="E67:H67" si="22">(E66/1000)*24</f>
        <v>0.21599999999999997</v>
      </c>
      <c r="F67" s="93">
        <f t="shared" si="22"/>
        <v>0.21599999999999997</v>
      </c>
      <c r="G67" s="93">
        <f t="shared" si="22"/>
        <v>0.21599999999999997</v>
      </c>
      <c r="H67" s="93">
        <f t="shared" si="22"/>
        <v>0.21599999999999997</v>
      </c>
      <c r="I67" s="93">
        <f t="shared" ref="I67" si="23">(I66/1000)*24</f>
        <v>0.28079999999999994</v>
      </c>
      <c r="K67" s="218"/>
    </row>
    <row r="68" spans="1:14" outlineLevel="2" x14ac:dyDescent="0.3">
      <c r="A68" s="960"/>
      <c r="B68" s="982"/>
      <c r="C68" s="88" t="s">
        <v>126</v>
      </c>
      <c r="E68" s="96">
        <v>3</v>
      </c>
      <c r="F68" s="96">
        <v>3</v>
      </c>
      <c r="G68" s="96">
        <v>3</v>
      </c>
      <c r="H68" s="96">
        <v>3</v>
      </c>
      <c r="I68" s="96">
        <v>3</v>
      </c>
      <c r="J68" s="46"/>
      <c r="K68" s="46"/>
      <c r="L68" s="46"/>
      <c r="M68" s="46"/>
      <c r="N68" s="46"/>
    </row>
    <row r="69" spans="1:14" s="46" customFormat="1" ht="16.5" customHeight="1" outlineLevel="1" thickBot="1" x14ac:dyDescent="0.35">
      <c r="A69" s="960"/>
      <c r="B69" s="976"/>
      <c r="C69" s="89" t="s">
        <v>113</v>
      </c>
      <c r="E69" s="73">
        <f t="shared" ref="E69:H69" si="24">E67*E68</f>
        <v>0.64799999999999991</v>
      </c>
      <c r="F69" s="73">
        <f t="shared" si="24"/>
        <v>0.64799999999999991</v>
      </c>
      <c r="G69" s="73">
        <f t="shared" si="24"/>
        <v>0.64799999999999991</v>
      </c>
      <c r="H69" s="73">
        <f t="shared" si="24"/>
        <v>0.64799999999999991</v>
      </c>
      <c r="I69" s="73">
        <f t="shared" ref="I69" si="25">I67*I68</f>
        <v>0.84239999999999982</v>
      </c>
    </row>
    <row r="70" spans="1:14" s="46" customFormat="1" ht="13.5" outlineLevel="1" thickBot="1" x14ac:dyDescent="0.35">
      <c r="A70" s="960"/>
      <c r="B70" s="85"/>
      <c r="C70" s="86"/>
      <c r="D70" s="43"/>
      <c r="E70" s="94"/>
      <c r="F70" s="94"/>
      <c r="G70" s="94"/>
      <c r="H70" s="94"/>
      <c r="I70" s="94"/>
    </row>
    <row r="71" spans="1:14" s="46" customFormat="1" ht="12.75" customHeight="1" outlineLevel="2" x14ac:dyDescent="0.3">
      <c r="A71" s="960"/>
      <c r="B71" s="956" t="s">
        <v>366</v>
      </c>
      <c r="C71" s="87" t="s">
        <v>121</v>
      </c>
      <c r="E71" s="91">
        <v>4.2</v>
      </c>
      <c r="F71" s="91">
        <v>4.2</v>
      </c>
      <c r="G71" s="91">
        <v>4.2</v>
      </c>
      <c r="H71" s="91">
        <v>4.2</v>
      </c>
      <c r="I71" s="91">
        <v>6.3</v>
      </c>
    </row>
    <row r="72" spans="1:14" s="46" customFormat="1" outlineLevel="2" x14ac:dyDescent="0.3">
      <c r="A72" s="960"/>
      <c r="B72" s="982"/>
      <c r="C72" s="92" t="s">
        <v>125</v>
      </c>
      <c r="E72" s="93">
        <f t="shared" ref="E72:H72" si="26">(E71/1000)*24</f>
        <v>0.10080000000000001</v>
      </c>
      <c r="F72" s="93">
        <f t="shared" si="26"/>
        <v>0.10080000000000001</v>
      </c>
      <c r="G72" s="93">
        <f t="shared" si="26"/>
        <v>0.10080000000000001</v>
      </c>
      <c r="H72" s="93">
        <f t="shared" si="26"/>
        <v>0.10080000000000001</v>
      </c>
      <c r="I72" s="93">
        <f t="shared" ref="I72" si="27">(I71/1000)*24</f>
        <v>0.1512</v>
      </c>
    </row>
    <row r="73" spans="1:14" outlineLevel="2" x14ac:dyDescent="0.3">
      <c r="A73" s="960"/>
      <c r="B73" s="982"/>
      <c r="C73" s="88" t="s">
        <v>126</v>
      </c>
      <c r="E73" s="96">
        <v>5</v>
      </c>
      <c r="F73" s="96">
        <v>5</v>
      </c>
      <c r="G73" s="96">
        <v>5</v>
      </c>
      <c r="H73" s="96">
        <v>5</v>
      </c>
      <c r="I73" s="96">
        <v>5</v>
      </c>
      <c r="J73" s="46"/>
      <c r="K73" s="46"/>
      <c r="L73" s="46"/>
      <c r="M73" s="46"/>
      <c r="N73" s="46"/>
    </row>
    <row r="74" spans="1:14" s="46" customFormat="1" ht="16.5" customHeight="1" outlineLevel="1" thickBot="1" x14ac:dyDescent="0.35">
      <c r="A74" s="960"/>
      <c r="B74" s="976"/>
      <c r="C74" s="89" t="s">
        <v>113</v>
      </c>
      <c r="E74" s="73">
        <f t="shared" ref="E74:H74" si="28">E72*E73</f>
        <v>0.50400000000000011</v>
      </c>
      <c r="F74" s="73">
        <f t="shared" si="28"/>
        <v>0.50400000000000011</v>
      </c>
      <c r="G74" s="73">
        <f t="shared" si="28"/>
        <v>0.50400000000000011</v>
      </c>
      <c r="H74" s="391">
        <f t="shared" si="28"/>
        <v>0.50400000000000011</v>
      </c>
      <c r="I74" s="73">
        <f t="shared" ref="I74" si="29">I72*I73</f>
        <v>0.75600000000000001</v>
      </c>
    </row>
    <row r="75" spans="1:14" s="46" customFormat="1" ht="13.5" outlineLevel="1" thickBot="1" x14ac:dyDescent="0.35">
      <c r="A75" s="960"/>
      <c r="B75" s="85"/>
      <c r="C75" s="86"/>
      <c r="E75" s="97"/>
      <c r="F75" s="97"/>
      <c r="G75" s="97"/>
      <c r="H75" s="97"/>
      <c r="I75" s="97"/>
    </row>
    <row r="76" spans="1:14" s="46" customFormat="1" ht="12.75" customHeight="1" outlineLevel="2" x14ac:dyDescent="0.3">
      <c r="A76" s="960"/>
      <c r="B76" s="1001" t="s">
        <v>457</v>
      </c>
      <c r="C76" s="87" t="s">
        <v>181</v>
      </c>
      <c r="E76" s="91">
        <f>'Customer Mode'!$L$49/1000</f>
        <v>0.76400000000000001</v>
      </c>
      <c r="F76" s="91">
        <f>'Customer Mode'!$L$49/1000</f>
        <v>0.76400000000000001</v>
      </c>
      <c r="G76" s="91">
        <f>'Customer Mode'!$L$49/1000</f>
        <v>0.76400000000000001</v>
      </c>
      <c r="H76" s="91">
        <f>'Customer Mode'!$L$49/1000</f>
        <v>0.76400000000000001</v>
      </c>
      <c r="I76" s="91">
        <f>'Customer Mode'!$L$49/1000</f>
        <v>0.76400000000000001</v>
      </c>
    </row>
    <row r="77" spans="1:14" s="46" customFormat="1" outlineLevel="2" x14ac:dyDescent="0.3">
      <c r="A77" s="960"/>
      <c r="B77" s="1002"/>
      <c r="C77" s="92" t="s">
        <v>182</v>
      </c>
      <c r="E77" s="124">
        <f>((E76/1000))</f>
        <v>7.6400000000000003E-4</v>
      </c>
      <c r="F77" s="124">
        <f t="shared" ref="F77:H77" si="30">((F76/1000))</f>
        <v>7.6400000000000003E-4</v>
      </c>
      <c r="G77" s="124">
        <f t="shared" si="30"/>
        <v>7.6400000000000003E-4</v>
      </c>
      <c r="H77" s="124">
        <f t="shared" si="30"/>
        <v>7.6400000000000003E-4</v>
      </c>
      <c r="I77" s="124">
        <f>((I76/1000))</f>
        <v>7.6400000000000003E-4</v>
      </c>
    </row>
    <row r="78" spans="1:14" outlineLevel="2" x14ac:dyDescent="0.3">
      <c r="A78" s="960"/>
      <c r="B78" s="1002"/>
      <c r="C78" s="88" t="s">
        <v>126</v>
      </c>
      <c r="E78" s="98">
        <v>8</v>
      </c>
      <c r="F78" s="98">
        <v>8</v>
      </c>
      <c r="G78" s="98">
        <v>8</v>
      </c>
      <c r="H78" s="98">
        <v>8</v>
      </c>
      <c r="I78" s="98">
        <v>8</v>
      </c>
      <c r="J78" s="46"/>
      <c r="K78" s="46"/>
      <c r="L78" s="46"/>
      <c r="M78" s="46"/>
      <c r="N78" s="46"/>
    </row>
    <row r="79" spans="1:14" s="46" customFormat="1" ht="16.5" customHeight="1" outlineLevel="1" thickBot="1" x14ac:dyDescent="0.35">
      <c r="A79" s="960"/>
      <c r="B79" s="1003"/>
      <c r="C79" s="89" t="s">
        <v>113</v>
      </c>
      <c r="E79" s="73">
        <f t="shared" ref="E79:H79" si="31">E77*E78</f>
        <v>6.1120000000000002E-3</v>
      </c>
      <c r="F79" s="73">
        <f t="shared" si="31"/>
        <v>6.1120000000000002E-3</v>
      </c>
      <c r="G79" s="73">
        <f t="shared" si="31"/>
        <v>6.1120000000000002E-3</v>
      </c>
      <c r="H79" s="73">
        <f t="shared" si="31"/>
        <v>6.1120000000000002E-3</v>
      </c>
      <c r="I79" s="73">
        <f t="shared" ref="I79" si="32">I77*I78</f>
        <v>6.1120000000000002E-3</v>
      </c>
    </row>
    <row r="80" spans="1:14" s="46" customFormat="1" ht="13.5" outlineLevel="1" thickBot="1" x14ac:dyDescent="0.35">
      <c r="A80" s="960"/>
      <c r="B80" s="85"/>
      <c r="C80" s="86"/>
      <c r="E80" s="97"/>
      <c r="F80" s="97"/>
      <c r="G80" s="97"/>
      <c r="H80" s="97"/>
      <c r="I80" s="97"/>
    </row>
    <row r="81" spans="1:13" s="46" customFormat="1" ht="12.75" customHeight="1" outlineLevel="2" x14ac:dyDescent="0.3">
      <c r="A81" s="960"/>
      <c r="B81" s="956" t="s">
        <v>183</v>
      </c>
      <c r="C81" s="87" t="s">
        <v>181</v>
      </c>
      <c r="E81" s="91">
        <v>0.7</v>
      </c>
      <c r="F81" s="91">
        <v>0.7</v>
      </c>
      <c r="G81" s="91">
        <v>0.7</v>
      </c>
      <c r="H81" s="91">
        <v>0.7</v>
      </c>
      <c r="I81" s="91">
        <v>0.7</v>
      </c>
    </row>
    <row r="82" spans="1:13" s="46" customFormat="1" outlineLevel="2" x14ac:dyDescent="0.3">
      <c r="A82" s="960"/>
      <c r="B82" s="982"/>
      <c r="C82" s="92" t="s">
        <v>184</v>
      </c>
      <c r="E82" s="93">
        <f t="shared" ref="E82:H82" si="33">(E81/1000)*24</f>
        <v>1.6799999999999999E-2</v>
      </c>
      <c r="F82" s="93">
        <f t="shared" si="33"/>
        <v>1.6799999999999999E-2</v>
      </c>
      <c r="G82" s="93">
        <f t="shared" si="33"/>
        <v>1.6799999999999999E-2</v>
      </c>
      <c r="H82" s="93">
        <f t="shared" si="33"/>
        <v>1.6799999999999999E-2</v>
      </c>
      <c r="I82" s="93">
        <f t="shared" ref="I82" si="34">(I81/1000)*24</f>
        <v>1.6799999999999999E-2</v>
      </c>
    </row>
    <row r="83" spans="1:13" outlineLevel="2" x14ac:dyDescent="0.3">
      <c r="A83" s="960"/>
      <c r="B83" s="982"/>
      <c r="C83" s="88" t="s">
        <v>126</v>
      </c>
      <c r="E83" s="716">
        <v>0</v>
      </c>
      <c r="F83" s="716">
        <v>0</v>
      </c>
      <c r="G83" s="716">
        <v>0</v>
      </c>
      <c r="H83" s="716">
        <v>0</v>
      </c>
      <c r="I83" s="716">
        <v>0</v>
      </c>
      <c r="J83" s="46" t="s">
        <v>672</v>
      </c>
      <c r="K83" s="46"/>
      <c r="L83" s="46"/>
      <c r="M83" s="46"/>
    </row>
    <row r="84" spans="1:13" s="46" customFormat="1" ht="16.5" customHeight="1" outlineLevel="1" thickBot="1" x14ac:dyDescent="0.35">
      <c r="A84" s="960"/>
      <c r="B84" s="976"/>
      <c r="C84" s="89" t="s">
        <v>113</v>
      </c>
      <c r="E84" s="73">
        <f t="shared" ref="E84:H84" si="35">E82*E83</f>
        <v>0</v>
      </c>
      <c r="F84" s="73">
        <f t="shared" si="35"/>
        <v>0</v>
      </c>
      <c r="G84" s="73">
        <f t="shared" si="35"/>
        <v>0</v>
      </c>
      <c r="H84" s="73">
        <f t="shared" si="35"/>
        <v>0</v>
      </c>
      <c r="I84" s="73">
        <f t="shared" ref="I84" si="36">I82*I83</f>
        <v>0</v>
      </c>
    </row>
    <row r="85" spans="1:13" s="46" customFormat="1" ht="13.5" outlineLevel="1" thickBot="1" x14ac:dyDescent="0.35">
      <c r="A85" s="960"/>
      <c r="B85" s="85"/>
      <c r="C85" s="86"/>
      <c r="E85" s="73"/>
      <c r="F85" s="73"/>
      <c r="G85" s="73"/>
      <c r="H85" s="73"/>
      <c r="I85" s="73"/>
    </row>
    <row r="86" spans="1:13" s="64" customFormat="1" ht="16" outlineLevel="1" thickBot="1" x14ac:dyDescent="0.4">
      <c r="A86" s="961"/>
      <c r="B86" s="100" t="s">
        <v>127</v>
      </c>
      <c r="C86" s="101"/>
      <c r="D86" s="46"/>
      <c r="E86" s="102">
        <f>E13-(E17+E24+E28+E36+E40+E44+E55+E59+E74+E69+E79+E84+E32+E64)</f>
        <v>8.1221213333333377</v>
      </c>
      <c r="F86" s="102">
        <f t="shared" ref="F86:H86" si="37">F13-(F17+F24+F28+F36+F40+F44+F55+F59+F74+F69+F79+F84+F32+F64)</f>
        <v>9.3221213333333388</v>
      </c>
      <c r="G86" s="102">
        <f t="shared" si="37"/>
        <v>9.3221213333333388</v>
      </c>
      <c r="H86" s="102">
        <f t="shared" si="37"/>
        <v>9.3221213333333388</v>
      </c>
      <c r="I86" s="102">
        <f>I13-(I17+I24+I28+I36+I40+I44+I55+I59+I74+I69+I79+I84+I32+I64)</f>
        <v>8.8853213333333354</v>
      </c>
      <c r="K86" s="102">
        <f>E13-E86</f>
        <v>3.8778786666666658</v>
      </c>
      <c r="L86" s="64">
        <f>K86/24</f>
        <v>0.16157827777777775</v>
      </c>
    </row>
    <row r="87" spans="1:13" s="46" customFormat="1" ht="13.5" thickBot="1" x14ac:dyDescent="0.35">
      <c r="B87" s="44"/>
      <c r="E87" s="54"/>
      <c r="F87" s="54"/>
      <c r="G87" s="54"/>
      <c r="H87" s="54"/>
      <c r="I87" s="54"/>
      <c r="K87" s="278"/>
    </row>
    <row r="88" spans="1:13" ht="12.75" customHeight="1" outlineLevel="2" x14ac:dyDescent="0.25">
      <c r="A88" s="983" t="s">
        <v>185</v>
      </c>
      <c r="B88" s="981" t="s">
        <v>128</v>
      </c>
      <c r="C88" s="56" t="s">
        <v>129</v>
      </c>
      <c r="E88" s="103">
        <f>'Customer Mode'!$M$45</f>
        <v>1.629</v>
      </c>
      <c r="F88" s="103">
        <f>'Customer Mode'!$M$45</f>
        <v>1.629</v>
      </c>
      <c r="G88" s="103">
        <f>'Customer Mode'!$M$45</f>
        <v>1.629</v>
      </c>
      <c r="H88" s="103">
        <f>'Customer Mode'!$M$45</f>
        <v>1.629</v>
      </c>
      <c r="I88" s="103" t="e">
        <f>'Customer Mode'!$L$45+('Customer Mode'!#REF!/1000)</f>
        <v>#REF!</v>
      </c>
    </row>
    <row r="89" spans="1:13" s="46" customFormat="1" ht="13.5" outlineLevel="1" thickBot="1" x14ac:dyDescent="0.35">
      <c r="A89" s="984"/>
      <c r="B89" s="965"/>
      <c r="C89" s="72" t="s">
        <v>130</v>
      </c>
      <c r="E89" s="104">
        <f t="shared" ref="E89:H89" si="38">E88/1000*24</f>
        <v>3.9095999999999999E-2</v>
      </c>
      <c r="F89" s="104">
        <f t="shared" si="38"/>
        <v>3.9095999999999999E-2</v>
      </c>
      <c r="G89" s="104">
        <f t="shared" si="38"/>
        <v>3.9095999999999999E-2</v>
      </c>
      <c r="H89" s="104">
        <f t="shared" si="38"/>
        <v>3.9095999999999999E-2</v>
      </c>
      <c r="I89" s="104" t="e">
        <f t="shared" ref="I89" si="39">I88/1000*24</f>
        <v>#REF!</v>
      </c>
    </row>
    <row r="90" spans="1:13" s="46" customFormat="1" ht="13.5" outlineLevel="1" thickBot="1" x14ac:dyDescent="0.35">
      <c r="A90" s="984"/>
      <c r="B90" s="85"/>
      <c r="C90" s="99"/>
      <c r="E90" s="105"/>
      <c r="F90" s="105"/>
      <c r="G90" s="105"/>
      <c r="H90" s="105"/>
      <c r="I90" s="105"/>
    </row>
    <row r="91" spans="1:13" ht="12.65" customHeight="1" outlineLevel="2" x14ac:dyDescent="0.25">
      <c r="A91" s="984"/>
      <c r="B91" s="962" t="s">
        <v>131</v>
      </c>
      <c r="C91" s="56" t="s">
        <v>132</v>
      </c>
      <c r="E91" s="106">
        <v>8</v>
      </c>
      <c r="F91" s="106">
        <v>8</v>
      </c>
      <c r="G91" s="106">
        <v>8</v>
      </c>
      <c r="H91" s="106">
        <v>8</v>
      </c>
      <c r="I91" s="106">
        <v>8</v>
      </c>
    </row>
    <row r="92" spans="1:13" ht="12.5" outlineLevel="2" x14ac:dyDescent="0.25">
      <c r="A92" s="984"/>
      <c r="B92" s="964"/>
      <c r="C92" s="70" t="s">
        <v>662</v>
      </c>
      <c r="E92" s="78">
        <v>2</v>
      </c>
      <c r="F92" s="78">
        <v>2</v>
      </c>
      <c r="G92" s="78">
        <v>2</v>
      </c>
      <c r="H92" s="78">
        <v>2</v>
      </c>
      <c r="I92" s="78">
        <v>2</v>
      </c>
    </row>
    <row r="93" spans="1:13" ht="12.5" outlineLevel="2" x14ac:dyDescent="0.25">
      <c r="A93" s="984"/>
      <c r="B93" s="964"/>
      <c r="C93" s="70" t="s">
        <v>663</v>
      </c>
      <c r="E93" s="107">
        <f>'Customer Mode'!$F$45</f>
        <v>536</v>
      </c>
      <c r="F93" s="107">
        <f>'Customer Mode'!$F$45</f>
        <v>536</v>
      </c>
      <c r="G93" s="107">
        <f>'Customer Mode'!$F$45</f>
        <v>536</v>
      </c>
      <c r="H93" s="107">
        <f>'Customer Mode'!$F$45</f>
        <v>536</v>
      </c>
      <c r="I93" s="107">
        <f>'Customer Mode'!$F$45</f>
        <v>536</v>
      </c>
    </row>
    <row r="94" spans="1:13" ht="12.5" outlineLevel="2" x14ac:dyDescent="0.25">
      <c r="A94" s="984"/>
      <c r="B94" s="964"/>
      <c r="C94" s="70" t="s">
        <v>664</v>
      </c>
      <c r="E94" s="78">
        <v>60</v>
      </c>
      <c r="F94" s="78">
        <v>60</v>
      </c>
      <c r="G94" s="78">
        <v>60</v>
      </c>
      <c r="H94" s="78">
        <v>60</v>
      </c>
      <c r="I94" s="78">
        <v>60</v>
      </c>
    </row>
    <row r="95" spans="1:13" ht="12.5" outlineLevel="2" x14ac:dyDescent="0.25">
      <c r="A95" s="984"/>
      <c r="B95" s="964"/>
      <c r="C95" s="70" t="s">
        <v>665</v>
      </c>
      <c r="E95" s="107">
        <f>'Customer Mode'!$F$47</f>
        <v>1154</v>
      </c>
      <c r="F95" s="107">
        <f>'Customer Mode'!$F$47</f>
        <v>1154</v>
      </c>
      <c r="G95" s="107">
        <f>'Customer Mode'!$F$47</f>
        <v>1154</v>
      </c>
      <c r="H95" s="107">
        <f>'Customer Mode'!$F$47</f>
        <v>1154</v>
      </c>
      <c r="I95" s="107">
        <f>'Customer Mode'!$F$47</f>
        <v>1154</v>
      </c>
    </row>
    <row r="96" spans="1:13" ht="13.5" outlineLevel="1" thickBot="1" x14ac:dyDescent="0.35">
      <c r="A96" s="984"/>
      <c r="B96" s="965"/>
      <c r="C96" s="72" t="s">
        <v>130</v>
      </c>
      <c r="E96" s="109">
        <f>(E93/1000)*(E92/3600)*(24/E91)+(E95/1000)*(E94/3600)*(24/E91)</f>
        <v>5.8593333333333331E-2</v>
      </c>
      <c r="F96" s="109">
        <f t="shared" ref="F96:H96" si="40">(F93/1000)*(F92/3600)*(24/F91)+(F95/1000)*(F94/3600)*(24/F91)</f>
        <v>5.8593333333333331E-2</v>
      </c>
      <c r="G96" s="109">
        <f t="shared" si="40"/>
        <v>5.8593333333333331E-2</v>
      </c>
      <c r="H96" s="109">
        <f t="shared" si="40"/>
        <v>5.8593333333333331E-2</v>
      </c>
      <c r="I96" s="109">
        <f t="shared" ref="I96" si="41">(I93/1000)*(I92/3600)*(24/I91)+(I95/1000)*(I94/3600)*(24/I91)</f>
        <v>5.8593333333333331E-2</v>
      </c>
      <c r="M96" s="110"/>
    </row>
    <row r="97" spans="1:14" ht="13.5" outlineLevel="1" thickBot="1" x14ac:dyDescent="0.35">
      <c r="A97" s="984"/>
      <c r="B97" s="111"/>
      <c r="C97" s="112"/>
      <c r="E97" s="113"/>
      <c r="F97" s="113"/>
      <c r="G97" s="113"/>
      <c r="H97" s="113"/>
      <c r="I97" s="113"/>
      <c r="N97" s="43">
        <f>0.0498*30/1000</f>
        <v>1.4940000000000001E-3</v>
      </c>
    </row>
    <row r="98" spans="1:14" s="46" customFormat="1" ht="13.5" hidden="1" outlineLevel="1" thickBot="1" x14ac:dyDescent="0.35">
      <c r="A98" s="984"/>
      <c r="B98" s="85"/>
      <c r="C98" s="99"/>
      <c r="E98" s="105"/>
      <c r="F98" s="105"/>
      <c r="G98" s="105"/>
      <c r="H98" s="105"/>
      <c r="I98" s="105"/>
    </row>
    <row r="99" spans="1:14" ht="12.65" hidden="1" customHeight="1" outlineLevel="2" x14ac:dyDescent="0.25">
      <c r="A99" s="984"/>
      <c r="B99" s="962" t="s">
        <v>135</v>
      </c>
      <c r="C99" s="56" t="s">
        <v>132</v>
      </c>
      <c r="E99" s="106">
        <v>8</v>
      </c>
      <c r="F99" s="106">
        <v>8</v>
      </c>
      <c r="G99" s="106">
        <v>8</v>
      </c>
      <c r="H99" s="106">
        <v>8</v>
      </c>
      <c r="I99" s="106">
        <v>8</v>
      </c>
    </row>
    <row r="100" spans="1:14" hidden="1" outlineLevel="2" thickBot="1" x14ac:dyDescent="0.3">
      <c r="A100" s="984"/>
      <c r="B100" s="964"/>
      <c r="C100" s="70" t="s">
        <v>133</v>
      </c>
      <c r="E100" s="78">
        <v>3</v>
      </c>
      <c r="F100" s="78">
        <v>0</v>
      </c>
      <c r="G100" s="78">
        <v>0</v>
      </c>
      <c r="H100" s="78">
        <v>0</v>
      </c>
      <c r="I100" s="78">
        <v>3</v>
      </c>
    </row>
    <row r="101" spans="1:14" hidden="1" outlineLevel="2" thickBot="1" x14ac:dyDescent="0.3">
      <c r="A101" s="984"/>
      <c r="B101" s="964"/>
      <c r="C101" s="70" t="s">
        <v>134</v>
      </c>
      <c r="E101" s="107">
        <v>0</v>
      </c>
      <c r="F101" s="107">
        <v>120</v>
      </c>
      <c r="G101" s="107">
        <v>120</v>
      </c>
      <c r="H101" s="107">
        <v>120</v>
      </c>
      <c r="I101" s="107">
        <v>0</v>
      </c>
    </row>
    <row r="102" spans="1:14" hidden="1" outlineLevel="2" thickBot="1" x14ac:dyDescent="0.3">
      <c r="A102" s="984"/>
      <c r="B102" s="964"/>
      <c r="C102" s="108"/>
      <c r="E102" s="78"/>
      <c r="F102" s="78"/>
      <c r="G102" s="78"/>
      <c r="H102" s="78"/>
      <c r="I102" s="78"/>
    </row>
    <row r="103" spans="1:14" hidden="1" outlineLevel="2" thickBot="1" x14ac:dyDescent="0.3">
      <c r="A103" s="984"/>
      <c r="B103" s="964"/>
      <c r="C103" s="108"/>
      <c r="E103" s="107"/>
      <c r="F103" s="107"/>
      <c r="G103" s="107"/>
      <c r="H103" s="107"/>
      <c r="I103" s="107"/>
    </row>
    <row r="104" spans="1:14" ht="13.5" hidden="1" outlineLevel="1" collapsed="1" thickBot="1" x14ac:dyDescent="0.35">
      <c r="A104" s="984"/>
      <c r="B104" s="965"/>
      <c r="C104" s="72" t="s">
        <v>130</v>
      </c>
      <c r="E104" s="104">
        <f t="shared" ref="E104:H104" si="42">(E101/1000)*(E100/3600)*(24/E99)+(E103/1000)*(E102/3600)*(24/E99)</f>
        <v>0</v>
      </c>
      <c r="F104" s="104">
        <f t="shared" si="42"/>
        <v>0</v>
      </c>
      <c r="G104" s="104">
        <f t="shared" si="42"/>
        <v>0</v>
      </c>
      <c r="H104" s="104">
        <f t="shared" si="42"/>
        <v>0</v>
      </c>
      <c r="I104" s="104">
        <f t="shared" ref="I104" si="43">(I101/1000)*(I100/3600)*(24/I99)+(I103/1000)*(I102/3600)*(24/I99)</f>
        <v>0</v>
      </c>
      <c r="M104" s="110"/>
    </row>
    <row r="105" spans="1:14" ht="13.5" hidden="1" outlineLevel="1" thickBot="1" x14ac:dyDescent="0.35">
      <c r="A105" s="984"/>
      <c r="B105" s="111"/>
      <c r="C105" s="112"/>
      <c r="E105" s="113"/>
      <c r="F105" s="113"/>
      <c r="G105" s="113"/>
      <c r="H105" s="113"/>
      <c r="I105" s="113"/>
    </row>
    <row r="106" spans="1:14" ht="12.5" outlineLevel="1" x14ac:dyDescent="0.25">
      <c r="A106" s="984"/>
      <c r="B106" s="986" t="s">
        <v>666</v>
      </c>
      <c r="C106" s="56" t="s">
        <v>667</v>
      </c>
      <c r="E106" s="114">
        <v>0</v>
      </c>
      <c r="F106" s="114">
        <v>0</v>
      </c>
      <c r="G106" s="114">
        <v>0</v>
      </c>
      <c r="H106" s="114">
        <v>0</v>
      </c>
      <c r="I106" s="114">
        <v>0</v>
      </c>
      <c r="J106" s="810">
        <f>E26+E34+E46</f>
        <v>11.8</v>
      </c>
    </row>
    <row r="107" spans="1:14" ht="13.5" outlineLevel="1" thickBot="1" x14ac:dyDescent="0.35">
      <c r="A107" s="984"/>
      <c r="B107" s="987"/>
      <c r="C107" s="72" t="s">
        <v>130</v>
      </c>
      <c r="E107" s="104">
        <f t="shared" ref="E107:I107" si="44">(E106/1000)*24</f>
        <v>0</v>
      </c>
      <c r="F107" s="104">
        <f t="shared" si="44"/>
        <v>0</v>
      </c>
      <c r="G107" s="104">
        <f t="shared" si="44"/>
        <v>0</v>
      </c>
      <c r="H107" s="104">
        <f t="shared" si="44"/>
        <v>0</v>
      </c>
      <c r="I107" s="104">
        <f t="shared" si="44"/>
        <v>0</v>
      </c>
    </row>
    <row r="108" spans="1:14" ht="13.5" outlineLevel="1" thickBot="1" x14ac:dyDescent="0.35">
      <c r="A108" s="984"/>
      <c r="C108" s="46"/>
      <c r="E108" s="115"/>
      <c r="F108" s="115"/>
      <c r="G108" s="115"/>
      <c r="H108" s="115"/>
      <c r="I108" s="115"/>
    </row>
    <row r="109" spans="1:14" ht="12.5" outlineLevel="1" x14ac:dyDescent="0.25">
      <c r="A109" s="984"/>
      <c r="B109" s="981" t="s">
        <v>136</v>
      </c>
      <c r="C109" s="56" t="s">
        <v>138</v>
      </c>
      <c r="E109" s="114">
        <v>0</v>
      </c>
      <c r="F109" s="114" t="e">
        <f>'Customer Mode'!#REF!/1000</f>
        <v>#REF!</v>
      </c>
      <c r="G109" s="114">
        <v>0</v>
      </c>
      <c r="H109" s="114" t="e">
        <f>'Customer Mode'!#REF!/1000</f>
        <v>#REF!</v>
      </c>
      <c r="I109" s="114">
        <v>0</v>
      </c>
    </row>
    <row r="110" spans="1:14" ht="13.5" outlineLevel="1" thickBot="1" x14ac:dyDescent="0.35">
      <c r="A110" s="984"/>
      <c r="B110" s="965"/>
      <c r="C110" s="72" t="s">
        <v>130</v>
      </c>
      <c r="E110" s="104">
        <f t="shared" ref="E110:H110" si="45">(E109/1000)*24</f>
        <v>0</v>
      </c>
      <c r="F110" s="104" t="e">
        <f t="shared" si="45"/>
        <v>#REF!</v>
      </c>
      <c r="G110" s="104">
        <f t="shared" si="45"/>
        <v>0</v>
      </c>
      <c r="H110" s="104" t="e">
        <f t="shared" si="45"/>
        <v>#REF!</v>
      </c>
      <c r="I110" s="104">
        <f t="shared" ref="I110" si="46">(I109/1000)*24</f>
        <v>0</v>
      </c>
    </row>
    <row r="111" spans="1:14" ht="13.5" outlineLevel="1" thickBot="1" x14ac:dyDescent="0.35">
      <c r="A111" s="984"/>
      <c r="C111" s="46"/>
      <c r="E111" s="115"/>
      <c r="F111" s="115"/>
      <c r="G111" s="115"/>
      <c r="H111" s="115"/>
      <c r="I111" s="115"/>
    </row>
    <row r="112" spans="1:14" ht="12.5" outlineLevel="2" x14ac:dyDescent="0.25">
      <c r="A112" s="984"/>
      <c r="B112" s="981" t="s">
        <v>137</v>
      </c>
      <c r="C112" s="56" t="s">
        <v>186</v>
      </c>
      <c r="E112" s="114">
        <v>0</v>
      </c>
      <c r="F112" s="114">
        <v>0</v>
      </c>
      <c r="G112" s="114">
        <v>0</v>
      </c>
      <c r="H112" s="114">
        <v>0</v>
      </c>
      <c r="I112" s="114">
        <v>0</v>
      </c>
    </row>
    <row r="113" spans="1:14" ht="13.5" outlineLevel="1" thickBot="1" x14ac:dyDescent="0.35">
      <c r="A113" s="984"/>
      <c r="B113" s="965"/>
      <c r="C113" s="72" t="s">
        <v>130</v>
      </c>
      <c r="E113" s="104">
        <f>(E112/1000)*24</f>
        <v>0</v>
      </c>
      <c r="F113" s="104">
        <f>(F112/1000)*24</f>
        <v>0</v>
      </c>
      <c r="G113" s="104">
        <f>(G112/1000)*24</f>
        <v>0</v>
      </c>
      <c r="H113" s="104">
        <f>(H112/1000)*24</f>
        <v>0</v>
      </c>
      <c r="I113" s="104">
        <f>(I112/1000)*24</f>
        <v>0</v>
      </c>
    </row>
    <row r="114" spans="1:14" ht="13.5" outlineLevel="1" thickBot="1" x14ac:dyDescent="0.35">
      <c r="A114" s="984"/>
      <c r="C114" s="46"/>
      <c r="E114" s="115"/>
      <c r="F114" s="115"/>
      <c r="G114" s="115"/>
      <c r="H114" s="115"/>
      <c r="I114" s="115"/>
    </row>
    <row r="115" spans="1:14" ht="12.5" outlineLevel="2" x14ac:dyDescent="0.25">
      <c r="A115" s="984"/>
      <c r="B115" s="981" t="s">
        <v>142</v>
      </c>
      <c r="C115" s="56" t="s">
        <v>187</v>
      </c>
      <c r="E115" s="114">
        <v>0</v>
      </c>
      <c r="F115" s="114">
        <v>0</v>
      </c>
      <c r="G115" s="114" t="e">
        <f>'Customer Mode'!L63/1000</f>
        <v>#REF!</v>
      </c>
      <c r="H115" s="114" t="e">
        <f>'Customer Mode'!L63/1000</f>
        <v>#REF!</v>
      </c>
      <c r="I115" s="114">
        <v>0</v>
      </c>
    </row>
    <row r="116" spans="1:14" ht="13.5" outlineLevel="1" thickBot="1" x14ac:dyDescent="0.35">
      <c r="A116" s="984"/>
      <c r="B116" s="965"/>
      <c r="C116" s="72" t="s">
        <v>130</v>
      </c>
      <c r="E116" s="104">
        <f>(E115/1000)*24</f>
        <v>0</v>
      </c>
      <c r="F116" s="104">
        <f>(F115/1000)*24</f>
        <v>0</v>
      </c>
      <c r="G116" s="104" t="e">
        <f>(G115/1000)*24</f>
        <v>#REF!</v>
      </c>
      <c r="H116" s="104" t="e">
        <f>(H115/1000)*24</f>
        <v>#REF!</v>
      </c>
      <c r="I116" s="104">
        <f>(I115/1000)*24</f>
        <v>0</v>
      </c>
    </row>
    <row r="117" spans="1:14" ht="13.5" outlineLevel="1" thickBot="1" x14ac:dyDescent="0.35">
      <c r="A117" s="984"/>
      <c r="B117" s="85"/>
      <c r="C117" s="99"/>
      <c r="E117" s="105"/>
      <c r="F117" s="105"/>
      <c r="G117" s="105"/>
      <c r="H117" s="105"/>
      <c r="I117" s="105"/>
      <c r="L117" s="43">
        <f>0.18*30/24</f>
        <v>0.22499999999999998</v>
      </c>
    </row>
    <row r="118" spans="1:14" ht="12.75" customHeight="1" outlineLevel="2" x14ac:dyDescent="0.25">
      <c r="A118" s="984"/>
      <c r="B118" s="981" t="s">
        <v>143</v>
      </c>
      <c r="C118" s="56" t="s">
        <v>144</v>
      </c>
      <c r="E118" s="116">
        <v>8.3000000000000001E-4</v>
      </c>
      <c r="F118" s="116">
        <v>8.3000000000000001E-4</v>
      </c>
      <c r="G118" s="116">
        <v>8.3000000000000001E-4</v>
      </c>
      <c r="H118" s="116">
        <v>8.3000000000000001E-4</v>
      </c>
      <c r="I118" s="553">
        <v>8.3000000000000001E-4</v>
      </c>
    </row>
    <row r="119" spans="1:14" ht="13.5" outlineLevel="1" thickBot="1" x14ac:dyDescent="0.35">
      <c r="A119" s="984"/>
      <c r="B119" s="965"/>
      <c r="C119" s="72" t="s">
        <v>130</v>
      </c>
      <c r="E119" s="104">
        <f>E118*E8</f>
        <v>4.9799999999999997E-2</v>
      </c>
      <c r="F119" s="104">
        <f>F118*F8</f>
        <v>4.9799999999999997E-2</v>
      </c>
      <c r="G119" s="104">
        <f>G118*G8</f>
        <v>4.9799999999999997E-2</v>
      </c>
      <c r="H119" s="104">
        <f>H118*H8</f>
        <v>4.9799999999999997E-2</v>
      </c>
      <c r="I119" s="554">
        <f>I118*I8</f>
        <v>3.32E-2</v>
      </c>
      <c r="K119" s="43">
        <f>E119/24</f>
        <v>2.075E-3</v>
      </c>
    </row>
    <row r="120" spans="1:14" ht="13.5" outlineLevel="1" thickBot="1" x14ac:dyDescent="0.3">
      <c r="A120" s="984"/>
      <c r="M120" s="43">
        <v>4.9799999999999997E-2</v>
      </c>
      <c r="N120" s="43">
        <f>M120*1000/24</f>
        <v>2.0749999999999997</v>
      </c>
    </row>
    <row r="121" spans="1:14" ht="16" outlineLevel="1" thickBot="1" x14ac:dyDescent="0.4">
      <c r="A121" s="985"/>
      <c r="B121" s="117" t="s">
        <v>145</v>
      </c>
      <c r="C121" s="118"/>
      <c r="E121" s="119">
        <f>E89+E96+E113+E119+E110+E116+E107</f>
        <v>0.14748933333333331</v>
      </c>
      <c r="F121" s="119" t="e">
        <f t="shared" ref="F121:I121" si="47">F89+F96+F113+F119+F110+F116+F107</f>
        <v>#REF!</v>
      </c>
      <c r="G121" s="119" t="e">
        <f t="shared" si="47"/>
        <v>#REF!</v>
      </c>
      <c r="H121" s="119" t="e">
        <f t="shared" si="47"/>
        <v>#REF!</v>
      </c>
      <c r="I121" s="119" t="e">
        <f t="shared" si="47"/>
        <v>#REF!</v>
      </c>
      <c r="N121" s="43">
        <f>E119/24</f>
        <v>2.075E-3</v>
      </c>
    </row>
    <row r="122" spans="1:14" outlineLevel="1" x14ac:dyDescent="0.25">
      <c r="A122" s="120"/>
    </row>
    <row r="123" spans="1:14" ht="12.5" x14ac:dyDescent="0.25">
      <c r="B123" s="43"/>
      <c r="F123" s="121"/>
      <c r="G123" s="121"/>
      <c r="H123" s="121"/>
    </row>
    <row r="124" spans="1:14" ht="12.5" x14ac:dyDescent="0.25">
      <c r="B124" s="43"/>
    </row>
    <row r="125" spans="1:14" ht="12.5" x14ac:dyDescent="0.25">
      <c r="B125" s="43"/>
    </row>
    <row r="126" spans="1:14" ht="12.5" x14ac:dyDescent="0.25">
      <c r="B126" s="43"/>
    </row>
  </sheetData>
  <mergeCells count="32">
    <mergeCell ref="B30:B32"/>
    <mergeCell ref="B61:B64"/>
    <mergeCell ref="A88:A121"/>
    <mergeCell ref="B88:B89"/>
    <mergeCell ref="B91:B96"/>
    <mergeCell ref="B99:B104"/>
    <mergeCell ref="B109:B110"/>
    <mergeCell ref="B112:B113"/>
    <mergeCell ref="B115:B116"/>
    <mergeCell ref="B118:B119"/>
    <mergeCell ref="B106:B107"/>
    <mergeCell ref="A8:A13"/>
    <mergeCell ref="B10:B11"/>
    <mergeCell ref="E7:H7"/>
    <mergeCell ref="B15:B17"/>
    <mergeCell ref="A19:A86"/>
    <mergeCell ref="B19:B24"/>
    <mergeCell ref="B26:B28"/>
    <mergeCell ref="B34:B36"/>
    <mergeCell ref="B38:B40"/>
    <mergeCell ref="B42:B44"/>
    <mergeCell ref="B46:B55"/>
    <mergeCell ref="B57:B59"/>
    <mergeCell ref="B71:B74"/>
    <mergeCell ref="B76:B79"/>
    <mergeCell ref="B81:B84"/>
    <mergeCell ref="B66:B69"/>
    <mergeCell ref="J2:L3"/>
    <mergeCell ref="E1:H1"/>
    <mergeCell ref="E2:H3"/>
    <mergeCell ref="E5:H5"/>
    <mergeCell ref="A6:C6"/>
  </mergeCells>
  <conditionalFormatting sqref="E6:I6">
    <cfRule type="cellIs" dxfId="177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73C6-1630-4D78-A48A-E6A9F4557C36}">
  <dimension ref="A2:AH100"/>
  <sheetViews>
    <sheetView workbookViewId="0">
      <selection activeCell="F43" sqref="F43"/>
    </sheetView>
  </sheetViews>
  <sheetFormatPr baseColWidth="10" defaultColWidth="11.54296875" defaultRowHeight="14.5" x14ac:dyDescent="0.35"/>
  <cols>
    <col min="1" max="1" width="36.90625" style="353" bestFit="1" customWidth="1"/>
    <col min="2" max="8" width="11.54296875" style="353"/>
    <col min="9" max="9" width="28" style="353" bestFit="1" customWidth="1"/>
    <col min="10" max="16384" width="11.54296875" style="353"/>
  </cols>
  <sheetData>
    <row r="2" spans="1:34" x14ac:dyDescent="0.35">
      <c r="A2" s="353" t="s">
        <v>388</v>
      </c>
      <c r="B2" s="365">
        <v>1</v>
      </c>
      <c r="C2" s="365">
        <v>2</v>
      </c>
      <c r="D2" s="365">
        <v>3</v>
      </c>
      <c r="E2" s="365">
        <v>4</v>
      </c>
      <c r="F2" s="365">
        <v>5</v>
      </c>
      <c r="G2" s="365">
        <v>6</v>
      </c>
      <c r="H2" s="365">
        <v>7</v>
      </c>
      <c r="I2" s="365">
        <v>8</v>
      </c>
      <c r="J2" s="365">
        <v>9</v>
      </c>
      <c r="K2" s="365">
        <v>10</v>
      </c>
      <c r="L2" s="365">
        <v>11</v>
      </c>
      <c r="M2" s="365">
        <v>12</v>
      </c>
      <c r="N2" s="365">
        <v>13</v>
      </c>
      <c r="O2" s="365">
        <v>14</v>
      </c>
      <c r="P2" s="365">
        <v>15</v>
      </c>
      <c r="Q2" s="365">
        <v>16</v>
      </c>
      <c r="R2" s="365">
        <v>17</v>
      </c>
      <c r="S2" s="365">
        <v>18</v>
      </c>
      <c r="T2" s="365">
        <v>19</v>
      </c>
      <c r="U2" s="365">
        <v>20</v>
      </c>
      <c r="V2" s="365">
        <v>21</v>
      </c>
      <c r="W2" s="365">
        <v>22</v>
      </c>
      <c r="X2" s="365">
        <v>23</v>
      </c>
      <c r="Y2" s="365">
        <v>24</v>
      </c>
      <c r="Z2" s="365">
        <v>25</v>
      </c>
      <c r="AA2" s="365">
        <v>26</v>
      </c>
      <c r="AB2" s="365">
        <v>27</v>
      </c>
      <c r="AC2" s="365">
        <v>28</v>
      </c>
      <c r="AD2" s="365">
        <v>29</v>
      </c>
      <c r="AE2" s="365">
        <v>30</v>
      </c>
    </row>
    <row r="3" spans="1:34" x14ac:dyDescent="0.35">
      <c r="A3" s="353" t="s">
        <v>384</v>
      </c>
      <c r="B3" s="364">
        <v>51.486259999999994</v>
      </c>
      <c r="C3" s="364">
        <v>47.584583333333327</v>
      </c>
      <c r="D3" s="364">
        <v>47.584583333333327</v>
      </c>
      <c r="E3" s="364">
        <v>45.184583333333329</v>
      </c>
      <c r="F3" s="364">
        <v>45.184583333333329</v>
      </c>
      <c r="G3" s="364">
        <v>45.184583333333329</v>
      </c>
      <c r="H3" s="364">
        <v>45.184583333333329</v>
      </c>
      <c r="I3" s="364">
        <v>45.184583333333329</v>
      </c>
      <c r="J3" s="364">
        <v>10.084583333333333</v>
      </c>
      <c r="K3" s="364">
        <v>10.084583333333333</v>
      </c>
      <c r="L3" s="364">
        <v>10.084583333333333</v>
      </c>
      <c r="M3" s="364">
        <v>10.084583333333333</v>
      </c>
      <c r="N3" s="364">
        <v>10.084583333333333</v>
      </c>
      <c r="O3" s="364">
        <v>10.084583333333333</v>
      </c>
      <c r="P3" s="364">
        <v>10.084583333333333</v>
      </c>
      <c r="Q3" s="364">
        <v>10.084583333333333</v>
      </c>
      <c r="R3" s="364">
        <v>10.084583333333333</v>
      </c>
      <c r="S3" s="364">
        <v>10.084583333333333</v>
      </c>
      <c r="T3" s="364">
        <v>10.084583333333333</v>
      </c>
      <c r="U3" s="364">
        <v>10.084583333333333</v>
      </c>
      <c r="V3" s="364">
        <v>10.084583333333333</v>
      </c>
      <c r="W3" s="364">
        <v>10.084583333333333</v>
      </c>
      <c r="X3" s="364">
        <v>10.084583333333333</v>
      </c>
      <c r="Y3" s="364">
        <v>10.084583333333333</v>
      </c>
      <c r="Z3" s="364">
        <v>10.084583333333333</v>
      </c>
      <c r="AA3" s="364">
        <v>10.084583333333333</v>
      </c>
      <c r="AB3" s="364">
        <v>10.084583333333333</v>
      </c>
      <c r="AC3" s="364">
        <v>10.084583333333333</v>
      </c>
      <c r="AD3" s="364">
        <v>10.084583333333333</v>
      </c>
      <c r="AE3" s="364">
        <v>10.084583333333333</v>
      </c>
    </row>
    <row r="4" spans="1:34" x14ac:dyDescent="0.35">
      <c r="A4" s="353" t="s">
        <v>387</v>
      </c>
      <c r="B4" s="364">
        <v>51.486259999999994</v>
      </c>
      <c r="C4" s="364">
        <v>47.584583333333327</v>
      </c>
      <c r="D4" s="364">
        <v>47.584583333333327</v>
      </c>
      <c r="E4" s="364">
        <v>45.184583333333329</v>
      </c>
      <c r="F4" s="364">
        <v>45.184583333333329</v>
      </c>
      <c r="G4" s="364">
        <v>45.184583333333329</v>
      </c>
      <c r="H4" s="364">
        <v>45.184583333333329</v>
      </c>
      <c r="I4" s="364">
        <v>45.184583333333329</v>
      </c>
      <c r="J4" s="364">
        <v>20.084583333333331</v>
      </c>
      <c r="K4" s="364">
        <v>20.084583333333331</v>
      </c>
      <c r="L4" s="364">
        <v>20.084583333333331</v>
      </c>
      <c r="M4" s="364">
        <v>20.084583333333331</v>
      </c>
      <c r="N4" s="364">
        <v>20.084583333333331</v>
      </c>
      <c r="O4" s="364">
        <v>20.084583333333331</v>
      </c>
      <c r="P4" s="364">
        <v>20.084583333333331</v>
      </c>
      <c r="Q4" s="364">
        <v>20.084583333333331</v>
      </c>
      <c r="R4" s="364">
        <v>20.084583333333331</v>
      </c>
      <c r="S4" s="364">
        <v>20.084583333333331</v>
      </c>
      <c r="T4" s="364">
        <v>20.084583333333331</v>
      </c>
      <c r="U4" s="364">
        <v>20.084583333333331</v>
      </c>
      <c r="V4" s="364">
        <v>20.084583333333331</v>
      </c>
      <c r="W4" s="364">
        <v>20.084583333333331</v>
      </c>
      <c r="X4" s="364">
        <v>20.084583333333331</v>
      </c>
      <c r="Y4" s="364">
        <v>20.084583333333331</v>
      </c>
      <c r="Z4" s="364">
        <v>20.084583333333331</v>
      </c>
      <c r="AA4" s="364">
        <v>20.084583333333331</v>
      </c>
      <c r="AB4" s="364">
        <v>20.084583333333331</v>
      </c>
      <c r="AC4" s="364">
        <v>20.084583333333331</v>
      </c>
      <c r="AD4" s="364">
        <v>20.084583333333331</v>
      </c>
      <c r="AE4" s="364">
        <v>20.084583333333331</v>
      </c>
      <c r="AF4" s="364"/>
    </row>
    <row r="5" spans="1:34" x14ac:dyDescent="0.35">
      <c r="A5" s="353" t="s">
        <v>386</v>
      </c>
      <c r="B5" s="364">
        <v>68.18625999999999</v>
      </c>
      <c r="C5" s="364">
        <v>64.28458333333333</v>
      </c>
      <c r="D5" s="364">
        <v>64.28458333333333</v>
      </c>
      <c r="E5" s="364">
        <v>61.884583333333332</v>
      </c>
      <c r="F5" s="364">
        <v>61.884583333333332</v>
      </c>
      <c r="G5" s="364">
        <v>61.884583333333332</v>
      </c>
      <c r="H5" s="364">
        <v>61.884583333333332</v>
      </c>
      <c r="I5" s="364">
        <v>61.884583333333332</v>
      </c>
      <c r="J5" s="364">
        <v>26.784583333333334</v>
      </c>
      <c r="K5" s="364">
        <v>26.784583333333334</v>
      </c>
      <c r="L5" s="364">
        <v>26.784583333333334</v>
      </c>
      <c r="M5" s="364">
        <v>26.784583333333334</v>
      </c>
      <c r="N5" s="364">
        <v>26.784583333333334</v>
      </c>
      <c r="O5" s="364">
        <v>26.784583333333334</v>
      </c>
      <c r="P5" s="364">
        <v>26.784583333333334</v>
      </c>
      <c r="Q5" s="364">
        <v>26.784583333333334</v>
      </c>
      <c r="R5" s="364">
        <v>26.784583333333334</v>
      </c>
      <c r="S5" s="364">
        <v>26.784583333333334</v>
      </c>
      <c r="T5" s="364">
        <v>26.784583333333334</v>
      </c>
      <c r="U5" s="364">
        <v>26.784583333333334</v>
      </c>
      <c r="V5" s="364">
        <v>26.784583333333334</v>
      </c>
      <c r="W5" s="364">
        <v>26.784583333333334</v>
      </c>
      <c r="X5" s="364">
        <v>26.784583333333334</v>
      </c>
      <c r="Y5" s="364">
        <v>26.784583333333334</v>
      </c>
      <c r="Z5" s="364">
        <v>26.784583333333334</v>
      </c>
      <c r="AA5" s="364">
        <v>26.784583333333334</v>
      </c>
      <c r="AB5" s="364">
        <v>26.784583333333334</v>
      </c>
      <c r="AC5" s="364">
        <v>26.784583333333334</v>
      </c>
      <c r="AD5" s="364">
        <v>26.784583333333334</v>
      </c>
      <c r="AE5" s="364">
        <v>26.784583333333334</v>
      </c>
      <c r="AF5" s="364">
        <v>26.784583333333334</v>
      </c>
      <c r="AG5" s="353">
        <v>26.784583333333334</v>
      </c>
      <c r="AH5" s="353">
        <v>26.784583333333334</v>
      </c>
    </row>
    <row r="6" spans="1:34" s="364" customFormat="1" x14ac:dyDescent="0.35">
      <c r="A6" s="353" t="s">
        <v>380</v>
      </c>
      <c r="B6" s="364">
        <v>68.18625999999999</v>
      </c>
      <c r="C6" s="364">
        <v>64.28458333333333</v>
      </c>
      <c r="D6" s="364">
        <v>64.28458333333333</v>
      </c>
      <c r="E6" s="364">
        <v>61.884583333333332</v>
      </c>
      <c r="F6" s="364">
        <v>61.884583333333332</v>
      </c>
      <c r="G6" s="364">
        <v>61.884583333333332</v>
      </c>
      <c r="H6" s="364">
        <v>61.884583333333332</v>
      </c>
      <c r="I6" s="364">
        <v>61.884583333333332</v>
      </c>
      <c r="J6" s="364">
        <v>36.784583333333337</v>
      </c>
      <c r="K6" s="364">
        <v>36.784583333333337</v>
      </c>
      <c r="L6" s="364">
        <v>36.784583333333337</v>
      </c>
      <c r="M6" s="364">
        <v>36.784583333333337</v>
      </c>
      <c r="N6" s="364">
        <v>36.784583333333337</v>
      </c>
      <c r="O6" s="364">
        <v>36.784583333333337</v>
      </c>
      <c r="P6" s="364">
        <v>36.784583333333337</v>
      </c>
      <c r="Q6" s="364">
        <v>36.784583333333337</v>
      </c>
      <c r="R6" s="364">
        <v>36.784583333333337</v>
      </c>
      <c r="S6" s="364">
        <v>36.784583333333337</v>
      </c>
      <c r="T6" s="364">
        <v>36.784583333333337</v>
      </c>
      <c r="U6" s="364">
        <v>36.784583333333337</v>
      </c>
      <c r="V6" s="364">
        <v>36.784583333333337</v>
      </c>
      <c r="W6" s="364">
        <v>36.784583333333337</v>
      </c>
      <c r="X6" s="364">
        <v>36.784583333333337</v>
      </c>
      <c r="Y6" s="364">
        <v>36.784583333333337</v>
      </c>
      <c r="Z6" s="364">
        <v>36.784583333333337</v>
      </c>
      <c r="AA6" s="364">
        <v>36.784583333333337</v>
      </c>
      <c r="AB6" s="364">
        <v>36.784583333333337</v>
      </c>
      <c r="AC6" s="364">
        <v>36.784583333333337</v>
      </c>
      <c r="AD6" s="364">
        <v>36.784583333333337</v>
      </c>
      <c r="AE6" s="364">
        <v>36.784583333333337</v>
      </c>
      <c r="AF6" s="364">
        <v>36.784583333333337</v>
      </c>
      <c r="AG6" s="364">
        <v>36.784583333333337</v>
      </c>
      <c r="AH6" s="364">
        <v>36.784583333333337</v>
      </c>
    </row>
    <row r="8" spans="1:34" x14ac:dyDescent="0.35">
      <c r="A8" s="353" t="s">
        <v>382</v>
      </c>
      <c r="B8" s="364">
        <v>23.994359027777776</v>
      </c>
      <c r="C8" s="364">
        <v>19.411359027777777</v>
      </c>
      <c r="D8" s="364">
        <v>19.411359027777777</v>
      </c>
      <c r="E8" s="364">
        <v>16.911359027777777</v>
      </c>
      <c r="F8" s="364">
        <v>16.911359027777777</v>
      </c>
      <c r="G8" s="364">
        <v>16.911359027777777</v>
      </c>
      <c r="H8" s="364">
        <v>16.911359027777777</v>
      </c>
      <c r="I8" s="364">
        <v>16.211359027777778</v>
      </c>
      <c r="J8" s="364">
        <v>3.9113590277777774</v>
      </c>
      <c r="K8" s="364">
        <v>3.9113590277777774</v>
      </c>
      <c r="L8" s="364">
        <v>3.9113590277777774</v>
      </c>
      <c r="M8" s="364">
        <v>3.9113590277777774</v>
      </c>
      <c r="N8" s="364">
        <v>3.9113590277777774</v>
      </c>
      <c r="O8" s="364">
        <v>3.9113590277777774</v>
      </c>
      <c r="P8" s="364">
        <v>3.9113590277777774</v>
      </c>
      <c r="Q8" s="364">
        <v>3.9113590277777774</v>
      </c>
      <c r="R8" s="364">
        <v>3.9113590277777774</v>
      </c>
      <c r="S8" s="364">
        <v>3.9113590277777774</v>
      </c>
      <c r="T8" s="364">
        <v>3.9113590277777774</v>
      </c>
      <c r="U8" s="364">
        <v>3.9113590277777774</v>
      </c>
      <c r="V8" s="364">
        <v>3.9113590277777774</v>
      </c>
      <c r="W8" s="364">
        <v>3.9113590277777774</v>
      </c>
      <c r="X8" s="364">
        <v>3.9113590277777774</v>
      </c>
      <c r="Y8" s="364">
        <v>3.9113590277777774</v>
      </c>
      <c r="Z8" s="364">
        <v>3.9113590277777774</v>
      </c>
      <c r="AA8" s="364">
        <v>3.9113590277777774</v>
      </c>
      <c r="AB8" s="364">
        <v>3.9113590277777774</v>
      </c>
      <c r="AC8" s="364">
        <v>3.9113590277777774</v>
      </c>
      <c r="AD8" s="364">
        <v>3.9113590277777774</v>
      </c>
      <c r="AE8" s="364">
        <v>3.9113590277777774</v>
      </c>
      <c r="AF8" s="364"/>
    </row>
    <row r="9" spans="1:34" x14ac:dyDescent="0.35">
      <c r="A9" s="353" t="s">
        <v>383</v>
      </c>
      <c r="B9" s="364">
        <v>31.494359027777776</v>
      </c>
      <c r="C9" s="364">
        <v>26.911359027777777</v>
      </c>
      <c r="D9" s="364">
        <v>26.911359027777777</v>
      </c>
      <c r="E9" s="364">
        <v>24.411359027777777</v>
      </c>
      <c r="F9" s="364">
        <v>24.411359027777777</v>
      </c>
      <c r="G9" s="364">
        <v>24.411359027777777</v>
      </c>
      <c r="H9" s="364">
        <v>24.411359027777777</v>
      </c>
      <c r="I9" s="364">
        <v>23.711359027777778</v>
      </c>
      <c r="J9" s="364">
        <v>11.411359027777777</v>
      </c>
      <c r="K9" s="364">
        <v>11.411359027777777</v>
      </c>
      <c r="L9" s="364">
        <v>11.411359027777777</v>
      </c>
      <c r="M9" s="364">
        <v>11.411359027777777</v>
      </c>
      <c r="N9" s="364">
        <v>11.411359027777777</v>
      </c>
      <c r="O9" s="364">
        <v>11.411359027777777</v>
      </c>
      <c r="P9" s="364">
        <v>11.411359027777777</v>
      </c>
      <c r="Q9" s="364">
        <v>11.411359027777777</v>
      </c>
      <c r="R9" s="364">
        <v>11.411359027777777</v>
      </c>
      <c r="S9" s="364">
        <v>11.411359027777777</v>
      </c>
      <c r="T9" s="364">
        <v>11.411359027777777</v>
      </c>
      <c r="U9" s="364">
        <v>11.411359027777777</v>
      </c>
      <c r="V9" s="364">
        <v>11.411359027777777</v>
      </c>
      <c r="W9" s="364">
        <v>11.411359027777777</v>
      </c>
      <c r="X9" s="364">
        <v>11.411359027777777</v>
      </c>
      <c r="Y9" s="364">
        <v>11.411359027777777</v>
      </c>
      <c r="Z9" s="364">
        <v>11.411359027777777</v>
      </c>
      <c r="AA9" s="364">
        <v>11.411359027777777</v>
      </c>
      <c r="AB9" s="364">
        <v>11.411359027777777</v>
      </c>
      <c r="AC9" s="364">
        <v>11.411359027777777</v>
      </c>
      <c r="AD9" s="364">
        <v>11.411359027777777</v>
      </c>
      <c r="AE9" s="364">
        <v>11.411359027777777</v>
      </c>
      <c r="AF9" s="364"/>
    </row>
    <row r="31" spans="2:2" x14ac:dyDescent="0.35">
      <c r="B31" s="353" t="s">
        <v>385</v>
      </c>
    </row>
    <row r="34" spans="1:14" x14ac:dyDescent="0.35">
      <c r="A34" s="353" t="s">
        <v>380</v>
      </c>
      <c r="B34" s="353">
        <v>1731</v>
      </c>
      <c r="E34" s="353">
        <f>B35-B37</f>
        <v>429</v>
      </c>
    </row>
    <row r="35" spans="1:14" x14ac:dyDescent="0.35">
      <c r="A35" s="353" t="s">
        <v>384</v>
      </c>
      <c r="B35" s="353">
        <v>1258</v>
      </c>
      <c r="E35" s="353">
        <f>B34-B36</f>
        <v>816</v>
      </c>
    </row>
    <row r="36" spans="1:14" x14ac:dyDescent="0.35">
      <c r="A36" s="353" t="s">
        <v>383</v>
      </c>
      <c r="B36" s="353">
        <v>915</v>
      </c>
    </row>
    <row r="37" spans="1:14" ht="15" thickBot="1" x14ac:dyDescent="0.4">
      <c r="A37" s="353" t="s">
        <v>382</v>
      </c>
      <c r="B37" s="353">
        <v>829</v>
      </c>
      <c r="M37" s="1007" t="s">
        <v>393</v>
      </c>
      <c r="N37" s="1007"/>
    </row>
    <row r="38" spans="1:14" x14ac:dyDescent="0.35">
      <c r="I38" s="370" t="s">
        <v>394</v>
      </c>
      <c r="J38" s="371">
        <v>1257.8823529411766</v>
      </c>
      <c r="K38" s="372">
        <v>1732.4470588235295</v>
      </c>
      <c r="M38" s="366">
        <v>428.82352941176464</v>
      </c>
      <c r="N38" s="366">
        <v>816.48</v>
      </c>
    </row>
    <row r="39" spans="1:14" x14ac:dyDescent="0.35">
      <c r="I39" s="79" t="s">
        <v>389</v>
      </c>
      <c r="J39" s="367">
        <v>1.32E-2</v>
      </c>
      <c r="K39" s="373">
        <v>1.8179999999999998E-2</v>
      </c>
      <c r="M39" s="367">
        <v>4.4999999999999997E-3</v>
      </c>
      <c r="N39" s="367">
        <v>8.568000000000001E-3</v>
      </c>
    </row>
    <row r="40" spans="1:14" x14ac:dyDescent="0.35">
      <c r="I40" s="79" t="s">
        <v>390</v>
      </c>
      <c r="J40" s="368">
        <v>6.8736740597878505</v>
      </c>
      <c r="K40" s="374">
        <v>9.4669238187078104</v>
      </c>
      <c r="M40" s="368">
        <v>2.3432979749276757</v>
      </c>
      <c r="N40" s="368">
        <v>4.461639344262295</v>
      </c>
    </row>
    <row r="41" spans="1:14" x14ac:dyDescent="0.35">
      <c r="I41" s="79" t="s">
        <v>391</v>
      </c>
      <c r="J41" s="369">
        <v>125.78823529411765</v>
      </c>
      <c r="K41" s="375">
        <v>173.24470588235295</v>
      </c>
      <c r="M41" s="369">
        <v>42.882352941176464</v>
      </c>
      <c r="N41" s="369">
        <v>81.647999999999996</v>
      </c>
    </row>
    <row r="42" spans="1:14" ht="15" thickBot="1" x14ac:dyDescent="0.4">
      <c r="I42" s="376" t="s">
        <v>392</v>
      </c>
      <c r="J42" s="377">
        <v>0.2593753411764706</v>
      </c>
      <c r="K42" s="378">
        <v>0.35723058352941178</v>
      </c>
      <c r="M42" s="369">
        <v>8.8423411764705875E-2</v>
      </c>
      <c r="N42" s="369">
        <v>0.168358176</v>
      </c>
    </row>
    <row r="53" spans="4:10" ht="58.5" thickBot="1" x14ac:dyDescent="0.4">
      <c r="D53" s="354"/>
      <c r="E53" s="363" t="s">
        <v>379</v>
      </c>
      <c r="F53" s="363" t="s">
        <v>380</v>
      </c>
      <c r="G53" s="354"/>
    </row>
    <row r="54" spans="4:10" x14ac:dyDescent="0.35">
      <c r="D54" s="362" t="s">
        <v>214</v>
      </c>
      <c r="E54" s="361">
        <v>5.58</v>
      </c>
      <c r="F54" s="361">
        <v>5.58</v>
      </c>
      <c r="G54" s="354"/>
    </row>
    <row r="55" spans="4:10" x14ac:dyDescent="0.35">
      <c r="D55" s="359" t="s">
        <v>213</v>
      </c>
      <c r="E55" s="360">
        <v>0.35458333333333331</v>
      </c>
      <c r="F55" s="360">
        <v>0.35458333333333331</v>
      </c>
      <c r="G55" s="354"/>
      <c r="J55" s="353">
        <f>15*40</f>
        <v>600</v>
      </c>
    </row>
    <row r="56" spans="4:10" x14ac:dyDescent="0.35">
      <c r="D56" s="359" t="s">
        <v>137</v>
      </c>
      <c r="E56" s="358">
        <v>2</v>
      </c>
      <c r="F56" s="358">
        <v>2</v>
      </c>
      <c r="G56" s="354"/>
    </row>
    <row r="57" spans="4:10" x14ac:dyDescent="0.35">
      <c r="D57" s="359" t="s">
        <v>381</v>
      </c>
      <c r="E57" s="358"/>
      <c r="F57" s="358">
        <v>10</v>
      </c>
      <c r="G57" s="354"/>
    </row>
    <row r="58" spans="4:10" x14ac:dyDescent="0.35">
      <c r="D58" s="359" t="s">
        <v>154</v>
      </c>
      <c r="E58" s="358"/>
      <c r="F58" s="358">
        <v>10.1</v>
      </c>
      <c r="G58" s="354"/>
    </row>
    <row r="59" spans="4:10" x14ac:dyDescent="0.35">
      <c r="D59" s="359" t="s">
        <v>153</v>
      </c>
      <c r="E59" s="358"/>
      <c r="F59" s="358">
        <v>6.6</v>
      </c>
      <c r="G59" s="354"/>
    </row>
    <row r="60" spans="4:10" ht="15" thickBot="1" x14ac:dyDescent="0.4">
      <c r="D60" s="357" t="s">
        <v>219</v>
      </c>
      <c r="E60" s="356">
        <v>2.0749999999999997</v>
      </c>
      <c r="F60" s="356">
        <v>2.0749999999999997</v>
      </c>
      <c r="G60" s="354"/>
    </row>
    <row r="61" spans="4:10" x14ac:dyDescent="0.35">
      <c r="D61" s="354"/>
      <c r="E61" s="355">
        <f>SUM(E54:E60)</f>
        <v>10.009583333333333</v>
      </c>
      <c r="F61" s="355">
        <f>SUM(F54:F60)</f>
        <v>36.709583333333335</v>
      </c>
      <c r="G61" s="354"/>
    </row>
    <row r="62" spans="4:10" x14ac:dyDescent="0.35">
      <c r="D62" s="354"/>
      <c r="E62" s="354"/>
      <c r="F62" s="354"/>
      <c r="G62" s="354"/>
    </row>
    <row r="66" spans="1:34" x14ac:dyDescent="0.35">
      <c r="A66" s="353" t="s">
        <v>388</v>
      </c>
      <c r="B66" s="365">
        <v>1</v>
      </c>
      <c r="C66" s="365">
        <v>2</v>
      </c>
      <c r="D66" s="365">
        <v>3</v>
      </c>
      <c r="E66" s="365">
        <v>4</v>
      </c>
      <c r="F66" s="365">
        <v>5</v>
      </c>
      <c r="G66" s="365">
        <v>6</v>
      </c>
      <c r="H66" s="365">
        <v>7</v>
      </c>
      <c r="I66" s="365">
        <v>8</v>
      </c>
      <c r="J66" s="365">
        <v>9</v>
      </c>
      <c r="K66" s="365">
        <v>10</v>
      </c>
      <c r="L66" s="365">
        <v>11</v>
      </c>
      <c r="M66" s="365">
        <v>12</v>
      </c>
      <c r="N66" s="365">
        <v>13</v>
      </c>
      <c r="O66" s="365">
        <v>14</v>
      </c>
      <c r="P66" s="365">
        <v>15</v>
      </c>
      <c r="Q66" s="365">
        <v>16</v>
      </c>
      <c r="R66" s="365">
        <v>17</v>
      </c>
      <c r="S66" s="365">
        <v>18</v>
      </c>
      <c r="T66" s="365">
        <v>19</v>
      </c>
      <c r="U66" s="365">
        <v>20</v>
      </c>
      <c r="V66" s="365">
        <v>21</v>
      </c>
      <c r="W66" s="365">
        <v>22</v>
      </c>
      <c r="X66" s="365">
        <v>23</v>
      </c>
      <c r="Y66" s="365">
        <v>24</v>
      </c>
      <c r="Z66" s="365">
        <v>25</v>
      </c>
      <c r="AA66" s="365">
        <v>26</v>
      </c>
      <c r="AB66" s="365">
        <v>27</v>
      </c>
      <c r="AC66" s="365">
        <v>28</v>
      </c>
      <c r="AD66" s="365">
        <v>29</v>
      </c>
      <c r="AE66" s="365">
        <v>30</v>
      </c>
    </row>
    <row r="67" spans="1:34" x14ac:dyDescent="0.35">
      <c r="A67" s="353" t="s">
        <v>384</v>
      </c>
      <c r="B67" s="364">
        <v>51.486259999999994</v>
      </c>
      <c r="C67" s="364">
        <v>47.584583333333327</v>
      </c>
      <c r="D67" s="364">
        <v>47.584583333333327</v>
      </c>
      <c r="E67" s="364">
        <v>45.184583333333329</v>
      </c>
      <c r="F67" s="364">
        <v>45.184583333333329</v>
      </c>
      <c r="G67" s="364">
        <v>45.184583333333329</v>
      </c>
      <c r="H67" s="364">
        <v>45.184583333333329</v>
      </c>
      <c r="I67" s="364">
        <v>45.184583333333329</v>
      </c>
      <c r="J67" s="364">
        <v>10.084583333333333</v>
      </c>
      <c r="K67" s="364">
        <v>10.084583333333333</v>
      </c>
      <c r="L67" s="364">
        <v>10.084583333333333</v>
      </c>
      <c r="M67" s="364">
        <v>10.084583333333333</v>
      </c>
      <c r="N67" s="364">
        <v>10.084583333333333</v>
      </c>
      <c r="O67" s="364">
        <v>10.084583333333333</v>
      </c>
      <c r="P67" s="364">
        <v>10.084583333333333</v>
      </c>
      <c r="Q67" s="364">
        <v>10.084583333333333</v>
      </c>
      <c r="R67" s="364">
        <v>10.084583333333333</v>
      </c>
      <c r="S67" s="364">
        <v>10.084583333333333</v>
      </c>
      <c r="T67" s="364">
        <v>10.084583333333333</v>
      </c>
      <c r="U67" s="364">
        <v>10.084583333333333</v>
      </c>
      <c r="V67" s="364">
        <v>10.084583333333333</v>
      </c>
      <c r="W67" s="364">
        <v>10.084583333333333</v>
      </c>
      <c r="X67" s="364">
        <v>10.084583333333333</v>
      </c>
      <c r="Y67" s="364">
        <v>10.084583333333333</v>
      </c>
      <c r="Z67" s="364">
        <v>10.084583333333333</v>
      </c>
      <c r="AA67" s="364">
        <v>10.084583333333333</v>
      </c>
      <c r="AB67" s="364">
        <v>10.084583333333333</v>
      </c>
      <c r="AC67" s="364">
        <v>10.084583333333333</v>
      </c>
      <c r="AD67" s="364">
        <v>10.084583333333333</v>
      </c>
      <c r="AE67" s="364">
        <v>10.084583333333333</v>
      </c>
    </row>
    <row r="68" spans="1:34" x14ac:dyDescent="0.35">
      <c r="A68" s="353" t="s">
        <v>387</v>
      </c>
      <c r="B68" s="364">
        <v>51.486259999999994</v>
      </c>
      <c r="C68" s="364">
        <v>47.584583333333327</v>
      </c>
      <c r="D68" s="364">
        <v>47.584583333333327</v>
      </c>
      <c r="E68" s="364">
        <v>45.184583333333329</v>
      </c>
      <c r="F68" s="364">
        <v>45.184583333333329</v>
      </c>
      <c r="G68" s="364">
        <v>45.184583333333329</v>
      </c>
      <c r="H68" s="364">
        <v>45.184583333333329</v>
      </c>
      <c r="I68" s="364">
        <v>45.184583333333329</v>
      </c>
      <c r="J68" s="364">
        <v>20.084583333333331</v>
      </c>
      <c r="K68" s="364">
        <v>20.084583333333331</v>
      </c>
      <c r="L68" s="364">
        <v>20.084583333333331</v>
      </c>
      <c r="M68" s="364">
        <v>20.084583333333331</v>
      </c>
      <c r="N68" s="364">
        <v>20.084583333333331</v>
      </c>
      <c r="O68" s="364">
        <v>20.084583333333331</v>
      </c>
      <c r="P68" s="364">
        <v>20.084583333333331</v>
      </c>
      <c r="Q68" s="364">
        <v>20.084583333333331</v>
      </c>
      <c r="R68" s="364">
        <v>20.084583333333331</v>
      </c>
      <c r="S68" s="364">
        <v>20.084583333333331</v>
      </c>
      <c r="T68" s="364">
        <v>20.084583333333331</v>
      </c>
      <c r="U68" s="364">
        <v>20.084583333333331</v>
      </c>
      <c r="V68" s="364">
        <v>20.084583333333331</v>
      </c>
      <c r="W68" s="364">
        <v>20.084583333333331</v>
      </c>
      <c r="X68" s="364">
        <v>20.084583333333331</v>
      </c>
      <c r="Y68" s="364">
        <v>20.084583333333331</v>
      </c>
      <c r="Z68" s="364">
        <v>20.084583333333331</v>
      </c>
      <c r="AA68" s="364">
        <v>20.084583333333331</v>
      </c>
      <c r="AB68" s="364">
        <v>20.084583333333331</v>
      </c>
      <c r="AC68" s="364">
        <v>20.084583333333331</v>
      </c>
      <c r="AD68" s="364">
        <v>20.084583333333331</v>
      </c>
      <c r="AE68" s="364">
        <v>20.084583333333331</v>
      </c>
      <c r="AF68" s="364"/>
    </row>
    <row r="69" spans="1:34" x14ac:dyDescent="0.35">
      <c r="A69" s="353" t="s">
        <v>386</v>
      </c>
      <c r="B69" s="364">
        <v>68.18625999999999</v>
      </c>
      <c r="C69" s="364">
        <v>64.28458333333333</v>
      </c>
      <c r="D69" s="364">
        <v>64.28458333333333</v>
      </c>
      <c r="E69" s="364">
        <v>61.884583333333332</v>
      </c>
      <c r="F69" s="364">
        <v>61.884583333333332</v>
      </c>
      <c r="G69" s="364">
        <v>61.884583333333332</v>
      </c>
      <c r="H69" s="364">
        <v>61.884583333333332</v>
      </c>
      <c r="I69" s="364">
        <v>61.884583333333332</v>
      </c>
      <c r="J69" s="364">
        <v>26.784583333333334</v>
      </c>
      <c r="K69" s="364">
        <v>26.784583333333334</v>
      </c>
      <c r="L69" s="364">
        <v>26.784583333333334</v>
      </c>
      <c r="M69" s="364">
        <v>26.784583333333334</v>
      </c>
      <c r="N69" s="364">
        <v>26.784583333333334</v>
      </c>
      <c r="O69" s="364">
        <v>26.784583333333334</v>
      </c>
      <c r="P69" s="364">
        <v>26.784583333333334</v>
      </c>
      <c r="Q69" s="364">
        <v>26.784583333333334</v>
      </c>
      <c r="R69" s="364">
        <v>26.784583333333334</v>
      </c>
      <c r="S69" s="364">
        <v>26.784583333333334</v>
      </c>
      <c r="T69" s="364">
        <v>26.784583333333334</v>
      </c>
      <c r="U69" s="364">
        <v>26.784583333333334</v>
      </c>
      <c r="V69" s="364">
        <v>26.784583333333334</v>
      </c>
      <c r="W69" s="364">
        <v>26.784583333333334</v>
      </c>
      <c r="X69" s="364">
        <v>26.784583333333334</v>
      </c>
      <c r="Y69" s="364">
        <v>26.784583333333334</v>
      </c>
      <c r="Z69" s="364">
        <v>26.784583333333334</v>
      </c>
      <c r="AA69" s="364">
        <v>26.784583333333334</v>
      </c>
      <c r="AB69" s="364">
        <v>26.784583333333334</v>
      </c>
      <c r="AC69" s="364">
        <v>26.784583333333334</v>
      </c>
      <c r="AD69" s="364">
        <v>26.784583333333334</v>
      </c>
      <c r="AE69" s="364">
        <v>26.784583333333334</v>
      </c>
      <c r="AF69" s="364">
        <v>26.784583333333334</v>
      </c>
      <c r="AG69" s="353">
        <v>26.784583333333334</v>
      </c>
      <c r="AH69" s="353">
        <v>26.784583333333334</v>
      </c>
    </row>
    <row r="70" spans="1:34" s="364" customFormat="1" x14ac:dyDescent="0.35">
      <c r="A70" s="353" t="s">
        <v>380</v>
      </c>
      <c r="B70" s="364">
        <v>68.18625999999999</v>
      </c>
      <c r="C70" s="364">
        <v>64.28458333333333</v>
      </c>
      <c r="D70" s="364">
        <v>64.28458333333333</v>
      </c>
      <c r="E70" s="364">
        <v>61.884583333333332</v>
      </c>
      <c r="F70" s="364">
        <v>61.884583333333332</v>
      </c>
      <c r="G70" s="364">
        <v>61.884583333333332</v>
      </c>
      <c r="H70" s="364">
        <v>61.884583333333332</v>
      </c>
      <c r="I70" s="364">
        <v>61.884583333333332</v>
      </c>
      <c r="J70" s="364">
        <v>36.784583333333337</v>
      </c>
      <c r="K70" s="364">
        <v>36.784583333333337</v>
      </c>
      <c r="L70" s="364">
        <v>36.784583333333337</v>
      </c>
      <c r="M70" s="364">
        <v>36.784583333333337</v>
      </c>
      <c r="N70" s="364">
        <v>36.784583333333337</v>
      </c>
      <c r="O70" s="364">
        <v>36.784583333333337</v>
      </c>
      <c r="P70" s="364">
        <v>36.784583333333337</v>
      </c>
      <c r="Q70" s="364">
        <v>36.784583333333337</v>
      </c>
      <c r="R70" s="364">
        <v>36.784583333333337</v>
      </c>
      <c r="S70" s="364">
        <v>36.784583333333337</v>
      </c>
      <c r="T70" s="364">
        <v>36.784583333333337</v>
      </c>
      <c r="U70" s="364">
        <v>36.784583333333337</v>
      </c>
      <c r="V70" s="364">
        <v>36.784583333333337</v>
      </c>
      <c r="W70" s="364">
        <v>36.784583333333337</v>
      </c>
      <c r="X70" s="364">
        <v>36.784583333333337</v>
      </c>
      <c r="Y70" s="364">
        <v>36.784583333333337</v>
      </c>
      <c r="Z70" s="364">
        <v>36.784583333333337</v>
      </c>
      <c r="AA70" s="364">
        <v>36.784583333333337</v>
      </c>
      <c r="AB70" s="364">
        <v>36.784583333333337</v>
      </c>
      <c r="AC70" s="364">
        <v>36.784583333333337</v>
      </c>
      <c r="AD70" s="364">
        <v>36.784583333333337</v>
      </c>
      <c r="AE70" s="364">
        <v>36.784583333333337</v>
      </c>
      <c r="AF70" s="364">
        <v>36.784583333333337</v>
      </c>
      <c r="AG70" s="364">
        <v>36.784583333333337</v>
      </c>
      <c r="AH70" s="364">
        <v>36.784583333333337</v>
      </c>
    </row>
    <row r="72" spans="1:34" x14ac:dyDescent="0.35">
      <c r="A72" s="353" t="s">
        <v>382</v>
      </c>
      <c r="B72" s="364">
        <v>23.994359027777776</v>
      </c>
      <c r="C72" s="364">
        <v>19.411359027777777</v>
      </c>
      <c r="D72" s="364">
        <v>19.411359027777777</v>
      </c>
      <c r="E72" s="364">
        <v>16.911359027777777</v>
      </c>
      <c r="F72" s="364">
        <v>16.911359027777777</v>
      </c>
      <c r="G72" s="364">
        <v>16.911359027777777</v>
      </c>
      <c r="H72" s="364">
        <v>16.911359027777777</v>
      </c>
      <c r="I72" s="364">
        <v>16.211359027777778</v>
      </c>
      <c r="J72" s="364">
        <v>3.9113590277777774</v>
      </c>
      <c r="K72" s="364">
        <v>3.9113590277777774</v>
      </c>
      <c r="L72" s="364">
        <v>3.9113590277777774</v>
      </c>
      <c r="M72" s="364">
        <v>3.9113590277777774</v>
      </c>
      <c r="N72" s="364">
        <v>3.9113590277777774</v>
      </c>
      <c r="O72" s="364">
        <v>3.9113590277777774</v>
      </c>
      <c r="P72" s="364">
        <v>3.9113590277777774</v>
      </c>
      <c r="Q72" s="364">
        <v>3.9113590277777774</v>
      </c>
      <c r="R72" s="364">
        <v>3.9113590277777774</v>
      </c>
      <c r="S72" s="364">
        <v>3.9113590277777774</v>
      </c>
      <c r="T72" s="364">
        <v>3.9113590277777774</v>
      </c>
      <c r="U72" s="364">
        <v>3.9113590277777774</v>
      </c>
      <c r="V72" s="364">
        <v>3.9113590277777774</v>
      </c>
      <c r="W72" s="364">
        <v>3.9113590277777774</v>
      </c>
      <c r="X72" s="364">
        <v>3.9113590277777774</v>
      </c>
      <c r="Y72" s="364">
        <v>3.9113590277777774</v>
      </c>
      <c r="Z72" s="364">
        <v>3.9113590277777774</v>
      </c>
      <c r="AA72" s="364">
        <v>3.9113590277777774</v>
      </c>
      <c r="AB72" s="364">
        <v>3.9113590277777774</v>
      </c>
      <c r="AC72" s="364">
        <v>3.9113590277777774</v>
      </c>
      <c r="AD72" s="364">
        <v>3.9113590277777774</v>
      </c>
      <c r="AE72" s="364">
        <v>3.9113590277777774</v>
      </c>
      <c r="AF72" s="364"/>
    </row>
    <row r="73" spans="1:34" x14ac:dyDescent="0.35">
      <c r="A73" s="353" t="s">
        <v>383</v>
      </c>
      <c r="B73" s="364">
        <v>31.494359027777776</v>
      </c>
      <c r="C73" s="364">
        <v>26.911359027777777</v>
      </c>
      <c r="D73" s="364">
        <v>26.911359027777777</v>
      </c>
      <c r="E73" s="364">
        <v>24.411359027777777</v>
      </c>
      <c r="F73" s="364">
        <v>24.411359027777777</v>
      </c>
      <c r="G73" s="364">
        <v>24.411359027777777</v>
      </c>
      <c r="H73" s="364">
        <v>24.411359027777777</v>
      </c>
      <c r="I73" s="364">
        <v>23.711359027777778</v>
      </c>
      <c r="J73" s="364">
        <v>11.411359027777777</v>
      </c>
      <c r="K73" s="364">
        <v>11.411359027777777</v>
      </c>
      <c r="L73" s="364">
        <v>11.411359027777777</v>
      </c>
      <c r="M73" s="364">
        <v>11.411359027777777</v>
      </c>
      <c r="N73" s="364">
        <v>11.411359027777777</v>
      </c>
      <c r="O73" s="364">
        <v>11.411359027777777</v>
      </c>
      <c r="P73" s="364">
        <v>11.411359027777777</v>
      </c>
      <c r="Q73" s="364">
        <v>11.411359027777777</v>
      </c>
      <c r="R73" s="364">
        <v>11.411359027777777</v>
      </c>
      <c r="S73" s="364">
        <v>11.411359027777777</v>
      </c>
      <c r="T73" s="364">
        <v>11.411359027777777</v>
      </c>
      <c r="U73" s="364">
        <v>11.411359027777777</v>
      </c>
      <c r="V73" s="364">
        <v>11.411359027777777</v>
      </c>
      <c r="W73" s="364">
        <v>11.411359027777777</v>
      </c>
      <c r="X73" s="364">
        <v>11.411359027777777</v>
      </c>
      <c r="Y73" s="364">
        <v>11.411359027777777</v>
      </c>
      <c r="Z73" s="364">
        <v>11.411359027777777</v>
      </c>
      <c r="AA73" s="364">
        <v>11.411359027777777</v>
      </c>
      <c r="AB73" s="364">
        <v>11.411359027777777</v>
      </c>
      <c r="AC73" s="364">
        <v>11.411359027777777</v>
      </c>
      <c r="AD73" s="364">
        <v>11.411359027777777</v>
      </c>
      <c r="AE73" s="364">
        <v>11.411359027777777</v>
      </c>
      <c r="AF73" s="364"/>
    </row>
    <row r="95" spans="2:2" x14ac:dyDescent="0.35">
      <c r="B95" s="353" t="s">
        <v>385</v>
      </c>
    </row>
    <row r="98" spans="1:5" x14ac:dyDescent="0.35">
      <c r="A98" s="353" t="s">
        <v>380</v>
      </c>
      <c r="B98" s="353">
        <v>1731</v>
      </c>
      <c r="E98" s="353">
        <f>B99-B101</f>
        <v>1258</v>
      </c>
    </row>
    <row r="99" spans="1:5" x14ac:dyDescent="0.35">
      <c r="A99" s="353" t="s">
        <v>384</v>
      </c>
      <c r="B99" s="353">
        <v>1258</v>
      </c>
      <c r="E99" s="353">
        <f>B98-B100</f>
        <v>816</v>
      </c>
    </row>
    <row r="100" spans="1:5" x14ac:dyDescent="0.35">
      <c r="A100" s="353" t="s">
        <v>383</v>
      </c>
      <c r="B100" s="353">
        <v>915</v>
      </c>
    </row>
  </sheetData>
  <mergeCells count="1">
    <mergeCell ref="M37:N37"/>
  </mergeCells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688F-5DBC-4D0F-B5F1-6AA1FC95C148}">
  <sheetPr>
    <tabColor rgb="FFFF0000"/>
  </sheetPr>
  <dimension ref="A1:Q126"/>
  <sheetViews>
    <sheetView showGridLines="0" zoomScale="85" zoomScaleNormal="85" workbookViewId="0">
      <pane ySplit="6" topLeftCell="A19" activePane="bottomLeft" state="frozen"/>
      <selection pane="bottomLeft" activeCell="E26" sqref="E26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6" width="18.6328125" style="43" customWidth="1"/>
    <col min="7" max="7" width="17.453125" style="43" customWidth="1"/>
    <col min="8" max="8" width="15.6328125" style="43" customWidth="1"/>
    <col min="9" max="9" width="18.6328125" style="43" hidden="1" customWidth="1"/>
    <col min="10" max="10" width="11.453125" style="43"/>
    <col min="11" max="11" width="20" style="43" bestFit="1" customWidth="1"/>
    <col min="12" max="12" width="13.453125" style="43" customWidth="1"/>
    <col min="13" max="16" width="14.90625" style="43" customWidth="1"/>
    <col min="17" max="16384" width="11.453125" style="43"/>
  </cols>
  <sheetData>
    <row r="1" spans="1:16" ht="20.5" thickBot="1" x14ac:dyDescent="0.3">
      <c r="E1" s="966" t="s">
        <v>98</v>
      </c>
      <c r="F1" s="967"/>
      <c r="G1" s="967"/>
      <c r="H1" s="992"/>
      <c r="I1" s="555"/>
    </row>
    <row r="2" spans="1:16" ht="13.5" customHeight="1" thickBot="1" x14ac:dyDescent="0.55000000000000004">
      <c r="E2" s="977" t="s">
        <v>595</v>
      </c>
      <c r="F2" s="993"/>
      <c r="G2" s="993"/>
      <c r="H2" s="994"/>
      <c r="I2" s="556"/>
      <c r="J2" s="990" t="s">
        <v>596</v>
      </c>
      <c r="K2" s="991"/>
      <c r="L2" s="991"/>
    </row>
    <row r="3" spans="1:16" ht="8.4" customHeight="1" thickBot="1" x14ac:dyDescent="0.55000000000000004">
      <c r="B3" s="45"/>
      <c r="C3" s="46" t="s">
        <v>99</v>
      </c>
      <c r="E3" s="978"/>
      <c r="F3" s="995"/>
      <c r="G3" s="995"/>
      <c r="H3" s="996"/>
      <c r="I3" s="556"/>
      <c r="J3" s="990"/>
      <c r="K3" s="991"/>
      <c r="L3" s="991"/>
    </row>
    <row r="4" spans="1:16" ht="45.65" customHeight="1" thickBot="1" x14ac:dyDescent="0.35">
      <c r="A4" s="47"/>
      <c r="B4" s="48"/>
      <c r="C4" s="47"/>
      <c r="E4" s="252" t="s">
        <v>603</v>
      </c>
      <c r="F4" s="252" t="s">
        <v>159</v>
      </c>
      <c r="G4" s="252" t="s">
        <v>160</v>
      </c>
      <c r="H4" s="252" t="s">
        <v>161</v>
      </c>
      <c r="I4" s="252" t="s">
        <v>604</v>
      </c>
    </row>
    <row r="5" spans="1:16" ht="19.25" customHeight="1" thickBot="1" x14ac:dyDescent="0.35">
      <c r="A5" s="47"/>
      <c r="B5" s="49"/>
      <c r="C5" s="47"/>
      <c r="E5" s="997" t="s">
        <v>101</v>
      </c>
      <c r="F5" s="998"/>
      <c r="G5" s="998"/>
      <c r="H5" s="999"/>
      <c r="I5" s="557"/>
      <c r="J5" s="46"/>
      <c r="K5" s="46"/>
      <c r="L5" s="46"/>
      <c r="M5" s="46"/>
    </row>
    <row r="6" spans="1:16" ht="23.5" thickBot="1" x14ac:dyDescent="0.55000000000000004">
      <c r="A6" s="970" t="s">
        <v>102</v>
      </c>
      <c r="B6" s="971"/>
      <c r="C6" s="971"/>
      <c r="E6" s="254">
        <f>E86/E121</f>
        <v>25.86857967227732</v>
      </c>
      <c r="F6" s="256" t="e">
        <f>F86/F121</f>
        <v>#REF!</v>
      </c>
      <c r="G6" s="254" t="e">
        <f>G86/G121</f>
        <v>#REF!</v>
      </c>
      <c r="H6" s="254" t="e">
        <f>H86/H121</f>
        <v>#REF!</v>
      </c>
      <c r="I6" s="254" t="e">
        <f>I86/I121</f>
        <v>#REF!</v>
      </c>
      <c r="J6" s="46"/>
      <c r="K6" s="122" t="s">
        <v>101</v>
      </c>
      <c r="L6" s="122"/>
      <c r="M6" s="122"/>
      <c r="N6" s="122"/>
      <c r="O6" s="123"/>
    </row>
    <row r="7" spans="1:16" s="51" customFormat="1" ht="16" thickBot="1" x14ac:dyDescent="0.4">
      <c r="B7" s="52"/>
      <c r="E7" s="1000" t="s">
        <v>103</v>
      </c>
      <c r="F7" s="1000"/>
      <c r="G7" s="1000"/>
      <c r="H7" s="1000"/>
      <c r="I7" s="558"/>
      <c r="J7" s="46"/>
      <c r="K7" s="46">
        <v>15.61316830332931</v>
      </c>
      <c r="L7" s="46">
        <v>10.887879895159058</v>
      </c>
      <c r="M7" s="46">
        <v>10.218213763843732</v>
      </c>
      <c r="N7" s="46">
        <v>7.9579053107770212</v>
      </c>
    </row>
    <row r="8" spans="1:16" ht="13.5" outlineLevel="1" thickBot="1" x14ac:dyDescent="0.35">
      <c r="A8" s="972" t="s">
        <v>104</v>
      </c>
      <c r="B8" s="53"/>
      <c r="C8" s="54" t="s">
        <v>105</v>
      </c>
      <c r="E8" s="253">
        <v>60</v>
      </c>
      <c r="F8" s="253">
        <v>60</v>
      </c>
      <c r="G8" s="253">
        <v>60</v>
      </c>
      <c r="H8" s="253">
        <v>60</v>
      </c>
      <c r="I8" s="253">
        <v>40</v>
      </c>
      <c r="J8" s="46"/>
      <c r="K8" s="122">
        <f>J8-E6</f>
        <v>-25.86857967227732</v>
      </c>
      <c r="L8" s="46"/>
      <c r="M8" s="46"/>
      <c r="N8" s="46"/>
    </row>
    <row r="9" spans="1:16" ht="13.5" outlineLevel="1" thickBot="1" x14ac:dyDescent="0.35">
      <c r="A9" s="973"/>
      <c r="F9" s="43" t="s">
        <v>335</v>
      </c>
      <c r="J9" s="46"/>
      <c r="K9" s="46"/>
      <c r="L9" s="46"/>
      <c r="M9" s="46">
        <v>24.92531789763996</v>
      </c>
      <c r="N9" s="46">
        <v>14.003149333006645</v>
      </c>
      <c r="O9" s="43">
        <v>12.789564866041749</v>
      </c>
      <c r="P9" s="43">
        <v>9.1339715653708105</v>
      </c>
    </row>
    <row r="10" spans="1:16" ht="33" customHeight="1" outlineLevel="1" thickBot="1" x14ac:dyDescent="0.45">
      <c r="A10" s="973"/>
      <c r="B10" s="975" t="s">
        <v>106</v>
      </c>
      <c r="C10" s="56" t="s">
        <v>107</v>
      </c>
      <c r="E10" s="57">
        <v>0.92</v>
      </c>
      <c r="F10" s="57">
        <v>0.92</v>
      </c>
      <c r="G10" s="57">
        <v>0.92</v>
      </c>
      <c r="H10" s="57">
        <v>0.92</v>
      </c>
      <c r="I10" s="57">
        <v>1</v>
      </c>
      <c r="J10" s="46"/>
      <c r="K10" s="46"/>
      <c r="L10" s="46"/>
      <c r="M10" s="254">
        <f>M9-E6</f>
        <v>-0.94326177463736016</v>
      </c>
      <c r="N10" s="254" t="e">
        <f t="shared" ref="N10:P10" si="0">N9-F6</f>
        <v>#REF!</v>
      </c>
      <c r="O10" s="254" t="e">
        <f t="shared" si="0"/>
        <v>#REF!</v>
      </c>
      <c r="P10" s="254" t="e">
        <f t="shared" si="0"/>
        <v>#REF!</v>
      </c>
    </row>
    <row r="11" spans="1:16" ht="13.5" outlineLevel="1" thickBot="1" x14ac:dyDescent="0.35">
      <c r="A11" s="973"/>
      <c r="B11" s="976"/>
      <c r="C11" s="58" t="s">
        <v>108</v>
      </c>
      <c r="E11" s="59">
        <v>0.7</v>
      </c>
      <c r="F11" s="59">
        <v>0.7</v>
      </c>
      <c r="G11" s="59">
        <v>0.7</v>
      </c>
      <c r="H11" s="59">
        <v>0.7</v>
      </c>
      <c r="I11" s="59">
        <v>0.7</v>
      </c>
      <c r="J11" s="46"/>
      <c r="L11" s="46"/>
      <c r="M11" s="46"/>
      <c r="N11" s="46"/>
    </row>
    <row r="12" spans="1:16" ht="13.5" outlineLevel="1" thickBot="1" x14ac:dyDescent="0.35">
      <c r="A12" s="973"/>
      <c r="B12" s="60"/>
      <c r="C12" s="61"/>
      <c r="E12" s="46"/>
      <c r="F12" s="46"/>
      <c r="G12" s="46"/>
      <c r="H12" s="46"/>
      <c r="I12" s="46"/>
      <c r="J12" s="46"/>
      <c r="K12" s="46"/>
      <c r="L12" s="46"/>
      <c r="M12" s="46"/>
      <c r="N12" s="46"/>
    </row>
    <row r="13" spans="1:16" s="64" customFormat="1" ht="16" outlineLevel="1" thickBot="1" x14ac:dyDescent="0.4">
      <c r="A13" s="974"/>
      <c r="B13" s="62" t="s">
        <v>109</v>
      </c>
      <c r="C13" s="63"/>
      <c r="E13" s="65">
        <f>E8*(E10-E11)</f>
        <v>13.200000000000005</v>
      </c>
      <c r="F13" s="65">
        <f>F8*(F10-F11)</f>
        <v>13.200000000000005</v>
      </c>
      <c r="G13" s="65">
        <f>G8*(G10-G11)</f>
        <v>13.200000000000005</v>
      </c>
      <c r="H13" s="65">
        <f>H8*(H10-H11)</f>
        <v>13.200000000000005</v>
      </c>
      <c r="I13" s="65">
        <f>I8*(I10-I11)</f>
        <v>12.000000000000002</v>
      </c>
      <c r="J13" s="46"/>
      <c r="K13" s="46"/>
      <c r="L13" s="46">
        <f>24.9-17.4</f>
        <v>7.5</v>
      </c>
      <c r="M13" s="46"/>
      <c r="N13" s="46"/>
    </row>
    <row r="14" spans="1:16" ht="13.5" thickBot="1" x14ac:dyDescent="0.35">
      <c r="B14" s="66"/>
      <c r="C14" s="67"/>
      <c r="J14" s="46"/>
      <c r="K14" s="46"/>
      <c r="L14" s="46"/>
      <c r="M14" s="46"/>
      <c r="N14" s="46"/>
    </row>
    <row r="15" spans="1:16" ht="12.75" customHeight="1" outlineLevel="2" x14ac:dyDescent="0.3">
      <c r="A15" s="68"/>
      <c r="B15" s="956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46"/>
      <c r="M15" s="46"/>
      <c r="N15" s="46"/>
    </row>
    <row r="16" spans="1:16" outlineLevel="2" x14ac:dyDescent="0.3">
      <c r="A16" s="68"/>
      <c r="B16" s="957"/>
      <c r="C16" s="70" t="s">
        <v>112</v>
      </c>
      <c r="E16" s="71">
        <v>0.08</v>
      </c>
      <c r="F16" s="71">
        <v>0.08</v>
      </c>
      <c r="G16" s="71">
        <v>0.08</v>
      </c>
      <c r="H16" s="71">
        <v>0.08</v>
      </c>
      <c r="I16" s="71">
        <v>0.08</v>
      </c>
      <c r="J16" s="46"/>
      <c r="K16" s="46"/>
      <c r="L16" s="46"/>
      <c r="M16" s="46"/>
      <c r="N16" s="46"/>
    </row>
    <row r="17" spans="1:17" s="46" customFormat="1" ht="16.5" customHeight="1" outlineLevel="1" thickBot="1" x14ac:dyDescent="0.35">
      <c r="A17" s="68"/>
      <c r="B17" s="958"/>
      <c r="C17" s="72" t="s">
        <v>113</v>
      </c>
      <c r="E17" s="73">
        <f t="shared" ref="E17:I17" si="1">E15*E16</f>
        <v>0.08</v>
      </c>
      <c r="F17" s="73">
        <f t="shared" si="1"/>
        <v>0.08</v>
      </c>
      <c r="G17" s="73">
        <f t="shared" si="1"/>
        <v>0.08</v>
      </c>
      <c r="H17" s="73">
        <f t="shared" si="1"/>
        <v>0.08</v>
      </c>
      <c r="I17" s="73">
        <f t="shared" si="1"/>
        <v>0.08</v>
      </c>
    </row>
    <row r="18" spans="1:17" ht="13.5" thickBot="1" x14ac:dyDescent="0.35">
      <c r="B18" s="66"/>
      <c r="C18" s="67"/>
      <c r="J18" s="46"/>
      <c r="K18" s="46"/>
      <c r="L18" s="46"/>
      <c r="M18" s="46"/>
      <c r="N18" s="46"/>
    </row>
    <row r="19" spans="1:17" ht="12.75" customHeight="1" outlineLevel="2" x14ac:dyDescent="0.3">
      <c r="A19" s="959" t="s">
        <v>114</v>
      </c>
      <c r="B19" s="962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 t="s">
        <v>671</v>
      </c>
      <c r="K19" s="46"/>
      <c r="L19" s="46"/>
      <c r="M19" s="46"/>
      <c r="N19" s="46"/>
    </row>
    <row r="20" spans="1:17" ht="12.75" customHeight="1" outlineLevel="2" x14ac:dyDescent="0.3">
      <c r="A20" s="960"/>
      <c r="B20" s="963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200</v>
      </c>
      <c r="K20" s="46"/>
      <c r="L20" s="46"/>
      <c r="M20" s="46"/>
      <c r="N20" s="46"/>
    </row>
    <row r="21" spans="1:17" ht="12.75" customHeight="1" outlineLevel="2" x14ac:dyDescent="0.3">
      <c r="A21" s="960"/>
      <c r="B21" s="963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46"/>
      <c r="M21" s="46"/>
      <c r="N21" s="46"/>
    </row>
    <row r="22" spans="1:17" ht="12.75" customHeight="1" outlineLevel="2" x14ac:dyDescent="0.3">
      <c r="A22" s="960"/>
      <c r="B22" s="963"/>
      <c r="C22" s="79" t="s">
        <v>119</v>
      </c>
      <c r="E22" s="80">
        <f t="shared" ref="E22:I22" si="2">E21/3600*E20/1000*24*60/E19</f>
        <v>2.5000000000000001E-3</v>
      </c>
      <c r="F22" s="80">
        <f t="shared" si="2"/>
        <v>2.5000000000000001E-3</v>
      </c>
      <c r="G22" s="80">
        <f t="shared" si="2"/>
        <v>2.5000000000000001E-3</v>
      </c>
      <c r="H22" s="80">
        <f t="shared" si="2"/>
        <v>2.5000000000000001E-3</v>
      </c>
      <c r="I22" s="80">
        <f t="shared" si="2"/>
        <v>2.5000000000000001E-3</v>
      </c>
      <c r="J22" s="46"/>
      <c r="K22" s="46"/>
      <c r="L22" s="46"/>
      <c r="M22" s="46"/>
      <c r="N22" s="46"/>
    </row>
    <row r="23" spans="1:17" outlineLevel="2" x14ac:dyDescent="0.3">
      <c r="A23" s="960"/>
      <c r="B23" s="964"/>
      <c r="C23" s="81" t="s">
        <v>120</v>
      </c>
      <c r="E23" s="82">
        <v>30</v>
      </c>
      <c r="F23" s="82">
        <v>30</v>
      </c>
      <c r="G23" s="82">
        <v>30</v>
      </c>
      <c r="H23" s="82">
        <v>30</v>
      </c>
      <c r="I23" s="82">
        <v>30</v>
      </c>
      <c r="J23" s="46"/>
      <c r="K23" s="46"/>
      <c r="L23" s="46"/>
      <c r="M23" s="46"/>
      <c r="N23" s="46"/>
    </row>
    <row r="24" spans="1:17" s="46" customFormat="1" ht="16.5" customHeight="1" outlineLevel="1" thickBot="1" x14ac:dyDescent="0.35">
      <c r="A24" s="960"/>
      <c r="B24" s="965"/>
      <c r="C24" s="83" t="s">
        <v>113</v>
      </c>
      <c r="E24" s="73">
        <f t="shared" ref="E24:I24" si="3">E23*E22</f>
        <v>7.4999999999999997E-2</v>
      </c>
      <c r="F24" s="73">
        <f t="shared" si="3"/>
        <v>7.4999999999999997E-2</v>
      </c>
      <c r="G24" s="73">
        <f t="shared" si="3"/>
        <v>7.4999999999999997E-2</v>
      </c>
      <c r="H24" s="391">
        <f t="shared" si="3"/>
        <v>7.4999999999999997E-2</v>
      </c>
      <c r="I24" s="73">
        <f t="shared" si="3"/>
        <v>7.4999999999999997E-2</v>
      </c>
    </row>
    <row r="25" spans="1:17" ht="13.5" outlineLevel="1" thickBot="1" x14ac:dyDescent="0.35">
      <c r="A25" s="960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7" outlineLevel="2" x14ac:dyDescent="0.3">
      <c r="A26" s="960"/>
      <c r="B26" s="962" t="s">
        <v>454</v>
      </c>
      <c r="C26" s="87" t="s">
        <v>162</v>
      </c>
      <c r="D26" s="46"/>
      <c r="E26" s="261">
        <v>1</v>
      </c>
      <c r="F26" s="261">
        <v>1</v>
      </c>
      <c r="G26" s="261">
        <v>1</v>
      </c>
      <c r="H26" s="261">
        <v>1</v>
      </c>
      <c r="I26" s="261">
        <v>1</v>
      </c>
      <c r="J26" s="46" t="s">
        <v>460</v>
      </c>
      <c r="K26" s="46"/>
      <c r="L26" s="46"/>
      <c r="M26" s="46"/>
      <c r="N26" s="46"/>
    </row>
    <row r="27" spans="1:17" outlineLevel="2" x14ac:dyDescent="0.3">
      <c r="A27" s="960"/>
      <c r="B27" s="964"/>
      <c r="C27" s="88" t="s">
        <v>163</v>
      </c>
      <c r="E27" s="128">
        <v>0</v>
      </c>
      <c r="F27" s="128">
        <v>0</v>
      </c>
      <c r="G27" s="128">
        <v>0</v>
      </c>
      <c r="H27" s="128">
        <v>0</v>
      </c>
      <c r="I27" s="710">
        <v>192</v>
      </c>
      <c r="J27" s="128" t="s">
        <v>164</v>
      </c>
      <c r="K27" s="128">
        <f>24*8</f>
        <v>192</v>
      </c>
      <c r="L27" s="128" t="s">
        <v>669</v>
      </c>
      <c r="M27" s="128" t="s">
        <v>673</v>
      </c>
      <c r="N27" s="46"/>
    </row>
    <row r="28" spans="1:17" s="46" customFormat="1" ht="16.5" customHeight="1" outlineLevel="1" thickBot="1" x14ac:dyDescent="0.35">
      <c r="A28" s="960"/>
      <c r="B28" s="965"/>
      <c r="C28" s="89" t="s">
        <v>113</v>
      </c>
      <c r="E28" s="73">
        <f>E26*E27/1000</f>
        <v>0</v>
      </c>
      <c r="F28" s="73">
        <f>F26*F27/1000</f>
        <v>0</v>
      </c>
      <c r="G28" s="73">
        <f>G26*G27/1000</f>
        <v>0</v>
      </c>
      <c r="H28" s="73">
        <f>H26*H27/1000</f>
        <v>0</v>
      </c>
      <c r="I28" s="73">
        <f>I26*I27/1000</f>
        <v>0.192</v>
      </c>
    </row>
    <row r="29" spans="1:17" s="46" customFormat="1" ht="16.5" customHeight="1" outlineLevel="1" thickBot="1" x14ac:dyDescent="0.35">
      <c r="A29" s="960"/>
      <c r="B29" s="85"/>
      <c r="C29" s="86"/>
      <c r="E29" s="90"/>
      <c r="F29" s="90"/>
      <c r="G29" s="90"/>
      <c r="H29" s="90"/>
      <c r="I29" s="90"/>
    </row>
    <row r="30" spans="1:17" s="46" customFormat="1" ht="12.75" customHeight="1" outlineLevel="2" x14ac:dyDescent="0.3">
      <c r="A30" s="960"/>
      <c r="B30" s="962" t="s">
        <v>456</v>
      </c>
      <c r="C30" s="87" t="s">
        <v>166</v>
      </c>
      <c r="E30" s="91">
        <v>3300</v>
      </c>
      <c r="F30" s="91">
        <v>3300</v>
      </c>
      <c r="G30" s="91">
        <v>3300</v>
      </c>
      <c r="H30" s="91">
        <v>3300</v>
      </c>
      <c r="I30" s="91">
        <v>3300</v>
      </c>
    </row>
    <row r="31" spans="1:17" outlineLevel="2" x14ac:dyDescent="0.3">
      <c r="A31" s="960"/>
      <c r="B31" s="964"/>
      <c r="C31" s="88" t="s">
        <v>169</v>
      </c>
      <c r="E31" s="78">
        <v>90</v>
      </c>
      <c r="F31" s="78">
        <v>90</v>
      </c>
      <c r="G31" s="78">
        <v>90</v>
      </c>
      <c r="H31" s="78">
        <v>90</v>
      </c>
      <c r="I31" s="78">
        <v>90</v>
      </c>
      <c r="J31" s="46"/>
      <c r="K31" s="46"/>
      <c r="L31" s="46"/>
      <c r="M31" s="46"/>
      <c r="P31" s="46"/>
      <c r="Q31" s="46"/>
    </row>
    <row r="32" spans="1:17" s="46" customFormat="1" ht="16.5" customHeight="1" outlineLevel="1" thickBot="1" x14ac:dyDescent="0.35">
      <c r="A32" s="960"/>
      <c r="B32" s="965"/>
      <c r="C32" s="89" t="s">
        <v>113</v>
      </c>
      <c r="E32" s="73">
        <f>E30*(E31/3600)/1000</f>
        <v>8.2500000000000004E-2</v>
      </c>
      <c r="F32" s="73">
        <f t="shared" ref="F32:H32" si="4">F30*(F31/3600)/1000</f>
        <v>8.2500000000000004E-2</v>
      </c>
      <c r="G32" s="73">
        <f t="shared" si="4"/>
        <v>8.2500000000000004E-2</v>
      </c>
      <c r="H32" s="73">
        <f t="shared" si="4"/>
        <v>8.2500000000000004E-2</v>
      </c>
      <c r="I32" s="73">
        <f>I30*(I31/3600)/1000</f>
        <v>8.2500000000000004E-2</v>
      </c>
      <c r="M32" s="122"/>
    </row>
    <row r="33" spans="1:17" s="46" customFormat="1" ht="13.5" outlineLevel="1" thickBot="1" x14ac:dyDescent="0.35">
      <c r="A33" s="960"/>
      <c r="B33" s="85"/>
      <c r="C33" s="86"/>
    </row>
    <row r="34" spans="1:17" s="46" customFormat="1" ht="12.75" customHeight="1" outlineLevel="2" x14ac:dyDescent="0.3">
      <c r="A34" s="960"/>
      <c r="B34" s="962" t="s">
        <v>455</v>
      </c>
      <c r="C34" s="87" t="s">
        <v>162</v>
      </c>
      <c r="E34" s="261">
        <f>Customer!E34</f>
        <v>4.8</v>
      </c>
      <c r="F34" s="261">
        <f>Customer!F34</f>
        <v>4.8</v>
      </c>
      <c r="G34" s="261">
        <f>Customer!G34</f>
        <v>4.8</v>
      </c>
      <c r="H34" s="261">
        <f>Customer!H34</f>
        <v>4.8</v>
      </c>
      <c r="I34" s="261">
        <v>4.5</v>
      </c>
      <c r="J34" s="46" t="s">
        <v>460</v>
      </c>
      <c r="K34" s="46" t="s">
        <v>690</v>
      </c>
    </row>
    <row r="35" spans="1:17" outlineLevel="2" x14ac:dyDescent="0.3">
      <c r="A35" s="960"/>
      <c r="B35" s="964"/>
      <c r="C35" s="88" t="s">
        <v>163</v>
      </c>
      <c r="E35" s="128">
        <v>0</v>
      </c>
      <c r="F35" s="128">
        <v>0</v>
      </c>
      <c r="G35" s="128">
        <v>0</v>
      </c>
      <c r="H35" s="128">
        <v>0</v>
      </c>
      <c r="I35" s="710">
        <v>192</v>
      </c>
      <c r="J35" s="128" t="s">
        <v>164</v>
      </c>
      <c r="K35" s="128">
        <f>24*8</f>
        <v>192</v>
      </c>
      <c r="L35" s="435" t="s">
        <v>669</v>
      </c>
      <c r="M35" s="128" t="s">
        <v>673</v>
      </c>
      <c r="N35" s="46"/>
    </row>
    <row r="36" spans="1:17" s="46" customFormat="1" ht="16.5" customHeight="1" outlineLevel="1" thickBot="1" x14ac:dyDescent="0.35">
      <c r="A36" s="960"/>
      <c r="B36" s="965"/>
      <c r="C36" s="89" t="s">
        <v>113</v>
      </c>
      <c r="E36" s="73">
        <f>E34*E35/1000</f>
        <v>0</v>
      </c>
      <c r="F36" s="73">
        <f>F34*F35/1000</f>
        <v>0</v>
      </c>
      <c r="G36" s="73">
        <f>G34*G35/1000</f>
        <v>0</v>
      </c>
      <c r="H36" s="73">
        <f>H34*H35/1000</f>
        <v>0</v>
      </c>
      <c r="I36" s="73">
        <f>I34*I35/1000</f>
        <v>0.86399999999999999</v>
      </c>
    </row>
    <row r="37" spans="1:17" s="46" customFormat="1" ht="13.5" outlineLevel="1" thickBot="1" x14ac:dyDescent="0.35">
      <c r="A37" s="960"/>
      <c r="B37" s="85"/>
      <c r="C37" s="86"/>
      <c r="E37" s="90"/>
      <c r="F37" s="90"/>
      <c r="G37" s="90"/>
      <c r="H37" s="90"/>
      <c r="I37" s="90"/>
    </row>
    <row r="38" spans="1:17" s="46" customFormat="1" ht="12.75" customHeight="1" outlineLevel="2" x14ac:dyDescent="0.3">
      <c r="A38" s="960"/>
      <c r="B38" s="962" t="s">
        <v>165</v>
      </c>
      <c r="C38" s="87" t="s">
        <v>166</v>
      </c>
      <c r="E38" s="91">
        <v>2000</v>
      </c>
      <c r="F38" s="91">
        <v>2000</v>
      </c>
      <c r="G38" s="91">
        <v>2000</v>
      </c>
      <c r="H38" s="91">
        <v>2000</v>
      </c>
      <c r="I38" s="91">
        <v>2000</v>
      </c>
    </row>
    <row r="39" spans="1:17" outlineLevel="2" x14ac:dyDescent="0.3">
      <c r="A39" s="960"/>
      <c r="B39" s="964"/>
      <c r="C39" s="88" t="s">
        <v>167</v>
      </c>
      <c r="E39" s="95">
        <v>5</v>
      </c>
      <c r="F39" s="95">
        <v>5</v>
      </c>
      <c r="G39" s="95">
        <v>5</v>
      </c>
      <c r="H39" s="95">
        <v>5</v>
      </c>
      <c r="I39" s="95">
        <v>5</v>
      </c>
      <c r="J39" s="46"/>
      <c r="K39" s="46"/>
    </row>
    <row r="40" spans="1:17" s="46" customFormat="1" ht="16.5" customHeight="1" outlineLevel="1" thickBot="1" x14ac:dyDescent="0.35">
      <c r="A40" s="960"/>
      <c r="B40" s="965"/>
      <c r="C40" s="89" t="s">
        <v>113</v>
      </c>
      <c r="E40" s="73">
        <f>E38*(E39/60)/1000</f>
        <v>0.16666666666666666</v>
      </c>
      <c r="F40" s="73">
        <f t="shared" ref="F40:H40" si="5">F38*(F39/60)/1000</f>
        <v>0.16666666666666666</v>
      </c>
      <c r="G40" s="73">
        <f t="shared" si="5"/>
        <v>0.16666666666666666</v>
      </c>
      <c r="H40" s="73">
        <f t="shared" si="5"/>
        <v>0.16666666666666666</v>
      </c>
      <c r="I40" s="73">
        <f>I38*(I39/60)/1000</f>
        <v>0.16666666666666666</v>
      </c>
    </row>
    <row r="41" spans="1:17" s="46" customFormat="1" ht="16.5" customHeight="1" outlineLevel="1" thickBot="1" x14ac:dyDescent="0.35">
      <c r="A41" s="960"/>
      <c r="B41" s="85"/>
      <c r="C41" s="86"/>
      <c r="E41" s="90"/>
      <c r="F41" s="90"/>
      <c r="G41" s="90"/>
      <c r="H41" s="90"/>
      <c r="I41" s="90"/>
    </row>
    <row r="42" spans="1:17" s="46" customFormat="1" ht="12.75" customHeight="1" outlineLevel="2" x14ac:dyDescent="0.3">
      <c r="A42" s="960"/>
      <c r="B42" s="962" t="s">
        <v>168</v>
      </c>
      <c r="C42" s="87" t="s">
        <v>166</v>
      </c>
      <c r="E42" s="91">
        <v>2000</v>
      </c>
      <c r="F42" s="91">
        <v>2000</v>
      </c>
      <c r="G42" s="91">
        <v>2000</v>
      </c>
      <c r="H42" s="91">
        <v>2000</v>
      </c>
      <c r="I42" s="91">
        <v>2000</v>
      </c>
    </row>
    <row r="43" spans="1:17" outlineLevel="2" x14ac:dyDescent="0.3">
      <c r="A43" s="960"/>
      <c r="B43" s="964"/>
      <c r="C43" s="88" t="s">
        <v>169</v>
      </c>
      <c r="E43" s="709">
        <v>1.5</v>
      </c>
      <c r="F43" s="709">
        <v>1.5</v>
      </c>
      <c r="G43" s="709">
        <v>1.5</v>
      </c>
      <c r="H43" s="709">
        <v>1.5</v>
      </c>
      <c r="I43" s="709">
        <v>1.5</v>
      </c>
      <c r="J43" s="46"/>
      <c r="K43" s="46"/>
      <c r="L43" s="46"/>
      <c r="M43" s="46"/>
      <c r="P43" s="46"/>
      <c r="Q43" s="46"/>
    </row>
    <row r="44" spans="1:17" s="46" customFormat="1" ht="16.5" customHeight="1" outlineLevel="1" thickBot="1" x14ac:dyDescent="0.35">
      <c r="A44" s="960"/>
      <c r="B44" s="965"/>
      <c r="C44" s="89" t="s">
        <v>113</v>
      </c>
      <c r="E44" s="73">
        <f>E42*(E43/60)/1000</f>
        <v>0.05</v>
      </c>
      <c r="F44" s="73">
        <f t="shared" ref="F44:H44" si="6">F42*(F43/60)/1000</f>
        <v>0.05</v>
      </c>
      <c r="G44" s="73">
        <f t="shared" si="6"/>
        <v>0.05</v>
      </c>
      <c r="H44" s="73">
        <f t="shared" si="6"/>
        <v>0.05</v>
      </c>
      <c r="I44" s="73">
        <f>I42*(I43/60)/1000</f>
        <v>0.05</v>
      </c>
      <c r="M44" s="122"/>
    </row>
    <row r="45" spans="1:17" s="46" customFormat="1" ht="13.5" outlineLevel="1" thickBot="1" x14ac:dyDescent="0.35">
      <c r="A45" s="960"/>
      <c r="B45" s="44"/>
    </row>
    <row r="46" spans="1:17" ht="14.5" outlineLevel="2" x14ac:dyDescent="0.35">
      <c r="A46" s="960"/>
      <c r="B46" s="956" t="s">
        <v>363</v>
      </c>
      <c r="C46" s="233" t="s">
        <v>170</v>
      </c>
      <c r="E46" s="235">
        <v>6</v>
      </c>
      <c r="F46" s="235">
        <v>6</v>
      </c>
      <c r="G46" s="235">
        <v>6</v>
      </c>
      <c r="H46" s="235">
        <v>6</v>
      </c>
      <c r="I46" s="235">
        <v>6</v>
      </c>
      <c r="J46" s="241"/>
      <c r="K46" s="46"/>
      <c r="L46" s="46"/>
      <c r="M46" s="217"/>
      <c r="N46" s="46"/>
      <c r="O46" s="46"/>
      <c r="P46" s="46"/>
      <c r="Q46" s="46"/>
    </row>
    <row r="47" spans="1:17" s="46" customFormat="1" outlineLevel="2" x14ac:dyDescent="0.3">
      <c r="A47" s="960"/>
      <c r="B47" s="957"/>
      <c r="C47" s="234" t="s">
        <v>171</v>
      </c>
      <c r="E47" s="236">
        <f>(E46/1000)*24</f>
        <v>0.14400000000000002</v>
      </c>
      <c r="F47" s="236">
        <f t="shared" ref="F47:H47" si="7">(F46/1000)*24</f>
        <v>0.14400000000000002</v>
      </c>
      <c r="G47" s="236">
        <f t="shared" si="7"/>
        <v>0.14400000000000002</v>
      </c>
      <c r="H47" s="236">
        <f t="shared" si="7"/>
        <v>0.14400000000000002</v>
      </c>
      <c r="I47" s="236">
        <f>(I46/1000)*24</f>
        <v>0.14400000000000002</v>
      </c>
    </row>
    <row r="48" spans="1:17" outlineLevel="2" x14ac:dyDescent="0.3">
      <c r="A48" s="960"/>
      <c r="B48" s="957"/>
      <c r="C48" s="88" t="s">
        <v>172</v>
      </c>
      <c r="E48" s="711">
        <v>0</v>
      </c>
      <c r="F48" s="711">
        <v>0</v>
      </c>
      <c r="G48" s="711">
        <v>0</v>
      </c>
      <c r="H48" s="711">
        <v>0</v>
      </c>
      <c r="I48" s="711">
        <v>0</v>
      </c>
      <c r="J48" s="128" t="s">
        <v>668</v>
      </c>
      <c r="K48" s="128"/>
      <c r="L48" s="128"/>
      <c r="M48" s="128" t="s">
        <v>673</v>
      </c>
      <c r="N48" s="46"/>
      <c r="O48" s="46"/>
      <c r="P48" s="46"/>
      <c r="Q48" s="46"/>
    </row>
    <row r="49" spans="1:17" s="46" customFormat="1" ht="13.5" outlineLevel="2" thickBot="1" x14ac:dyDescent="0.35">
      <c r="A49" s="960"/>
      <c r="B49" s="957"/>
      <c r="C49" s="89" t="s">
        <v>173</v>
      </c>
      <c r="E49" s="238">
        <f>E47*E48</f>
        <v>0</v>
      </c>
      <c r="F49" s="238">
        <f t="shared" ref="F49:H49" si="8">F47*F48</f>
        <v>0</v>
      </c>
      <c r="G49" s="238">
        <f t="shared" si="8"/>
        <v>0</v>
      </c>
      <c r="H49" s="238">
        <f t="shared" si="8"/>
        <v>0</v>
      </c>
      <c r="I49" s="238">
        <f>I47*I48</f>
        <v>0</v>
      </c>
    </row>
    <row r="50" spans="1:17" ht="14.5" outlineLevel="2" x14ac:dyDescent="0.35">
      <c r="A50" s="960"/>
      <c r="B50" s="957"/>
      <c r="C50" s="233" t="s">
        <v>174</v>
      </c>
      <c r="E50" s="235">
        <v>8</v>
      </c>
      <c r="F50" s="235">
        <v>8</v>
      </c>
      <c r="G50" s="235">
        <v>8</v>
      </c>
      <c r="H50" s="235">
        <v>8</v>
      </c>
      <c r="I50" s="235">
        <v>8</v>
      </c>
      <c r="J50" s="241"/>
      <c r="K50" s="46"/>
      <c r="L50" s="46"/>
      <c r="M50" s="46"/>
      <c r="N50" s="46"/>
      <c r="O50" s="46"/>
      <c r="P50" s="46"/>
      <c r="Q50" s="46"/>
    </row>
    <row r="51" spans="1:17" s="46" customFormat="1" outlineLevel="2" x14ac:dyDescent="0.3">
      <c r="A51" s="960"/>
      <c r="B51" s="957"/>
      <c r="C51" s="234" t="s">
        <v>175</v>
      </c>
      <c r="E51" s="236">
        <f>(E50/1000)*24</f>
        <v>0.192</v>
      </c>
      <c r="F51" s="236">
        <f t="shared" ref="F51:H51" si="9">(F50/1000)*24</f>
        <v>0.192</v>
      </c>
      <c r="G51" s="236">
        <f t="shared" si="9"/>
        <v>0.192</v>
      </c>
      <c r="H51" s="236">
        <f t="shared" si="9"/>
        <v>0.192</v>
      </c>
      <c r="I51" s="236">
        <f>(I50/1000)*24</f>
        <v>0.192</v>
      </c>
    </row>
    <row r="52" spans="1:17" outlineLevel="2" x14ac:dyDescent="0.3">
      <c r="A52" s="960"/>
      <c r="B52" s="957"/>
      <c r="C52" s="88" t="s">
        <v>172</v>
      </c>
      <c r="E52" s="237">
        <v>0</v>
      </c>
      <c r="F52" s="237">
        <v>0</v>
      </c>
      <c r="G52" s="237">
        <v>0</v>
      </c>
      <c r="H52" s="237">
        <v>0</v>
      </c>
      <c r="I52" s="237">
        <v>0</v>
      </c>
      <c r="J52" s="46"/>
      <c r="K52" s="46"/>
      <c r="L52" s="46"/>
      <c r="M52" s="46"/>
      <c r="N52" s="46"/>
      <c r="O52" s="46"/>
      <c r="P52" s="46"/>
      <c r="Q52" s="46"/>
    </row>
    <row r="53" spans="1:17" s="46" customFormat="1" ht="13.5" outlineLevel="2" thickBot="1" x14ac:dyDescent="0.35">
      <c r="A53" s="960"/>
      <c r="B53" s="957"/>
      <c r="C53" s="89" t="s">
        <v>173</v>
      </c>
      <c r="E53" s="238">
        <f>E51*E52</f>
        <v>0</v>
      </c>
      <c r="F53" s="238">
        <f t="shared" ref="F53:H53" si="10">F51*F52</f>
        <v>0</v>
      </c>
      <c r="G53" s="238">
        <f t="shared" si="10"/>
        <v>0</v>
      </c>
      <c r="H53" s="238">
        <f t="shared" si="10"/>
        <v>0</v>
      </c>
      <c r="I53" s="238">
        <f>I51*I52</f>
        <v>0</v>
      </c>
    </row>
    <row r="54" spans="1:17" ht="13.5" outlineLevel="2" thickBot="1" x14ac:dyDescent="0.35">
      <c r="A54" s="960"/>
      <c r="B54" s="957"/>
      <c r="C54" s="89" t="s">
        <v>176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46" t="s">
        <v>364</v>
      </c>
      <c r="K54" s="46"/>
      <c r="L54" s="46"/>
      <c r="M54" s="46"/>
      <c r="N54" s="46"/>
      <c r="O54" s="46"/>
      <c r="P54" s="46"/>
      <c r="Q54" s="46"/>
    </row>
    <row r="55" spans="1:17" s="46" customFormat="1" ht="16.5" customHeight="1" outlineLevel="1" thickBot="1" x14ac:dyDescent="0.35">
      <c r="A55" s="960"/>
      <c r="B55" s="958"/>
      <c r="C55" s="89" t="s">
        <v>177</v>
      </c>
      <c r="E55" s="239">
        <f>E49+E53+6*E54</f>
        <v>0</v>
      </c>
      <c r="F55" s="239">
        <f t="shared" ref="F55:H55" si="11">F49+F53+6*F54</f>
        <v>0</v>
      </c>
      <c r="G55" s="239">
        <f t="shared" si="11"/>
        <v>0</v>
      </c>
      <c r="H55" s="239">
        <f t="shared" si="11"/>
        <v>0</v>
      </c>
      <c r="I55" s="239">
        <f>I49+I53+6*I54</f>
        <v>0</v>
      </c>
      <c r="J55" s="240">
        <f>E55*13.5</f>
        <v>0</v>
      </c>
      <c r="K55" s="217"/>
    </row>
    <row r="56" spans="1:17" s="46" customFormat="1" ht="13.5" outlineLevel="1" thickBot="1" x14ac:dyDescent="0.35">
      <c r="A56" s="960"/>
      <c r="B56" s="85"/>
      <c r="C56" s="86"/>
      <c r="D56" s="43"/>
      <c r="E56" s="94"/>
      <c r="F56" s="94"/>
      <c r="G56" s="94"/>
      <c r="H56" s="94"/>
      <c r="I56" s="94"/>
    </row>
    <row r="57" spans="1:17" s="46" customFormat="1" ht="12.75" customHeight="1" outlineLevel="2" x14ac:dyDescent="0.3">
      <c r="A57" s="960"/>
      <c r="B57" s="956" t="s">
        <v>178</v>
      </c>
      <c r="C57" s="87" t="s">
        <v>179</v>
      </c>
      <c r="D57" s="43"/>
      <c r="E57" s="91">
        <v>1511</v>
      </c>
      <c r="F57" s="91">
        <v>1511</v>
      </c>
      <c r="G57" s="91">
        <v>1511</v>
      </c>
      <c r="H57" s="91">
        <v>1511</v>
      </c>
      <c r="I57" s="91">
        <v>1511</v>
      </c>
      <c r="K57" s="46">
        <v>46.759656335347955</v>
      </c>
      <c r="L57" s="46">
        <v>25.529353586855112</v>
      </c>
      <c r="M57" s="46">
        <v>15.021032416553</v>
      </c>
      <c r="N57" s="46">
        <v>14.404631062427752</v>
      </c>
    </row>
    <row r="58" spans="1:17" s="46" customFormat="1" outlineLevel="2" x14ac:dyDescent="0.3">
      <c r="A58" s="960"/>
      <c r="B58" s="982"/>
      <c r="C58" s="88" t="s">
        <v>180</v>
      </c>
      <c r="D58" s="43"/>
      <c r="E58" s="95"/>
      <c r="F58" s="95"/>
      <c r="G58" s="95"/>
      <c r="H58" s="95"/>
      <c r="I58" s="95"/>
      <c r="K58" s="122">
        <f>K57-E6</f>
        <v>20.891076663070635</v>
      </c>
      <c r="L58" s="122" t="e">
        <f>L57-F6</f>
        <v>#REF!</v>
      </c>
      <c r="M58" s="122" t="e">
        <f>M57-G6</f>
        <v>#REF!</v>
      </c>
      <c r="N58" s="122" t="e">
        <f>N57-H6</f>
        <v>#REF!</v>
      </c>
    </row>
    <row r="59" spans="1:17" ht="13.5" outlineLevel="2" thickBot="1" x14ac:dyDescent="0.35">
      <c r="A59" s="960"/>
      <c r="B59" s="976"/>
      <c r="C59" s="89" t="s">
        <v>113</v>
      </c>
      <c r="E59" s="73">
        <f>E57*E58/60/1000</f>
        <v>0</v>
      </c>
      <c r="F59" s="73">
        <f>F57*F58/60/1000</f>
        <v>0</v>
      </c>
      <c r="G59" s="73">
        <f>G57*G58/60/1000</f>
        <v>0</v>
      </c>
      <c r="H59" s="73">
        <f>H57*H58/60/1000</f>
        <v>0</v>
      </c>
      <c r="I59" s="73">
        <f>I57*I58/60/1000</f>
        <v>0</v>
      </c>
      <c r="J59" s="46"/>
      <c r="K59" s="122">
        <f>K58-E6</f>
        <v>-4.9775030092066856</v>
      </c>
      <c r="L59" s="122" t="e">
        <f t="shared" ref="L59:N59" si="12">L58-F6</f>
        <v>#REF!</v>
      </c>
      <c r="M59" s="122" t="e">
        <f t="shared" si="12"/>
        <v>#REF!</v>
      </c>
      <c r="N59" s="122" t="e">
        <f t="shared" si="12"/>
        <v>#REF!</v>
      </c>
      <c r="O59" s="46"/>
      <c r="P59" s="46"/>
      <c r="Q59" s="46"/>
    </row>
    <row r="60" spans="1:17" s="46" customFormat="1" ht="13.5" outlineLevel="1" thickBot="1" x14ac:dyDescent="0.35">
      <c r="A60" s="960"/>
      <c r="B60" s="85"/>
      <c r="C60" s="86"/>
      <c r="E60" s="73"/>
      <c r="F60" s="73"/>
      <c r="G60" s="73"/>
      <c r="H60" s="73"/>
      <c r="I60" s="73"/>
    </row>
    <row r="61" spans="1:17" s="46" customFormat="1" ht="12.75" customHeight="1" outlineLevel="2" x14ac:dyDescent="0.3">
      <c r="A61" s="960"/>
      <c r="B61" s="1004" t="s">
        <v>135</v>
      </c>
      <c r="C61" s="87" t="s">
        <v>181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</row>
    <row r="62" spans="1:17" s="46" customFormat="1" outlineLevel="2" x14ac:dyDescent="0.3">
      <c r="A62" s="960"/>
      <c r="B62" s="1005"/>
      <c r="C62" s="92" t="s">
        <v>441</v>
      </c>
      <c r="E62" s="93">
        <f t="shared" ref="E62:I62" si="13">(E61/1000)*24</f>
        <v>0</v>
      </c>
      <c r="F62" s="93">
        <f t="shared" si="13"/>
        <v>0</v>
      </c>
      <c r="G62" s="93">
        <f t="shared" si="13"/>
        <v>0</v>
      </c>
      <c r="H62" s="93">
        <f t="shared" si="13"/>
        <v>0</v>
      </c>
      <c r="I62" s="93">
        <f t="shared" si="13"/>
        <v>0</v>
      </c>
      <c r="K62" s="218"/>
    </row>
    <row r="63" spans="1:17" outlineLevel="2" x14ac:dyDescent="0.3">
      <c r="A63" s="960"/>
      <c r="B63" s="1005"/>
      <c r="C63" s="88" t="s">
        <v>126</v>
      </c>
      <c r="E63" s="96">
        <v>0</v>
      </c>
      <c r="F63" s="96">
        <f>E63</f>
        <v>0</v>
      </c>
      <c r="G63" s="96">
        <f t="shared" ref="G63:H63" si="14">F63</f>
        <v>0</v>
      </c>
      <c r="H63" s="96">
        <f t="shared" si="14"/>
        <v>0</v>
      </c>
      <c r="I63" s="96">
        <v>0</v>
      </c>
      <c r="J63" s="46"/>
      <c r="K63" s="46"/>
      <c r="L63" s="46"/>
      <c r="M63" s="46"/>
      <c r="N63" s="46"/>
    </row>
    <row r="64" spans="1:17" s="46" customFormat="1" ht="16.5" customHeight="1" outlineLevel="1" thickBot="1" x14ac:dyDescent="0.35">
      <c r="A64" s="960"/>
      <c r="B64" s="1006"/>
      <c r="C64" s="89" t="s">
        <v>113</v>
      </c>
      <c r="E64" s="73">
        <f t="shared" ref="E64:I64" si="15">E62*E63</f>
        <v>0</v>
      </c>
      <c r="F64" s="73">
        <f t="shared" si="15"/>
        <v>0</v>
      </c>
      <c r="G64" s="73">
        <f t="shared" si="15"/>
        <v>0</v>
      </c>
      <c r="H64" s="73">
        <f t="shared" si="15"/>
        <v>0</v>
      </c>
      <c r="I64" s="73">
        <f t="shared" si="15"/>
        <v>0</v>
      </c>
    </row>
    <row r="65" spans="1:14" s="46" customFormat="1" ht="13.5" outlineLevel="1" thickBot="1" x14ac:dyDescent="0.35">
      <c r="A65" s="960"/>
      <c r="B65" s="85"/>
      <c r="C65" s="86"/>
      <c r="E65" s="73"/>
      <c r="F65" s="73"/>
      <c r="G65" s="73"/>
      <c r="H65" s="73"/>
      <c r="I65" s="73"/>
    </row>
    <row r="66" spans="1:14" s="46" customFormat="1" ht="12.75" customHeight="1" outlineLevel="2" x14ac:dyDescent="0.3">
      <c r="A66" s="960"/>
      <c r="B66" s="956" t="s">
        <v>365</v>
      </c>
      <c r="C66" s="87" t="s">
        <v>181</v>
      </c>
      <c r="E66" s="91">
        <v>11.7</v>
      </c>
      <c r="F66" s="91">
        <v>9</v>
      </c>
      <c r="G66" s="91">
        <v>9</v>
      </c>
      <c r="H66" s="91">
        <v>9</v>
      </c>
      <c r="I66" s="91">
        <v>11.7</v>
      </c>
    </row>
    <row r="67" spans="1:14" s="46" customFormat="1" outlineLevel="2" x14ac:dyDescent="0.3">
      <c r="A67" s="960"/>
      <c r="B67" s="982"/>
      <c r="C67" s="92" t="s">
        <v>125</v>
      </c>
      <c r="E67" s="93">
        <f t="shared" ref="E67:I67" si="16">(E66/1000)*24</f>
        <v>0.28079999999999994</v>
      </c>
      <c r="F67" s="93">
        <f t="shared" si="16"/>
        <v>0.21599999999999997</v>
      </c>
      <c r="G67" s="93">
        <f t="shared" si="16"/>
        <v>0.21599999999999997</v>
      </c>
      <c r="H67" s="93">
        <f t="shared" si="16"/>
        <v>0.21599999999999997</v>
      </c>
      <c r="I67" s="93">
        <f t="shared" si="16"/>
        <v>0.28079999999999994</v>
      </c>
      <c r="K67" s="218"/>
    </row>
    <row r="68" spans="1:14" outlineLevel="2" x14ac:dyDescent="0.3">
      <c r="A68" s="960"/>
      <c r="B68" s="982"/>
      <c r="C68" s="88" t="s">
        <v>126</v>
      </c>
      <c r="E68" s="96">
        <v>3</v>
      </c>
      <c r="F68" s="96">
        <v>3</v>
      </c>
      <c r="G68" s="96">
        <v>3</v>
      </c>
      <c r="H68" s="96">
        <v>3</v>
      </c>
      <c r="I68" s="96">
        <v>3</v>
      </c>
      <c r="J68" s="46"/>
      <c r="K68" s="46"/>
      <c r="L68" s="46"/>
      <c r="M68" s="46"/>
      <c r="N68" s="46"/>
    </row>
    <row r="69" spans="1:14" s="46" customFormat="1" ht="16.5" customHeight="1" outlineLevel="1" thickBot="1" x14ac:dyDescent="0.35">
      <c r="A69" s="960"/>
      <c r="B69" s="976"/>
      <c r="C69" s="89" t="s">
        <v>113</v>
      </c>
      <c r="E69" s="73">
        <f t="shared" ref="E69:I69" si="17">E67*E68</f>
        <v>0.84239999999999982</v>
      </c>
      <c r="F69" s="73">
        <f t="shared" si="17"/>
        <v>0.64799999999999991</v>
      </c>
      <c r="G69" s="73">
        <f t="shared" si="17"/>
        <v>0.64799999999999991</v>
      </c>
      <c r="H69" s="73">
        <f t="shared" si="17"/>
        <v>0.64799999999999991</v>
      </c>
      <c r="I69" s="73">
        <f t="shared" si="17"/>
        <v>0.84239999999999982</v>
      </c>
    </row>
    <row r="70" spans="1:14" s="46" customFormat="1" ht="13.5" outlineLevel="1" thickBot="1" x14ac:dyDescent="0.35">
      <c r="A70" s="960"/>
      <c r="B70" s="85"/>
      <c r="C70" s="86"/>
      <c r="D70" s="43"/>
      <c r="E70" s="94"/>
      <c r="F70" s="94"/>
      <c r="G70" s="94"/>
      <c r="H70" s="94"/>
      <c r="I70" s="94"/>
    </row>
    <row r="71" spans="1:14" s="46" customFormat="1" ht="12.75" customHeight="1" outlineLevel="2" x14ac:dyDescent="0.3">
      <c r="A71" s="960"/>
      <c r="B71" s="956" t="s">
        <v>366</v>
      </c>
      <c r="C71" s="87" t="s">
        <v>121</v>
      </c>
      <c r="E71" s="91">
        <v>6.3</v>
      </c>
      <c r="F71" s="91">
        <v>4.2</v>
      </c>
      <c r="G71" s="91">
        <v>4.2</v>
      </c>
      <c r="H71" s="91">
        <v>4.2</v>
      </c>
      <c r="I71" s="91">
        <v>6.3</v>
      </c>
    </row>
    <row r="72" spans="1:14" s="46" customFormat="1" outlineLevel="2" x14ac:dyDescent="0.3">
      <c r="A72" s="960"/>
      <c r="B72" s="982"/>
      <c r="C72" s="92" t="s">
        <v>125</v>
      </c>
      <c r="E72" s="93">
        <f t="shared" ref="E72:I72" si="18">(E71/1000)*24</f>
        <v>0.1512</v>
      </c>
      <c r="F72" s="93">
        <f t="shared" si="18"/>
        <v>0.10080000000000001</v>
      </c>
      <c r="G72" s="93">
        <f t="shared" si="18"/>
        <v>0.10080000000000001</v>
      </c>
      <c r="H72" s="93">
        <f t="shared" si="18"/>
        <v>0.10080000000000001</v>
      </c>
      <c r="I72" s="93">
        <f t="shared" si="18"/>
        <v>0.1512</v>
      </c>
    </row>
    <row r="73" spans="1:14" outlineLevel="2" x14ac:dyDescent="0.3">
      <c r="A73" s="960"/>
      <c r="B73" s="982"/>
      <c r="C73" s="88" t="s">
        <v>126</v>
      </c>
      <c r="E73" s="96">
        <v>5</v>
      </c>
      <c r="F73" s="96">
        <v>5</v>
      </c>
      <c r="G73" s="96">
        <v>5</v>
      </c>
      <c r="H73" s="96">
        <v>5</v>
      </c>
      <c r="I73" s="96">
        <v>5</v>
      </c>
      <c r="J73" s="46"/>
      <c r="K73" s="46"/>
      <c r="L73" s="46"/>
      <c r="M73" s="46"/>
      <c r="N73" s="46"/>
    </row>
    <row r="74" spans="1:14" s="46" customFormat="1" ht="16.5" customHeight="1" outlineLevel="1" thickBot="1" x14ac:dyDescent="0.35">
      <c r="A74" s="960"/>
      <c r="B74" s="976"/>
      <c r="C74" s="89" t="s">
        <v>113</v>
      </c>
      <c r="E74" s="73">
        <f t="shared" ref="E74:I74" si="19">E72*E73</f>
        <v>0.75600000000000001</v>
      </c>
      <c r="F74" s="73">
        <f t="shared" si="19"/>
        <v>0.50400000000000011</v>
      </c>
      <c r="G74" s="73">
        <f t="shared" si="19"/>
        <v>0.50400000000000011</v>
      </c>
      <c r="H74" s="391">
        <f t="shared" si="19"/>
        <v>0.50400000000000011</v>
      </c>
      <c r="I74" s="73">
        <f t="shared" si="19"/>
        <v>0.75600000000000001</v>
      </c>
    </row>
    <row r="75" spans="1:14" s="46" customFormat="1" ht="13.5" outlineLevel="1" thickBot="1" x14ac:dyDescent="0.35">
      <c r="A75" s="960"/>
      <c r="B75" s="85"/>
      <c r="C75" s="86"/>
      <c r="E75" s="97"/>
      <c r="F75" s="97"/>
      <c r="G75" s="97"/>
      <c r="H75" s="97"/>
      <c r="I75" s="97"/>
    </row>
    <row r="76" spans="1:14" s="46" customFormat="1" ht="12.75" customHeight="1" outlineLevel="2" x14ac:dyDescent="0.3">
      <c r="A76" s="960"/>
      <c r="B76" s="1001" t="s">
        <v>457</v>
      </c>
      <c r="C76" s="87" t="s">
        <v>181</v>
      </c>
      <c r="E76" s="91">
        <f>'Customer Mode'!$L$49/1000</f>
        <v>0.76400000000000001</v>
      </c>
      <c r="F76" s="91">
        <f>'Customer Mode'!$L$49/1000</f>
        <v>0.76400000000000001</v>
      </c>
      <c r="G76" s="91">
        <f>'Customer Mode'!$L$49/1000</f>
        <v>0.76400000000000001</v>
      </c>
      <c r="H76" s="91">
        <f>'Customer Mode'!$L$49/1000</f>
        <v>0.76400000000000001</v>
      </c>
      <c r="I76" s="91">
        <f>'Customer Mode'!$L$49/1000</f>
        <v>0.76400000000000001</v>
      </c>
    </row>
    <row r="77" spans="1:14" s="46" customFormat="1" outlineLevel="2" x14ac:dyDescent="0.3">
      <c r="A77" s="960"/>
      <c r="B77" s="1002"/>
      <c r="C77" s="92" t="s">
        <v>182</v>
      </c>
      <c r="E77" s="124">
        <f>((E76/1000))</f>
        <v>7.6400000000000003E-4</v>
      </c>
      <c r="F77" s="124">
        <f t="shared" ref="F77:H77" si="20">((F76/1000))</f>
        <v>7.6400000000000003E-4</v>
      </c>
      <c r="G77" s="124">
        <f t="shared" si="20"/>
        <v>7.6400000000000003E-4</v>
      </c>
      <c r="H77" s="124">
        <f t="shared" si="20"/>
        <v>7.6400000000000003E-4</v>
      </c>
      <c r="I77" s="124">
        <f>((I76/1000))</f>
        <v>7.6400000000000003E-4</v>
      </c>
    </row>
    <row r="78" spans="1:14" outlineLevel="2" x14ac:dyDescent="0.3">
      <c r="A78" s="960"/>
      <c r="B78" s="1002"/>
      <c r="C78" s="88" t="s">
        <v>126</v>
      </c>
      <c r="E78" s="98">
        <v>8</v>
      </c>
      <c r="F78" s="98">
        <v>8</v>
      </c>
      <c r="G78" s="98">
        <v>8</v>
      </c>
      <c r="H78" s="98">
        <v>8</v>
      </c>
      <c r="I78" s="98">
        <v>8</v>
      </c>
      <c r="J78" s="46"/>
      <c r="K78" s="46"/>
      <c r="L78" s="46"/>
      <c r="M78" s="46"/>
      <c r="N78" s="46"/>
    </row>
    <row r="79" spans="1:14" s="46" customFormat="1" ht="16.5" customHeight="1" outlineLevel="1" thickBot="1" x14ac:dyDescent="0.35">
      <c r="A79" s="960"/>
      <c r="B79" s="1003"/>
      <c r="C79" s="89" t="s">
        <v>113</v>
      </c>
      <c r="E79" s="391">
        <f t="shared" ref="E79:I79" si="21">E77*E78</f>
        <v>6.1120000000000002E-3</v>
      </c>
      <c r="F79" s="391">
        <f t="shared" si="21"/>
        <v>6.1120000000000002E-3</v>
      </c>
      <c r="G79" s="391">
        <f t="shared" si="21"/>
        <v>6.1120000000000002E-3</v>
      </c>
      <c r="H79" s="391">
        <f t="shared" si="21"/>
        <v>6.1120000000000002E-3</v>
      </c>
      <c r="I79" s="73">
        <f t="shared" si="21"/>
        <v>6.1120000000000002E-3</v>
      </c>
    </row>
    <row r="80" spans="1:14" s="46" customFormat="1" ht="13.5" outlineLevel="1" thickBot="1" x14ac:dyDescent="0.35">
      <c r="A80" s="960"/>
      <c r="B80" s="85"/>
      <c r="C80" s="86"/>
      <c r="E80" s="97"/>
      <c r="F80" s="97"/>
      <c r="G80" s="97"/>
      <c r="H80" s="97"/>
      <c r="I80" s="97"/>
    </row>
    <row r="81" spans="1:13" s="46" customFormat="1" ht="12.75" customHeight="1" outlineLevel="2" x14ac:dyDescent="0.3">
      <c r="A81" s="960"/>
      <c r="B81" s="956" t="s">
        <v>183</v>
      </c>
      <c r="C81" s="87" t="s">
        <v>181</v>
      </c>
      <c r="E81" s="91">
        <v>0.7</v>
      </c>
      <c r="F81" s="91">
        <v>0.7</v>
      </c>
      <c r="G81" s="91">
        <v>0.7</v>
      </c>
      <c r="H81" s="91">
        <v>0.7</v>
      </c>
      <c r="I81" s="91">
        <v>0.7</v>
      </c>
    </row>
    <row r="82" spans="1:13" s="46" customFormat="1" outlineLevel="2" x14ac:dyDescent="0.3">
      <c r="A82" s="960"/>
      <c r="B82" s="982"/>
      <c r="C82" s="92" t="s">
        <v>184</v>
      </c>
      <c r="E82" s="93">
        <f t="shared" ref="E82:I82" si="22">(E81/1000)*24</f>
        <v>1.6799999999999999E-2</v>
      </c>
      <c r="F82" s="93">
        <f t="shared" si="22"/>
        <v>1.6799999999999999E-2</v>
      </c>
      <c r="G82" s="93">
        <f t="shared" si="22"/>
        <v>1.6799999999999999E-2</v>
      </c>
      <c r="H82" s="93">
        <f t="shared" si="22"/>
        <v>1.6799999999999999E-2</v>
      </c>
      <c r="I82" s="93">
        <f t="shared" si="22"/>
        <v>1.6799999999999999E-2</v>
      </c>
    </row>
    <row r="83" spans="1:13" outlineLevel="2" x14ac:dyDescent="0.3">
      <c r="A83" s="960"/>
      <c r="B83" s="982"/>
      <c r="C83" s="88" t="s">
        <v>126</v>
      </c>
      <c r="E83" s="716">
        <v>0</v>
      </c>
      <c r="F83" s="716">
        <v>0</v>
      </c>
      <c r="G83" s="716">
        <v>0</v>
      </c>
      <c r="H83" s="716">
        <v>0</v>
      </c>
      <c r="I83" s="716">
        <v>0</v>
      </c>
      <c r="J83" s="46" t="s">
        <v>672</v>
      </c>
      <c r="K83" s="905"/>
      <c r="L83" s="46"/>
      <c r="M83" s="46"/>
    </row>
    <row r="84" spans="1:13" s="46" customFormat="1" ht="16.5" customHeight="1" outlineLevel="1" thickBot="1" x14ac:dyDescent="0.35">
      <c r="A84" s="960"/>
      <c r="B84" s="976"/>
      <c r="C84" s="89" t="s">
        <v>113</v>
      </c>
      <c r="E84" s="73">
        <f t="shared" ref="E84:I84" si="23">E82*E83</f>
        <v>0</v>
      </c>
      <c r="F84" s="73">
        <f t="shared" si="23"/>
        <v>0</v>
      </c>
      <c r="G84" s="73">
        <f t="shared" si="23"/>
        <v>0</v>
      </c>
      <c r="H84" s="73">
        <f t="shared" si="23"/>
        <v>0</v>
      </c>
      <c r="I84" s="73">
        <f t="shared" si="23"/>
        <v>0</v>
      </c>
    </row>
    <row r="85" spans="1:13" s="46" customFormat="1" ht="13.5" outlineLevel="1" thickBot="1" x14ac:dyDescent="0.35">
      <c r="A85" s="960"/>
      <c r="B85" s="85"/>
      <c r="C85" s="86"/>
      <c r="E85" s="73"/>
      <c r="F85" s="73"/>
      <c r="G85" s="73"/>
      <c r="H85" s="73"/>
      <c r="I85" s="73"/>
    </row>
    <row r="86" spans="1:13" s="64" customFormat="1" ht="16" outlineLevel="1" thickBot="1" x14ac:dyDescent="0.4">
      <c r="A86" s="961"/>
      <c r="B86" s="100" t="s">
        <v>127</v>
      </c>
      <c r="C86" s="101"/>
      <c r="D86" s="46"/>
      <c r="E86" s="102">
        <f>E13-(E17+E24+E28+E36+E40+E44+E55+E59+E74+E69+E79+E84+E32+E64)</f>
        <v>11.141321333333337</v>
      </c>
      <c r="F86" s="102">
        <f t="shared" ref="F86:H86" si="24">F13-(F17+F24+F28+F36+F40+F44+F55+F59+F74+F69+F79+F84+F32+F64)</f>
        <v>11.587721333333338</v>
      </c>
      <c r="G86" s="102">
        <f t="shared" si="24"/>
        <v>11.587721333333338</v>
      </c>
      <c r="H86" s="102">
        <f t="shared" si="24"/>
        <v>11.587721333333338</v>
      </c>
      <c r="I86" s="102">
        <f>I13-(I17+I24+I28+I36+I40+I44+I55+I59+I74+I69+I79+I84+I32+I64)</f>
        <v>8.8853213333333354</v>
      </c>
      <c r="K86" s="102">
        <f>E13-E86</f>
        <v>2.0586786666666672</v>
      </c>
      <c r="L86" s="64">
        <f>K86/24</f>
        <v>8.57782777777778E-2</v>
      </c>
    </row>
    <row r="87" spans="1:13" s="46" customFormat="1" ht="13.5" thickBot="1" x14ac:dyDescent="0.35">
      <c r="B87" s="44"/>
      <c r="E87" s="54"/>
      <c r="F87" s="54"/>
      <c r="G87" s="54"/>
      <c r="H87" s="54"/>
      <c r="I87" s="54"/>
      <c r="K87" s="278"/>
    </row>
    <row r="88" spans="1:13" ht="12.75" customHeight="1" outlineLevel="2" x14ac:dyDescent="0.25">
      <c r="A88" s="983" t="s">
        <v>185</v>
      </c>
      <c r="B88" s="981" t="s">
        <v>128</v>
      </c>
      <c r="C88" s="56" t="s">
        <v>129</v>
      </c>
      <c r="E88" s="103">
        <f>'Customer Mode'!$M$45</f>
        <v>1.629</v>
      </c>
      <c r="F88" s="103">
        <f>'Customer Mode'!$M$45</f>
        <v>1.629</v>
      </c>
      <c r="G88" s="103">
        <f>'Customer Mode'!$M$45</f>
        <v>1.629</v>
      </c>
      <c r="H88" s="103">
        <f>'Customer Mode'!$M$45</f>
        <v>1.629</v>
      </c>
      <c r="I88" s="103" t="e">
        <f>'Customer Mode'!$L$45+('Customer Mode'!#REF!/1000)</f>
        <v>#REF!</v>
      </c>
    </row>
    <row r="89" spans="1:13" s="46" customFormat="1" ht="13.5" outlineLevel="1" thickBot="1" x14ac:dyDescent="0.35">
      <c r="A89" s="984"/>
      <c r="B89" s="965"/>
      <c r="C89" s="72" t="s">
        <v>130</v>
      </c>
      <c r="E89" s="104">
        <f t="shared" ref="E89:I89" si="25">E88/1000*24</f>
        <v>3.9095999999999999E-2</v>
      </c>
      <c r="F89" s="104">
        <f t="shared" si="25"/>
        <v>3.9095999999999999E-2</v>
      </c>
      <c r="G89" s="104">
        <f t="shared" si="25"/>
        <v>3.9095999999999999E-2</v>
      </c>
      <c r="H89" s="104">
        <f t="shared" si="25"/>
        <v>3.9095999999999999E-2</v>
      </c>
      <c r="I89" s="104" t="e">
        <f t="shared" si="25"/>
        <v>#REF!</v>
      </c>
    </row>
    <row r="90" spans="1:13" s="46" customFormat="1" ht="13.5" outlineLevel="1" thickBot="1" x14ac:dyDescent="0.35">
      <c r="A90" s="984"/>
      <c r="B90" s="85"/>
      <c r="C90" s="99"/>
      <c r="E90" s="105"/>
      <c r="F90" s="105"/>
      <c r="G90" s="105"/>
      <c r="H90" s="105"/>
      <c r="I90" s="105"/>
    </row>
    <row r="91" spans="1:13" ht="12.65" customHeight="1" outlineLevel="2" x14ac:dyDescent="0.25">
      <c r="A91" s="984"/>
      <c r="B91" s="962" t="s">
        <v>131</v>
      </c>
      <c r="C91" s="56" t="s">
        <v>132</v>
      </c>
      <c r="E91" s="106">
        <v>8</v>
      </c>
      <c r="F91" s="106">
        <v>8</v>
      </c>
      <c r="G91" s="106">
        <v>8</v>
      </c>
      <c r="H91" s="106">
        <v>8</v>
      </c>
      <c r="I91" s="106">
        <v>8</v>
      </c>
    </row>
    <row r="92" spans="1:13" ht="12.5" outlineLevel="2" x14ac:dyDescent="0.25">
      <c r="A92" s="984"/>
      <c r="B92" s="964"/>
      <c r="C92" s="70" t="s">
        <v>662</v>
      </c>
      <c r="E92" s="78">
        <v>2</v>
      </c>
      <c r="F92" s="78">
        <v>2</v>
      </c>
      <c r="G92" s="78">
        <v>2</v>
      </c>
      <c r="H92" s="78">
        <v>2</v>
      </c>
      <c r="I92" s="78">
        <v>2</v>
      </c>
    </row>
    <row r="93" spans="1:13" ht="12.5" outlineLevel="2" x14ac:dyDescent="0.25">
      <c r="A93" s="984"/>
      <c r="B93" s="964"/>
      <c r="C93" s="70" t="s">
        <v>663</v>
      </c>
      <c r="E93" s="107">
        <f>'Customer Mode'!$F$45</f>
        <v>536</v>
      </c>
      <c r="F93" s="107">
        <f>'Customer Mode'!$F$45</f>
        <v>536</v>
      </c>
      <c r="G93" s="107">
        <f>'Customer Mode'!$F$45</f>
        <v>536</v>
      </c>
      <c r="H93" s="107">
        <f>'Customer Mode'!$F$45</f>
        <v>536</v>
      </c>
      <c r="I93" s="107">
        <f>'Customer Mode'!$F$45</f>
        <v>536</v>
      </c>
    </row>
    <row r="94" spans="1:13" ht="12.5" outlineLevel="2" x14ac:dyDescent="0.25">
      <c r="A94" s="984"/>
      <c r="B94" s="964"/>
      <c r="C94" s="70" t="s">
        <v>664</v>
      </c>
      <c r="E94" s="78">
        <v>60</v>
      </c>
      <c r="F94" s="78">
        <v>60</v>
      </c>
      <c r="G94" s="78">
        <v>60</v>
      </c>
      <c r="H94" s="78">
        <v>60</v>
      </c>
      <c r="I94" s="78">
        <v>60</v>
      </c>
    </row>
    <row r="95" spans="1:13" ht="12.5" outlineLevel="2" x14ac:dyDescent="0.25">
      <c r="A95" s="984"/>
      <c r="B95" s="964"/>
      <c r="C95" s="70" t="s">
        <v>665</v>
      </c>
      <c r="E95" s="107">
        <f>'Customer Mode'!$F$47</f>
        <v>1154</v>
      </c>
      <c r="F95" s="107">
        <f>'Customer Mode'!$F$47</f>
        <v>1154</v>
      </c>
      <c r="G95" s="107">
        <f>'Customer Mode'!$F$47</f>
        <v>1154</v>
      </c>
      <c r="H95" s="107">
        <f>'Customer Mode'!$F$47</f>
        <v>1154</v>
      </c>
      <c r="I95" s="107">
        <f>'Customer Mode'!$F$47</f>
        <v>1154</v>
      </c>
    </row>
    <row r="96" spans="1:13" ht="13.5" outlineLevel="1" thickBot="1" x14ac:dyDescent="0.35">
      <c r="A96" s="984"/>
      <c r="B96" s="965"/>
      <c r="C96" s="72" t="s">
        <v>130</v>
      </c>
      <c r="E96" s="104">
        <f>(E93/1000)*(E92/3600)*(24/E91)+(E95/1000)*(E94/3600)*(24/E91)</f>
        <v>5.8593333333333331E-2</v>
      </c>
      <c r="F96" s="104">
        <f t="shared" ref="F96:I96" si="26">(F93/1000)*(F92/3600)*(24/F91)+(F95/1000)*(F94/3600)*(24/F91)</f>
        <v>5.8593333333333331E-2</v>
      </c>
      <c r="G96" s="104">
        <f t="shared" si="26"/>
        <v>5.8593333333333331E-2</v>
      </c>
      <c r="H96" s="104">
        <f t="shared" si="26"/>
        <v>5.8593333333333331E-2</v>
      </c>
      <c r="I96" s="109">
        <f t="shared" si="26"/>
        <v>5.8593333333333331E-2</v>
      </c>
      <c r="M96" s="110"/>
    </row>
    <row r="97" spans="1:14" ht="13.5" outlineLevel="1" thickBot="1" x14ac:dyDescent="0.35">
      <c r="A97" s="984"/>
      <c r="B97" s="111"/>
      <c r="C97" s="112"/>
      <c r="E97" s="113"/>
      <c r="F97" s="113"/>
      <c r="G97" s="113"/>
      <c r="H97" s="113"/>
      <c r="I97" s="113"/>
      <c r="N97" s="43">
        <f>0.0498*30/1000</f>
        <v>1.4940000000000001E-3</v>
      </c>
    </row>
    <row r="98" spans="1:14" s="46" customFormat="1" ht="13.5" hidden="1" outlineLevel="1" thickBot="1" x14ac:dyDescent="0.35">
      <c r="A98" s="984"/>
      <c r="B98" s="85"/>
      <c r="C98" s="99"/>
      <c r="E98" s="105"/>
      <c r="F98" s="105"/>
      <c r="G98" s="105"/>
      <c r="H98" s="105"/>
      <c r="I98" s="105"/>
    </row>
    <row r="99" spans="1:14" ht="12.65" hidden="1" customHeight="1" outlineLevel="2" x14ac:dyDescent="0.25">
      <c r="A99" s="984"/>
      <c r="B99" s="962" t="s">
        <v>135</v>
      </c>
      <c r="C99" s="56" t="s">
        <v>132</v>
      </c>
      <c r="E99" s="106">
        <v>8</v>
      </c>
      <c r="F99" s="106">
        <v>8</v>
      </c>
      <c r="G99" s="106">
        <v>8</v>
      </c>
      <c r="H99" s="106">
        <v>8</v>
      </c>
      <c r="I99" s="106">
        <v>8</v>
      </c>
    </row>
    <row r="100" spans="1:14" hidden="1" outlineLevel="2" thickBot="1" x14ac:dyDescent="0.3">
      <c r="A100" s="984"/>
      <c r="B100" s="964"/>
      <c r="C100" s="70" t="s">
        <v>133</v>
      </c>
      <c r="E100" s="78">
        <v>3</v>
      </c>
      <c r="F100" s="78">
        <v>0</v>
      </c>
      <c r="G100" s="78">
        <v>0</v>
      </c>
      <c r="H100" s="78">
        <v>0</v>
      </c>
      <c r="I100" s="78">
        <v>3</v>
      </c>
    </row>
    <row r="101" spans="1:14" hidden="1" outlineLevel="2" thickBot="1" x14ac:dyDescent="0.3">
      <c r="A101" s="984"/>
      <c r="B101" s="964"/>
      <c r="C101" s="70" t="s">
        <v>134</v>
      </c>
      <c r="E101" s="107">
        <v>0</v>
      </c>
      <c r="F101" s="107">
        <v>120</v>
      </c>
      <c r="G101" s="107">
        <v>120</v>
      </c>
      <c r="H101" s="107">
        <v>120</v>
      </c>
      <c r="I101" s="107">
        <v>0</v>
      </c>
    </row>
    <row r="102" spans="1:14" hidden="1" outlineLevel="2" thickBot="1" x14ac:dyDescent="0.3">
      <c r="A102" s="984"/>
      <c r="B102" s="964"/>
      <c r="C102" s="108"/>
      <c r="E102" s="78"/>
      <c r="F102" s="78"/>
      <c r="G102" s="78"/>
      <c r="H102" s="78"/>
      <c r="I102" s="78"/>
    </row>
    <row r="103" spans="1:14" hidden="1" outlineLevel="2" thickBot="1" x14ac:dyDescent="0.3">
      <c r="A103" s="984"/>
      <c r="B103" s="964"/>
      <c r="C103" s="108"/>
      <c r="E103" s="107"/>
      <c r="F103" s="107"/>
      <c r="G103" s="107"/>
      <c r="H103" s="107"/>
      <c r="I103" s="107"/>
    </row>
    <row r="104" spans="1:14" ht="13.5" hidden="1" outlineLevel="1" collapsed="1" thickBot="1" x14ac:dyDescent="0.35">
      <c r="A104" s="984"/>
      <c r="B104" s="965"/>
      <c r="C104" s="72" t="s">
        <v>130</v>
      </c>
      <c r="E104" s="104">
        <f t="shared" ref="E104:I104" si="27">(E101/1000)*(E100/3600)*(24/E99)+(E103/1000)*(E102/3600)*(24/E99)</f>
        <v>0</v>
      </c>
      <c r="F104" s="104">
        <f t="shared" si="27"/>
        <v>0</v>
      </c>
      <c r="G104" s="104">
        <f t="shared" si="27"/>
        <v>0</v>
      </c>
      <c r="H104" s="104">
        <f t="shared" si="27"/>
        <v>0</v>
      </c>
      <c r="I104" s="104">
        <f t="shared" si="27"/>
        <v>0</v>
      </c>
      <c r="M104" s="110"/>
    </row>
    <row r="105" spans="1:14" ht="13.5" hidden="1" outlineLevel="1" thickBot="1" x14ac:dyDescent="0.35">
      <c r="A105" s="984"/>
      <c r="B105" s="111"/>
      <c r="C105" s="112"/>
      <c r="E105" s="113"/>
      <c r="F105" s="113"/>
      <c r="G105" s="113"/>
      <c r="H105" s="113"/>
      <c r="I105" s="113"/>
    </row>
    <row r="106" spans="1:14" ht="12.5" outlineLevel="1" x14ac:dyDescent="0.25">
      <c r="A106" s="984"/>
      <c r="B106" s="986" t="s">
        <v>666</v>
      </c>
      <c r="C106" s="56" t="s">
        <v>667</v>
      </c>
      <c r="E106" s="114">
        <f>E26+E34+E46</f>
        <v>11.8</v>
      </c>
      <c r="F106" s="114">
        <f t="shared" ref="F106:H106" si="28">F26+F34+F46</f>
        <v>11.8</v>
      </c>
      <c r="G106" s="114">
        <f t="shared" si="28"/>
        <v>11.8</v>
      </c>
      <c r="H106" s="114">
        <f t="shared" si="28"/>
        <v>11.8</v>
      </c>
      <c r="I106" s="114">
        <v>0</v>
      </c>
      <c r="J106" s="810">
        <f>E26+E34+E46</f>
        <v>11.8</v>
      </c>
    </row>
    <row r="107" spans="1:14" ht="13.5" outlineLevel="1" thickBot="1" x14ac:dyDescent="0.35">
      <c r="A107" s="984"/>
      <c r="B107" s="987"/>
      <c r="C107" s="72" t="s">
        <v>130</v>
      </c>
      <c r="E107" s="104">
        <f>(E106/1000)*24</f>
        <v>0.28320000000000001</v>
      </c>
      <c r="F107" s="104">
        <f t="shared" ref="F107:I107" si="29">(F106/1000)*24</f>
        <v>0.28320000000000001</v>
      </c>
      <c r="G107" s="104">
        <f t="shared" si="29"/>
        <v>0.28320000000000001</v>
      </c>
      <c r="H107" s="104">
        <f t="shared" si="29"/>
        <v>0.28320000000000001</v>
      </c>
      <c r="I107" s="104">
        <f t="shared" si="29"/>
        <v>0</v>
      </c>
    </row>
    <row r="108" spans="1:14" ht="13.5" outlineLevel="1" thickBot="1" x14ac:dyDescent="0.35">
      <c r="A108" s="984"/>
      <c r="C108" s="46"/>
      <c r="E108" s="115"/>
      <c r="F108" s="115"/>
      <c r="G108" s="115"/>
      <c r="H108" s="115"/>
      <c r="I108" s="115"/>
    </row>
    <row r="109" spans="1:14" ht="12.5" outlineLevel="1" x14ac:dyDescent="0.25">
      <c r="A109" s="984"/>
      <c r="B109" s="981" t="s">
        <v>136</v>
      </c>
      <c r="C109" s="56" t="s">
        <v>138</v>
      </c>
      <c r="E109" s="114">
        <v>0</v>
      </c>
      <c r="F109" s="114" t="e">
        <f>'Customer Mode'!#REF!/1000</f>
        <v>#REF!</v>
      </c>
      <c r="G109" s="114">
        <v>0</v>
      </c>
      <c r="H109" s="114" t="e">
        <f>'Customer Mode'!#REF!/1000</f>
        <v>#REF!</v>
      </c>
      <c r="I109" s="114">
        <v>0</v>
      </c>
    </row>
    <row r="110" spans="1:14" ht="13.5" outlineLevel="1" thickBot="1" x14ac:dyDescent="0.35">
      <c r="A110" s="984"/>
      <c r="B110" s="965"/>
      <c r="C110" s="72" t="s">
        <v>130</v>
      </c>
      <c r="E110" s="104">
        <f t="shared" ref="E110:I110" si="30">(E109/1000)*24</f>
        <v>0</v>
      </c>
      <c r="F110" s="104" t="e">
        <f t="shared" si="30"/>
        <v>#REF!</v>
      </c>
      <c r="G110" s="104">
        <f t="shared" si="30"/>
        <v>0</v>
      </c>
      <c r="H110" s="104" t="e">
        <f t="shared" si="30"/>
        <v>#REF!</v>
      </c>
      <c r="I110" s="104">
        <f t="shared" si="30"/>
        <v>0</v>
      </c>
    </row>
    <row r="111" spans="1:14" ht="13.5" outlineLevel="1" thickBot="1" x14ac:dyDescent="0.35">
      <c r="A111" s="984"/>
      <c r="C111" s="46"/>
      <c r="E111" s="115"/>
      <c r="F111" s="115"/>
      <c r="G111" s="115"/>
      <c r="H111" s="115"/>
      <c r="I111" s="115"/>
    </row>
    <row r="112" spans="1:14" ht="12.5" outlineLevel="2" x14ac:dyDescent="0.25">
      <c r="A112" s="984"/>
      <c r="B112" s="981" t="s">
        <v>137</v>
      </c>
      <c r="C112" s="56" t="s">
        <v>186</v>
      </c>
      <c r="E112" s="114">
        <v>0</v>
      </c>
      <c r="F112" s="114">
        <v>0</v>
      </c>
      <c r="G112" s="114">
        <v>0</v>
      </c>
      <c r="H112" s="114">
        <v>2</v>
      </c>
      <c r="I112" s="114">
        <v>0</v>
      </c>
    </row>
    <row r="113" spans="1:14" ht="13.5" outlineLevel="1" thickBot="1" x14ac:dyDescent="0.35">
      <c r="A113" s="984"/>
      <c r="B113" s="965"/>
      <c r="C113" s="72" t="s">
        <v>130</v>
      </c>
      <c r="E113" s="104">
        <f>(E112/1000)*24</f>
        <v>0</v>
      </c>
      <c r="F113" s="104">
        <f>(F112/1000)*24</f>
        <v>0</v>
      </c>
      <c r="G113" s="104">
        <f>(G112/1000)*24</f>
        <v>0</v>
      </c>
      <c r="H113" s="104">
        <f>(H112/1000)*24</f>
        <v>4.8000000000000001E-2</v>
      </c>
      <c r="I113" s="104">
        <f>(I112/1000)*24</f>
        <v>0</v>
      </c>
    </row>
    <row r="114" spans="1:14" ht="13.5" outlineLevel="1" thickBot="1" x14ac:dyDescent="0.35">
      <c r="A114" s="984"/>
      <c r="C114" s="46"/>
      <c r="E114" s="115"/>
      <c r="F114" s="115"/>
      <c r="G114" s="115"/>
      <c r="H114" s="115"/>
      <c r="I114" s="115"/>
    </row>
    <row r="115" spans="1:14" ht="12.5" outlineLevel="2" x14ac:dyDescent="0.25">
      <c r="A115" s="984"/>
      <c r="B115" s="981" t="s">
        <v>142</v>
      </c>
      <c r="C115" s="56" t="s">
        <v>187</v>
      </c>
      <c r="E115" s="114">
        <v>0</v>
      </c>
      <c r="F115" s="114">
        <v>0</v>
      </c>
      <c r="G115" s="114" t="e">
        <f>'Customer Mode'!L63/1000</f>
        <v>#REF!</v>
      </c>
      <c r="H115" s="114" t="e">
        <f>'Customer Mode'!L63/1000</f>
        <v>#REF!</v>
      </c>
      <c r="I115" s="114">
        <v>0</v>
      </c>
    </row>
    <row r="116" spans="1:14" ht="13.5" outlineLevel="1" thickBot="1" x14ac:dyDescent="0.35">
      <c r="A116" s="984"/>
      <c r="B116" s="965"/>
      <c r="C116" s="72" t="s">
        <v>130</v>
      </c>
      <c r="E116" s="104">
        <f>(E115/1000)*24</f>
        <v>0</v>
      </c>
      <c r="F116" s="104">
        <f>(F115/1000)*24</f>
        <v>0</v>
      </c>
      <c r="G116" s="104" t="e">
        <f>(G115/1000)*24</f>
        <v>#REF!</v>
      </c>
      <c r="H116" s="104" t="e">
        <f>(H115/1000)*24</f>
        <v>#REF!</v>
      </c>
      <c r="I116" s="104">
        <f>(I115/1000)*24</f>
        <v>0</v>
      </c>
    </row>
    <row r="117" spans="1:14" ht="13.5" outlineLevel="1" thickBot="1" x14ac:dyDescent="0.35">
      <c r="A117" s="984"/>
      <c r="B117" s="85"/>
      <c r="C117" s="99"/>
      <c r="E117" s="105"/>
      <c r="F117" s="105"/>
      <c r="G117" s="105"/>
      <c r="H117" s="105"/>
      <c r="I117" s="105"/>
      <c r="L117" s="43">
        <f>0.18*30/24</f>
        <v>0.22499999999999998</v>
      </c>
    </row>
    <row r="118" spans="1:14" ht="12.75" customHeight="1" outlineLevel="2" x14ac:dyDescent="0.25">
      <c r="A118" s="984"/>
      <c r="B118" s="981" t="s">
        <v>143</v>
      </c>
      <c r="C118" s="56" t="s">
        <v>144</v>
      </c>
      <c r="E118" s="116">
        <v>8.3000000000000001E-4</v>
      </c>
      <c r="F118" s="116">
        <v>8.3000000000000001E-4</v>
      </c>
      <c r="G118" s="116">
        <v>8.3000000000000001E-4</v>
      </c>
      <c r="H118" s="116">
        <v>8.3000000000000001E-4</v>
      </c>
      <c r="I118" s="553">
        <v>8.3000000000000001E-4</v>
      </c>
    </row>
    <row r="119" spans="1:14" ht="13.5" outlineLevel="1" thickBot="1" x14ac:dyDescent="0.35">
      <c r="A119" s="984"/>
      <c r="B119" s="965"/>
      <c r="C119" s="72" t="s">
        <v>130</v>
      </c>
      <c r="E119" s="104">
        <f>E118*E8</f>
        <v>4.9799999999999997E-2</v>
      </c>
      <c r="F119" s="104">
        <f>F118*F8</f>
        <v>4.9799999999999997E-2</v>
      </c>
      <c r="G119" s="104">
        <f>G118*G8</f>
        <v>4.9799999999999997E-2</v>
      </c>
      <c r="H119" s="104">
        <f>H118*H8</f>
        <v>4.9799999999999997E-2</v>
      </c>
      <c r="I119" s="554">
        <f>I118*I8</f>
        <v>3.32E-2</v>
      </c>
      <c r="K119" s="43">
        <f>E119/24</f>
        <v>2.075E-3</v>
      </c>
    </row>
    <row r="120" spans="1:14" ht="13.5" outlineLevel="1" thickBot="1" x14ac:dyDescent="0.3">
      <c r="A120" s="984"/>
      <c r="E120" s="906"/>
      <c r="M120" s="43">
        <v>4.9799999999999997E-2</v>
      </c>
      <c r="N120" s="43">
        <f>M120*1000/24</f>
        <v>2.0749999999999997</v>
      </c>
    </row>
    <row r="121" spans="1:14" ht="16" outlineLevel="1" thickBot="1" x14ac:dyDescent="0.4">
      <c r="A121" s="985"/>
      <c r="B121" s="117" t="s">
        <v>145</v>
      </c>
      <c r="C121" s="118"/>
      <c r="E121" s="119">
        <f>E89+E96+E113+E119+E110+E116+E107</f>
        <v>0.43068933333333331</v>
      </c>
      <c r="F121" s="119" t="e">
        <f t="shared" ref="F121:I121" si="31">F89+F96+F113+F119+F110+F116+F107</f>
        <v>#REF!</v>
      </c>
      <c r="G121" s="119" t="e">
        <f t="shared" si="31"/>
        <v>#REF!</v>
      </c>
      <c r="H121" s="119" t="e">
        <f t="shared" si="31"/>
        <v>#REF!</v>
      </c>
      <c r="I121" s="119" t="e">
        <f t="shared" si="31"/>
        <v>#REF!</v>
      </c>
      <c r="N121" s="43">
        <f>E119/24</f>
        <v>2.075E-3</v>
      </c>
    </row>
    <row r="122" spans="1:14" outlineLevel="1" x14ac:dyDescent="0.25">
      <c r="A122" s="120"/>
    </row>
    <row r="123" spans="1:14" ht="12.5" x14ac:dyDescent="0.25">
      <c r="B123" s="43"/>
      <c r="F123" s="121"/>
      <c r="G123" s="121"/>
      <c r="H123" s="121"/>
    </row>
    <row r="124" spans="1:14" ht="12.5" x14ac:dyDescent="0.25">
      <c r="B124" s="43"/>
    </row>
    <row r="125" spans="1:14" ht="12.5" x14ac:dyDescent="0.25">
      <c r="B125" s="43"/>
    </row>
    <row r="126" spans="1:14" ht="12.5" x14ac:dyDescent="0.25">
      <c r="B126" s="43"/>
    </row>
  </sheetData>
  <mergeCells count="32">
    <mergeCell ref="E7:H7"/>
    <mergeCell ref="E1:H1"/>
    <mergeCell ref="E2:H3"/>
    <mergeCell ref="J2:L3"/>
    <mergeCell ref="E5:H5"/>
    <mergeCell ref="A6:C6"/>
    <mergeCell ref="B76:B79"/>
    <mergeCell ref="A8:A13"/>
    <mergeCell ref="B10:B11"/>
    <mergeCell ref="B15:B17"/>
    <mergeCell ref="A19:A86"/>
    <mergeCell ref="B19:B24"/>
    <mergeCell ref="B26:B28"/>
    <mergeCell ref="B30:B32"/>
    <mergeCell ref="B34:B36"/>
    <mergeCell ref="B38:B40"/>
    <mergeCell ref="B42:B44"/>
    <mergeCell ref="B46:B55"/>
    <mergeCell ref="B57:B59"/>
    <mergeCell ref="B61:B64"/>
    <mergeCell ref="B66:B69"/>
    <mergeCell ref="B71:B74"/>
    <mergeCell ref="B81:B84"/>
    <mergeCell ref="A88:A121"/>
    <mergeCell ref="B88:B89"/>
    <mergeCell ref="B91:B96"/>
    <mergeCell ref="B99:B104"/>
    <mergeCell ref="B106:B107"/>
    <mergeCell ref="B109:B110"/>
    <mergeCell ref="B112:B113"/>
    <mergeCell ref="B115:B116"/>
    <mergeCell ref="B118:B119"/>
  </mergeCells>
  <conditionalFormatting sqref="E6:I6">
    <cfRule type="cellIs" dxfId="176" priority="2" stopIfTrue="1" operator="lessThan">
      <formula>30</formula>
    </cfRule>
  </conditionalFormatting>
  <conditionalFormatting sqref="M10:P10">
    <cfRule type="cellIs" dxfId="175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308A-7935-44F8-BC90-702B6C2A53E6}">
  <sheetPr>
    <tabColor rgb="FFFF00FF"/>
  </sheetPr>
  <dimension ref="A1:R126"/>
  <sheetViews>
    <sheetView showGridLines="0" zoomScale="85" zoomScaleNormal="85" workbookViewId="0">
      <pane ySplit="6" topLeftCell="A21" activePane="bottomLeft" state="frozen"/>
      <selection pane="bottomLeft" activeCell="B4" sqref="B4"/>
    </sheetView>
  </sheetViews>
  <sheetFormatPr baseColWidth="10" defaultColWidth="11.453125" defaultRowHeight="13" outlineLevelRow="2" x14ac:dyDescent="0.25"/>
  <cols>
    <col min="1" max="1" width="11.453125" style="43"/>
    <col min="2" max="2" width="25.36328125" style="44" customWidth="1"/>
    <col min="3" max="3" width="43.90625" style="43" customWidth="1"/>
    <col min="4" max="4" width="4" style="43" customWidth="1"/>
    <col min="5" max="6" width="18.6328125" style="43" customWidth="1"/>
    <col min="7" max="7" width="17.453125" style="43" customWidth="1"/>
    <col min="8" max="9" width="15.6328125" style="43" customWidth="1"/>
    <col min="10" max="10" width="11.453125" style="43"/>
    <col min="11" max="11" width="20" style="43" bestFit="1" customWidth="1"/>
    <col min="12" max="12" width="43.453125" style="43" customWidth="1"/>
    <col min="13" max="13" width="19.36328125" style="43" bestFit="1" customWidth="1"/>
    <col min="14" max="16" width="11.453125" style="43"/>
    <col min="17" max="17" width="11.453125" style="43" customWidth="1"/>
    <col min="18" max="16384" width="11.453125" style="43"/>
  </cols>
  <sheetData>
    <row r="1" spans="1:18" ht="20.5" thickBot="1" x14ac:dyDescent="0.3">
      <c r="E1" s="966" t="s">
        <v>98</v>
      </c>
      <c r="F1" s="967"/>
      <c r="G1" s="967"/>
      <c r="H1" s="992"/>
      <c r="I1" s="555"/>
    </row>
    <row r="2" spans="1:18" ht="13.5" customHeight="1" thickBot="1" x14ac:dyDescent="0.55000000000000004">
      <c r="E2" s="977" t="s">
        <v>595</v>
      </c>
      <c r="F2" s="993"/>
      <c r="G2" s="993"/>
      <c r="H2" s="994"/>
      <c r="I2" s="556"/>
      <c r="J2" s="990" t="s">
        <v>596</v>
      </c>
      <c r="K2" s="991"/>
      <c r="L2" s="991"/>
    </row>
    <row r="3" spans="1:18" ht="8.4" customHeight="1" thickBot="1" x14ac:dyDescent="0.55000000000000004">
      <c r="B3" s="45"/>
      <c r="C3" s="46" t="s">
        <v>99</v>
      </c>
      <c r="E3" s="978"/>
      <c r="F3" s="995"/>
      <c r="G3" s="995"/>
      <c r="H3" s="996"/>
      <c r="I3" s="556"/>
      <c r="J3" s="990"/>
      <c r="K3" s="991"/>
      <c r="L3" s="991"/>
    </row>
    <row r="4" spans="1:18" ht="112.5" thickBot="1" x14ac:dyDescent="0.35">
      <c r="A4" s="47"/>
      <c r="B4" s="48"/>
      <c r="C4" s="47"/>
      <c r="E4" s="730" t="s">
        <v>674</v>
      </c>
      <c r="F4" s="731">
        <v>1</v>
      </c>
      <c r="G4" s="732">
        <v>2</v>
      </c>
      <c r="H4" s="733">
        <v>3</v>
      </c>
      <c r="I4" s="733" t="s">
        <v>808</v>
      </c>
      <c r="Q4" s="732" t="s">
        <v>723</v>
      </c>
    </row>
    <row r="5" spans="1:18" ht="19.25" customHeight="1" thickBot="1" x14ac:dyDescent="0.35">
      <c r="A5" s="47"/>
      <c r="B5" s="49"/>
      <c r="C5" s="47"/>
      <c r="E5" s="997" t="s">
        <v>101</v>
      </c>
      <c r="F5" s="998"/>
      <c r="G5" s="998"/>
      <c r="H5" s="999"/>
      <c r="I5" s="557"/>
      <c r="J5" s="46"/>
      <c r="K5" s="46"/>
      <c r="L5" s="46"/>
      <c r="M5" s="46"/>
    </row>
    <row r="6" spans="1:18" ht="23.5" thickBot="1" x14ac:dyDescent="0.55000000000000004">
      <c r="A6" s="970" t="s">
        <v>102</v>
      </c>
      <c r="B6" s="971"/>
      <c r="C6" s="971"/>
      <c r="E6" s="254">
        <f>E86/E121</f>
        <v>25.86857967227732</v>
      </c>
      <c r="F6" s="254">
        <f>F86/F121</f>
        <v>24.017804446390805</v>
      </c>
      <c r="G6" s="254">
        <f>G86/G121</f>
        <v>4.4442808463469428</v>
      </c>
      <c r="H6" s="254">
        <f>H86/H121</f>
        <v>2.2164707108080104</v>
      </c>
      <c r="I6" s="254">
        <f>I86/I121</f>
        <v>7.0299593640284321</v>
      </c>
      <c r="J6" s="46"/>
      <c r="K6" s="122"/>
      <c r="L6" s="122"/>
      <c r="M6" s="122"/>
      <c r="N6" s="122"/>
      <c r="O6" s="123"/>
    </row>
    <row r="7" spans="1:18" s="51" customFormat="1" ht="24.65" customHeight="1" thickBot="1" x14ac:dyDescent="0.4">
      <c r="B7" s="52"/>
      <c r="E7" s="1000" t="s">
        <v>103</v>
      </c>
      <c r="F7" s="1000"/>
      <c r="G7" s="1000"/>
      <c r="H7" s="1000"/>
      <c r="I7" s="558"/>
      <c r="J7" s="46"/>
      <c r="L7" s="46"/>
      <c r="M7" s="46"/>
      <c r="N7" s="46"/>
      <c r="O7" s="731" t="s">
        <v>724</v>
      </c>
      <c r="P7" s="732" t="s">
        <v>727</v>
      </c>
      <c r="Q7" s="733" t="s">
        <v>725</v>
      </c>
    </row>
    <row r="8" spans="1:18" ht="13.5" outlineLevel="1" thickBot="1" x14ac:dyDescent="0.35">
      <c r="A8" s="972" t="s">
        <v>104</v>
      </c>
      <c r="B8" s="53"/>
      <c r="C8" s="54" t="s">
        <v>105</v>
      </c>
      <c r="E8" s="253">
        <v>60</v>
      </c>
      <c r="F8" s="253">
        <v>60</v>
      </c>
      <c r="G8" s="253">
        <v>60</v>
      </c>
      <c r="H8" s="253">
        <v>60</v>
      </c>
      <c r="I8" s="253">
        <v>50</v>
      </c>
      <c r="J8" s="46"/>
      <c r="K8" s="122">
        <f>J8-E6</f>
        <v>-25.86857967227732</v>
      </c>
      <c r="L8" s="46"/>
      <c r="M8" s="46"/>
      <c r="N8" s="46"/>
    </row>
    <row r="9" spans="1:18" ht="13.5" outlineLevel="1" thickBot="1" x14ac:dyDescent="0.35">
      <c r="A9" s="973"/>
      <c r="F9" s="43" t="s">
        <v>335</v>
      </c>
      <c r="J9" s="46"/>
      <c r="K9" s="46"/>
      <c r="L9" s="46"/>
      <c r="M9" s="46"/>
      <c r="N9" s="46"/>
    </row>
    <row r="10" spans="1:18" ht="12.75" customHeight="1" outlineLevel="1" thickBot="1" x14ac:dyDescent="0.35">
      <c r="A10" s="973"/>
      <c r="B10" s="975" t="s">
        <v>106</v>
      </c>
      <c r="C10" s="56" t="s">
        <v>107</v>
      </c>
      <c r="E10" s="907">
        <v>0.92</v>
      </c>
      <c r="F10" s="57">
        <v>0.9</v>
      </c>
      <c r="G10" s="57">
        <v>0.9</v>
      </c>
      <c r="H10" s="57">
        <v>0.9</v>
      </c>
      <c r="I10" s="57">
        <v>0.9</v>
      </c>
      <c r="J10" s="46"/>
      <c r="K10" s="46"/>
      <c r="L10" s="46"/>
      <c r="M10" s="46"/>
      <c r="N10" s="46"/>
    </row>
    <row r="11" spans="1:18" ht="31.75" customHeight="1" outlineLevel="1" thickBot="1" x14ac:dyDescent="0.4">
      <c r="A11" s="973"/>
      <c r="B11" s="976"/>
      <c r="C11" s="58" t="s">
        <v>108</v>
      </c>
      <c r="E11" s="908">
        <v>0.7</v>
      </c>
      <c r="F11" s="748">
        <v>0.6</v>
      </c>
      <c r="G11" s="748">
        <v>0.6</v>
      </c>
      <c r="H11" s="748">
        <v>0.6</v>
      </c>
      <c r="I11" s="748">
        <v>0.6</v>
      </c>
      <c r="J11" s="46"/>
      <c r="L11" s="46"/>
      <c r="M11" s="252" t="s">
        <v>674</v>
      </c>
      <c r="O11" s="731">
        <f>F4</f>
        <v>1</v>
      </c>
      <c r="P11" s="732">
        <f>G4</f>
        <v>2</v>
      </c>
      <c r="Q11" s="733">
        <f>H4</f>
        <v>3</v>
      </c>
      <c r="R11" s="64"/>
    </row>
    <row r="12" spans="1:18" ht="16" outlineLevel="1" thickBot="1" x14ac:dyDescent="0.4">
      <c r="A12" s="973"/>
      <c r="B12" s="60"/>
      <c r="C12" s="61"/>
      <c r="E12" s="46"/>
      <c r="F12" s="46"/>
      <c r="G12" s="46"/>
      <c r="H12" s="46"/>
      <c r="I12" s="46"/>
      <c r="J12" s="46"/>
      <c r="K12" s="46"/>
      <c r="L12" s="672" t="s">
        <v>675</v>
      </c>
      <c r="M12" s="46">
        <v>6</v>
      </c>
      <c r="N12" s="46">
        <v>140</v>
      </c>
      <c r="O12" s="43">
        <v>12.2</v>
      </c>
      <c r="P12" s="43">
        <f>N12-M12</f>
        <v>134</v>
      </c>
      <c r="Q12" s="43">
        <f>N12-M12</f>
        <v>134</v>
      </c>
      <c r="R12" s="64"/>
    </row>
    <row r="13" spans="1:18" s="64" customFormat="1" ht="16" outlineLevel="1" thickBot="1" x14ac:dyDescent="0.4">
      <c r="A13" s="974"/>
      <c r="B13" s="62" t="s">
        <v>109</v>
      </c>
      <c r="C13" s="63"/>
      <c r="E13" s="65">
        <f>E8*(E10-E11)</f>
        <v>13.200000000000005</v>
      </c>
      <c r="F13" s="65">
        <f>F8*(F10-F11)</f>
        <v>18.000000000000004</v>
      </c>
      <c r="G13" s="65">
        <f>G8*(G10-G11)</f>
        <v>18.000000000000004</v>
      </c>
      <c r="H13" s="65">
        <f>H8*(H10-H11)</f>
        <v>18.000000000000004</v>
      </c>
      <c r="I13" s="65">
        <f>I8*(I10-I11)</f>
        <v>15.000000000000002</v>
      </c>
      <c r="J13" s="46"/>
      <c r="K13" s="46"/>
      <c r="L13" s="672" t="s">
        <v>676</v>
      </c>
      <c r="M13" s="46">
        <v>0.8</v>
      </c>
      <c r="N13" s="46">
        <v>1</v>
      </c>
      <c r="O13" s="43">
        <f t="shared" ref="O13:O21" si="0">N13-M13</f>
        <v>0.19999999999999996</v>
      </c>
      <c r="P13" s="64">
        <f>O13</f>
        <v>0.19999999999999996</v>
      </c>
      <c r="Q13" s="43">
        <f t="shared" ref="Q13:Q21" si="1">N13-M13</f>
        <v>0.19999999999999996</v>
      </c>
    </row>
    <row r="14" spans="1:18" ht="16" thickBot="1" x14ac:dyDescent="0.4">
      <c r="B14" s="66"/>
      <c r="C14" s="67"/>
      <c r="J14" s="46"/>
      <c r="L14" s="672" t="s">
        <v>677</v>
      </c>
      <c r="M14" s="46">
        <v>0.88900000000000001</v>
      </c>
      <c r="N14" s="43">
        <v>1</v>
      </c>
      <c r="O14" s="43">
        <f t="shared" si="0"/>
        <v>0.11099999999999999</v>
      </c>
      <c r="P14" s="64">
        <f t="shared" ref="P14:P22" si="2">O14</f>
        <v>0.11099999999999999</v>
      </c>
      <c r="Q14" s="43">
        <f t="shared" si="1"/>
        <v>0.11099999999999999</v>
      </c>
    </row>
    <row r="15" spans="1:18" ht="12.75" customHeight="1" outlineLevel="2" x14ac:dyDescent="0.35">
      <c r="A15" s="68"/>
      <c r="B15" s="956" t="s">
        <v>110</v>
      </c>
      <c r="C15" s="56" t="s">
        <v>111</v>
      </c>
      <c r="E15" s="69">
        <v>1</v>
      </c>
      <c r="F15" s="69">
        <v>1</v>
      </c>
      <c r="G15" s="69">
        <v>1</v>
      </c>
      <c r="H15" s="69">
        <v>1</v>
      </c>
      <c r="I15" s="69">
        <v>1</v>
      </c>
      <c r="J15" s="46"/>
      <c r="K15" s="46"/>
      <c r="L15" s="672" t="s">
        <v>679</v>
      </c>
      <c r="M15" s="46">
        <v>0.73499999999999999</v>
      </c>
      <c r="N15" s="43">
        <v>1</v>
      </c>
      <c r="O15" s="43">
        <f t="shared" si="0"/>
        <v>0.26500000000000001</v>
      </c>
      <c r="P15" s="64">
        <f t="shared" si="2"/>
        <v>0.26500000000000001</v>
      </c>
      <c r="Q15" s="43">
        <f t="shared" si="1"/>
        <v>0.26500000000000001</v>
      </c>
    </row>
    <row r="16" spans="1:18" ht="15.5" outlineLevel="2" x14ac:dyDescent="0.35">
      <c r="A16" s="68"/>
      <c r="B16" s="957"/>
      <c r="C16" s="70" t="s">
        <v>112</v>
      </c>
      <c r="E16" s="71">
        <v>0.08</v>
      </c>
      <c r="F16" s="71">
        <v>0.08</v>
      </c>
      <c r="G16" s="71">
        <v>0.08</v>
      </c>
      <c r="H16" s="71">
        <v>0.08</v>
      </c>
      <c r="I16" s="71">
        <v>0.08</v>
      </c>
      <c r="J16" s="46"/>
      <c r="K16" s="46"/>
      <c r="L16" s="672" t="s">
        <v>678</v>
      </c>
      <c r="M16" s="43">
        <v>0.44600000000000001</v>
      </c>
      <c r="N16" s="43">
        <v>0.3</v>
      </c>
      <c r="O16" s="43">
        <f t="shared" si="0"/>
        <v>-0.14600000000000002</v>
      </c>
      <c r="P16" s="64">
        <f t="shared" si="2"/>
        <v>-0.14600000000000002</v>
      </c>
      <c r="Q16" s="43">
        <f t="shared" si="1"/>
        <v>-0.14600000000000002</v>
      </c>
    </row>
    <row r="17" spans="1:18" s="46" customFormat="1" ht="16.5" customHeight="1" outlineLevel="1" thickBot="1" x14ac:dyDescent="0.4">
      <c r="A17" s="68"/>
      <c r="B17" s="958"/>
      <c r="C17" s="72" t="s">
        <v>113</v>
      </c>
      <c r="E17" s="73">
        <f t="shared" ref="E17:H17" si="3">E15*E16</f>
        <v>0.08</v>
      </c>
      <c r="F17" s="73">
        <f t="shared" si="3"/>
        <v>0.08</v>
      </c>
      <c r="G17" s="73">
        <f t="shared" si="3"/>
        <v>0.08</v>
      </c>
      <c r="H17" s="73">
        <f t="shared" si="3"/>
        <v>0.08</v>
      </c>
      <c r="I17" s="73">
        <f t="shared" ref="I17" si="4">I15*I16</f>
        <v>0.08</v>
      </c>
      <c r="L17" s="672" t="s">
        <v>698</v>
      </c>
      <c r="M17" s="43">
        <v>0.21</v>
      </c>
      <c r="N17" s="43">
        <v>0.21</v>
      </c>
      <c r="O17" s="43">
        <f t="shared" si="0"/>
        <v>0</v>
      </c>
      <c r="P17" s="64">
        <f t="shared" si="2"/>
        <v>0</v>
      </c>
      <c r="Q17" s="43">
        <f t="shared" si="1"/>
        <v>0</v>
      </c>
    </row>
    <row r="18" spans="1:18" ht="16" thickBot="1" x14ac:dyDescent="0.4">
      <c r="B18" s="66"/>
      <c r="C18" s="67"/>
      <c r="J18" s="46"/>
      <c r="K18" s="46"/>
      <c r="L18" s="672" t="s">
        <v>680</v>
      </c>
      <c r="M18" s="46">
        <v>11.7</v>
      </c>
      <c r="N18" s="46">
        <v>11.7</v>
      </c>
      <c r="O18" s="43">
        <f t="shared" si="0"/>
        <v>0</v>
      </c>
      <c r="P18" s="64">
        <f t="shared" si="2"/>
        <v>0</v>
      </c>
      <c r="Q18" s="43">
        <f t="shared" si="1"/>
        <v>0</v>
      </c>
    </row>
    <row r="19" spans="1:18" ht="12.75" customHeight="1" outlineLevel="2" x14ac:dyDescent="0.35">
      <c r="A19" s="959" t="s">
        <v>114</v>
      </c>
      <c r="B19" s="962" t="s">
        <v>115</v>
      </c>
      <c r="C19" s="74" t="s">
        <v>116</v>
      </c>
      <c r="E19" s="75">
        <v>480</v>
      </c>
      <c r="F19" s="75">
        <v>480</v>
      </c>
      <c r="G19" s="75">
        <v>480</v>
      </c>
      <c r="H19" s="75">
        <v>480</v>
      </c>
      <c r="I19" s="75">
        <v>480</v>
      </c>
      <c r="J19" s="46"/>
      <c r="K19" s="46"/>
      <c r="L19" s="672" t="s">
        <v>736</v>
      </c>
      <c r="M19" s="43">
        <v>0.1</v>
      </c>
      <c r="N19" s="43">
        <v>0.1</v>
      </c>
      <c r="O19" s="43">
        <f t="shared" si="0"/>
        <v>0</v>
      </c>
      <c r="P19" s="64">
        <f t="shared" si="2"/>
        <v>0</v>
      </c>
      <c r="Q19" s="43">
        <f t="shared" si="1"/>
        <v>0</v>
      </c>
    </row>
    <row r="20" spans="1:18" ht="12.75" customHeight="1" outlineLevel="2" x14ac:dyDescent="0.35">
      <c r="A20" s="960"/>
      <c r="B20" s="963"/>
      <c r="C20" s="76" t="s">
        <v>117</v>
      </c>
      <c r="E20" s="77">
        <v>200</v>
      </c>
      <c r="F20" s="77">
        <v>200</v>
      </c>
      <c r="G20" s="77">
        <v>200</v>
      </c>
      <c r="H20" s="77">
        <v>200</v>
      </c>
      <c r="I20" s="77">
        <v>200</v>
      </c>
      <c r="K20" s="46">
        <f>480/60</f>
        <v>8</v>
      </c>
      <c r="L20" s="672" t="s">
        <v>726</v>
      </c>
      <c r="M20" s="43">
        <v>0.1</v>
      </c>
      <c r="N20" s="43">
        <v>0.1</v>
      </c>
      <c r="O20" s="43">
        <f t="shared" si="0"/>
        <v>0</v>
      </c>
      <c r="P20" s="64">
        <f t="shared" si="2"/>
        <v>0</v>
      </c>
      <c r="Q20" s="43">
        <f t="shared" si="1"/>
        <v>0</v>
      </c>
    </row>
    <row r="21" spans="1:18" ht="12.75" customHeight="1" outlineLevel="2" x14ac:dyDescent="0.35">
      <c r="A21" s="960"/>
      <c r="B21" s="963"/>
      <c r="C21" s="76" t="s">
        <v>118</v>
      </c>
      <c r="E21" s="78">
        <v>15</v>
      </c>
      <c r="F21" s="78">
        <v>15</v>
      </c>
      <c r="G21" s="78">
        <v>15</v>
      </c>
      <c r="H21" s="78">
        <v>15</v>
      </c>
      <c r="I21" s="78">
        <v>15</v>
      </c>
      <c r="J21" s="46"/>
      <c r="K21" s="46"/>
      <c r="L21" s="672" t="s">
        <v>737</v>
      </c>
      <c r="M21" s="43">
        <v>0.1</v>
      </c>
      <c r="N21" s="46">
        <v>0.1</v>
      </c>
      <c r="O21" s="43">
        <f t="shared" si="0"/>
        <v>0</v>
      </c>
      <c r="P21" s="64">
        <f t="shared" si="2"/>
        <v>0</v>
      </c>
      <c r="Q21" s="43">
        <f t="shared" si="1"/>
        <v>0</v>
      </c>
    </row>
    <row r="22" spans="1:18" ht="12.75" customHeight="1" outlineLevel="2" x14ac:dyDescent="0.35">
      <c r="A22" s="960"/>
      <c r="B22" s="963"/>
      <c r="C22" s="79" t="s">
        <v>119</v>
      </c>
      <c r="E22" s="80">
        <f t="shared" ref="E22:H22" si="5">E21/3600*E20/1000*24*60/E19</f>
        <v>2.5000000000000001E-3</v>
      </c>
      <c r="F22" s="80">
        <f t="shared" si="5"/>
        <v>2.5000000000000001E-3</v>
      </c>
      <c r="G22" s="80">
        <f t="shared" si="5"/>
        <v>2.5000000000000001E-3</v>
      </c>
      <c r="H22" s="80">
        <f t="shared" si="5"/>
        <v>2.5000000000000001E-3</v>
      </c>
      <c r="I22" s="80">
        <f t="shared" ref="I22" si="6">I21/3600*I20/1000*24*60/I19</f>
        <v>2.5000000000000001E-3</v>
      </c>
      <c r="J22" s="46"/>
      <c r="K22" s="46"/>
      <c r="L22" s="672" t="s">
        <v>771</v>
      </c>
      <c r="M22" s="43">
        <v>0.22</v>
      </c>
      <c r="N22" s="43">
        <v>0.22</v>
      </c>
      <c r="O22" s="43">
        <v>0</v>
      </c>
      <c r="P22" s="64">
        <f t="shared" si="2"/>
        <v>0</v>
      </c>
      <c r="Q22" s="43">
        <v>150</v>
      </c>
      <c r="R22" s="43">
        <v>60</v>
      </c>
    </row>
    <row r="23" spans="1:18" outlineLevel="2" x14ac:dyDescent="0.3">
      <c r="A23" s="960"/>
      <c r="B23" s="964"/>
      <c r="C23" s="81" t="s">
        <v>120</v>
      </c>
      <c r="E23" s="82">
        <v>30</v>
      </c>
      <c r="F23" s="82">
        <v>30</v>
      </c>
      <c r="G23" s="82">
        <v>30</v>
      </c>
      <c r="H23" s="82">
        <v>30</v>
      </c>
      <c r="I23" s="82">
        <v>30</v>
      </c>
      <c r="J23" s="46"/>
      <c r="K23" s="46"/>
      <c r="L23" s="46"/>
      <c r="M23" s="46"/>
      <c r="N23" s="46"/>
      <c r="O23" s="43">
        <v>-0.22</v>
      </c>
      <c r="P23" s="43">
        <v>-0.22</v>
      </c>
    </row>
    <row r="24" spans="1:18" s="46" customFormat="1" ht="16.5" customHeight="1" outlineLevel="1" thickBot="1" x14ac:dyDescent="0.35">
      <c r="A24" s="960"/>
      <c r="B24" s="965"/>
      <c r="C24" s="83" t="s">
        <v>113</v>
      </c>
      <c r="E24" s="73">
        <f t="shared" ref="E24:H24" si="7">E23*E22</f>
        <v>7.4999999999999997E-2</v>
      </c>
      <c r="F24" s="73">
        <f t="shared" si="7"/>
        <v>7.4999999999999997E-2</v>
      </c>
      <c r="G24" s="73">
        <f t="shared" si="7"/>
        <v>7.4999999999999997E-2</v>
      </c>
      <c r="H24" s="391">
        <f t="shared" si="7"/>
        <v>7.4999999999999997E-2</v>
      </c>
      <c r="I24" s="391">
        <f t="shared" ref="I24" si="8">I23*I22</f>
        <v>7.4999999999999997E-2</v>
      </c>
      <c r="O24" s="46">
        <f>2.3-5</f>
        <v>-2.7</v>
      </c>
      <c r="P24" s="46">
        <f>2.3-5</f>
        <v>-2.7</v>
      </c>
      <c r="Q24" s="46">
        <f>O24</f>
        <v>-2.7</v>
      </c>
    </row>
    <row r="25" spans="1:18" ht="13.5" outlineLevel="1" thickBot="1" x14ac:dyDescent="0.35">
      <c r="A25" s="960"/>
      <c r="C25" s="61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8" outlineLevel="2" x14ac:dyDescent="0.3">
      <c r="A26" s="960"/>
      <c r="B26" s="962" t="s">
        <v>454</v>
      </c>
      <c r="C26" s="87" t="s">
        <v>162</v>
      </c>
      <c r="D26" s="46"/>
      <c r="E26" s="261">
        <v>1</v>
      </c>
      <c r="F26" s="261">
        <v>1</v>
      </c>
      <c r="G26" s="261">
        <v>1</v>
      </c>
      <c r="H26" s="261">
        <v>1</v>
      </c>
      <c r="I26" s="261">
        <v>1</v>
      </c>
      <c r="J26" s="46" t="s">
        <v>460</v>
      </c>
      <c r="K26" s="46"/>
      <c r="L26" s="46"/>
      <c r="M26" s="762">
        <f>SUM(M12:M22)</f>
        <v>21.300000000000004</v>
      </c>
      <c r="N26" s="762"/>
      <c r="O26" s="762">
        <f>SUM(O12:O25)</f>
        <v>9.7099999999999973</v>
      </c>
      <c r="P26" s="762">
        <f t="shared" ref="P26:R26" si="9">SUM(P12:P25)</f>
        <v>131.51</v>
      </c>
      <c r="Q26" s="762">
        <f t="shared" si="9"/>
        <v>281.72999999999996</v>
      </c>
      <c r="R26" s="762">
        <f t="shared" si="9"/>
        <v>60</v>
      </c>
    </row>
    <row r="27" spans="1:18" outlineLevel="2" x14ac:dyDescent="0.3">
      <c r="A27" s="960"/>
      <c r="B27" s="964"/>
      <c r="C27" s="88" t="s">
        <v>163</v>
      </c>
      <c r="E27" s="710">
        <v>0</v>
      </c>
      <c r="F27" s="710">
        <v>0</v>
      </c>
      <c r="G27" s="710">
        <v>0</v>
      </c>
      <c r="H27" s="710">
        <v>0</v>
      </c>
      <c r="I27" s="710">
        <v>0</v>
      </c>
      <c r="J27" s="128" t="s">
        <v>164</v>
      </c>
      <c r="K27" s="128">
        <f>24*8</f>
        <v>192</v>
      </c>
      <c r="L27" s="46"/>
      <c r="M27" s="46"/>
      <c r="N27" s="46"/>
    </row>
    <row r="28" spans="1:18" s="46" customFormat="1" ht="16.5" customHeight="1" outlineLevel="1" thickBot="1" x14ac:dyDescent="0.4">
      <c r="A28" s="960"/>
      <c r="B28" s="965"/>
      <c r="C28" s="89" t="s">
        <v>113</v>
      </c>
      <c r="E28" s="73">
        <f>E26*E27/1000</f>
        <v>0</v>
      </c>
      <c r="F28" s="73">
        <f>F26*F27/1000</f>
        <v>0</v>
      </c>
      <c r="G28" s="73">
        <f>G26*G27/1000</f>
        <v>0</v>
      </c>
      <c r="H28" s="73">
        <f>H26*H27/1000</f>
        <v>0</v>
      </c>
      <c r="I28" s="73">
        <f>I26*I27/1000</f>
        <v>0</v>
      </c>
      <c r="L28" s="128" t="s">
        <v>669</v>
      </c>
      <c r="M28" t="s">
        <v>809</v>
      </c>
      <c r="N28" s="46">
        <v>6</v>
      </c>
      <c r="O28" s="43">
        <v>4.9000000000000004</v>
      </c>
      <c r="P28" s="43"/>
      <c r="Q28" s="43"/>
    </row>
    <row r="29" spans="1:18" s="46" customFormat="1" ht="16.5" customHeight="1" outlineLevel="1" thickBot="1" x14ac:dyDescent="0.4">
      <c r="A29" s="960"/>
      <c r="B29" s="85"/>
      <c r="C29" s="86"/>
      <c r="E29" s="90"/>
      <c r="F29" s="90"/>
      <c r="G29" s="90"/>
      <c r="H29" s="90"/>
      <c r="I29" s="90"/>
      <c r="M29"/>
    </row>
    <row r="30" spans="1:18" s="46" customFormat="1" ht="12.75" customHeight="1" outlineLevel="2" x14ac:dyDescent="0.35">
      <c r="A30" s="960"/>
      <c r="B30" s="962" t="s">
        <v>456</v>
      </c>
      <c r="C30" s="87" t="s">
        <v>166</v>
      </c>
      <c r="E30" s="91">
        <v>3300</v>
      </c>
      <c r="F30" s="91">
        <v>3300</v>
      </c>
      <c r="G30" s="91">
        <v>3300</v>
      </c>
      <c r="H30" s="91">
        <v>3300</v>
      </c>
      <c r="I30" s="91">
        <v>3300</v>
      </c>
      <c r="M30" t="s">
        <v>810</v>
      </c>
      <c r="N30" s="46">
        <v>4.7</v>
      </c>
      <c r="O30" s="46">
        <v>3.9</v>
      </c>
    </row>
    <row r="31" spans="1:18" ht="14.5" outlineLevel="2" x14ac:dyDescent="0.35">
      <c r="A31" s="960"/>
      <c r="B31" s="964"/>
      <c r="C31" s="88" t="s">
        <v>169</v>
      </c>
      <c r="E31" s="78">
        <v>90</v>
      </c>
      <c r="F31" s="78">
        <v>90</v>
      </c>
      <c r="G31" s="78">
        <v>90</v>
      </c>
      <c r="H31" s="78">
        <v>90</v>
      </c>
      <c r="I31" s="78">
        <v>90</v>
      </c>
      <c r="J31" s="46"/>
      <c r="K31" s="46"/>
      <c r="L31" s="46"/>
      <c r="M31"/>
      <c r="N31" s="46"/>
      <c r="O31" s="46"/>
      <c r="P31" s="46"/>
      <c r="Q31" s="46"/>
    </row>
    <row r="32" spans="1:18" s="46" customFormat="1" ht="16.5" customHeight="1" outlineLevel="1" thickBot="1" x14ac:dyDescent="0.4">
      <c r="A32" s="960"/>
      <c r="B32" s="965"/>
      <c r="C32" s="89" t="s">
        <v>113</v>
      </c>
      <c r="E32" s="73">
        <f>E30*(E31/3600)/1000</f>
        <v>8.2500000000000004E-2</v>
      </c>
      <c r="F32" s="73">
        <f t="shared" ref="F32:H32" si="10">F30*(F31/3600)/1000</f>
        <v>8.2500000000000004E-2</v>
      </c>
      <c r="G32" s="73">
        <f t="shared" si="10"/>
        <v>8.2500000000000004E-2</v>
      </c>
      <c r="H32" s="73">
        <f t="shared" si="10"/>
        <v>8.2500000000000004E-2</v>
      </c>
      <c r="I32" s="73">
        <f t="shared" ref="I32" si="11">I30*(I31/3600)/1000</f>
        <v>8.2500000000000004E-2</v>
      </c>
      <c r="M32" t="s">
        <v>811</v>
      </c>
      <c r="N32" s="43">
        <v>3.3</v>
      </c>
      <c r="O32" s="43">
        <v>2.7</v>
      </c>
    </row>
    <row r="33" spans="1:17" s="46" customFormat="1" ht="15" outlineLevel="1" thickBot="1" x14ac:dyDescent="0.4">
      <c r="A33" s="960"/>
      <c r="B33" s="85"/>
      <c r="C33" s="86"/>
      <c r="M33"/>
    </row>
    <row r="34" spans="1:17" s="46" customFormat="1" ht="12.75" customHeight="1" outlineLevel="2" x14ac:dyDescent="0.35">
      <c r="A34" s="960"/>
      <c r="B34" s="962" t="s">
        <v>455</v>
      </c>
      <c r="C34" s="87" t="s">
        <v>162</v>
      </c>
      <c r="E34" s="261">
        <f>Customer!E34</f>
        <v>4.8</v>
      </c>
      <c r="F34" s="261">
        <f>Customer!F34</f>
        <v>4.8</v>
      </c>
      <c r="G34" s="261">
        <f>Customer!G34</f>
        <v>4.8</v>
      </c>
      <c r="H34" s="261">
        <f>Customer!H34</f>
        <v>4.8</v>
      </c>
      <c r="I34" s="261">
        <f>Customer!I34</f>
        <v>4.5</v>
      </c>
      <c r="J34" s="46" t="s">
        <v>460</v>
      </c>
      <c r="M34" t="s">
        <v>812</v>
      </c>
      <c r="N34" s="46">
        <v>2.9</v>
      </c>
      <c r="O34" s="46">
        <v>2.4</v>
      </c>
    </row>
    <row r="35" spans="1:17" ht="14.5" outlineLevel="2" x14ac:dyDescent="0.35">
      <c r="A35" s="960"/>
      <c r="B35" s="964"/>
      <c r="C35" s="88" t="s">
        <v>163</v>
      </c>
      <c r="E35" s="710">
        <v>0</v>
      </c>
      <c r="F35" s="710">
        <v>0</v>
      </c>
      <c r="G35" s="710">
        <v>0</v>
      </c>
      <c r="H35" s="710">
        <v>0</v>
      </c>
      <c r="I35" s="710">
        <v>0</v>
      </c>
      <c r="J35" s="128" t="s">
        <v>164</v>
      </c>
      <c r="K35" s="128">
        <f>24*8</f>
        <v>192</v>
      </c>
      <c r="L35" s="46"/>
      <c r="M35"/>
      <c r="N35" s="46"/>
      <c r="O35" s="46"/>
      <c r="P35" s="46"/>
      <c r="Q35" s="46"/>
    </row>
    <row r="36" spans="1:17" s="46" customFormat="1" ht="16.5" customHeight="1" outlineLevel="1" thickBot="1" x14ac:dyDescent="0.4">
      <c r="A36" s="960"/>
      <c r="B36" s="965"/>
      <c r="C36" s="89" t="s">
        <v>113</v>
      </c>
      <c r="E36" s="73">
        <f>E34*E35/1000</f>
        <v>0</v>
      </c>
      <c r="F36" s="73">
        <f>F34*F35/1000</f>
        <v>0</v>
      </c>
      <c r="G36" s="73">
        <f>G34*G35/1000</f>
        <v>0</v>
      </c>
      <c r="H36" s="73">
        <f>H34*H35/1000</f>
        <v>0</v>
      </c>
      <c r="I36" s="73">
        <f>I34*I35/1000</f>
        <v>0</v>
      </c>
      <c r="L36" s="435" t="s">
        <v>669</v>
      </c>
      <c r="M36" t="s">
        <v>813</v>
      </c>
      <c r="O36" s="43"/>
      <c r="P36" s="43"/>
      <c r="Q36" s="43"/>
    </row>
    <row r="37" spans="1:17" s="46" customFormat="1" ht="13.5" outlineLevel="1" thickBot="1" x14ac:dyDescent="0.35">
      <c r="A37" s="960"/>
      <c r="B37" s="85"/>
      <c r="C37" s="86"/>
      <c r="E37" s="90"/>
      <c r="F37" s="90"/>
      <c r="G37" s="90"/>
      <c r="H37" s="90"/>
      <c r="I37" s="90"/>
    </row>
    <row r="38" spans="1:17" s="46" customFormat="1" ht="12.75" customHeight="1" outlineLevel="2" x14ac:dyDescent="0.3">
      <c r="A38" s="960"/>
      <c r="B38" s="962" t="s">
        <v>165</v>
      </c>
      <c r="C38" s="87" t="s">
        <v>166</v>
      </c>
      <c r="E38" s="91">
        <v>2000</v>
      </c>
      <c r="F38" s="91">
        <v>2000</v>
      </c>
      <c r="G38" s="91">
        <v>2000</v>
      </c>
      <c r="H38" s="91">
        <v>2000</v>
      </c>
      <c r="I38" s="91">
        <v>2000</v>
      </c>
    </row>
    <row r="39" spans="1:17" outlineLevel="2" x14ac:dyDescent="0.3">
      <c r="A39" s="960"/>
      <c r="B39" s="964"/>
      <c r="C39" s="88" t="s">
        <v>167</v>
      </c>
      <c r="E39" s="95">
        <v>5</v>
      </c>
      <c r="F39" s="95">
        <v>5</v>
      </c>
      <c r="G39" s="95">
        <v>5</v>
      </c>
      <c r="H39" s="95">
        <v>5</v>
      </c>
      <c r="I39" s="95">
        <v>5</v>
      </c>
      <c r="J39" s="46"/>
      <c r="K39" s="46"/>
      <c r="L39" s="46"/>
      <c r="M39" s="46"/>
      <c r="N39" s="46"/>
      <c r="O39" s="46"/>
      <c r="P39" s="46"/>
      <c r="Q39" s="46"/>
    </row>
    <row r="40" spans="1:17" s="46" customFormat="1" ht="16.5" customHeight="1" outlineLevel="1" thickBot="1" x14ac:dyDescent="0.35">
      <c r="A40" s="960"/>
      <c r="B40" s="965"/>
      <c r="C40" s="89" t="s">
        <v>113</v>
      </c>
      <c r="E40" s="73">
        <f>E38*(E39/60)/1000</f>
        <v>0.16666666666666666</v>
      </c>
      <c r="F40" s="73">
        <f t="shared" ref="F40:H40" si="12">F38*(F39/60)/1000</f>
        <v>0.16666666666666666</v>
      </c>
      <c r="G40" s="73">
        <f t="shared" si="12"/>
        <v>0.16666666666666666</v>
      </c>
      <c r="H40" s="73">
        <f t="shared" si="12"/>
        <v>0.16666666666666666</v>
      </c>
      <c r="I40" s="73">
        <f t="shared" ref="I40" si="13">I38*(I39/60)/1000</f>
        <v>0.16666666666666666</v>
      </c>
      <c r="L40" s="43"/>
      <c r="M40" s="43"/>
      <c r="N40" s="43"/>
      <c r="O40" s="43"/>
      <c r="P40" s="43"/>
      <c r="Q40" s="43"/>
    </row>
    <row r="41" spans="1:17" s="46" customFormat="1" ht="16.5" customHeight="1" outlineLevel="1" thickBot="1" x14ac:dyDescent="0.35">
      <c r="A41" s="960"/>
      <c r="B41" s="85"/>
      <c r="C41" s="86"/>
      <c r="E41" s="90"/>
      <c r="F41" s="90"/>
      <c r="G41" s="90"/>
      <c r="H41" s="90"/>
      <c r="I41" s="90"/>
    </row>
    <row r="42" spans="1:17" s="46" customFormat="1" ht="12.75" customHeight="1" outlineLevel="2" x14ac:dyDescent="0.3">
      <c r="A42" s="960"/>
      <c r="B42" s="962" t="s">
        <v>168</v>
      </c>
      <c r="C42" s="87" t="s">
        <v>166</v>
      </c>
      <c r="E42" s="91">
        <v>2000</v>
      </c>
      <c r="F42" s="91">
        <v>2000</v>
      </c>
      <c r="G42" s="91">
        <v>2000</v>
      </c>
      <c r="H42" s="91">
        <v>2000</v>
      </c>
      <c r="I42" s="91">
        <v>2000</v>
      </c>
    </row>
    <row r="43" spans="1:17" outlineLevel="2" x14ac:dyDescent="0.3">
      <c r="A43" s="960"/>
      <c r="B43" s="964"/>
      <c r="C43" s="88" t="s">
        <v>169</v>
      </c>
      <c r="E43" s="709">
        <v>1.5</v>
      </c>
      <c r="F43" s="709">
        <v>1.5</v>
      </c>
      <c r="G43" s="709">
        <v>1.5</v>
      </c>
      <c r="H43" s="709">
        <v>1.5</v>
      </c>
      <c r="I43" s="709">
        <v>1.5</v>
      </c>
      <c r="J43" s="46"/>
      <c r="K43" s="46"/>
      <c r="L43" s="46"/>
      <c r="M43" s="46"/>
      <c r="N43" s="46"/>
      <c r="O43" s="46"/>
      <c r="P43" s="46"/>
      <c r="Q43" s="46"/>
    </row>
    <row r="44" spans="1:17" s="46" customFormat="1" ht="16.5" customHeight="1" outlineLevel="1" thickBot="1" x14ac:dyDescent="0.35">
      <c r="A44" s="960"/>
      <c r="B44" s="965"/>
      <c r="C44" s="89" t="s">
        <v>113</v>
      </c>
      <c r="E44" s="73">
        <f>E42*(E43/60)/1000</f>
        <v>0.05</v>
      </c>
      <c r="F44" s="73">
        <f t="shared" ref="F44:H44" si="14">F42*(F43/60)/1000</f>
        <v>0.05</v>
      </c>
      <c r="G44" s="73">
        <f t="shared" si="14"/>
        <v>0.05</v>
      </c>
      <c r="H44" s="73">
        <f t="shared" si="14"/>
        <v>0.05</v>
      </c>
      <c r="I44" s="73">
        <f t="shared" ref="I44" si="15">I42*(I43/60)/1000</f>
        <v>0.05</v>
      </c>
      <c r="N44" s="43"/>
      <c r="O44" s="43"/>
    </row>
    <row r="45" spans="1:17" s="46" customFormat="1" ht="13.5" outlineLevel="1" thickBot="1" x14ac:dyDescent="0.35">
      <c r="A45" s="960"/>
      <c r="B45" s="44"/>
      <c r="M45" s="122"/>
    </row>
    <row r="46" spans="1:17" ht="14.5" outlineLevel="2" x14ac:dyDescent="0.35">
      <c r="A46" s="960"/>
      <c r="B46" s="956" t="s">
        <v>363</v>
      </c>
      <c r="C46" s="233" t="s">
        <v>170</v>
      </c>
      <c r="E46" s="235">
        <v>6</v>
      </c>
      <c r="F46" s="235">
        <v>6</v>
      </c>
      <c r="G46" s="235">
        <v>6</v>
      </c>
      <c r="H46" s="235">
        <v>6</v>
      </c>
      <c r="I46" s="235">
        <v>6</v>
      </c>
      <c r="J46" s="241"/>
      <c r="K46" s="46"/>
      <c r="L46" s="46"/>
      <c r="M46" s="46"/>
      <c r="N46" s="46"/>
      <c r="O46" s="46"/>
      <c r="P46" s="46"/>
      <c r="Q46" s="46"/>
    </row>
    <row r="47" spans="1:17" s="46" customFormat="1" outlineLevel="2" x14ac:dyDescent="0.3">
      <c r="A47" s="960"/>
      <c r="B47" s="957"/>
      <c r="C47" s="234" t="s">
        <v>171</v>
      </c>
      <c r="E47" s="236">
        <f>(E46/1000)*24</f>
        <v>0.14400000000000002</v>
      </c>
      <c r="F47" s="236">
        <f t="shared" ref="F47:H47" si="16">(F46/1000)*24</f>
        <v>0.14400000000000002</v>
      </c>
      <c r="G47" s="236">
        <f t="shared" si="16"/>
        <v>0.14400000000000002</v>
      </c>
      <c r="H47" s="236">
        <f t="shared" si="16"/>
        <v>0.14400000000000002</v>
      </c>
      <c r="I47" s="236">
        <f t="shared" ref="I47" si="17">(I46/1000)*24</f>
        <v>0.14400000000000002</v>
      </c>
      <c r="M47" s="217"/>
    </row>
    <row r="48" spans="1:17" outlineLevel="2" x14ac:dyDescent="0.3">
      <c r="A48" s="960"/>
      <c r="B48" s="957"/>
      <c r="C48" s="88" t="s">
        <v>172</v>
      </c>
      <c r="E48" s="711">
        <v>0</v>
      </c>
      <c r="F48" s="711">
        <v>0</v>
      </c>
      <c r="G48" s="711">
        <v>0</v>
      </c>
      <c r="H48" s="711">
        <v>0</v>
      </c>
      <c r="I48" s="711">
        <v>0</v>
      </c>
      <c r="J48" s="128" t="s">
        <v>668</v>
      </c>
      <c r="K48" s="46"/>
      <c r="L48" s="46"/>
      <c r="M48" s="46"/>
      <c r="N48" s="46"/>
      <c r="O48" s="46"/>
      <c r="P48" s="46"/>
      <c r="Q48" s="46"/>
    </row>
    <row r="49" spans="1:17" s="46" customFormat="1" ht="13.5" outlineLevel="2" thickBot="1" x14ac:dyDescent="0.35">
      <c r="A49" s="960"/>
      <c r="B49" s="957"/>
      <c r="C49" s="89" t="s">
        <v>173</v>
      </c>
      <c r="E49" s="238">
        <f>E47*E48</f>
        <v>0</v>
      </c>
      <c r="F49" s="238">
        <f t="shared" ref="F49:H49" si="18">F47*F48</f>
        <v>0</v>
      </c>
      <c r="G49" s="238">
        <f t="shared" si="18"/>
        <v>0</v>
      </c>
      <c r="H49" s="238">
        <f t="shared" si="18"/>
        <v>0</v>
      </c>
      <c r="I49" s="238">
        <f t="shared" ref="I49" si="19">I47*I48</f>
        <v>0</v>
      </c>
    </row>
    <row r="50" spans="1:17" ht="14.5" outlineLevel="2" x14ac:dyDescent="0.35">
      <c r="A50" s="960"/>
      <c r="B50" s="957"/>
      <c r="C50" s="233" t="s">
        <v>174</v>
      </c>
      <c r="E50" s="235">
        <v>8</v>
      </c>
      <c r="F50" s="235">
        <v>8</v>
      </c>
      <c r="G50" s="235">
        <v>8</v>
      </c>
      <c r="H50" s="235">
        <v>8</v>
      </c>
      <c r="I50" s="235">
        <v>8</v>
      </c>
      <c r="J50" s="241"/>
      <c r="K50" s="46"/>
      <c r="L50" s="46"/>
      <c r="M50" s="46"/>
      <c r="N50" s="46"/>
      <c r="O50" s="46"/>
      <c r="P50" s="46"/>
      <c r="Q50" s="46"/>
    </row>
    <row r="51" spans="1:17" s="46" customFormat="1" outlineLevel="2" x14ac:dyDescent="0.3">
      <c r="A51" s="960"/>
      <c r="B51" s="957"/>
      <c r="C51" s="234" t="s">
        <v>175</v>
      </c>
      <c r="E51" s="236">
        <f>(E50/1000)*24</f>
        <v>0.192</v>
      </c>
      <c r="F51" s="236">
        <f t="shared" ref="F51:H51" si="20">(F50/1000)*24</f>
        <v>0.192</v>
      </c>
      <c r="G51" s="236">
        <f t="shared" si="20"/>
        <v>0.192</v>
      </c>
      <c r="H51" s="236">
        <f t="shared" si="20"/>
        <v>0.192</v>
      </c>
      <c r="I51" s="236">
        <f t="shared" ref="I51" si="21">(I50/1000)*24</f>
        <v>0.192</v>
      </c>
    </row>
    <row r="52" spans="1:17" outlineLevel="2" x14ac:dyDescent="0.3">
      <c r="A52" s="960"/>
      <c r="B52" s="957"/>
      <c r="C52" s="88" t="s">
        <v>172</v>
      </c>
      <c r="E52" s="237">
        <v>0</v>
      </c>
      <c r="F52" s="237">
        <v>0</v>
      </c>
      <c r="G52" s="237">
        <v>0</v>
      </c>
      <c r="H52" s="237">
        <v>0</v>
      </c>
      <c r="I52" s="237">
        <v>0</v>
      </c>
      <c r="J52" s="46"/>
      <c r="K52" s="46"/>
      <c r="L52" s="46"/>
      <c r="M52" s="46"/>
      <c r="N52" s="46"/>
      <c r="O52" s="46"/>
      <c r="P52" s="46"/>
      <c r="Q52" s="46"/>
    </row>
    <row r="53" spans="1:17" s="46" customFormat="1" ht="13.5" outlineLevel="2" thickBot="1" x14ac:dyDescent="0.35">
      <c r="A53" s="960"/>
      <c r="B53" s="957"/>
      <c r="C53" s="89" t="s">
        <v>173</v>
      </c>
      <c r="E53" s="238">
        <f>E51*E52</f>
        <v>0</v>
      </c>
      <c r="F53" s="238">
        <f t="shared" ref="F53:H53" si="22">F51*F52</f>
        <v>0</v>
      </c>
      <c r="G53" s="238">
        <f t="shared" si="22"/>
        <v>0</v>
      </c>
      <c r="H53" s="238">
        <f t="shared" si="22"/>
        <v>0</v>
      </c>
      <c r="I53" s="238">
        <f t="shared" ref="I53" si="23">I51*I52</f>
        <v>0</v>
      </c>
    </row>
    <row r="54" spans="1:17" ht="13.5" outlineLevel="2" thickBot="1" x14ac:dyDescent="0.35">
      <c r="A54" s="960"/>
      <c r="B54" s="957"/>
      <c r="C54" s="89" t="s">
        <v>176</v>
      </c>
      <c r="E54" s="238">
        <v>0</v>
      </c>
      <c r="F54" s="238">
        <v>0</v>
      </c>
      <c r="G54" s="238">
        <v>0</v>
      </c>
      <c r="H54" s="238">
        <v>0</v>
      </c>
      <c r="I54" s="238">
        <v>0</v>
      </c>
      <c r="J54" s="46" t="s">
        <v>364</v>
      </c>
      <c r="K54" s="46"/>
      <c r="L54" s="46"/>
      <c r="M54" s="46"/>
      <c r="N54" s="46"/>
      <c r="O54" s="46"/>
      <c r="P54" s="46"/>
      <c r="Q54" s="46"/>
    </row>
    <row r="55" spans="1:17" s="46" customFormat="1" ht="16.5" customHeight="1" outlineLevel="1" thickBot="1" x14ac:dyDescent="0.35">
      <c r="A55" s="960"/>
      <c r="B55" s="958"/>
      <c r="C55" s="89" t="s">
        <v>177</v>
      </c>
      <c r="E55" s="239">
        <f>E49+E53+6*E54</f>
        <v>0</v>
      </c>
      <c r="F55" s="239">
        <f t="shared" ref="F55:H55" si="24">F49+F53+6*F54</f>
        <v>0</v>
      </c>
      <c r="G55" s="239">
        <f t="shared" si="24"/>
        <v>0</v>
      </c>
      <c r="H55" s="239">
        <f t="shared" si="24"/>
        <v>0</v>
      </c>
      <c r="I55" s="239">
        <f t="shared" ref="I55" si="25">I49+I53+6*I54</f>
        <v>0</v>
      </c>
      <c r="J55" s="240">
        <f>E55*13.5</f>
        <v>0</v>
      </c>
      <c r="K55" s="217"/>
    </row>
    <row r="56" spans="1:17" s="46" customFormat="1" ht="13.5" outlineLevel="1" thickBot="1" x14ac:dyDescent="0.35">
      <c r="A56" s="960"/>
      <c r="B56" s="85"/>
      <c r="C56" s="86"/>
      <c r="D56" s="43"/>
      <c r="E56" s="94"/>
      <c r="F56" s="94"/>
      <c r="G56" s="94"/>
      <c r="H56" s="94"/>
      <c r="I56" s="94"/>
    </row>
    <row r="57" spans="1:17" s="46" customFormat="1" ht="12.75" customHeight="1" outlineLevel="2" x14ac:dyDescent="0.3">
      <c r="A57" s="960"/>
      <c r="B57" s="956" t="s">
        <v>178</v>
      </c>
      <c r="C57" s="87" t="s">
        <v>179</v>
      </c>
      <c r="D57" s="43"/>
      <c r="E57" s="91">
        <v>1511</v>
      </c>
      <c r="F57" s="91">
        <v>1511</v>
      </c>
      <c r="G57" s="91">
        <v>1511</v>
      </c>
      <c r="H57" s="91">
        <v>1511</v>
      </c>
      <c r="I57" s="91">
        <v>1511</v>
      </c>
      <c r="K57" s="46">
        <v>46.759656335347955</v>
      </c>
    </row>
    <row r="58" spans="1:17" s="46" customFormat="1" outlineLevel="2" x14ac:dyDescent="0.3">
      <c r="A58" s="960"/>
      <c r="B58" s="982"/>
      <c r="C58" s="88" t="s">
        <v>180</v>
      </c>
      <c r="D58" s="43"/>
      <c r="E58" s="95"/>
      <c r="F58" s="95"/>
      <c r="G58" s="95"/>
      <c r="H58" s="95"/>
      <c r="I58" s="95"/>
      <c r="K58" s="122">
        <f>K57-E6</f>
        <v>20.891076663070635</v>
      </c>
      <c r="L58" s="46">
        <v>25.529353586855112</v>
      </c>
      <c r="M58" s="46">
        <v>15.021032416553</v>
      </c>
      <c r="N58" s="46">
        <v>14.404631062427752</v>
      </c>
    </row>
    <row r="59" spans="1:17" ht="13.5" outlineLevel="2" thickBot="1" x14ac:dyDescent="0.35">
      <c r="A59" s="960"/>
      <c r="B59" s="976"/>
      <c r="C59" s="89" t="s">
        <v>113</v>
      </c>
      <c r="E59" s="73">
        <f>E57*E58/60/1000</f>
        <v>0</v>
      </c>
      <c r="F59" s="73">
        <f>F57*F58/60/1000</f>
        <v>0</v>
      </c>
      <c r="G59" s="73">
        <f>G57*G58/60/1000</f>
        <v>0</v>
      </c>
      <c r="H59" s="73">
        <f>H57*H58/60/1000</f>
        <v>0</v>
      </c>
      <c r="I59" s="73">
        <f>I57*I58/60/1000</f>
        <v>0</v>
      </c>
      <c r="J59" s="46"/>
      <c r="K59" s="46"/>
      <c r="L59" s="122">
        <f>L58-F6</f>
        <v>1.5115491404643073</v>
      </c>
      <c r="M59" s="122">
        <f>M58-G6</f>
        <v>10.576751570206056</v>
      </c>
      <c r="N59" s="122">
        <f>N58-H6</f>
        <v>12.188160351619741</v>
      </c>
      <c r="O59" s="46"/>
      <c r="P59" s="46"/>
      <c r="Q59" s="46"/>
    </row>
    <row r="60" spans="1:17" s="46" customFormat="1" ht="13.5" outlineLevel="1" thickBot="1" x14ac:dyDescent="0.35">
      <c r="A60" s="960"/>
      <c r="B60" s="85"/>
      <c r="C60" s="86"/>
      <c r="E60" s="73"/>
      <c r="F60" s="73"/>
      <c r="G60" s="73"/>
      <c r="H60" s="73"/>
      <c r="I60" s="73"/>
    </row>
    <row r="61" spans="1:17" s="46" customFormat="1" ht="12.75" customHeight="1" outlineLevel="2" x14ac:dyDescent="0.3">
      <c r="A61" s="960"/>
      <c r="B61" s="1004" t="s">
        <v>135</v>
      </c>
      <c r="C61" s="87" t="s">
        <v>181</v>
      </c>
      <c r="E61" s="91">
        <v>0</v>
      </c>
      <c r="F61" s="91">
        <v>0</v>
      </c>
      <c r="G61" s="91">
        <v>0</v>
      </c>
      <c r="H61" s="91">
        <v>0</v>
      </c>
      <c r="I61" s="91">
        <v>0</v>
      </c>
    </row>
    <row r="62" spans="1:17" s="46" customFormat="1" outlineLevel="2" x14ac:dyDescent="0.3">
      <c r="A62" s="960"/>
      <c r="B62" s="1005"/>
      <c r="C62" s="92" t="s">
        <v>441</v>
      </c>
      <c r="E62" s="93">
        <f t="shared" ref="E62:H62" si="26">(E61/1000)*24</f>
        <v>0</v>
      </c>
      <c r="F62" s="93">
        <f t="shared" si="26"/>
        <v>0</v>
      </c>
      <c r="G62" s="93">
        <f t="shared" si="26"/>
        <v>0</v>
      </c>
      <c r="H62" s="93">
        <f t="shared" si="26"/>
        <v>0</v>
      </c>
      <c r="I62" s="93">
        <f t="shared" ref="I62" si="27">(I61/1000)*24</f>
        <v>0</v>
      </c>
      <c r="K62" s="218"/>
    </row>
    <row r="63" spans="1:17" outlineLevel="2" x14ac:dyDescent="0.3">
      <c r="A63" s="960"/>
      <c r="B63" s="1005"/>
      <c r="C63" s="88" t="s">
        <v>126</v>
      </c>
      <c r="E63" s="96">
        <v>0</v>
      </c>
      <c r="F63" s="96">
        <f>E63</f>
        <v>0</v>
      </c>
      <c r="G63" s="96">
        <f t="shared" ref="G63:I63" si="28">F63</f>
        <v>0</v>
      </c>
      <c r="H63" s="96">
        <f t="shared" si="28"/>
        <v>0</v>
      </c>
      <c r="I63" s="96">
        <f t="shared" si="28"/>
        <v>0</v>
      </c>
      <c r="J63" s="46"/>
      <c r="K63" s="46"/>
      <c r="L63" s="46"/>
      <c r="M63" s="46"/>
      <c r="N63" s="46"/>
      <c r="O63" s="46"/>
      <c r="P63" s="46"/>
      <c r="Q63" s="46"/>
    </row>
    <row r="64" spans="1:17" s="46" customFormat="1" ht="16.5" customHeight="1" outlineLevel="1" thickBot="1" x14ac:dyDescent="0.35">
      <c r="A64" s="960"/>
      <c r="B64" s="1006"/>
      <c r="C64" s="89" t="s">
        <v>113</v>
      </c>
      <c r="E64" s="73">
        <f t="shared" ref="E64:H64" si="29">E62*E63</f>
        <v>0</v>
      </c>
      <c r="F64" s="73">
        <f t="shared" si="29"/>
        <v>0</v>
      </c>
      <c r="G64" s="73">
        <f t="shared" si="29"/>
        <v>0</v>
      </c>
      <c r="H64" s="73">
        <f t="shared" si="29"/>
        <v>0</v>
      </c>
      <c r="I64" s="73">
        <f t="shared" ref="I64" si="30">I62*I63</f>
        <v>0</v>
      </c>
      <c r="O64" s="43"/>
      <c r="P64" s="43"/>
      <c r="Q64" s="43"/>
    </row>
    <row r="65" spans="1:17" s="46" customFormat="1" ht="13.5" outlineLevel="1" thickBot="1" x14ac:dyDescent="0.35">
      <c r="A65" s="960"/>
      <c r="B65" s="85"/>
      <c r="C65" s="86"/>
      <c r="E65" s="73"/>
      <c r="F65" s="73"/>
      <c r="G65" s="73"/>
      <c r="H65" s="73"/>
      <c r="I65" s="73"/>
    </row>
    <row r="66" spans="1:17" s="46" customFormat="1" ht="12.75" customHeight="1" outlineLevel="2" x14ac:dyDescent="0.3">
      <c r="A66" s="960"/>
      <c r="B66" s="956" t="s">
        <v>365</v>
      </c>
      <c r="C66" s="87" t="s">
        <v>181</v>
      </c>
      <c r="E66" s="91">
        <v>11.7</v>
      </c>
      <c r="F66" s="91">
        <v>11.7</v>
      </c>
      <c r="G66" s="91">
        <v>11.7</v>
      </c>
      <c r="H66" s="91">
        <v>11.7</v>
      </c>
      <c r="I66" s="91">
        <v>9.6</v>
      </c>
      <c r="L66" s="46">
        <v>120</v>
      </c>
      <c r="M66" s="46" t="s">
        <v>675</v>
      </c>
    </row>
    <row r="67" spans="1:17" s="46" customFormat="1" outlineLevel="2" x14ac:dyDescent="0.3">
      <c r="A67" s="960"/>
      <c r="B67" s="982"/>
      <c r="C67" s="92" t="s">
        <v>125</v>
      </c>
      <c r="E67" s="93">
        <f t="shared" ref="E67:H67" si="31">(E66/1000)*24</f>
        <v>0.28079999999999994</v>
      </c>
      <c r="F67" s="93">
        <f t="shared" si="31"/>
        <v>0.28079999999999994</v>
      </c>
      <c r="G67" s="93">
        <f t="shared" si="31"/>
        <v>0.28079999999999994</v>
      </c>
      <c r="H67" s="93">
        <f t="shared" si="31"/>
        <v>0.28079999999999994</v>
      </c>
      <c r="I67" s="93">
        <f t="shared" ref="I67" si="32">(I66/1000)*24</f>
        <v>0.23039999999999999</v>
      </c>
      <c r="K67" s="218"/>
    </row>
    <row r="68" spans="1:17" outlineLevel="2" x14ac:dyDescent="0.3">
      <c r="A68" s="960"/>
      <c r="B68" s="982"/>
      <c r="C68" s="88" t="s">
        <v>126</v>
      </c>
      <c r="E68" s="96">
        <v>3</v>
      </c>
      <c r="F68" s="96">
        <v>3</v>
      </c>
      <c r="G68" s="96">
        <v>3</v>
      </c>
      <c r="H68" s="96">
        <v>3</v>
      </c>
      <c r="I68" s="96">
        <v>3</v>
      </c>
      <c r="J68" s="46"/>
      <c r="K68" s="46"/>
      <c r="L68" s="46"/>
      <c r="M68" s="46"/>
      <c r="N68" s="46"/>
      <c r="O68" s="46"/>
      <c r="P68" s="46"/>
      <c r="Q68" s="46"/>
    </row>
    <row r="69" spans="1:17" s="46" customFormat="1" ht="16.5" customHeight="1" outlineLevel="1" thickBot="1" x14ac:dyDescent="0.35">
      <c r="A69" s="960"/>
      <c r="B69" s="976"/>
      <c r="C69" s="89" t="s">
        <v>113</v>
      </c>
      <c r="E69" s="73">
        <f t="shared" ref="E69:H69" si="33">E67*E68</f>
        <v>0.84239999999999982</v>
      </c>
      <c r="F69" s="73">
        <f t="shared" si="33"/>
        <v>0.84239999999999982</v>
      </c>
      <c r="G69" s="73">
        <f t="shared" si="33"/>
        <v>0.84239999999999982</v>
      </c>
      <c r="H69" s="73">
        <f t="shared" si="33"/>
        <v>0.84239999999999982</v>
      </c>
      <c r="I69" s="73">
        <f t="shared" ref="I69" si="34">I67*I68</f>
        <v>0.69120000000000004</v>
      </c>
      <c r="O69" s="43"/>
      <c r="P69" s="43"/>
      <c r="Q69" s="43"/>
    </row>
    <row r="70" spans="1:17" s="46" customFormat="1" ht="13.5" outlineLevel="1" thickBot="1" x14ac:dyDescent="0.35">
      <c r="A70" s="960"/>
      <c r="B70" s="85"/>
      <c r="C70" s="86"/>
      <c r="D70" s="43"/>
      <c r="E70" s="94"/>
      <c r="F70" s="94"/>
      <c r="G70" s="94"/>
      <c r="H70" s="94"/>
      <c r="I70" s="94"/>
    </row>
    <row r="71" spans="1:17" s="46" customFormat="1" ht="12.75" customHeight="1" outlineLevel="2" x14ac:dyDescent="0.3">
      <c r="A71" s="960"/>
      <c r="B71" s="956" t="s">
        <v>366</v>
      </c>
      <c r="C71" s="87" t="s">
        <v>121</v>
      </c>
      <c r="E71" s="91">
        <v>6.3</v>
      </c>
      <c r="F71" s="91">
        <v>6.3</v>
      </c>
      <c r="G71" s="91">
        <v>6.3</v>
      </c>
      <c r="H71" s="91">
        <v>6.3</v>
      </c>
      <c r="I71" s="91">
        <v>6.3</v>
      </c>
    </row>
    <row r="72" spans="1:17" s="46" customFormat="1" outlineLevel="2" x14ac:dyDescent="0.3">
      <c r="A72" s="960"/>
      <c r="B72" s="982"/>
      <c r="C72" s="92" t="s">
        <v>125</v>
      </c>
      <c r="E72" s="93">
        <f t="shared" ref="E72:H72" si="35">(E71/1000)*24</f>
        <v>0.1512</v>
      </c>
      <c r="F72" s="93">
        <f t="shared" si="35"/>
        <v>0.1512</v>
      </c>
      <c r="G72" s="93">
        <f t="shared" si="35"/>
        <v>0.1512</v>
      </c>
      <c r="H72" s="93">
        <f t="shared" si="35"/>
        <v>0.1512</v>
      </c>
      <c r="I72" s="93">
        <f t="shared" ref="I72" si="36">(I71/1000)*24</f>
        <v>0.1512</v>
      </c>
    </row>
    <row r="73" spans="1:17" outlineLevel="2" x14ac:dyDescent="0.3">
      <c r="A73" s="960"/>
      <c r="B73" s="982"/>
      <c r="C73" s="88" t="s">
        <v>126</v>
      </c>
      <c r="E73" s="96">
        <v>5</v>
      </c>
      <c r="F73" s="96">
        <v>5</v>
      </c>
      <c r="G73" s="96">
        <v>5</v>
      </c>
      <c r="H73" s="96">
        <v>5</v>
      </c>
      <c r="I73" s="96">
        <v>5</v>
      </c>
      <c r="J73" s="46"/>
      <c r="K73" s="46"/>
      <c r="L73" s="46"/>
      <c r="M73" s="46"/>
      <c r="N73" s="46"/>
      <c r="O73" s="46"/>
      <c r="P73" s="46"/>
      <c r="Q73" s="46"/>
    </row>
    <row r="74" spans="1:17" s="46" customFormat="1" ht="16.5" customHeight="1" outlineLevel="1" thickBot="1" x14ac:dyDescent="0.35">
      <c r="A74" s="960"/>
      <c r="B74" s="976"/>
      <c r="C74" s="89" t="s">
        <v>113</v>
      </c>
      <c r="E74" s="73">
        <f t="shared" ref="E74:H74" si="37">E72*E73</f>
        <v>0.75600000000000001</v>
      </c>
      <c r="F74" s="73">
        <f t="shared" si="37"/>
        <v>0.75600000000000001</v>
      </c>
      <c r="G74" s="73">
        <f t="shared" si="37"/>
        <v>0.75600000000000001</v>
      </c>
      <c r="H74" s="391">
        <f t="shared" si="37"/>
        <v>0.75600000000000001</v>
      </c>
      <c r="I74" s="391">
        <f t="shared" ref="I74" si="38">I72*I73</f>
        <v>0.75600000000000001</v>
      </c>
      <c r="O74" s="43"/>
      <c r="P74" s="43"/>
      <c r="Q74" s="43"/>
    </row>
    <row r="75" spans="1:17" s="46" customFormat="1" ht="13.5" outlineLevel="1" thickBot="1" x14ac:dyDescent="0.35">
      <c r="A75" s="960"/>
      <c r="B75" s="85"/>
      <c r="C75" s="86"/>
      <c r="E75" s="97"/>
      <c r="F75" s="97"/>
      <c r="G75" s="97"/>
      <c r="H75" s="97"/>
      <c r="I75" s="97"/>
    </row>
    <row r="76" spans="1:17" s="46" customFormat="1" ht="12.75" customHeight="1" outlineLevel="2" x14ac:dyDescent="0.3">
      <c r="A76" s="960"/>
      <c r="B76" s="1001" t="s">
        <v>457</v>
      </c>
      <c r="C76" s="87" t="s">
        <v>181</v>
      </c>
      <c r="E76" s="91">
        <f>'Customer Mode'!$L$49/1000</f>
        <v>0.76400000000000001</v>
      </c>
      <c r="F76" s="91">
        <f>'Customer Mode'!$L$49/1000</f>
        <v>0.76400000000000001</v>
      </c>
      <c r="G76" s="91">
        <f>'Customer Mode'!$L$49/1000</f>
        <v>0.76400000000000001</v>
      </c>
      <c r="H76" s="91">
        <f>'Customer Mode'!$L$49/1000</f>
        <v>0.76400000000000001</v>
      </c>
      <c r="I76" s="91">
        <f>'Customer Mode'!$L$49/1000</f>
        <v>0.76400000000000001</v>
      </c>
    </row>
    <row r="77" spans="1:17" s="46" customFormat="1" outlineLevel="2" x14ac:dyDescent="0.3">
      <c r="A77" s="960"/>
      <c r="B77" s="1002"/>
      <c r="C77" s="92" t="s">
        <v>182</v>
      </c>
      <c r="E77" s="124">
        <f>((E76/1000))</f>
        <v>7.6400000000000003E-4</v>
      </c>
      <c r="F77" s="124">
        <f t="shared" ref="F77:H77" si="39">((F76/1000))</f>
        <v>7.6400000000000003E-4</v>
      </c>
      <c r="G77" s="124">
        <f t="shared" si="39"/>
        <v>7.6400000000000003E-4</v>
      </c>
      <c r="H77" s="124">
        <f t="shared" si="39"/>
        <v>7.6400000000000003E-4</v>
      </c>
      <c r="I77" s="124">
        <f t="shared" ref="I77" si="40">((I76/1000))</f>
        <v>7.6400000000000003E-4</v>
      </c>
    </row>
    <row r="78" spans="1:17" outlineLevel="2" x14ac:dyDescent="0.3">
      <c r="A78" s="960"/>
      <c r="B78" s="1002"/>
      <c r="C78" s="88" t="s">
        <v>126</v>
      </c>
      <c r="E78" s="98">
        <v>8</v>
      </c>
      <c r="F78" s="98">
        <v>8</v>
      </c>
      <c r="G78" s="98">
        <v>8</v>
      </c>
      <c r="H78" s="98">
        <v>8</v>
      </c>
      <c r="I78" s="98">
        <v>8</v>
      </c>
      <c r="J78" s="46"/>
      <c r="K78" s="46"/>
      <c r="L78" s="46"/>
      <c r="M78" s="758">
        <v>45919</v>
      </c>
      <c r="N78" s="316"/>
      <c r="O78" s="46"/>
      <c r="P78" s="46"/>
      <c r="Q78" s="46"/>
    </row>
    <row r="79" spans="1:17" s="46" customFormat="1" ht="16.5" customHeight="1" outlineLevel="1" thickBot="1" x14ac:dyDescent="0.35">
      <c r="A79" s="960"/>
      <c r="B79" s="1003"/>
      <c r="C79" s="89" t="s">
        <v>113</v>
      </c>
      <c r="E79" s="73">
        <f t="shared" ref="E79:H79" si="41">E77*E78</f>
        <v>6.1120000000000002E-3</v>
      </c>
      <c r="F79" s="73">
        <f t="shared" si="41"/>
        <v>6.1120000000000002E-3</v>
      </c>
      <c r="G79" s="73">
        <f t="shared" si="41"/>
        <v>6.1120000000000002E-3</v>
      </c>
      <c r="H79" s="73">
        <f t="shared" si="41"/>
        <v>6.1120000000000002E-3</v>
      </c>
      <c r="I79" s="73">
        <f t="shared" ref="I79" si="42">I77*I78</f>
        <v>6.1120000000000002E-3</v>
      </c>
      <c r="M79" s="598" t="s">
        <v>721</v>
      </c>
      <c r="N79" s="598"/>
      <c r="O79" s="43"/>
      <c r="P79" s="43" t="s">
        <v>717</v>
      </c>
      <c r="Q79" s="43"/>
    </row>
    <row r="80" spans="1:17" s="46" customFormat="1" ht="15" outlineLevel="1" thickBot="1" x14ac:dyDescent="0.35">
      <c r="A80" s="960"/>
      <c r="B80" s="85"/>
      <c r="C80" s="86"/>
      <c r="E80" s="97"/>
      <c r="F80" s="97"/>
      <c r="G80" s="97"/>
      <c r="H80" s="97"/>
      <c r="I80" s="97"/>
      <c r="L80" s="1008"/>
      <c r="M80" s="759" t="s">
        <v>702</v>
      </c>
      <c r="N80" s="749" t="s">
        <v>704</v>
      </c>
      <c r="P80" s="749" t="s">
        <v>702</v>
      </c>
      <c r="Q80" s="749" t="s">
        <v>704</v>
      </c>
    </row>
    <row r="81" spans="1:17" s="46" customFormat="1" ht="12.75" customHeight="1" outlineLevel="2" x14ac:dyDescent="0.3">
      <c r="A81" s="960"/>
      <c r="B81" s="956" t="s">
        <v>183</v>
      </c>
      <c r="C81" s="87" t="s">
        <v>181</v>
      </c>
      <c r="E81" s="91">
        <v>0.7</v>
      </c>
      <c r="F81" s="91">
        <v>0.7</v>
      </c>
      <c r="G81" s="91">
        <v>0.7</v>
      </c>
      <c r="H81" s="91">
        <v>0.7</v>
      </c>
      <c r="I81" s="91">
        <v>0.7</v>
      </c>
      <c r="L81" s="1009"/>
      <c r="M81" s="760" t="s">
        <v>259</v>
      </c>
      <c r="N81" s="750" t="s">
        <v>267</v>
      </c>
      <c r="P81" s="750" t="s">
        <v>259</v>
      </c>
      <c r="Q81" s="750" t="s">
        <v>267</v>
      </c>
    </row>
    <row r="82" spans="1:17" s="46" customFormat="1" ht="15" outlineLevel="2" thickBot="1" x14ac:dyDescent="0.35">
      <c r="A82" s="960"/>
      <c r="B82" s="982"/>
      <c r="C82" s="92" t="s">
        <v>184</v>
      </c>
      <c r="E82" s="93">
        <f t="shared" ref="E82:H82" si="43">(E81/1000)*24</f>
        <v>1.6799999999999999E-2</v>
      </c>
      <c r="F82" s="93">
        <f t="shared" si="43"/>
        <v>1.6799999999999999E-2</v>
      </c>
      <c r="G82" s="93">
        <f t="shared" si="43"/>
        <v>1.6799999999999999E-2</v>
      </c>
      <c r="H82" s="93">
        <f t="shared" si="43"/>
        <v>1.6799999999999999E-2</v>
      </c>
      <c r="I82" s="93">
        <f t="shared" ref="I82" si="44">(I81/1000)*24</f>
        <v>1.6799999999999999E-2</v>
      </c>
      <c r="L82" s="1010"/>
      <c r="M82" s="761" t="s">
        <v>703</v>
      </c>
      <c r="N82" s="751" t="s">
        <v>703</v>
      </c>
      <c r="P82" s="751" t="s">
        <v>703</v>
      </c>
      <c r="Q82" s="751" t="s">
        <v>703</v>
      </c>
    </row>
    <row r="83" spans="1:17" ht="52.5" outlineLevel="2" thickBot="1" x14ac:dyDescent="0.35">
      <c r="A83" s="960"/>
      <c r="B83" s="982"/>
      <c r="C83" s="88" t="s">
        <v>126</v>
      </c>
      <c r="E83" s="96">
        <v>0</v>
      </c>
      <c r="F83" s="96">
        <v>0</v>
      </c>
      <c r="G83" s="96">
        <v>0</v>
      </c>
      <c r="H83" s="96">
        <v>0</v>
      </c>
      <c r="I83" s="96">
        <v>0</v>
      </c>
      <c r="J83" s="46"/>
      <c r="K83" s="46"/>
      <c r="L83" s="752" t="s">
        <v>705</v>
      </c>
      <c r="M83" s="753" t="s">
        <v>722</v>
      </c>
      <c r="N83" s="753" t="s">
        <v>720</v>
      </c>
      <c r="O83" s="46"/>
      <c r="P83" s="753" t="s">
        <v>706</v>
      </c>
      <c r="Q83" s="753" t="s">
        <v>707</v>
      </c>
    </row>
    <row r="84" spans="1:17" s="46" customFormat="1" ht="34.75" customHeight="1" outlineLevel="1" thickBot="1" x14ac:dyDescent="0.35">
      <c r="A84" s="960"/>
      <c r="B84" s="976"/>
      <c r="C84" s="89" t="s">
        <v>113</v>
      </c>
      <c r="E84" s="73">
        <f t="shared" ref="E84:H84" si="45">E82*E83</f>
        <v>0</v>
      </c>
      <c r="F84" s="73">
        <f t="shared" si="45"/>
        <v>0</v>
      </c>
      <c r="G84" s="73">
        <f t="shared" si="45"/>
        <v>0</v>
      </c>
      <c r="H84" s="73">
        <f t="shared" si="45"/>
        <v>0</v>
      </c>
      <c r="I84" s="73">
        <f t="shared" ref="I84" si="46">I82*I83</f>
        <v>0</v>
      </c>
      <c r="L84" s="754" t="s">
        <v>708</v>
      </c>
      <c r="M84" s="753" t="s">
        <v>709</v>
      </c>
      <c r="N84" s="753" t="s">
        <v>710</v>
      </c>
      <c r="O84" s="43"/>
      <c r="P84" s="753" t="s">
        <v>709</v>
      </c>
      <c r="Q84" s="753" t="s">
        <v>710</v>
      </c>
    </row>
    <row r="85" spans="1:17" s="46" customFormat="1" ht="39.5" outlineLevel="1" thickBot="1" x14ac:dyDescent="0.35">
      <c r="A85" s="960"/>
      <c r="B85" s="85"/>
      <c r="C85" s="86"/>
      <c r="E85" s="73"/>
      <c r="F85" s="73"/>
      <c r="G85" s="73"/>
      <c r="H85" s="73"/>
      <c r="I85" s="73"/>
      <c r="L85" s="755" t="s">
        <v>711</v>
      </c>
      <c r="M85" s="753" t="s">
        <v>722</v>
      </c>
      <c r="N85" s="753" t="s">
        <v>718</v>
      </c>
      <c r="P85" s="753" t="s">
        <v>712</v>
      </c>
      <c r="Q85" s="753" t="s">
        <v>713</v>
      </c>
    </row>
    <row r="86" spans="1:17" s="64" customFormat="1" ht="48" customHeight="1" outlineLevel="1" thickBot="1" x14ac:dyDescent="0.4">
      <c r="A86" s="961"/>
      <c r="B86" s="100" t="s">
        <v>127</v>
      </c>
      <c r="C86" s="101"/>
      <c r="D86" s="46"/>
      <c r="E86" s="102">
        <f>E13-(E17+E24+E28+E36+E40+E44+E55+E59+E74+E69+E79+E84+E32+E64)</f>
        <v>11.141321333333337</v>
      </c>
      <c r="F86" s="102">
        <f t="shared" ref="F86:H86" si="47">F13-(F17+F24+F28+F36+F40+F44+F55+F59+F74+F69+F79+F84+F32+F64)</f>
        <v>15.941321333333338</v>
      </c>
      <c r="G86" s="102">
        <f t="shared" si="47"/>
        <v>15.941321333333338</v>
      </c>
      <c r="H86" s="102">
        <f t="shared" si="47"/>
        <v>15.941321333333338</v>
      </c>
      <c r="I86" s="102">
        <f t="shared" ref="I86" si="48">I13-(I17+I24+I28+I36+I40+I44+I55+I59+I74+I69+I79+I84+I32+I64)</f>
        <v>13.092521333333336</v>
      </c>
      <c r="L86" s="756" t="s">
        <v>714</v>
      </c>
      <c r="M86" s="753" t="s">
        <v>706</v>
      </c>
      <c r="N86" s="753" t="s">
        <v>719</v>
      </c>
      <c r="O86" s="46"/>
      <c r="P86" s="753" t="s">
        <v>715</v>
      </c>
      <c r="Q86" s="753" t="s">
        <v>716</v>
      </c>
    </row>
    <row r="87" spans="1:17" s="46" customFormat="1" ht="16" thickBot="1" x14ac:dyDescent="0.4">
      <c r="B87" s="44"/>
      <c r="E87" s="54"/>
      <c r="F87" s="54"/>
      <c r="G87" s="54"/>
      <c r="H87" s="54"/>
      <c r="I87" s="54"/>
      <c r="K87" s="278"/>
      <c r="L87" s="757"/>
      <c r="M87"/>
      <c r="N87"/>
      <c r="O87" s="64"/>
      <c r="P87" s="64"/>
      <c r="Q87" s="64"/>
    </row>
    <row r="88" spans="1:17" ht="12.75" customHeight="1" outlineLevel="2" x14ac:dyDescent="0.35">
      <c r="A88" s="983" t="s">
        <v>185</v>
      </c>
      <c r="B88" s="981" t="s">
        <v>128</v>
      </c>
      <c r="C88" s="56" t="s">
        <v>129</v>
      </c>
      <c r="E88" s="103">
        <f>'Customer Mode'!$M$45</f>
        <v>1.629</v>
      </c>
      <c r="F88" s="103">
        <f>'Customer Mode'!$M$45</f>
        <v>1.629</v>
      </c>
      <c r="G88" s="103">
        <f>'Customer Mode'!$M$45</f>
        <v>1.629</v>
      </c>
      <c r="H88" s="103">
        <f>'Customer Mode'!$M$45</f>
        <v>1.629</v>
      </c>
      <c r="I88" s="103">
        <f>'Customer Mode'!$M$45</f>
        <v>1.629</v>
      </c>
      <c r="K88" s="20" t="s">
        <v>728</v>
      </c>
      <c r="L88" s="763"/>
      <c r="M88" s="764" t="s">
        <v>729</v>
      </c>
      <c r="N88" s="765" t="s">
        <v>730</v>
      </c>
      <c r="O88" s="46"/>
      <c r="P88" s="46"/>
      <c r="Q88" s="46"/>
    </row>
    <row r="89" spans="1:17" s="46" customFormat="1" ht="52.5" outlineLevel="1" thickBot="1" x14ac:dyDescent="0.35">
      <c r="A89" s="984"/>
      <c r="B89" s="965"/>
      <c r="C89" s="72" t="s">
        <v>130</v>
      </c>
      <c r="E89" s="104">
        <f t="shared" ref="E89:H89" si="49">E88/1000*24</f>
        <v>3.9095999999999999E-2</v>
      </c>
      <c r="F89" s="104">
        <f t="shared" si="49"/>
        <v>3.9095999999999999E-2</v>
      </c>
      <c r="G89" s="104">
        <f t="shared" si="49"/>
        <v>3.9095999999999999E-2</v>
      </c>
      <c r="H89" s="104">
        <f t="shared" si="49"/>
        <v>3.9095999999999999E-2</v>
      </c>
      <c r="I89" s="104">
        <f t="shared" ref="I89" si="50">I88/1000*24</f>
        <v>3.9095999999999999E-2</v>
      </c>
      <c r="K89" s="774">
        <v>45924</v>
      </c>
      <c r="L89" s="766" t="s">
        <v>731</v>
      </c>
      <c r="M89" s="767">
        <v>12.6</v>
      </c>
      <c r="N89" s="768">
        <v>15.5</v>
      </c>
      <c r="O89" s="43"/>
      <c r="P89" s="43"/>
      <c r="Q89" s="43"/>
    </row>
    <row r="90" spans="1:17" s="46" customFormat="1" ht="39.5" outlineLevel="1" thickBot="1" x14ac:dyDescent="0.4">
      <c r="A90" s="984"/>
      <c r="B90" s="85"/>
      <c r="C90" s="99"/>
      <c r="E90" s="105"/>
      <c r="F90" s="105"/>
      <c r="G90" s="105"/>
      <c r="H90" s="105"/>
      <c r="I90" s="105"/>
      <c r="K90"/>
      <c r="L90" s="769" t="s">
        <v>732</v>
      </c>
      <c r="M90" s="767">
        <v>15.1</v>
      </c>
      <c r="N90" s="768">
        <v>18.5</v>
      </c>
    </row>
    <row r="91" spans="1:17" ht="12.65" customHeight="1" outlineLevel="2" x14ac:dyDescent="0.35">
      <c r="A91" s="984"/>
      <c r="B91" s="962" t="s">
        <v>131</v>
      </c>
      <c r="C91" s="56" t="s">
        <v>132</v>
      </c>
      <c r="E91" s="106">
        <v>8</v>
      </c>
      <c r="F91" s="106">
        <v>8</v>
      </c>
      <c r="G91" s="106">
        <v>8</v>
      </c>
      <c r="H91" s="106">
        <v>8</v>
      </c>
      <c r="I91" s="106">
        <v>8</v>
      </c>
      <c r="K91"/>
      <c r="L91" s="770" t="s">
        <v>733</v>
      </c>
      <c r="M91" s="767">
        <v>14.5</v>
      </c>
      <c r="N91" s="768">
        <v>17.7</v>
      </c>
      <c r="O91" s="46"/>
      <c r="P91" s="46"/>
      <c r="Q91" s="46"/>
    </row>
    <row r="92" spans="1:17" ht="52.5" outlineLevel="2" thickBot="1" x14ac:dyDescent="0.4">
      <c r="A92" s="984"/>
      <c r="B92" s="964"/>
      <c r="C92" s="70" t="s">
        <v>662</v>
      </c>
      <c r="E92" s="78">
        <v>2</v>
      </c>
      <c r="F92" s="78">
        <v>2</v>
      </c>
      <c r="G92" s="78">
        <v>2</v>
      </c>
      <c r="H92" s="78">
        <v>2</v>
      </c>
      <c r="I92" s="78">
        <v>2</v>
      </c>
      <c r="K92"/>
      <c r="L92" s="771" t="s">
        <v>734</v>
      </c>
      <c r="M92" s="772">
        <v>4.0999999999999996</v>
      </c>
      <c r="N92" s="773">
        <v>5.0999999999999996</v>
      </c>
    </row>
    <row r="93" spans="1:17" ht="14.5" outlineLevel="2" x14ac:dyDescent="0.35">
      <c r="A93" s="984"/>
      <c r="B93" s="964"/>
      <c r="C93" s="70" t="s">
        <v>663</v>
      </c>
      <c r="E93" s="107">
        <f>'Customer Mode'!$F$45</f>
        <v>536</v>
      </c>
      <c r="F93" s="107">
        <f>'Customer Mode'!$F$45</f>
        <v>536</v>
      </c>
      <c r="G93" s="107">
        <f>'Customer Mode'!$F$45</f>
        <v>536</v>
      </c>
      <c r="H93" s="107">
        <f>'Customer Mode'!$F$45</f>
        <v>536</v>
      </c>
      <c r="I93" s="107">
        <f>'Customer Mode'!$F$45</f>
        <v>536</v>
      </c>
      <c r="K93"/>
      <c r="L93" s="37" t="s">
        <v>735</v>
      </c>
      <c r="M93"/>
      <c r="N93"/>
    </row>
    <row r="94" spans="1:17" ht="12.5" outlineLevel="2" x14ac:dyDescent="0.25">
      <c r="A94" s="984"/>
      <c r="B94" s="964"/>
      <c r="C94" s="70" t="s">
        <v>664</v>
      </c>
      <c r="E94" s="78">
        <v>60</v>
      </c>
      <c r="F94" s="78">
        <v>60</v>
      </c>
      <c r="G94" s="78">
        <v>60</v>
      </c>
      <c r="H94" s="78">
        <v>60</v>
      </c>
      <c r="I94" s="78">
        <v>60</v>
      </c>
    </row>
    <row r="95" spans="1:17" ht="12.5" outlineLevel="2" x14ac:dyDescent="0.25">
      <c r="A95" s="984"/>
      <c r="B95" s="964"/>
      <c r="C95" s="70" t="s">
        <v>665</v>
      </c>
      <c r="E95" s="107">
        <f>'Customer Mode'!$F$47</f>
        <v>1154</v>
      </c>
      <c r="F95" s="107">
        <f>'Customer Mode'!$F$47</f>
        <v>1154</v>
      </c>
      <c r="G95" s="107">
        <f>'Customer Mode'!$F$47</f>
        <v>1154</v>
      </c>
      <c r="H95" s="107">
        <f>'Customer Mode'!$F$47</f>
        <v>1154</v>
      </c>
      <c r="I95" s="107">
        <f>'Customer Mode'!$F$47</f>
        <v>1154</v>
      </c>
    </row>
    <row r="96" spans="1:17" ht="13.5" outlineLevel="1" thickBot="1" x14ac:dyDescent="0.35">
      <c r="A96" s="984"/>
      <c r="B96" s="965"/>
      <c r="C96" s="72" t="s">
        <v>130</v>
      </c>
      <c r="E96" s="109">
        <f t="shared" ref="E96:H96" si="51">(E93/1000)*(E92/3600)*(24/E91)+(E95/1000)*(E94/3600)*(24/E91)</f>
        <v>5.8593333333333331E-2</v>
      </c>
      <c r="F96" s="109">
        <f t="shared" si="51"/>
        <v>5.8593333333333331E-2</v>
      </c>
      <c r="G96" s="109">
        <f t="shared" si="51"/>
        <v>5.8593333333333331E-2</v>
      </c>
      <c r="H96" s="109">
        <f t="shared" si="51"/>
        <v>5.8593333333333331E-2</v>
      </c>
      <c r="I96" s="109">
        <f t="shared" ref="I96" si="52">(I93/1000)*(I92/3600)*(24/I91)+(I95/1000)*(I94/3600)*(24/I91)</f>
        <v>5.8593333333333331E-2</v>
      </c>
    </row>
    <row r="97" spans="1:17" ht="13.5" outlineLevel="1" thickBot="1" x14ac:dyDescent="0.35">
      <c r="A97" s="984"/>
      <c r="B97" s="111"/>
      <c r="C97" s="112"/>
      <c r="E97" s="113"/>
      <c r="F97" s="113"/>
      <c r="G97" s="113"/>
      <c r="H97" s="113"/>
      <c r="I97" s="113"/>
      <c r="M97" s="110"/>
    </row>
    <row r="98" spans="1:17" s="46" customFormat="1" ht="13.75" hidden="1" customHeight="1" outlineLevel="1" thickBot="1" x14ac:dyDescent="0.35">
      <c r="A98" s="984"/>
      <c r="B98" s="85"/>
      <c r="C98" s="99"/>
      <c r="E98" s="105"/>
      <c r="F98" s="105"/>
      <c r="G98" s="105"/>
      <c r="H98" s="105"/>
      <c r="I98" s="105"/>
      <c r="L98" s="43"/>
      <c r="M98" s="43"/>
      <c r="N98" s="43">
        <f>0.0498*30/1000</f>
        <v>1.4940000000000001E-3</v>
      </c>
      <c r="O98" s="43"/>
      <c r="P98" s="43"/>
      <c r="Q98" s="43"/>
    </row>
    <row r="99" spans="1:17" ht="12.65" hidden="1" customHeight="1" outlineLevel="2" x14ac:dyDescent="0.3">
      <c r="A99" s="984"/>
      <c r="B99" s="962" t="s">
        <v>135</v>
      </c>
      <c r="C99" s="56" t="s">
        <v>132</v>
      </c>
      <c r="E99" s="106">
        <v>8</v>
      </c>
      <c r="F99" s="106">
        <v>8</v>
      </c>
      <c r="G99" s="106">
        <v>8</v>
      </c>
      <c r="H99" s="106">
        <v>8</v>
      </c>
      <c r="I99" s="106">
        <v>8</v>
      </c>
      <c r="L99" s="46"/>
      <c r="M99" s="46"/>
      <c r="N99" s="46"/>
      <c r="O99" s="46"/>
      <c r="P99" s="46"/>
      <c r="Q99" s="46"/>
    </row>
    <row r="100" spans="1:17" ht="13.75" hidden="1" customHeight="1" outlineLevel="2" thickBot="1" x14ac:dyDescent="0.3">
      <c r="A100" s="984"/>
      <c r="B100" s="964"/>
      <c r="C100" s="70" t="s">
        <v>133</v>
      </c>
      <c r="E100" s="78">
        <v>3</v>
      </c>
      <c r="F100" s="78">
        <v>0</v>
      </c>
      <c r="G100" s="78">
        <v>0</v>
      </c>
      <c r="H100" s="78">
        <v>0</v>
      </c>
      <c r="I100" s="78">
        <v>0</v>
      </c>
    </row>
    <row r="101" spans="1:17" hidden="1" outlineLevel="2" thickBot="1" x14ac:dyDescent="0.3">
      <c r="A101" s="984"/>
      <c r="B101" s="964"/>
      <c r="C101" s="70" t="s">
        <v>134</v>
      </c>
      <c r="E101" s="107">
        <v>0</v>
      </c>
      <c r="F101" s="107">
        <v>120</v>
      </c>
      <c r="G101" s="107">
        <v>120</v>
      </c>
      <c r="H101" s="107">
        <v>120</v>
      </c>
      <c r="I101" s="107">
        <v>120</v>
      </c>
    </row>
    <row r="102" spans="1:17" hidden="1" outlineLevel="2" thickBot="1" x14ac:dyDescent="0.3">
      <c r="A102" s="984"/>
      <c r="B102" s="964"/>
      <c r="C102" s="108"/>
      <c r="E102" s="78"/>
      <c r="F102" s="78"/>
      <c r="G102" s="78"/>
      <c r="H102" s="78"/>
      <c r="I102" s="78"/>
    </row>
    <row r="103" spans="1:17" hidden="1" outlineLevel="2" thickBot="1" x14ac:dyDescent="0.3">
      <c r="A103" s="984"/>
      <c r="B103" s="964"/>
      <c r="C103" s="108"/>
      <c r="E103" s="107"/>
      <c r="F103" s="107"/>
      <c r="G103" s="107"/>
      <c r="H103" s="107"/>
      <c r="I103" s="107"/>
    </row>
    <row r="104" spans="1:17" ht="13.5" hidden="1" outlineLevel="1" collapsed="1" thickBot="1" x14ac:dyDescent="0.35">
      <c r="A104" s="984"/>
      <c r="B104" s="965"/>
      <c r="C104" s="72" t="s">
        <v>130</v>
      </c>
      <c r="E104" s="104">
        <f t="shared" ref="E104:H104" si="53">(E101/1000)*(E100/3600)*(24/E99)+(E103/1000)*(E102/3600)*(24/E99)</f>
        <v>0</v>
      </c>
      <c r="F104" s="104">
        <f t="shared" si="53"/>
        <v>0</v>
      </c>
      <c r="G104" s="104">
        <f t="shared" si="53"/>
        <v>0</v>
      </c>
      <c r="H104" s="104">
        <f t="shared" si="53"/>
        <v>0</v>
      </c>
      <c r="I104" s="104">
        <f t="shared" ref="I104" si="54">(I101/1000)*(I100/3600)*(24/I99)+(I103/1000)*(I102/3600)*(24/I99)</f>
        <v>0</v>
      </c>
    </row>
    <row r="105" spans="1:17" ht="13.5" hidden="1" outlineLevel="1" thickBot="1" x14ac:dyDescent="0.35">
      <c r="A105" s="984"/>
      <c r="B105" s="111"/>
      <c r="C105" s="112"/>
      <c r="E105" s="113"/>
      <c r="F105" s="113"/>
      <c r="G105" s="113"/>
      <c r="H105" s="113"/>
      <c r="I105" s="113"/>
      <c r="M105" s="110"/>
    </row>
    <row r="106" spans="1:17" ht="12.5" outlineLevel="1" x14ac:dyDescent="0.25">
      <c r="A106" s="984"/>
      <c r="B106" s="986" t="s">
        <v>666</v>
      </c>
      <c r="C106" s="56" t="s">
        <v>667</v>
      </c>
      <c r="E106" s="114">
        <f>E26+E34+E46</f>
        <v>11.8</v>
      </c>
      <c r="F106" s="114">
        <f>E106</f>
        <v>11.8</v>
      </c>
      <c r="G106" s="114">
        <f t="shared" ref="G106:I106" si="55">F106</f>
        <v>11.8</v>
      </c>
      <c r="H106" s="114">
        <f t="shared" si="55"/>
        <v>11.8</v>
      </c>
      <c r="I106" s="114">
        <f t="shared" si="55"/>
        <v>11.8</v>
      </c>
    </row>
    <row r="107" spans="1:17" ht="13.5" outlineLevel="1" thickBot="1" x14ac:dyDescent="0.35">
      <c r="A107" s="984"/>
      <c r="B107" s="987"/>
      <c r="C107" s="72" t="s">
        <v>130</v>
      </c>
      <c r="E107" s="104">
        <f t="shared" ref="E107:H107" si="56">(E106/1000)*24</f>
        <v>0.28320000000000001</v>
      </c>
      <c r="F107" s="104">
        <f t="shared" si="56"/>
        <v>0.28320000000000001</v>
      </c>
      <c r="G107" s="104">
        <f t="shared" si="56"/>
        <v>0.28320000000000001</v>
      </c>
      <c r="H107" s="104">
        <f t="shared" si="56"/>
        <v>0.28320000000000001</v>
      </c>
      <c r="I107" s="104">
        <f t="shared" ref="I107" si="57">(I106/1000)*24</f>
        <v>0.28320000000000001</v>
      </c>
    </row>
    <row r="108" spans="1:17" ht="13.5" outlineLevel="1" thickBot="1" x14ac:dyDescent="0.35">
      <c r="A108" s="984"/>
      <c r="C108" s="46"/>
      <c r="E108" s="115"/>
      <c r="F108" s="115"/>
      <c r="G108" s="115"/>
      <c r="H108" s="115"/>
      <c r="I108" s="115"/>
    </row>
    <row r="109" spans="1:17" ht="46.25" customHeight="1" outlineLevel="1" x14ac:dyDescent="0.25">
      <c r="A109" s="984"/>
      <c r="B109" s="1011">
        <f>F4</f>
        <v>1</v>
      </c>
      <c r="C109" s="56" t="s">
        <v>699</v>
      </c>
      <c r="E109" s="114">
        <v>0</v>
      </c>
      <c r="F109" s="114">
        <f>O26</f>
        <v>9.7099999999999973</v>
      </c>
      <c r="G109" s="114">
        <v>0</v>
      </c>
      <c r="H109" s="114">
        <v>0</v>
      </c>
      <c r="I109" s="114">
        <v>0</v>
      </c>
    </row>
    <row r="110" spans="1:17" ht="16.25" customHeight="1" outlineLevel="1" thickBot="1" x14ac:dyDescent="0.35">
      <c r="A110" s="984"/>
      <c r="B110" s="1012"/>
      <c r="C110" s="72" t="s">
        <v>130</v>
      </c>
      <c r="E110" s="104">
        <f t="shared" ref="E110:H110" si="58">(E109/1000)*24</f>
        <v>0</v>
      </c>
      <c r="F110" s="104">
        <f t="shared" si="58"/>
        <v>0.23303999999999997</v>
      </c>
      <c r="G110" s="104">
        <f t="shared" si="58"/>
        <v>0</v>
      </c>
      <c r="H110" s="104">
        <f t="shared" si="58"/>
        <v>0</v>
      </c>
      <c r="I110" s="104">
        <f t="shared" ref="I110" si="59">(I109/1000)*24</f>
        <v>0</v>
      </c>
    </row>
    <row r="111" spans="1:17" ht="13.5" outlineLevel="1" thickBot="1" x14ac:dyDescent="0.35">
      <c r="A111" s="984"/>
      <c r="C111" s="46"/>
      <c r="E111" s="115"/>
      <c r="F111" s="115"/>
      <c r="G111" s="115"/>
      <c r="H111" s="115"/>
      <c r="I111" s="115"/>
    </row>
    <row r="112" spans="1:17" ht="55.75" customHeight="1" outlineLevel="2" x14ac:dyDescent="0.25">
      <c r="A112" s="984"/>
      <c r="B112" s="1013">
        <f>G4</f>
        <v>2</v>
      </c>
      <c r="C112" s="56" t="s">
        <v>700</v>
      </c>
      <c r="E112" s="114">
        <v>0</v>
      </c>
      <c r="F112" s="114">
        <v>0</v>
      </c>
      <c r="G112" s="114">
        <f>P26</f>
        <v>131.51</v>
      </c>
      <c r="H112" s="114">
        <v>0</v>
      </c>
      <c r="I112" s="114">
        <v>0</v>
      </c>
    </row>
    <row r="113" spans="1:14" ht="15" customHeight="1" outlineLevel="1" thickBot="1" x14ac:dyDescent="0.35">
      <c r="A113" s="984"/>
      <c r="B113" s="1014"/>
      <c r="C113" s="72" t="s">
        <v>130</v>
      </c>
      <c r="E113" s="104">
        <f>(E112/1000)*24</f>
        <v>0</v>
      </c>
      <c r="F113" s="104">
        <f>(F112/1000)*24</f>
        <v>0</v>
      </c>
      <c r="G113" s="104">
        <f>(G112/1000)*24</f>
        <v>3.1562399999999995</v>
      </c>
      <c r="H113" s="104">
        <f>(H112/1000)*24</f>
        <v>0</v>
      </c>
      <c r="I113" s="104">
        <f>(I112/1000)*24</f>
        <v>0</v>
      </c>
    </row>
    <row r="114" spans="1:14" ht="13.5" outlineLevel="1" thickBot="1" x14ac:dyDescent="0.35">
      <c r="A114" s="984"/>
      <c r="C114" s="46"/>
      <c r="E114" s="115"/>
      <c r="F114" s="115"/>
      <c r="G114" s="115"/>
      <c r="H114" s="115"/>
      <c r="I114" s="115"/>
    </row>
    <row r="115" spans="1:14" ht="42" customHeight="1" outlineLevel="2" x14ac:dyDescent="0.25">
      <c r="A115" s="984"/>
      <c r="B115" s="1015">
        <f>H4</f>
        <v>3</v>
      </c>
      <c r="C115" s="56" t="s">
        <v>701</v>
      </c>
      <c r="E115" s="114">
        <v>0</v>
      </c>
      <c r="F115" s="114">
        <v>0</v>
      </c>
      <c r="G115" s="114">
        <v>0</v>
      </c>
      <c r="H115" s="114">
        <f>Q26</f>
        <v>281.72999999999996</v>
      </c>
      <c r="I115" s="114">
        <f>R26</f>
        <v>60</v>
      </c>
    </row>
    <row r="116" spans="1:14" ht="15" customHeight="1" outlineLevel="1" thickBot="1" x14ac:dyDescent="0.35">
      <c r="A116" s="984"/>
      <c r="B116" s="1016"/>
      <c r="C116" s="72" t="s">
        <v>130</v>
      </c>
      <c r="E116" s="104">
        <f>(E115/1000)*24</f>
        <v>0</v>
      </c>
      <c r="F116" s="104">
        <f>(F115/1000)*24</f>
        <v>0</v>
      </c>
      <c r="G116" s="104">
        <f>(G115/1000)*24</f>
        <v>0</v>
      </c>
      <c r="H116" s="104">
        <f>(H115/1000)*24</f>
        <v>6.7615199999999991</v>
      </c>
      <c r="I116" s="104">
        <f>(I115/1000)*24</f>
        <v>1.44</v>
      </c>
    </row>
    <row r="117" spans="1:14" ht="13.5" outlineLevel="1" thickBot="1" x14ac:dyDescent="0.35">
      <c r="A117" s="984"/>
      <c r="B117" s="85"/>
      <c r="C117" s="99"/>
      <c r="E117" s="105"/>
      <c r="F117" s="105"/>
      <c r="G117" s="105"/>
      <c r="H117" s="105"/>
      <c r="I117" s="105"/>
    </row>
    <row r="118" spans="1:14" ht="12.75" customHeight="1" outlineLevel="2" x14ac:dyDescent="0.25">
      <c r="A118" s="984"/>
      <c r="B118" s="981" t="s">
        <v>143</v>
      </c>
      <c r="C118" s="56" t="s">
        <v>144</v>
      </c>
      <c r="E118" s="116">
        <v>8.3000000000000001E-4</v>
      </c>
      <c r="F118" s="116">
        <v>8.3000000000000001E-4</v>
      </c>
      <c r="G118" s="116">
        <v>8.3000000000000001E-4</v>
      </c>
      <c r="H118" s="116">
        <v>8.3000000000000001E-4</v>
      </c>
      <c r="I118" s="116">
        <v>8.3000000000000001E-4</v>
      </c>
      <c r="L118" s="43">
        <f>0.18*30/24</f>
        <v>0.22499999999999998</v>
      </c>
    </row>
    <row r="119" spans="1:14" ht="13.5" outlineLevel="1" thickBot="1" x14ac:dyDescent="0.35">
      <c r="A119" s="984"/>
      <c r="B119" s="965"/>
      <c r="C119" s="72" t="s">
        <v>130</v>
      </c>
      <c r="E119" s="104">
        <f>E118*E8</f>
        <v>4.9799999999999997E-2</v>
      </c>
      <c r="F119" s="104">
        <f>F118*F8</f>
        <v>4.9799999999999997E-2</v>
      </c>
      <c r="G119" s="104">
        <f>G118*G8</f>
        <v>4.9799999999999997E-2</v>
      </c>
      <c r="H119" s="104">
        <f>H118*H8</f>
        <v>4.9799999999999997E-2</v>
      </c>
      <c r="I119" s="104">
        <f>I118*I8</f>
        <v>4.1500000000000002E-2</v>
      </c>
      <c r="K119" s="43">
        <f>E119/24</f>
        <v>2.075E-3</v>
      </c>
    </row>
    <row r="120" spans="1:14" ht="13.5" outlineLevel="1" thickBot="1" x14ac:dyDescent="0.3">
      <c r="A120" s="984"/>
    </row>
    <row r="121" spans="1:14" ht="16" outlineLevel="1" thickBot="1" x14ac:dyDescent="0.4">
      <c r="A121" s="985"/>
      <c r="B121" s="117" t="s">
        <v>145</v>
      </c>
      <c r="C121" s="118"/>
      <c r="E121" s="119">
        <f>E89+E96+E113+E119+E110+E116+E107</f>
        <v>0.43068933333333331</v>
      </c>
      <c r="F121" s="119">
        <f t="shared" ref="F121:H121" si="60">F89+F96+F113+F119+F110+F116+F107</f>
        <v>0.66372933333333328</v>
      </c>
      <c r="G121" s="119">
        <f t="shared" si="60"/>
        <v>3.5869293333333325</v>
      </c>
      <c r="H121" s="119">
        <f t="shared" si="60"/>
        <v>7.1922093333333326</v>
      </c>
      <c r="I121" s="119">
        <f t="shared" ref="I121" si="61">I89+I96+I113+I119+I110+I116+I107</f>
        <v>1.8623893333333332</v>
      </c>
      <c r="M121" s="43">
        <v>4.9799999999999997E-2</v>
      </c>
      <c r="N121" s="43">
        <f>M121*1000/24</f>
        <v>2.0749999999999997</v>
      </c>
    </row>
    <row r="122" spans="1:14" outlineLevel="1" x14ac:dyDescent="0.25">
      <c r="A122" s="120"/>
      <c r="N122" s="43">
        <f>E119/24</f>
        <v>2.075E-3</v>
      </c>
    </row>
    <row r="123" spans="1:14" ht="12.5" x14ac:dyDescent="0.25">
      <c r="B123" s="43"/>
      <c r="F123" s="121"/>
      <c r="G123" s="121"/>
      <c r="H123" s="121"/>
      <c r="I123" s="121"/>
    </row>
    <row r="124" spans="1:14" ht="12.5" x14ac:dyDescent="0.25">
      <c r="B124" s="43"/>
    </row>
    <row r="125" spans="1:14" ht="12.5" x14ac:dyDescent="0.25">
      <c r="B125" s="43"/>
    </row>
    <row r="126" spans="1:14" ht="12.5" x14ac:dyDescent="0.25">
      <c r="B126" s="43"/>
    </row>
  </sheetData>
  <mergeCells count="33">
    <mergeCell ref="L80:L82"/>
    <mergeCell ref="B71:B74"/>
    <mergeCell ref="B81:B84"/>
    <mergeCell ref="A88:A121"/>
    <mergeCell ref="B88:B89"/>
    <mergeCell ref="B91:B96"/>
    <mergeCell ref="B99:B104"/>
    <mergeCell ref="B106:B107"/>
    <mergeCell ref="B118:B119"/>
    <mergeCell ref="B109:B110"/>
    <mergeCell ref="B112:B113"/>
    <mergeCell ref="B115:B116"/>
    <mergeCell ref="A6:C6"/>
    <mergeCell ref="B76:B79"/>
    <mergeCell ref="A8:A13"/>
    <mergeCell ref="B10:B11"/>
    <mergeCell ref="B15:B17"/>
    <mergeCell ref="A19:A86"/>
    <mergeCell ref="B19:B24"/>
    <mergeCell ref="B26:B28"/>
    <mergeCell ref="B30:B32"/>
    <mergeCell ref="B34:B36"/>
    <mergeCell ref="B38:B40"/>
    <mergeCell ref="B42:B44"/>
    <mergeCell ref="B46:B55"/>
    <mergeCell ref="B57:B59"/>
    <mergeCell ref="B61:B64"/>
    <mergeCell ref="B66:B69"/>
    <mergeCell ref="E7:H7"/>
    <mergeCell ref="E1:H1"/>
    <mergeCell ref="E2:H3"/>
    <mergeCell ref="J2:L3"/>
    <mergeCell ref="E5:H5"/>
  </mergeCells>
  <conditionalFormatting sqref="E6:I6">
    <cfRule type="cellIs" dxfId="174" priority="1" stopIfTrue="1" operator="lessThan">
      <formula>30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>
    <oddFooter>&amp;R_x000D_&amp;1#&amp;"Arial"&amp;10&amp;K000000 Confidential C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969E-BBCE-4140-8CCB-8F2ECC80083A}">
  <dimension ref="A1:EB392"/>
  <sheetViews>
    <sheetView tabSelected="1" topLeftCell="B56" zoomScaleNormal="100" workbookViewId="0">
      <selection activeCell="I222" sqref="I222:K222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>
        <v>10</v>
      </c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0.2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>
        <v>1.2</v>
      </c>
    </row>
    <row r="10" spans="2:132" ht="13" x14ac:dyDescent="0.3">
      <c r="B10" s="1115" t="s">
        <v>861</v>
      </c>
      <c r="C10" s="1117">
        <f>SUM(J22:J27,J30)</f>
        <v>22.707999999999998</v>
      </c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.5" thickBot="1" x14ac:dyDescent="0.35">
      <c r="B11" s="1116"/>
      <c r="C11" s="1118"/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09" t="s">
        <v>466</v>
      </c>
      <c r="E17" s="426">
        <v>2</v>
      </c>
      <c r="F17" s="426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09" t="s">
        <v>581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449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09" t="s">
        <v>209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x14ac:dyDescent="0.25">
      <c r="C22" s="51"/>
      <c r="D22" s="409" t="s">
        <v>445</v>
      </c>
      <c r="E22" s="121">
        <v>5</v>
      </c>
      <c r="F22" s="43">
        <f>E22</f>
        <v>5</v>
      </c>
      <c r="G22" s="43">
        <f>F22</f>
        <v>5</v>
      </c>
      <c r="H22" s="43">
        <f t="shared" ref="H22:P22" si="0">G22</f>
        <v>5</v>
      </c>
      <c r="I22" s="43">
        <f t="shared" si="0"/>
        <v>5</v>
      </c>
      <c r="J22" s="43">
        <f>I22</f>
        <v>5</v>
      </c>
      <c r="K22" s="43">
        <f t="shared" si="0"/>
        <v>5</v>
      </c>
      <c r="L22" s="43">
        <f t="shared" si="0"/>
        <v>5</v>
      </c>
      <c r="M22" s="43">
        <f t="shared" si="0"/>
        <v>5</v>
      </c>
      <c r="N22" s="43">
        <f t="shared" si="0"/>
        <v>5</v>
      </c>
      <c r="O22" s="43">
        <f t="shared" si="0"/>
        <v>5</v>
      </c>
      <c r="P22" s="43">
        <f t="shared" si="0"/>
        <v>5</v>
      </c>
      <c r="Q22" s="43">
        <f t="shared" ref="Q22:Q23" si="1">P22</f>
        <v>5</v>
      </c>
      <c r="R22" s="43">
        <f t="shared" ref="R22:R23" si="2">Q22</f>
        <v>5</v>
      </c>
      <c r="S22" s="43">
        <f t="shared" ref="S22:S23" si="3">R22</f>
        <v>5</v>
      </c>
      <c r="T22" s="43">
        <f t="shared" ref="T22:T23" si="4">S22</f>
        <v>5</v>
      </c>
      <c r="U22" s="43">
        <f t="shared" ref="U22:U23" si="5">T22</f>
        <v>5</v>
      </c>
      <c r="V22" s="43">
        <f t="shared" ref="V22:V24" si="6">U22</f>
        <v>5</v>
      </c>
      <c r="W22" s="43">
        <f t="shared" ref="W22:W24" si="7">V22</f>
        <v>5</v>
      </c>
      <c r="X22" s="43">
        <f t="shared" ref="X22:X24" si="8">W22</f>
        <v>5</v>
      </c>
      <c r="Y22" s="43">
        <f t="shared" ref="Y22:Y24" si="9">X22</f>
        <v>5</v>
      </c>
      <c r="Z22" s="43">
        <f t="shared" ref="Z22:Z24" si="10">Y22</f>
        <v>5</v>
      </c>
      <c r="AA22" s="43">
        <f t="shared" ref="AA22:AA24" si="11">Z22</f>
        <v>5</v>
      </c>
      <c r="AB22" s="43">
        <f t="shared" ref="AB22:AB24" si="12">AA22</f>
        <v>5</v>
      </c>
      <c r="AC22" s="43">
        <f t="shared" ref="AC22:AC24" si="13">AB22</f>
        <v>5</v>
      </c>
      <c r="AD22" s="43">
        <f t="shared" ref="AD22:AD24" si="14">AC22</f>
        <v>5</v>
      </c>
      <c r="AE22" s="43">
        <f t="shared" ref="AE22:AE24" si="15">AD22</f>
        <v>5</v>
      </c>
      <c r="AF22" s="43">
        <f t="shared" ref="AF22:AF24" si="16">AE22</f>
        <v>5</v>
      </c>
      <c r="AG22" s="43">
        <f t="shared" ref="AG22:AG24" si="17">AF22</f>
        <v>5</v>
      </c>
      <c r="AH22" s="43">
        <f t="shared" ref="AH22:AH24" si="18">AG22</f>
        <v>5</v>
      </c>
      <c r="AI22" s="43">
        <f t="shared" ref="AI22:AI24" si="19">AH22</f>
        <v>5</v>
      </c>
      <c r="AJ22" s="43">
        <f t="shared" ref="AJ22:AJ24" si="20">AI22</f>
        <v>5</v>
      </c>
      <c r="AK22" s="43">
        <f t="shared" ref="AK22:AK24" si="21">AJ22</f>
        <v>5</v>
      </c>
      <c r="AL22" s="43">
        <f t="shared" ref="AL22:AL24" si="22">AK22</f>
        <v>5</v>
      </c>
      <c r="AM22" s="43">
        <f t="shared" ref="AM22:AM24" si="23">AL22</f>
        <v>5</v>
      </c>
      <c r="AN22" s="43">
        <f t="shared" ref="AN22:AN24" si="24">AM22</f>
        <v>5</v>
      </c>
      <c r="AO22" s="43">
        <f t="shared" ref="AO22:AO24" si="25">AN22</f>
        <v>5</v>
      </c>
      <c r="AP22" s="43">
        <f t="shared" ref="AP22:AP24" si="26">AO22</f>
        <v>5</v>
      </c>
      <c r="AQ22" s="43">
        <f t="shared" ref="AQ22:AQ24" si="27">AP22</f>
        <v>5</v>
      </c>
      <c r="AR22" s="43">
        <f t="shared" ref="AR22:AR24" si="28">AQ22</f>
        <v>5</v>
      </c>
    </row>
    <row r="23" spans="3:104" ht="15.65" customHeight="1" x14ac:dyDescent="0.25">
      <c r="C23" s="51"/>
      <c r="D23" s="409" t="s">
        <v>446</v>
      </c>
      <c r="E23" s="121">
        <v>1</v>
      </c>
      <c r="F23" s="43">
        <f t="shared" ref="F23:P23" si="29">E23</f>
        <v>1</v>
      </c>
      <c r="G23" s="43">
        <f t="shared" si="29"/>
        <v>1</v>
      </c>
      <c r="H23" s="43">
        <f t="shared" si="29"/>
        <v>1</v>
      </c>
      <c r="I23" s="43">
        <f t="shared" si="29"/>
        <v>1</v>
      </c>
      <c r="J23" s="43">
        <f>I23</f>
        <v>1</v>
      </c>
      <c r="K23" s="43">
        <f t="shared" si="29"/>
        <v>1</v>
      </c>
      <c r="L23" s="43">
        <f t="shared" si="29"/>
        <v>1</v>
      </c>
      <c r="M23" s="43">
        <f t="shared" si="29"/>
        <v>1</v>
      </c>
      <c r="N23" s="43">
        <f t="shared" si="29"/>
        <v>1</v>
      </c>
      <c r="O23" s="43">
        <f t="shared" si="29"/>
        <v>1</v>
      </c>
      <c r="P23" s="43">
        <f t="shared" si="29"/>
        <v>1</v>
      </c>
      <c r="Q23" s="43">
        <f t="shared" si="1"/>
        <v>1</v>
      </c>
      <c r="R23" s="43">
        <f t="shared" si="2"/>
        <v>1</v>
      </c>
      <c r="S23" s="43">
        <f t="shared" si="3"/>
        <v>1</v>
      </c>
      <c r="T23" s="43">
        <f t="shared" si="4"/>
        <v>1</v>
      </c>
      <c r="U23" s="43">
        <f t="shared" si="5"/>
        <v>1</v>
      </c>
      <c r="V23" s="43">
        <f t="shared" si="6"/>
        <v>1</v>
      </c>
      <c r="W23" s="43">
        <f t="shared" si="7"/>
        <v>1</v>
      </c>
      <c r="X23" s="43">
        <f t="shared" si="8"/>
        <v>1</v>
      </c>
      <c r="Y23" s="43">
        <f t="shared" si="9"/>
        <v>1</v>
      </c>
      <c r="Z23" s="43">
        <f t="shared" si="10"/>
        <v>1</v>
      </c>
      <c r="AA23" s="43">
        <f t="shared" si="11"/>
        <v>1</v>
      </c>
      <c r="AB23" s="43">
        <f t="shared" si="12"/>
        <v>1</v>
      </c>
      <c r="AC23" s="43">
        <f t="shared" si="13"/>
        <v>1</v>
      </c>
      <c r="AD23" s="43">
        <f t="shared" si="14"/>
        <v>1</v>
      </c>
      <c r="AE23" s="43">
        <f t="shared" si="15"/>
        <v>1</v>
      </c>
      <c r="AF23" s="43">
        <f t="shared" si="16"/>
        <v>1</v>
      </c>
      <c r="AG23" s="43">
        <f t="shared" si="17"/>
        <v>1</v>
      </c>
      <c r="AH23" s="43">
        <f t="shared" si="18"/>
        <v>1</v>
      </c>
      <c r="AI23" s="43">
        <f t="shared" si="19"/>
        <v>1</v>
      </c>
      <c r="AJ23" s="43">
        <f t="shared" si="20"/>
        <v>1</v>
      </c>
      <c r="AK23" s="43">
        <f t="shared" si="21"/>
        <v>1</v>
      </c>
      <c r="AL23" s="43">
        <f t="shared" si="22"/>
        <v>1</v>
      </c>
      <c r="AM23" s="43">
        <f t="shared" si="23"/>
        <v>1</v>
      </c>
      <c r="AN23" s="43">
        <f t="shared" si="24"/>
        <v>1</v>
      </c>
      <c r="AO23" s="43">
        <f t="shared" si="25"/>
        <v>1</v>
      </c>
      <c r="AP23" s="43">
        <f t="shared" si="26"/>
        <v>1</v>
      </c>
      <c r="AQ23" s="43">
        <f t="shared" si="27"/>
        <v>1</v>
      </c>
      <c r="AR23" s="43">
        <f t="shared" si="28"/>
        <v>1</v>
      </c>
    </row>
    <row r="24" spans="3:104" x14ac:dyDescent="0.25">
      <c r="D24" s="409" t="s">
        <v>378</v>
      </c>
      <c r="E24" s="121">
        <v>6</v>
      </c>
      <c r="F24" s="121">
        <f>E24</f>
        <v>6</v>
      </c>
      <c r="G24" s="121">
        <f>F24</f>
        <v>6</v>
      </c>
      <c r="H24" s="121">
        <f t="shared" ref="H24:T24" si="30">G24</f>
        <v>6</v>
      </c>
      <c r="I24" s="121">
        <f t="shared" si="30"/>
        <v>6</v>
      </c>
      <c r="J24" s="121">
        <f>I24</f>
        <v>6</v>
      </c>
      <c r="K24" s="121">
        <f t="shared" si="30"/>
        <v>6</v>
      </c>
      <c r="L24" s="121">
        <f t="shared" si="30"/>
        <v>6</v>
      </c>
      <c r="M24" s="121">
        <f t="shared" si="30"/>
        <v>6</v>
      </c>
      <c r="N24" s="121">
        <f t="shared" si="30"/>
        <v>6</v>
      </c>
      <c r="O24" s="121">
        <f t="shared" si="30"/>
        <v>6</v>
      </c>
      <c r="P24" s="121">
        <f t="shared" si="30"/>
        <v>6</v>
      </c>
      <c r="Q24" s="121">
        <f t="shared" si="30"/>
        <v>6</v>
      </c>
      <c r="R24" s="121">
        <f t="shared" si="30"/>
        <v>6</v>
      </c>
      <c r="S24" s="121">
        <f t="shared" si="30"/>
        <v>6</v>
      </c>
      <c r="T24" s="121">
        <f t="shared" si="30"/>
        <v>6</v>
      </c>
      <c r="U24" s="121">
        <f t="shared" ref="U24" si="31">T24</f>
        <v>6</v>
      </c>
      <c r="V24" s="121">
        <f t="shared" si="6"/>
        <v>6</v>
      </c>
      <c r="W24" s="121">
        <f t="shared" si="7"/>
        <v>6</v>
      </c>
      <c r="X24" s="121">
        <f t="shared" si="8"/>
        <v>6</v>
      </c>
      <c r="Y24" s="121">
        <f t="shared" si="9"/>
        <v>6</v>
      </c>
      <c r="Z24" s="121">
        <f t="shared" si="10"/>
        <v>6</v>
      </c>
      <c r="AA24" s="121">
        <f t="shared" si="11"/>
        <v>6</v>
      </c>
      <c r="AB24" s="121">
        <f t="shared" si="12"/>
        <v>6</v>
      </c>
      <c r="AC24" s="121">
        <f t="shared" si="13"/>
        <v>6</v>
      </c>
      <c r="AD24" s="121">
        <f t="shared" si="14"/>
        <v>6</v>
      </c>
      <c r="AE24" s="121">
        <f t="shared" si="15"/>
        <v>6</v>
      </c>
      <c r="AF24" s="121">
        <f t="shared" si="16"/>
        <v>6</v>
      </c>
      <c r="AG24" s="121">
        <f t="shared" si="17"/>
        <v>6</v>
      </c>
      <c r="AH24" s="121">
        <f t="shared" si="18"/>
        <v>6</v>
      </c>
      <c r="AI24" s="121">
        <f t="shared" si="19"/>
        <v>6</v>
      </c>
      <c r="AJ24" s="121">
        <f t="shared" si="20"/>
        <v>6</v>
      </c>
      <c r="AK24" s="121">
        <f t="shared" si="21"/>
        <v>6</v>
      </c>
      <c r="AL24" s="121">
        <f t="shared" si="22"/>
        <v>6</v>
      </c>
      <c r="AM24" s="121">
        <f t="shared" si="23"/>
        <v>6</v>
      </c>
      <c r="AN24" s="121">
        <f t="shared" si="24"/>
        <v>6</v>
      </c>
      <c r="AO24" s="121">
        <f t="shared" si="25"/>
        <v>6</v>
      </c>
      <c r="AP24" s="121">
        <f t="shared" si="26"/>
        <v>6</v>
      </c>
      <c r="AQ24" s="121">
        <f t="shared" si="27"/>
        <v>6</v>
      </c>
      <c r="AR24" s="121">
        <f t="shared" si="28"/>
        <v>6</v>
      </c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</row>
    <row r="25" spans="3:104" ht="14" customHeight="1" x14ac:dyDescent="0.25">
      <c r="D25" s="409" t="s">
        <v>447</v>
      </c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44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226"/>
    </row>
    <row r="26" spans="3:104" ht="14" customHeight="1" x14ac:dyDescent="0.3">
      <c r="C26" s="43">
        <v>1.1200000000000001</v>
      </c>
      <c r="D26" s="636" t="s">
        <v>135</v>
      </c>
      <c r="E26" s="635">
        <v>0</v>
      </c>
      <c r="F26" s="121">
        <f>E26</f>
        <v>0</v>
      </c>
      <c r="G26" s="121">
        <f t="shared" ref="G26:AR26" si="32">F26</f>
        <v>0</v>
      </c>
      <c r="H26" s="121">
        <f t="shared" si="32"/>
        <v>0</v>
      </c>
      <c r="I26" s="121">
        <f t="shared" si="32"/>
        <v>0</v>
      </c>
      <c r="J26" s="121">
        <f t="shared" si="32"/>
        <v>0</v>
      </c>
      <c r="K26" s="121">
        <f t="shared" si="32"/>
        <v>0</v>
      </c>
      <c r="L26" s="121">
        <f t="shared" si="32"/>
        <v>0</v>
      </c>
      <c r="M26" s="121">
        <f t="shared" si="32"/>
        <v>0</v>
      </c>
      <c r="N26" s="121">
        <f t="shared" si="32"/>
        <v>0</v>
      </c>
      <c r="O26" s="121">
        <f t="shared" si="32"/>
        <v>0</v>
      </c>
      <c r="P26" s="121">
        <f t="shared" si="32"/>
        <v>0</v>
      </c>
      <c r="Q26" s="121">
        <f t="shared" si="32"/>
        <v>0</v>
      </c>
      <c r="R26" s="121">
        <f t="shared" si="32"/>
        <v>0</v>
      </c>
      <c r="S26" s="121">
        <f t="shared" si="32"/>
        <v>0</v>
      </c>
      <c r="T26" s="121">
        <f t="shared" si="32"/>
        <v>0</v>
      </c>
      <c r="U26" s="121">
        <f t="shared" si="32"/>
        <v>0</v>
      </c>
      <c r="V26" s="121">
        <f t="shared" si="32"/>
        <v>0</v>
      </c>
      <c r="W26" s="121">
        <f t="shared" si="32"/>
        <v>0</v>
      </c>
      <c r="X26" s="121">
        <f t="shared" si="32"/>
        <v>0</v>
      </c>
      <c r="Y26" s="121">
        <f t="shared" si="32"/>
        <v>0</v>
      </c>
      <c r="Z26" s="121">
        <f t="shared" si="32"/>
        <v>0</v>
      </c>
      <c r="AA26" s="121">
        <f t="shared" si="32"/>
        <v>0</v>
      </c>
      <c r="AB26" s="121">
        <f t="shared" si="32"/>
        <v>0</v>
      </c>
      <c r="AC26" s="121">
        <f t="shared" si="32"/>
        <v>0</v>
      </c>
      <c r="AD26" s="121">
        <f t="shared" si="32"/>
        <v>0</v>
      </c>
      <c r="AE26" s="121">
        <f t="shared" si="32"/>
        <v>0</v>
      </c>
      <c r="AF26" s="121">
        <f t="shared" si="32"/>
        <v>0</v>
      </c>
      <c r="AG26" s="121">
        <f t="shared" si="32"/>
        <v>0</v>
      </c>
      <c r="AH26" s="121">
        <f t="shared" si="32"/>
        <v>0</v>
      </c>
      <c r="AI26" s="121">
        <f t="shared" si="32"/>
        <v>0</v>
      </c>
      <c r="AJ26" s="121">
        <f t="shared" si="32"/>
        <v>0</v>
      </c>
      <c r="AK26" s="121">
        <f t="shared" si="32"/>
        <v>0</v>
      </c>
      <c r="AL26" s="121">
        <f t="shared" si="32"/>
        <v>0</v>
      </c>
      <c r="AM26" s="121">
        <f t="shared" si="32"/>
        <v>0</v>
      </c>
      <c r="AN26" s="121">
        <f t="shared" si="32"/>
        <v>0</v>
      </c>
      <c r="AO26" s="121">
        <f t="shared" si="32"/>
        <v>0</v>
      </c>
      <c r="AP26" s="121">
        <f t="shared" si="32"/>
        <v>0</v>
      </c>
      <c r="AQ26" s="121">
        <f t="shared" si="32"/>
        <v>0</v>
      </c>
      <c r="AR26" s="121">
        <f t="shared" si="32"/>
        <v>0</v>
      </c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</row>
    <row r="27" spans="3:104" ht="13" x14ac:dyDescent="0.3">
      <c r="D27" s="409" t="s">
        <v>212</v>
      </c>
      <c r="E27" s="121">
        <f>Customer!E66</f>
        <v>9</v>
      </c>
      <c r="F27" s="43">
        <f t="shared" ref="F27:G28" si="33">E27</f>
        <v>9</v>
      </c>
      <c r="G27" s="43">
        <f t="shared" si="33"/>
        <v>9</v>
      </c>
      <c r="H27" s="43">
        <f t="shared" ref="H27:N27" si="34">G27</f>
        <v>9</v>
      </c>
      <c r="I27" s="43">
        <f t="shared" si="34"/>
        <v>9</v>
      </c>
      <c r="J27" s="43">
        <f>I27</f>
        <v>9</v>
      </c>
      <c r="K27" s="43">
        <f t="shared" si="34"/>
        <v>9</v>
      </c>
      <c r="L27" s="43">
        <f t="shared" si="34"/>
        <v>9</v>
      </c>
      <c r="M27" s="43">
        <f t="shared" si="34"/>
        <v>9</v>
      </c>
      <c r="N27" s="43">
        <f t="shared" si="34"/>
        <v>9</v>
      </c>
      <c r="O27" s="43">
        <f>Customer!E71</f>
        <v>4.2</v>
      </c>
      <c r="P27" s="43">
        <f>O27</f>
        <v>4.2</v>
      </c>
      <c r="Q27" s="43">
        <f t="shared" ref="Q27:U27" si="35">P27</f>
        <v>4.2</v>
      </c>
      <c r="R27" s="43">
        <f t="shared" si="35"/>
        <v>4.2</v>
      </c>
      <c r="S27" s="43">
        <f t="shared" si="35"/>
        <v>4.2</v>
      </c>
      <c r="T27" s="43">
        <f t="shared" si="35"/>
        <v>4.2</v>
      </c>
      <c r="U27" s="43">
        <f t="shared" si="35"/>
        <v>4.2</v>
      </c>
      <c r="CZ27" s="223"/>
    </row>
    <row r="28" spans="3:104" x14ac:dyDescent="0.25">
      <c r="D28" s="409" t="s">
        <v>210</v>
      </c>
      <c r="E28" s="121">
        <f>Customer!E24</f>
        <v>7.4999999999999997E-2</v>
      </c>
      <c r="F28" s="43">
        <f t="shared" si="33"/>
        <v>7.4999999999999997E-2</v>
      </c>
      <c r="G28" s="43">
        <f t="shared" si="33"/>
        <v>7.4999999999999997E-2</v>
      </c>
      <c r="H28" s="43">
        <f t="shared" ref="H28:P28" si="36">G28</f>
        <v>7.4999999999999997E-2</v>
      </c>
      <c r="I28" s="43">
        <f t="shared" si="36"/>
        <v>7.4999999999999997E-2</v>
      </c>
      <c r="J28" s="43">
        <f>I28</f>
        <v>7.4999999999999997E-2</v>
      </c>
      <c r="K28" s="43">
        <f t="shared" si="36"/>
        <v>7.4999999999999997E-2</v>
      </c>
      <c r="L28" s="43">
        <f t="shared" si="36"/>
        <v>7.4999999999999997E-2</v>
      </c>
      <c r="M28" s="43">
        <f t="shared" si="36"/>
        <v>7.4999999999999997E-2</v>
      </c>
      <c r="N28" s="43">
        <f t="shared" si="36"/>
        <v>7.4999999999999997E-2</v>
      </c>
      <c r="O28" s="43">
        <f t="shared" si="36"/>
        <v>7.4999999999999997E-2</v>
      </c>
      <c r="P28" s="43">
        <f t="shared" si="36"/>
        <v>7.4999999999999997E-2</v>
      </c>
      <c r="Q28" s="43">
        <f t="shared" ref="Q28:V28" si="37">P28</f>
        <v>7.4999999999999997E-2</v>
      </c>
      <c r="R28" s="43">
        <f t="shared" si="37"/>
        <v>7.4999999999999997E-2</v>
      </c>
      <c r="S28" s="43">
        <f t="shared" si="37"/>
        <v>7.4999999999999997E-2</v>
      </c>
      <c r="T28" s="43">
        <f t="shared" si="37"/>
        <v>7.4999999999999997E-2</v>
      </c>
      <c r="U28" s="43">
        <f t="shared" si="37"/>
        <v>7.4999999999999997E-2</v>
      </c>
      <c r="V28" s="43">
        <f t="shared" si="37"/>
        <v>7.4999999999999997E-2</v>
      </c>
      <c r="W28" s="43">
        <f t="shared" ref="W28:AL28" si="38">V28</f>
        <v>7.4999999999999997E-2</v>
      </c>
      <c r="X28" s="43">
        <f t="shared" si="38"/>
        <v>7.4999999999999997E-2</v>
      </c>
      <c r="Y28" s="43">
        <f t="shared" si="38"/>
        <v>7.4999999999999997E-2</v>
      </c>
      <c r="Z28" s="43">
        <f t="shared" si="38"/>
        <v>7.4999999999999997E-2</v>
      </c>
      <c r="AA28" s="43">
        <f t="shared" si="38"/>
        <v>7.4999999999999997E-2</v>
      </c>
      <c r="AB28" s="43">
        <f t="shared" si="38"/>
        <v>7.4999999999999997E-2</v>
      </c>
      <c r="AC28" s="43">
        <f t="shared" si="38"/>
        <v>7.4999999999999997E-2</v>
      </c>
      <c r="AD28" s="43">
        <f t="shared" si="38"/>
        <v>7.4999999999999997E-2</v>
      </c>
      <c r="AE28" s="43">
        <f t="shared" si="38"/>
        <v>7.4999999999999997E-2</v>
      </c>
      <c r="AF28" s="43">
        <f t="shared" si="38"/>
        <v>7.4999999999999997E-2</v>
      </c>
      <c r="AG28" s="43">
        <f t="shared" si="38"/>
        <v>7.4999999999999997E-2</v>
      </c>
      <c r="AH28" s="43">
        <f t="shared" si="38"/>
        <v>7.4999999999999997E-2</v>
      </c>
      <c r="AI28" s="43">
        <f t="shared" si="38"/>
        <v>7.4999999999999997E-2</v>
      </c>
      <c r="AJ28" s="43">
        <f t="shared" si="38"/>
        <v>7.4999999999999997E-2</v>
      </c>
      <c r="AK28" s="43">
        <f t="shared" si="38"/>
        <v>7.4999999999999997E-2</v>
      </c>
      <c r="AL28" s="43">
        <f t="shared" si="38"/>
        <v>7.4999999999999997E-2</v>
      </c>
      <c r="AM28" s="43">
        <f t="shared" ref="AM28:AR28" si="39">AL28</f>
        <v>7.4999999999999997E-2</v>
      </c>
      <c r="AN28" s="43">
        <f t="shared" si="39"/>
        <v>7.4999999999999997E-2</v>
      </c>
      <c r="AO28" s="43">
        <f t="shared" si="39"/>
        <v>7.4999999999999997E-2</v>
      </c>
      <c r="AP28" s="43">
        <f t="shared" si="39"/>
        <v>7.4999999999999997E-2</v>
      </c>
      <c r="AQ28" s="43">
        <f t="shared" si="39"/>
        <v>7.4999999999999997E-2</v>
      </c>
      <c r="AR28" s="43">
        <f t="shared" si="39"/>
        <v>7.4999999999999997E-2</v>
      </c>
      <c r="AS28" s="43">
        <f t="shared" ref="AS28:CZ28" si="40">AR28</f>
        <v>7.4999999999999997E-2</v>
      </c>
      <c r="AT28" s="43">
        <f t="shared" si="40"/>
        <v>7.4999999999999997E-2</v>
      </c>
      <c r="AU28" s="43">
        <f t="shared" si="40"/>
        <v>7.4999999999999997E-2</v>
      </c>
      <c r="AV28" s="43">
        <f t="shared" si="40"/>
        <v>7.4999999999999997E-2</v>
      </c>
      <c r="AW28" s="43">
        <f t="shared" si="40"/>
        <v>7.4999999999999997E-2</v>
      </c>
      <c r="AX28" s="43">
        <f t="shared" si="40"/>
        <v>7.4999999999999997E-2</v>
      </c>
      <c r="AY28" s="43">
        <f t="shared" si="40"/>
        <v>7.4999999999999997E-2</v>
      </c>
      <c r="AZ28" s="43">
        <f t="shared" si="40"/>
        <v>7.4999999999999997E-2</v>
      </c>
      <c r="BA28" s="43">
        <f t="shared" si="40"/>
        <v>7.4999999999999997E-2</v>
      </c>
      <c r="BB28" s="43">
        <f t="shared" si="40"/>
        <v>7.4999999999999997E-2</v>
      </c>
      <c r="BC28" s="43">
        <f t="shared" si="40"/>
        <v>7.4999999999999997E-2</v>
      </c>
      <c r="BD28" s="43">
        <f t="shared" si="40"/>
        <v>7.4999999999999997E-2</v>
      </c>
      <c r="BE28" s="43">
        <f t="shared" si="40"/>
        <v>7.4999999999999997E-2</v>
      </c>
      <c r="BF28" s="43">
        <f t="shared" si="40"/>
        <v>7.4999999999999997E-2</v>
      </c>
      <c r="BG28" s="43">
        <f t="shared" si="40"/>
        <v>7.4999999999999997E-2</v>
      </c>
      <c r="BH28" s="43">
        <f t="shared" si="40"/>
        <v>7.4999999999999997E-2</v>
      </c>
      <c r="BI28" s="43">
        <f t="shared" si="40"/>
        <v>7.4999999999999997E-2</v>
      </c>
      <c r="BJ28" s="43">
        <f t="shared" si="40"/>
        <v>7.4999999999999997E-2</v>
      </c>
      <c r="BK28" s="43">
        <f t="shared" si="40"/>
        <v>7.4999999999999997E-2</v>
      </c>
      <c r="BL28" s="43">
        <f t="shared" si="40"/>
        <v>7.4999999999999997E-2</v>
      </c>
      <c r="BM28" s="43">
        <f t="shared" si="40"/>
        <v>7.4999999999999997E-2</v>
      </c>
      <c r="BN28" s="43">
        <f t="shared" si="40"/>
        <v>7.4999999999999997E-2</v>
      </c>
      <c r="BO28" s="43">
        <f t="shared" si="40"/>
        <v>7.4999999999999997E-2</v>
      </c>
      <c r="BP28" s="43">
        <f t="shared" si="40"/>
        <v>7.4999999999999997E-2</v>
      </c>
      <c r="BQ28" s="43">
        <f t="shared" si="40"/>
        <v>7.4999999999999997E-2</v>
      </c>
      <c r="BR28" s="43">
        <f t="shared" si="40"/>
        <v>7.4999999999999997E-2</v>
      </c>
      <c r="BS28" s="43">
        <f t="shared" si="40"/>
        <v>7.4999999999999997E-2</v>
      </c>
      <c r="BT28" s="43">
        <f t="shared" si="40"/>
        <v>7.4999999999999997E-2</v>
      </c>
      <c r="BU28" s="43">
        <f t="shared" si="40"/>
        <v>7.4999999999999997E-2</v>
      </c>
      <c r="BV28" s="43">
        <f t="shared" si="40"/>
        <v>7.4999999999999997E-2</v>
      </c>
      <c r="BW28" s="43">
        <f t="shared" si="40"/>
        <v>7.4999999999999997E-2</v>
      </c>
      <c r="BX28" s="43">
        <f t="shared" si="40"/>
        <v>7.4999999999999997E-2</v>
      </c>
      <c r="BY28" s="43">
        <f t="shared" si="40"/>
        <v>7.4999999999999997E-2</v>
      </c>
      <c r="BZ28" s="43">
        <f t="shared" si="40"/>
        <v>7.4999999999999997E-2</v>
      </c>
      <c r="CA28" s="43">
        <f t="shared" si="40"/>
        <v>7.4999999999999997E-2</v>
      </c>
      <c r="CB28" s="43">
        <f t="shared" si="40"/>
        <v>7.4999999999999997E-2</v>
      </c>
      <c r="CC28" s="43">
        <f t="shared" si="40"/>
        <v>7.4999999999999997E-2</v>
      </c>
      <c r="CD28" s="43">
        <f t="shared" si="40"/>
        <v>7.4999999999999997E-2</v>
      </c>
      <c r="CE28" s="43">
        <f t="shared" si="40"/>
        <v>7.4999999999999997E-2</v>
      </c>
      <c r="CF28" s="43">
        <f t="shared" si="40"/>
        <v>7.4999999999999997E-2</v>
      </c>
      <c r="CG28" s="43">
        <f t="shared" si="40"/>
        <v>7.4999999999999997E-2</v>
      </c>
      <c r="CH28" s="43">
        <f t="shared" si="40"/>
        <v>7.4999999999999997E-2</v>
      </c>
      <c r="CI28" s="43">
        <f t="shared" si="40"/>
        <v>7.4999999999999997E-2</v>
      </c>
      <c r="CJ28" s="43">
        <f t="shared" si="40"/>
        <v>7.4999999999999997E-2</v>
      </c>
      <c r="CK28" s="43">
        <f t="shared" si="40"/>
        <v>7.4999999999999997E-2</v>
      </c>
      <c r="CL28" s="43">
        <f t="shared" si="40"/>
        <v>7.4999999999999997E-2</v>
      </c>
      <c r="CM28" s="43">
        <f t="shared" si="40"/>
        <v>7.4999999999999997E-2</v>
      </c>
      <c r="CN28" s="43">
        <f t="shared" si="40"/>
        <v>7.4999999999999997E-2</v>
      </c>
      <c r="CO28" s="43">
        <f t="shared" si="40"/>
        <v>7.4999999999999997E-2</v>
      </c>
      <c r="CP28" s="43">
        <f t="shared" si="40"/>
        <v>7.4999999999999997E-2</v>
      </c>
      <c r="CQ28" s="43">
        <f t="shared" si="40"/>
        <v>7.4999999999999997E-2</v>
      </c>
      <c r="CR28" s="43">
        <f t="shared" si="40"/>
        <v>7.4999999999999997E-2</v>
      </c>
      <c r="CS28" s="43">
        <f t="shared" si="40"/>
        <v>7.4999999999999997E-2</v>
      </c>
      <c r="CT28" s="43">
        <f t="shared" si="40"/>
        <v>7.4999999999999997E-2</v>
      </c>
      <c r="CU28" s="43">
        <f t="shared" si="40"/>
        <v>7.4999999999999997E-2</v>
      </c>
      <c r="CV28" s="43">
        <f t="shared" si="40"/>
        <v>7.4999999999999997E-2</v>
      </c>
      <c r="CW28" s="43">
        <f t="shared" si="40"/>
        <v>7.4999999999999997E-2</v>
      </c>
      <c r="CX28" s="43">
        <f t="shared" si="40"/>
        <v>7.4999999999999997E-2</v>
      </c>
      <c r="CY28" s="43">
        <f t="shared" si="40"/>
        <v>7.4999999999999997E-2</v>
      </c>
      <c r="CZ28" s="43">
        <f t="shared" si="40"/>
        <v>7.4999999999999997E-2</v>
      </c>
    </row>
    <row r="29" spans="3:104" ht="13" x14ac:dyDescent="0.3">
      <c r="C29" s="43">
        <f>Customer!E96/24*1000</f>
        <v>2.4413888888888886</v>
      </c>
      <c r="D29" s="409" t="s">
        <v>213</v>
      </c>
      <c r="E29" s="121">
        <f>Customer!E96/24*1000</f>
        <v>2.4413888888888886</v>
      </c>
      <c r="F29" s="121">
        <f t="shared" ref="F29:AR29" si="41">$E$29</f>
        <v>2.4413888888888886</v>
      </c>
      <c r="G29" s="121">
        <f t="shared" si="41"/>
        <v>2.4413888888888886</v>
      </c>
      <c r="H29" s="121">
        <f t="shared" si="41"/>
        <v>2.4413888888888886</v>
      </c>
      <c r="I29" s="121">
        <f t="shared" si="41"/>
        <v>2.4413888888888886</v>
      </c>
      <c r="J29" s="121">
        <f t="shared" si="41"/>
        <v>2.4413888888888886</v>
      </c>
      <c r="K29" s="121">
        <f t="shared" si="41"/>
        <v>2.4413888888888886</v>
      </c>
      <c r="L29" s="121">
        <f t="shared" si="41"/>
        <v>2.4413888888888886</v>
      </c>
      <c r="M29" s="121">
        <f t="shared" si="41"/>
        <v>2.4413888888888886</v>
      </c>
      <c r="N29" s="121">
        <f t="shared" si="41"/>
        <v>2.4413888888888886</v>
      </c>
      <c r="O29" s="121">
        <f t="shared" si="41"/>
        <v>2.4413888888888886</v>
      </c>
      <c r="P29" s="121">
        <f t="shared" si="41"/>
        <v>2.4413888888888886</v>
      </c>
      <c r="Q29" s="121">
        <f t="shared" si="41"/>
        <v>2.4413888888888886</v>
      </c>
      <c r="R29" s="121">
        <f t="shared" si="41"/>
        <v>2.4413888888888886</v>
      </c>
      <c r="S29" s="121">
        <f t="shared" si="41"/>
        <v>2.4413888888888886</v>
      </c>
      <c r="T29" s="121">
        <f t="shared" si="41"/>
        <v>2.4413888888888886</v>
      </c>
      <c r="U29" s="121">
        <f t="shared" si="41"/>
        <v>2.4413888888888886</v>
      </c>
      <c r="V29" s="121">
        <f t="shared" si="41"/>
        <v>2.4413888888888886</v>
      </c>
      <c r="W29" s="121">
        <f t="shared" si="41"/>
        <v>2.4413888888888886</v>
      </c>
      <c r="X29" s="121">
        <f t="shared" si="41"/>
        <v>2.4413888888888886</v>
      </c>
      <c r="Y29" s="121">
        <f t="shared" si="41"/>
        <v>2.4413888888888886</v>
      </c>
      <c r="Z29" s="121">
        <f t="shared" si="41"/>
        <v>2.4413888888888886</v>
      </c>
      <c r="AA29" s="121">
        <f t="shared" si="41"/>
        <v>2.4413888888888886</v>
      </c>
      <c r="AB29" s="121">
        <f t="shared" si="41"/>
        <v>2.4413888888888886</v>
      </c>
      <c r="AC29" s="121">
        <f t="shared" si="41"/>
        <v>2.4413888888888886</v>
      </c>
      <c r="AD29" s="121">
        <f t="shared" si="41"/>
        <v>2.4413888888888886</v>
      </c>
      <c r="AE29" s="121">
        <f t="shared" si="41"/>
        <v>2.4413888888888886</v>
      </c>
      <c r="AF29" s="121">
        <f t="shared" si="41"/>
        <v>2.4413888888888886</v>
      </c>
      <c r="AG29" s="121">
        <f t="shared" si="41"/>
        <v>2.4413888888888886</v>
      </c>
      <c r="AH29" s="121">
        <f t="shared" si="41"/>
        <v>2.4413888888888886</v>
      </c>
      <c r="AI29" s="121">
        <f t="shared" si="41"/>
        <v>2.4413888888888886</v>
      </c>
      <c r="AJ29" s="121">
        <f t="shared" si="41"/>
        <v>2.4413888888888886</v>
      </c>
      <c r="AK29" s="121">
        <f t="shared" si="41"/>
        <v>2.4413888888888886</v>
      </c>
      <c r="AL29" s="121">
        <f t="shared" si="41"/>
        <v>2.4413888888888886</v>
      </c>
      <c r="AM29" s="121">
        <f t="shared" si="41"/>
        <v>2.4413888888888886</v>
      </c>
      <c r="AN29" s="121">
        <f t="shared" si="41"/>
        <v>2.4413888888888886</v>
      </c>
      <c r="AO29" s="121">
        <f t="shared" si="41"/>
        <v>2.4413888888888886</v>
      </c>
      <c r="AP29" s="121">
        <f t="shared" si="41"/>
        <v>2.4413888888888886</v>
      </c>
      <c r="AQ29" s="121">
        <f t="shared" si="41"/>
        <v>2.4413888888888886</v>
      </c>
      <c r="AR29" s="217">
        <f t="shared" si="41"/>
        <v>2.4413888888888886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</row>
    <row r="30" spans="3:104" ht="13" x14ac:dyDescent="0.3">
      <c r="D30" s="409" t="s">
        <v>214</v>
      </c>
      <c r="E30" s="449">
        <f>'Customer Mode'!L45</f>
        <v>1.708</v>
      </c>
      <c r="F30" s="121">
        <f t="shared" ref="F30:K30" si="42">$E$30</f>
        <v>1.708</v>
      </c>
      <c r="G30" s="121">
        <f t="shared" si="42"/>
        <v>1.708</v>
      </c>
      <c r="H30" s="121">
        <f t="shared" si="42"/>
        <v>1.708</v>
      </c>
      <c r="I30" s="121">
        <f t="shared" si="42"/>
        <v>1.708</v>
      </c>
      <c r="J30" s="121">
        <f t="shared" si="42"/>
        <v>1.708</v>
      </c>
      <c r="K30" s="121">
        <f t="shared" si="42"/>
        <v>1.708</v>
      </c>
      <c r="L30" s="449">
        <f>'Customer Mode'!M45</f>
        <v>1.629</v>
      </c>
      <c r="M30" s="121">
        <f>L30</f>
        <v>1.629</v>
      </c>
      <c r="N30" s="121">
        <f t="shared" ref="N30:U30" si="43">M30</f>
        <v>1.629</v>
      </c>
      <c r="O30" s="121">
        <f t="shared" si="43"/>
        <v>1.629</v>
      </c>
      <c r="P30" s="121">
        <f t="shared" si="43"/>
        <v>1.629</v>
      </c>
      <c r="Q30" s="121">
        <f t="shared" si="43"/>
        <v>1.629</v>
      </c>
      <c r="R30" s="121">
        <f t="shared" si="43"/>
        <v>1.629</v>
      </c>
      <c r="S30" s="121">
        <f t="shared" si="43"/>
        <v>1.629</v>
      </c>
      <c r="T30" s="121">
        <f t="shared" si="43"/>
        <v>1.629</v>
      </c>
      <c r="U30" s="121">
        <f t="shared" si="43"/>
        <v>1.629</v>
      </c>
      <c r="V30" s="449">
        <f>'Customer Mode'!AC45</f>
        <v>1.4710000000000001</v>
      </c>
      <c r="W30" s="121">
        <f>V30</f>
        <v>1.4710000000000001</v>
      </c>
      <c r="X30" s="121">
        <f t="shared" ref="X30:AR30" si="44">W30</f>
        <v>1.4710000000000001</v>
      </c>
      <c r="Y30" s="121">
        <f t="shared" si="44"/>
        <v>1.4710000000000001</v>
      </c>
      <c r="Z30" s="121">
        <f t="shared" si="44"/>
        <v>1.4710000000000001</v>
      </c>
      <c r="AA30" s="121">
        <f t="shared" si="44"/>
        <v>1.4710000000000001</v>
      </c>
      <c r="AB30" s="121">
        <f t="shared" si="44"/>
        <v>1.4710000000000001</v>
      </c>
      <c r="AC30" s="121">
        <f t="shared" si="44"/>
        <v>1.4710000000000001</v>
      </c>
      <c r="AD30" s="121">
        <f t="shared" si="44"/>
        <v>1.4710000000000001</v>
      </c>
      <c r="AE30" s="121">
        <f t="shared" si="44"/>
        <v>1.4710000000000001</v>
      </c>
      <c r="AF30" s="121">
        <f t="shared" si="44"/>
        <v>1.4710000000000001</v>
      </c>
      <c r="AG30" s="121">
        <f t="shared" si="44"/>
        <v>1.4710000000000001</v>
      </c>
      <c r="AH30" s="121">
        <f t="shared" si="44"/>
        <v>1.4710000000000001</v>
      </c>
      <c r="AI30" s="121">
        <f t="shared" si="44"/>
        <v>1.4710000000000001</v>
      </c>
      <c r="AJ30" s="121">
        <f t="shared" si="44"/>
        <v>1.4710000000000001</v>
      </c>
      <c r="AK30" s="121">
        <f t="shared" si="44"/>
        <v>1.4710000000000001</v>
      </c>
      <c r="AL30" s="121">
        <f t="shared" si="44"/>
        <v>1.4710000000000001</v>
      </c>
      <c r="AM30" s="121">
        <f t="shared" si="44"/>
        <v>1.4710000000000001</v>
      </c>
      <c r="AN30" s="121">
        <f t="shared" si="44"/>
        <v>1.4710000000000001</v>
      </c>
      <c r="AO30" s="121">
        <f t="shared" si="44"/>
        <v>1.4710000000000001</v>
      </c>
      <c r="AP30" s="121">
        <f t="shared" si="44"/>
        <v>1.4710000000000001</v>
      </c>
      <c r="AQ30" s="121">
        <f t="shared" si="44"/>
        <v>1.4710000000000001</v>
      </c>
      <c r="AR30" s="121">
        <f t="shared" si="44"/>
        <v>1.4710000000000001</v>
      </c>
      <c r="CZ30" s="223"/>
    </row>
    <row r="31" spans="3:104" ht="13" x14ac:dyDescent="0.3">
      <c r="D31" s="409" t="s">
        <v>211</v>
      </c>
      <c r="E31" s="121">
        <f>Customer!$E$81</f>
        <v>0.7</v>
      </c>
      <c r="F31" s="43">
        <f>Customer!$E$81</f>
        <v>0.7</v>
      </c>
      <c r="G31" s="43">
        <f>Customer!$E$81</f>
        <v>0.7</v>
      </c>
      <c r="H31" s="43">
        <f>Customer!$E$81</f>
        <v>0.7</v>
      </c>
      <c r="I31" s="43">
        <f>Customer!$E$81</f>
        <v>0.7</v>
      </c>
      <c r="J31" s="43">
        <f>Customer!$E$81</f>
        <v>0.7</v>
      </c>
      <c r="K31" s="43">
        <f>Customer!$E$81</f>
        <v>0.7</v>
      </c>
      <c r="L31" s="43">
        <f>Customer!$E$81</f>
        <v>0.7</v>
      </c>
      <c r="M31" s="43">
        <f>Customer!$E$81</f>
        <v>0.7</v>
      </c>
      <c r="N31" s="43">
        <f>Customer!$E$81</f>
        <v>0.7</v>
      </c>
      <c r="O31" s="43">
        <f>Customer!$E$81</f>
        <v>0.7</v>
      </c>
      <c r="P31" s="43">
        <f>Customer!$E$81</f>
        <v>0.7</v>
      </c>
      <c r="Q31" s="43">
        <f>Customer!$E$81</f>
        <v>0.7</v>
      </c>
      <c r="R31" s="43">
        <f>Customer!$E$81</f>
        <v>0.7</v>
      </c>
      <c r="S31" s="43">
        <f>Customer!$E$81</f>
        <v>0.7</v>
      </c>
      <c r="T31" s="43">
        <f>Customer!$E$81</f>
        <v>0.7</v>
      </c>
      <c r="U31" s="43">
        <f>Customer!$E$81</f>
        <v>0.7</v>
      </c>
      <c r="CZ31" s="223"/>
    </row>
    <row r="32" spans="3:104" ht="13" x14ac:dyDescent="0.3">
      <c r="D32" s="409" t="s">
        <v>137</v>
      </c>
      <c r="E32" s="121">
        <v>0.2</v>
      </c>
      <c r="F32" s="43">
        <f t="shared" ref="F32:G35" si="45">E32</f>
        <v>0.2</v>
      </c>
      <c r="G32" s="43">
        <f t="shared" si="45"/>
        <v>0.2</v>
      </c>
      <c r="H32" s="43">
        <f t="shared" ref="H32:P32" si="46">G32</f>
        <v>0.2</v>
      </c>
      <c r="I32" s="43">
        <f t="shared" si="46"/>
        <v>0.2</v>
      </c>
      <c r="J32" s="43">
        <f>I32</f>
        <v>0.2</v>
      </c>
      <c r="K32" s="43">
        <f t="shared" si="46"/>
        <v>0.2</v>
      </c>
      <c r="L32" s="43">
        <f t="shared" si="46"/>
        <v>0.2</v>
      </c>
      <c r="M32" s="43">
        <f t="shared" si="46"/>
        <v>0.2</v>
      </c>
      <c r="N32" s="43">
        <f t="shared" si="46"/>
        <v>0.2</v>
      </c>
      <c r="O32" s="43">
        <f t="shared" si="46"/>
        <v>0.2</v>
      </c>
      <c r="P32" s="43">
        <f t="shared" si="46"/>
        <v>0.2</v>
      </c>
      <c r="Q32" s="43">
        <f t="shared" ref="Q32:AR32" si="47">P32</f>
        <v>0.2</v>
      </c>
      <c r="R32" s="43">
        <f t="shared" si="47"/>
        <v>0.2</v>
      </c>
      <c r="S32" s="43">
        <f t="shared" si="47"/>
        <v>0.2</v>
      </c>
      <c r="T32" s="43">
        <f t="shared" si="47"/>
        <v>0.2</v>
      </c>
      <c r="U32" s="43">
        <f t="shared" si="47"/>
        <v>0.2</v>
      </c>
      <c r="V32" s="43">
        <f t="shared" si="47"/>
        <v>0.2</v>
      </c>
      <c r="W32" s="43">
        <f t="shared" si="47"/>
        <v>0.2</v>
      </c>
      <c r="X32" s="43">
        <f t="shared" si="47"/>
        <v>0.2</v>
      </c>
      <c r="Y32" s="43">
        <f t="shared" si="47"/>
        <v>0.2</v>
      </c>
      <c r="Z32" s="43">
        <f t="shared" si="47"/>
        <v>0.2</v>
      </c>
      <c r="AA32" s="43">
        <f t="shared" si="47"/>
        <v>0.2</v>
      </c>
      <c r="AB32" s="43">
        <f t="shared" si="47"/>
        <v>0.2</v>
      </c>
      <c r="AC32" s="43">
        <f t="shared" si="47"/>
        <v>0.2</v>
      </c>
      <c r="AD32" s="43">
        <f t="shared" si="47"/>
        <v>0.2</v>
      </c>
      <c r="AE32" s="43">
        <f t="shared" si="47"/>
        <v>0.2</v>
      </c>
      <c r="AF32" s="43">
        <f t="shared" si="47"/>
        <v>0.2</v>
      </c>
      <c r="AG32" s="43">
        <f t="shared" si="47"/>
        <v>0.2</v>
      </c>
      <c r="AH32" s="43">
        <f t="shared" si="47"/>
        <v>0.2</v>
      </c>
      <c r="AI32" s="43">
        <f t="shared" si="47"/>
        <v>0.2</v>
      </c>
      <c r="AJ32" s="43">
        <f t="shared" si="47"/>
        <v>0.2</v>
      </c>
      <c r="AK32" s="43">
        <f t="shared" si="47"/>
        <v>0.2</v>
      </c>
      <c r="AL32" s="43">
        <f t="shared" si="47"/>
        <v>0.2</v>
      </c>
      <c r="AM32" s="43">
        <f t="shared" si="47"/>
        <v>0.2</v>
      </c>
      <c r="AN32" s="43">
        <f t="shared" si="47"/>
        <v>0.2</v>
      </c>
      <c r="AO32" s="43">
        <f t="shared" si="47"/>
        <v>0.2</v>
      </c>
      <c r="AP32" s="43">
        <f t="shared" si="47"/>
        <v>0.2</v>
      </c>
      <c r="AQ32" s="43">
        <f t="shared" si="47"/>
        <v>0.2</v>
      </c>
      <c r="AR32" s="43">
        <f t="shared" si="47"/>
        <v>0.2</v>
      </c>
      <c r="CZ32" s="46"/>
    </row>
    <row r="33" spans="2:107" ht="13" x14ac:dyDescent="0.3">
      <c r="D33" s="409" t="s">
        <v>154</v>
      </c>
      <c r="E33" s="430">
        <v>14</v>
      </c>
      <c r="F33" s="43">
        <f t="shared" si="45"/>
        <v>14</v>
      </c>
      <c r="G33" s="43">
        <f t="shared" si="45"/>
        <v>14</v>
      </c>
      <c r="H33" s="43">
        <f t="shared" ref="H33" si="48">G33</f>
        <v>14</v>
      </c>
      <c r="I33" s="43">
        <f t="shared" ref="I33" si="49">H33</f>
        <v>14</v>
      </c>
      <c r="J33" s="43">
        <f>I33</f>
        <v>14</v>
      </c>
      <c r="K33" s="43">
        <f t="shared" ref="K33" si="50">J33</f>
        <v>14</v>
      </c>
      <c r="L33" s="43">
        <f t="shared" ref="L33" si="51">K33</f>
        <v>14</v>
      </c>
      <c r="M33" s="43">
        <f t="shared" ref="M33" si="52">L33</f>
        <v>14</v>
      </c>
      <c r="N33" s="43">
        <f t="shared" ref="N33" si="53">M33</f>
        <v>14</v>
      </c>
      <c r="O33" s="43">
        <f t="shared" ref="O33" si="54">N33</f>
        <v>14</v>
      </c>
      <c r="P33" s="43">
        <f t="shared" ref="P33" si="55">O33</f>
        <v>14</v>
      </c>
      <c r="Q33" s="43">
        <f t="shared" ref="Q33" si="56">P33</f>
        <v>14</v>
      </c>
      <c r="R33" s="43">
        <f t="shared" ref="R33" si="57">Q33</f>
        <v>14</v>
      </c>
      <c r="S33" s="43">
        <f t="shared" ref="S33" si="58">R33</f>
        <v>14</v>
      </c>
      <c r="T33" s="43">
        <f t="shared" ref="T33" si="59">S33</f>
        <v>14</v>
      </c>
      <c r="U33" s="43">
        <f t="shared" ref="U33" si="60">T33</f>
        <v>14</v>
      </c>
      <c r="V33" s="43">
        <f t="shared" ref="V33" si="61">U33</f>
        <v>14</v>
      </c>
      <c r="W33" s="43">
        <f t="shared" ref="W33" si="62">V33</f>
        <v>14</v>
      </c>
      <c r="X33" s="43">
        <f t="shared" ref="X33" si="63">W33</f>
        <v>14</v>
      </c>
      <c r="Y33" s="43">
        <f t="shared" ref="Y33" si="64">X33</f>
        <v>14</v>
      </c>
      <c r="Z33" s="43">
        <f t="shared" ref="Z33" si="65">Y33</f>
        <v>14</v>
      </c>
      <c r="AA33" s="43">
        <f t="shared" ref="AA33" si="66">Z33</f>
        <v>14</v>
      </c>
      <c r="AB33" s="43">
        <f t="shared" ref="AB33" si="67">AA33</f>
        <v>14</v>
      </c>
      <c r="AC33" s="43">
        <f t="shared" ref="AC33" si="68">AB33</f>
        <v>14</v>
      </c>
      <c r="AD33" s="43">
        <f t="shared" ref="AD33" si="69">AC33</f>
        <v>14</v>
      </c>
      <c r="AE33" s="43">
        <f t="shared" ref="AE33" si="70">AD33</f>
        <v>14</v>
      </c>
      <c r="AF33" s="43">
        <f t="shared" ref="AF33" si="71">AE33</f>
        <v>14</v>
      </c>
      <c r="AG33" s="43">
        <f t="shared" ref="AG33" si="72">AF33</f>
        <v>14</v>
      </c>
      <c r="AH33" s="43">
        <f t="shared" ref="AH33" si="73">AG33</f>
        <v>14</v>
      </c>
      <c r="AI33" s="43">
        <f t="shared" ref="AI33" si="74">AH33</f>
        <v>14</v>
      </c>
      <c r="AJ33" s="43">
        <f t="shared" ref="AJ33" si="75">AI33</f>
        <v>14</v>
      </c>
      <c r="AK33" s="43">
        <f t="shared" ref="AK33" si="76">AJ33</f>
        <v>14</v>
      </c>
      <c r="AL33" s="43">
        <f t="shared" ref="AL33" si="77">AK33</f>
        <v>14</v>
      </c>
      <c r="AM33" s="43">
        <f t="shared" ref="AM33" si="78">AL33</f>
        <v>14</v>
      </c>
      <c r="AN33" s="43">
        <f t="shared" ref="AN33" si="79">AM33</f>
        <v>14</v>
      </c>
      <c r="AO33" s="43">
        <f t="shared" ref="AO33" si="80">AN33</f>
        <v>14</v>
      </c>
      <c r="AP33" s="43">
        <f t="shared" ref="AP33" si="81">AO33</f>
        <v>14</v>
      </c>
      <c r="AQ33" s="43">
        <f t="shared" ref="AQ33" si="82">AP33</f>
        <v>14</v>
      </c>
      <c r="AR33" s="43">
        <f t="shared" ref="AR33" si="83">AQ33</f>
        <v>14</v>
      </c>
      <c r="CZ33" s="223"/>
    </row>
    <row r="34" spans="2:107" ht="13" x14ac:dyDescent="0.3">
      <c r="C34" s="43">
        <v>11</v>
      </c>
      <c r="D34" s="409" t="s">
        <v>153</v>
      </c>
      <c r="E34" s="430">
        <v>11.5</v>
      </c>
      <c r="F34" s="43">
        <f t="shared" si="45"/>
        <v>11.5</v>
      </c>
      <c r="G34" s="43">
        <f t="shared" si="45"/>
        <v>11.5</v>
      </c>
      <c r="H34" s="43">
        <f t="shared" ref="H34:W35" si="84">G34</f>
        <v>11.5</v>
      </c>
      <c r="I34" s="43">
        <f t="shared" si="84"/>
        <v>11.5</v>
      </c>
      <c r="J34" s="43">
        <f>I34</f>
        <v>11.5</v>
      </c>
      <c r="K34" s="43">
        <f t="shared" si="84"/>
        <v>11.5</v>
      </c>
      <c r="L34" s="43">
        <f t="shared" si="84"/>
        <v>11.5</v>
      </c>
      <c r="M34" s="43">
        <f t="shared" si="84"/>
        <v>11.5</v>
      </c>
      <c r="N34" s="43">
        <f t="shared" si="84"/>
        <v>11.5</v>
      </c>
      <c r="O34" s="43">
        <f t="shared" si="84"/>
        <v>11.5</v>
      </c>
      <c r="P34" s="43">
        <f t="shared" si="84"/>
        <v>11.5</v>
      </c>
      <c r="Q34" s="43">
        <f t="shared" si="84"/>
        <v>11.5</v>
      </c>
      <c r="R34" s="43">
        <f t="shared" si="84"/>
        <v>11.5</v>
      </c>
      <c r="S34" s="43">
        <f t="shared" si="84"/>
        <v>11.5</v>
      </c>
      <c r="T34" s="43">
        <f t="shared" si="84"/>
        <v>11.5</v>
      </c>
      <c r="U34" s="43">
        <f t="shared" si="84"/>
        <v>11.5</v>
      </c>
      <c r="V34" s="43">
        <f t="shared" si="84"/>
        <v>11.5</v>
      </c>
      <c r="W34" s="43">
        <f t="shared" si="84"/>
        <v>11.5</v>
      </c>
      <c r="X34" s="43">
        <f t="shared" ref="X34:AR35" si="85">W34</f>
        <v>11.5</v>
      </c>
      <c r="Y34" s="43">
        <f t="shared" si="85"/>
        <v>11.5</v>
      </c>
      <c r="Z34" s="43">
        <f t="shared" si="85"/>
        <v>11.5</v>
      </c>
      <c r="AA34" s="43">
        <f t="shared" si="85"/>
        <v>11.5</v>
      </c>
      <c r="AB34" s="43">
        <f t="shared" si="85"/>
        <v>11.5</v>
      </c>
      <c r="AC34" s="43">
        <f t="shared" si="85"/>
        <v>11.5</v>
      </c>
      <c r="AD34" s="43">
        <f t="shared" si="85"/>
        <v>11.5</v>
      </c>
      <c r="AE34" s="43">
        <f t="shared" si="85"/>
        <v>11.5</v>
      </c>
      <c r="AF34" s="43">
        <f t="shared" si="85"/>
        <v>11.5</v>
      </c>
      <c r="AG34" s="43">
        <f t="shared" si="85"/>
        <v>11.5</v>
      </c>
      <c r="AH34" s="43">
        <f t="shared" si="85"/>
        <v>11.5</v>
      </c>
      <c r="AI34" s="43">
        <f t="shared" si="85"/>
        <v>11.5</v>
      </c>
      <c r="AJ34" s="43">
        <f t="shared" si="85"/>
        <v>11.5</v>
      </c>
      <c r="AK34" s="43">
        <f t="shared" si="85"/>
        <v>11.5</v>
      </c>
      <c r="AL34" s="43">
        <f t="shared" si="85"/>
        <v>11.5</v>
      </c>
      <c r="AM34" s="43">
        <f t="shared" si="85"/>
        <v>11.5</v>
      </c>
      <c r="AN34" s="43">
        <f t="shared" si="85"/>
        <v>11.5</v>
      </c>
      <c r="AO34" s="43">
        <f t="shared" si="85"/>
        <v>11.5</v>
      </c>
      <c r="AP34" s="43">
        <f t="shared" si="85"/>
        <v>11.5</v>
      </c>
      <c r="AQ34" s="43">
        <f t="shared" si="85"/>
        <v>11.5</v>
      </c>
      <c r="AR34" s="43">
        <f t="shared" si="85"/>
        <v>11.5</v>
      </c>
      <c r="CZ34" s="223"/>
      <c r="DA34" s="43">
        <f>SUM(L34:AR34)</f>
        <v>379.5</v>
      </c>
      <c r="DB34" s="43">
        <f t="shared" ref="DB34" si="86">DA34/1000/24</f>
        <v>1.58125E-2</v>
      </c>
      <c r="DC34" s="43">
        <f t="shared" ref="DC34" si="87">DB34*12.8</f>
        <v>0.20240000000000002</v>
      </c>
    </row>
    <row r="35" spans="2:107" x14ac:dyDescent="0.25">
      <c r="C35" s="43">
        <v>55</v>
      </c>
      <c r="D35" s="409" t="s">
        <v>215</v>
      </c>
      <c r="E35" s="121">
        <f>((Delivery!F74*35)+(Delivery!F78*20))+Delivery!F83</f>
        <v>1.3368055555555557E-2</v>
      </c>
      <c r="F35" s="150">
        <f t="shared" si="45"/>
        <v>1.3368055555555557E-2</v>
      </c>
      <c r="G35" s="150">
        <f t="shared" si="45"/>
        <v>1.3368055555555557E-2</v>
      </c>
      <c r="H35" s="150">
        <f t="shared" si="84"/>
        <v>1.3368055555555557E-2</v>
      </c>
      <c r="I35" s="150">
        <f t="shared" si="84"/>
        <v>1.3368055555555557E-2</v>
      </c>
      <c r="J35" s="150">
        <f>I35</f>
        <v>1.3368055555555557E-2</v>
      </c>
      <c r="K35" s="150">
        <f t="shared" si="84"/>
        <v>1.3368055555555557E-2</v>
      </c>
      <c r="L35" s="150">
        <f t="shared" si="84"/>
        <v>1.3368055555555557E-2</v>
      </c>
      <c r="M35" s="150">
        <f t="shared" si="84"/>
        <v>1.3368055555555557E-2</v>
      </c>
      <c r="N35" s="150">
        <f t="shared" si="84"/>
        <v>1.3368055555555557E-2</v>
      </c>
      <c r="O35" s="150">
        <f t="shared" si="84"/>
        <v>1.3368055555555557E-2</v>
      </c>
      <c r="P35" s="150">
        <f t="shared" si="84"/>
        <v>1.3368055555555557E-2</v>
      </c>
      <c r="Q35" s="150">
        <f t="shared" si="84"/>
        <v>1.3368055555555557E-2</v>
      </c>
      <c r="R35" s="150">
        <f t="shared" si="84"/>
        <v>1.3368055555555557E-2</v>
      </c>
      <c r="S35" s="150">
        <f t="shared" si="84"/>
        <v>1.3368055555555557E-2</v>
      </c>
      <c r="T35" s="150">
        <f t="shared" si="84"/>
        <v>1.3368055555555557E-2</v>
      </c>
      <c r="U35" s="150">
        <f t="shared" si="84"/>
        <v>1.3368055555555557E-2</v>
      </c>
      <c r="V35" s="150">
        <f t="shared" si="84"/>
        <v>1.3368055555555557E-2</v>
      </c>
      <c r="W35" s="150">
        <f t="shared" si="84"/>
        <v>1.3368055555555557E-2</v>
      </c>
      <c r="X35" s="150">
        <f t="shared" si="85"/>
        <v>1.3368055555555557E-2</v>
      </c>
      <c r="Y35" s="150">
        <f t="shared" si="85"/>
        <v>1.3368055555555557E-2</v>
      </c>
      <c r="Z35" s="150">
        <f t="shared" si="85"/>
        <v>1.3368055555555557E-2</v>
      </c>
      <c r="AA35" s="150">
        <f t="shared" si="85"/>
        <v>1.3368055555555557E-2</v>
      </c>
      <c r="AB35" s="150">
        <f t="shared" ref="AB35" si="88">AA35</f>
        <v>1.3368055555555557E-2</v>
      </c>
      <c r="AC35" s="150">
        <f t="shared" ref="AC35" si="89">AB35</f>
        <v>1.3368055555555557E-2</v>
      </c>
      <c r="AD35" s="150">
        <f t="shared" ref="AD35" si="90">AC35</f>
        <v>1.3368055555555557E-2</v>
      </c>
      <c r="AE35" s="150">
        <f t="shared" ref="AE35" si="91">AD35</f>
        <v>1.3368055555555557E-2</v>
      </c>
      <c r="AF35" s="150">
        <f t="shared" ref="AF35" si="92">AE35</f>
        <v>1.3368055555555557E-2</v>
      </c>
      <c r="AG35" s="150">
        <f t="shared" ref="AG35" si="93">AF35</f>
        <v>1.3368055555555557E-2</v>
      </c>
      <c r="AH35" s="150">
        <f t="shared" ref="AH35" si="94">AG35</f>
        <v>1.3368055555555557E-2</v>
      </c>
      <c r="AI35" s="150">
        <f t="shared" ref="AI35" si="95">AH35</f>
        <v>1.3368055555555557E-2</v>
      </c>
      <c r="AJ35" s="150">
        <f t="shared" ref="AJ35" si="96">AI35</f>
        <v>1.3368055555555557E-2</v>
      </c>
      <c r="AK35" s="150">
        <f t="shared" ref="AK35" si="97">AJ35</f>
        <v>1.3368055555555557E-2</v>
      </c>
      <c r="AL35" s="150">
        <f t="shared" ref="AL35" si="98">AK35</f>
        <v>1.3368055555555557E-2</v>
      </c>
      <c r="AM35" s="150">
        <f t="shared" ref="AM35" si="99">AL35</f>
        <v>1.3368055555555557E-2</v>
      </c>
      <c r="AN35" s="150">
        <f t="shared" ref="AN35" si="100">AM35</f>
        <v>1.3368055555555557E-2</v>
      </c>
      <c r="AO35" s="150">
        <f t="shared" ref="AO35" si="101">AN35</f>
        <v>1.3368055555555557E-2</v>
      </c>
      <c r="AP35" s="150">
        <f t="shared" ref="AP35" si="102">AO35</f>
        <v>1.3368055555555557E-2</v>
      </c>
      <c r="AQ35" s="150">
        <f t="shared" ref="AQ35" si="103">AP35</f>
        <v>1.3368055555555557E-2</v>
      </c>
      <c r="AR35" s="150">
        <f t="shared" ref="AR35" si="104">AQ35</f>
        <v>1.3368055555555557E-2</v>
      </c>
      <c r="AS35" s="150">
        <f t="shared" ref="AS35:CZ35" si="105">AR35</f>
        <v>1.3368055555555557E-2</v>
      </c>
      <c r="AT35" s="150">
        <f t="shared" si="105"/>
        <v>1.3368055555555557E-2</v>
      </c>
      <c r="AU35" s="150">
        <f t="shared" si="105"/>
        <v>1.3368055555555557E-2</v>
      </c>
      <c r="AV35" s="150">
        <f t="shared" si="105"/>
        <v>1.3368055555555557E-2</v>
      </c>
      <c r="AW35" s="150">
        <f t="shared" si="105"/>
        <v>1.3368055555555557E-2</v>
      </c>
      <c r="AX35" s="150">
        <f t="shared" si="105"/>
        <v>1.3368055555555557E-2</v>
      </c>
      <c r="AY35" s="150">
        <f t="shared" si="105"/>
        <v>1.3368055555555557E-2</v>
      </c>
      <c r="AZ35" s="150">
        <f t="shared" si="105"/>
        <v>1.3368055555555557E-2</v>
      </c>
      <c r="BA35" s="150">
        <f t="shared" si="105"/>
        <v>1.3368055555555557E-2</v>
      </c>
      <c r="BB35" s="150">
        <f t="shared" si="105"/>
        <v>1.3368055555555557E-2</v>
      </c>
      <c r="BC35" s="150">
        <f t="shared" si="105"/>
        <v>1.3368055555555557E-2</v>
      </c>
      <c r="BD35" s="150">
        <f t="shared" si="105"/>
        <v>1.3368055555555557E-2</v>
      </c>
      <c r="BE35" s="150">
        <f t="shared" si="105"/>
        <v>1.3368055555555557E-2</v>
      </c>
      <c r="BF35" s="150">
        <f t="shared" si="105"/>
        <v>1.3368055555555557E-2</v>
      </c>
      <c r="BG35" s="150">
        <f t="shared" si="105"/>
        <v>1.3368055555555557E-2</v>
      </c>
      <c r="BH35" s="150">
        <f t="shared" si="105"/>
        <v>1.3368055555555557E-2</v>
      </c>
      <c r="BI35" s="150">
        <f t="shared" si="105"/>
        <v>1.3368055555555557E-2</v>
      </c>
      <c r="BJ35" s="150">
        <f t="shared" si="105"/>
        <v>1.3368055555555557E-2</v>
      </c>
      <c r="BK35" s="150">
        <f t="shared" si="105"/>
        <v>1.3368055555555557E-2</v>
      </c>
      <c r="BL35" s="150">
        <f t="shared" si="105"/>
        <v>1.3368055555555557E-2</v>
      </c>
      <c r="BM35" s="150">
        <f t="shared" si="105"/>
        <v>1.3368055555555557E-2</v>
      </c>
      <c r="BN35" s="150">
        <f t="shared" si="105"/>
        <v>1.3368055555555557E-2</v>
      </c>
      <c r="BO35" s="150">
        <f t="shared" si="105"/>
        <v>1.3368055555555557E-2</v>
      </c>
      <c r="BP35" s="150">
        <f t="shared" si="105"/>
        <v>1.3368055555555557E-2</v>
      </c>
      <c r="BQ35" s="150">
        <f t="shared" si="105"/>
        <v>1.3368055555555557E-2</v>
      </c>
      <c r="BR35" s="150">
        <f t="shared" si="105"/>
        <v>1.3368055555555557E-2</v>
      </c>
      <c r="BS35" s="150">
        <f t="shared" si="105"/>
        <v>1.3368055555555557E-2</v>
      </c>
      <c r="BT35" s="150">
        <f t="shared" si="105"/>
        <v>1.3368055555555557E-2</v>
      </c>
      <c r="BU35" s="150">
        <f t="shared" si="105"/>
        <v>1.3368055555555557E-2</v>
      </c>
      <c r="BV35" s="150">
        <f t="shared" si="105"/>
        <v>1.3368055555555557E-2</v>
      </c>
      <c r="BW35" s="150">
        <f t="shared" si="105"/>
        <v>1.3368055555555557E-2</v>
      </c>
      <c r="BX35" s="150">
        <f t="shared" si="105"/>
        <v>1.3368055555555557E-2</v>
      </c>
      <c r="BY35" s="150">
        <f t="shared" si="105"/>
        <v>1.3368055555555557E-2</v>
      </c>
      <c r="BZ35" s="150">
        <f t="shared" si="105"/>
        <v>1.3368055555555557E-2</v>
      </c>
      <c r="CA35" s="150">
        <f t="shared" si="105"/>
        <v>1.3368055555555557E-2</v>
      </c>
      <c r="CB35" s="150">
        <f t="shared" si="105"/>
        <v>1.3368055555555557E-2</v>
      </c>
      <c r="CC35" s="150">
        <f t="shared" si="105"/>
        <v>1.3368055555555557E-2</v>
      </c>
      <c r="CD35" s="150">
        <f t="shared" si="105"/>
        <v>1.3368055555555557E-2</v>
      </c>
      <c r="CE35" s="150">
        <f t="shared" si="105"/>
        <v>1.3368055555555557E-2</v>
      </c>
      <c r="CF35" s="150">
        <f t="shared" si="105"/>
        <v>1.3368055555555557E-2</v>
      </c>
      <c r="CG35" s="150">
        <f t="shared" si="105"/>
        <v>1.3368055555555557E-2</v>
      </c>
      <c r="CH35" s="150">
        <f t="shared" si="105"/>
        <v>1.3368055555555557E-2</v>
      </c>
      <c r="CI35" s="150">
        <f t="shared" si="105"/>
        <v>1.3368055555555557E-2</v>
      </c>
      <c r="CJ35" s="150">
        <f t="shared" si="105"/>
        <v>1.3368055555555557E-2</v>
      </c>
      <c r="CK35" s="150">
        <f t="shared" si="105"/>
        <v>1.3368055555555557E-2</v>
      </c>
      <c r="CL35" s="150">
        <f t="shared" si="105"/>
        <v>1.3368055555555557E-2</v>
      </c>
      <c r="CM35" s="150">
        <f t="shared" si="105"/>
        <v>1.3368055555555557E-2</v>
      </c>
      <c r="CN35" s="150">
        <f t="shared" si="105"/>
        <v>1.3368055555555557E-2</v>
      </c>
      <c r="CO35" s="150">
        <f t="shared" si="105"/>
        <v>1.3368055555555557E-2</v>
      </c>
      <c r="CP35" s="150">
        <f t="shared" si="105"/>
        <v>1.3368055555555557E-2</v>
      </c>
      <c r="CQ35" s="150">
        <f t="shared" si="105"/>
        <v>1.3368055555555557E-2</v>
      </c>
      <c r="CR35" s="150">
        <f t="shared" si="105"/>
        <v>1.3368055555555557E-2</v>
      </c>
      <c r="CS35" s="150">
        <f t="shared" si="105"/>
        <v>1.3368055555555557E-2</v>
      </c>
      <c r="CT35" s="150">
        <f t="shared" si="105"/>
        <v>1.3368055555555557E-2</v>
      </c>
      <c r="CU35" s="150">
        <f t="shared" si="105"/>
        <v>1.3368055555555557E-2</v>
      </c>
      <c r="CV35" s="150">
        <f t="shared" si="105"/>
        <v>1.3368055555555557E-2</v>
      </c>
      <c r="CW35" s="150">
        <f t="shared" si="105"/>
        <v>1.3368055555555557E-2</v>
      </c>
      <c r="CX35" s="150">
        <f t="shared" si="105"/>
        <v>1.3368055555555557E-2</v>
      </c>
      <c r="CY35" s="150">
        <f t="shared" si="105"/>
        <v>1.3368055555555557E-2</v>
      </c>
      <c r="CZ35" s="150">
        <f t="shared" si="105"/>
        <v>1.3368055555555557E-2</v>
      </c>
    </row>
    <row r="36" spans="2:107" ht="13" x14ac:dyDescent="0.3">
      <c r="D36" s="409" t="s">
        <v>216</v>
      </c>
      <c r="E36" s="121">
        <f>Delivery!E54*1000/24</f>
        <v>0</v>
      </c>
      <c r="F36" s="150">
        <f t="shared" ref="F36:AK36" si="106">$E$36</f>
        <v>0</v>
      </c>
      <c r="G36" s="150">
        <f t="shared" si="106"/>
        <v>0</v>
      </c>
      <c r="H36" s="150">
        <f t="shared" si="106"/>
        <v>0</v>
      </c>
      <c r="I36" s="150">
        <f t="shared" si="106"/>
        <v>0</v>
      </c>
      <c r="J36" s="150">
        <f t="shared" si="106"/>
        <v>0</v>
      </c>
      <c r="K36" s="150">
        <f t="shared" si="106"/>
        <v>0</v>
      </c>
      <c r="L36" s="150">
        <f t="shared" si="106"/>
        <v>0</v>
      </c>
      <c r="M36" s="150">
        <f t="shared" si="106"/>
        <v>0</v>
      </c>
      <c r="N36" s="150">
        <f t="shared" si="106"/>
        <v>0</v>
      </c>
      <c r="O36" s="150">
        <f t="shared" si="106"/>
        <v>0</v>
      </c>
      <c r="P36" s="150">
        <f t="shared" si="106"/>
        <v>0</v>
      </c>
      <c r="Q36" s="150">
        <f t="shared" si="106"/>
        <v>0</v>
      </c>
      <c r="R36" s="150">
        <f t="shared" si="106"/>
        <v>0</v>
      </c>
      <c r="S36" s="150">
        <f t="shared" si="106"/>
        <v>0</v>
      </c>
      <c r="T36" s="150">
        <f t="shared" si="106"/>
        <v>0</v>
      </c>
      <c r="U36" s="150">
        <f t="shared" si="106"/>
        <v>0</v>
      </c>
      <c r="V36" s="150">
        <f t="shared" si="106"/>
        <v>0</v>
      </c>
      <c r="W36" s="150">
        <f t="shared" si="106"/>
        <v>0</v>
      </c>
      <c r="X36" s="150">
        <f t="shared" si="106"/>
        <v>0</v>
      </c>
      <c r="Y36" s="150">
        <f t="shared" si="106"/>
        <v>0</v>
      </c>
      <c r="Z36" s="150">
        <f t="shared" si="106"/>
        <v>0</v>
      </c>
      <c r="AA36" s="150">
        <f t="shared" si="106"/>
        <v>0</v>
      </c>
      <c r="AB36" s="150">
        <f t="shared" si="106"/>
        <v>0</v>
      </c>
      <c r="AC36" s="150">
        <f t="shared" si="106"/>
        <v>0</v>
      </c>
      <c r="AD36" s="150">
        <f t="shared" si="106"/>
        <v>0</v>
      </c>
      <c r="AE36" s="150">
        <f t="shared" si="106"/>
        <v>0</v>
      </c>
      <c r="AF36" s="150">
        <f t="shared" si="106"/>
        <v>0</v>
      </c>
      <c r="AG36" s="150">
        <f t="shared" si="106"/>
        <v>0</v>
      </c>
      <c r="AH36" s="150">
        <f t="shared" si="106"/>
        <v>0</v>
      </c>
      <c r="AI36" s="150">
        <f t="shared" si="106"/>
        <v>0</v>
      </c>
      <c r="AJ36" s="150">
        <f t="shared" si="106"/>
        <v>0</v>
      </c>
      <c r="AK36" s="150">
        <f t="shared" si="106"/>
        <v>0</v>
      </c>
      <c r="AL36" s="150">
        <f t="shared" ref="AL36:BR36" si="107">$E$36</f>
        <v>0</v>
      </c>
      <c r="AM36" s="150">
        <f t="shared" si="107"/>
        <v>0</v>
      </c>
      <c r="AN36" s="150">
        <f t="shared" si="107"/>
        <v>0</v>
      </c>
      <c r="AO36" s="150">
        <f t="shared" si="107"/>
        <v>0</v>
      </c>
      <c r="AP36" s="150">
        <f t="shared" si="107"/>
        <v>0</v>
      </c>
      <c r="AQ36" s="150">
        <f t="shared" si="107"/>
        <v>0</v>
      </c>
      <c r="AR36" s="218">
        <f t="shared" si="107"/>
        <v>0</v>
      </c>
      <c r="AS36" s="150">
        <f t="shared" si="107"/>
        <v>0</v>
      </c>
      <c r="AT36" s="150">
        <f t="shared" si="107"/>
        <v>0</v>
      </c>
      <c r="AU36" s="150">
        <f t="shared" si="107"/>
        <v>0</v>
      </c>
      <c r="AV36" s="150">
        <f t="shared" si="107"/>
        <v>0</v>
      </c>
      <c r="AW36" s="150">
        <f t="shared" si="107"/>
        <v>0</v>
      </c>
      <c r="AX36" s="150">
        <f t="shared" si="107"/>
        <v>0</v>
      </c>
      <c r="AY36" s="150">
        <f t="shared" si="107"/>
        <v>0</v>
      </c>
      <c r="AZ36" s="150">
        <f t="shared" si="107"/>
        <v>0</v>
      </c>
      <c r="BA36" s="150">
        <f t="shared" si="107"/>
        <v>0</v>
      </c>
      <c r="BB36" s="150">
        <f t="shared" si="107"/>
        <v>0</v>
      </c>
      <c r="BC36" s="150">
        <f t="shared" si="107"/>
        <v>0</v>
      </c>
      <c r="BD36" s="150">
        <f t="shared" si="107"/>
        <v>0</v>
      </c>
      <c r="BE36" s="150">
        <f t="shared" si="107"/>
        <v>0</v>
      </c>
      <c r="BF36" s="150">
        <f t="shared" si="107"/>
        <v>0</v>
      </c>
      <c r="BG36" s="150">
        <f t="shared" si="107"/>
        <v>0</v>
      </c>
      <c r="BH36" s="150">
        <f t="shared" si="107"/>
        <v>0</v>
      </c>
      <c r="BI36" s="150">
        <f t="shared" si="107"/>
        <v>0</v>
      </c>
      <c r="BJ36" s="150">
        <f t="shared" si="107"/>
        <v>0</v>
      </c>
      <c r="BK36" s="150">
        <f t="shared" si="107"/>
        <v>0</v>
      </c>
      <c r="BL36" s="150">
        <f t="shared" si="107"/>
        <v>0</v>
      </c>
      <c r="BM36" s="150">
        <f t="shared" si="107"/>
        <v>0</v>
      </c>
      <c r="BN36" s="150">
        <f t="shared" si="107"/>
        <v>0</v>
      </c>
      <c r="BO36" s="150">
        <f t="shared" si="107"/>
        <v>0</v>
      </c>
      <c r="BP36" s="150">
        <f t="shared" si="107"/>
        <v>0</v>
      </c>
      <c r="BQ36" s="150">
        <f t="shared" si="107"/>
        <v>0</v>
      </c>
      <c r="BR36" s="150">
        <f t="shared" si="107"/>
        <v>0</v>
      </c>
      <c r="BS36" s="150">
        <f t="shared" ref="BS36:CZ36" si="108">$E$36</f>
        <v>0</v>
      </c>
      <c r="BT36" s="150">
        <f t="shared" si="108"/>
        <v>0</v>
      </c>
      <c r="BU36" s="150">
        <f t="shared" si="108"/>
        <v>0</v>
      </c>
      <c r="BV36" s="150">
        <f t="shared" si="108"/>
        <v>0</v>
      </c>
      <c r="BW36" s="150">
        <f t="shared" si="108"/>
        <v>0</v>
      </c>
      <c r="BX36" s="150">
        <f t="shared" si="108"/>
        <v>0</v>
      </c>
      <c r="BY36" s="150">
        <f t="shared" si="108"/>
        <v>0</v>
      </c>
      <c r="BZ36" s="150">
        <f t="shared" si="108"/>
        <v>0</v>
      </c>
      <c r="CA36" s="150">
        <f t="shared" si="108"/>
        <v>0</v>
      </c>
      <c r="CB36" s="150">
        <f t="shared" si="108"/>
        <v>0</v>
      </c>
      <c r="CC36" s="150">
        <f t="shared" si="108"/>
        <v>0</v>
      </c>
      <c r="CD36" s="150">
        <f t="shared" si="108"/>
        <v>0</v>
      </c>
      <c r="CE36" s="150">
        <f t="shared" si="108"/>
        <v>0</v>
      </c>
      <c r="CF36" s="150">
        <f t="shared" si="108"/>
        <v>0</v>
      </c>
      <c r="CG36" s="150">
        <f t="shared" si="108"/>
        <v>0</v>
      </c>
      <c r="CH36" s="150">
        <f t="shared" si="108"/>
        <v>0</v>
      </c>
      <c r="CI36" s="150">
        <f t="shared" si="108"/>
        <v>0</v>
      </c>
      <c r="CJ36" s="150">
        <f t="shared" si="108"/>
        <v>0</v>
      </c>
      <c r="CK36" s="150">
        <f t="shared" si="108"/>
        <v>0</v>
      </c>
      <c r="CL36" s="150">
        <f t="shared" si="108"/>
        <v>0</v>
      </c>
      <c r="CM36" s="150">
        <f t="shared" si="108"/>
        <v>0</v>
      </c>
      <c r="CN36" s="150">
        <f t="shared" si="108"/>
        <v>0</v>
      </c>
      <c r="CO36" s="150">
        <f t="shared" si="108"/>
        <v>0</v>
      </c>
      <c r="CP36" s="150">
        <f t="shared" si="108"/>
        <v>0</v>
      </c>
      <c r="CQ36" s="150">
        <f t="shared" si="108"/>
        <v>0</v>
      </c>
      <c r="CR36" s="150">
        <f t="shared" si="108"/>
        <v>0</v>
      </c>
      <c r="CS36" s="150">
        <f t="shared" si="108"/>
        <v>0</v>
      </c>
      <c r="CT36" s="150">
        <f t="shared" si="108"/>
        <v>0</v>
      </c>
      <c r="CU36" s="150">
        <f t="shared" si="108"/>
        <v>0</v>
      </c>
      <c r="CV36" s="150">
        <f t="shared" si="108"/>
        <v>0</v>
      </c>
      <c r="CW36" s="150">
        <f t="shared" si="108"/>
        <v>0</v>
      </c>
      <c r="CX36" s="150">
        <f t="shared" si="108"/>
        <v>0</v>
      </c>
      <c r="CY36" s="150">
        <f t="shared" si="108"/>
        <v>0</v>
      </c>
      <c r="CZ36" s="218">
        <f t="shared" si="108"/>
        <v>0</v>
      </c>
      <c r="DA36" s="150">
        <f>SUM(K36:AR36)</f>
        <v>0</v>
      </c>
      <c r="DB36" s="43">
        <f>DA36/1000/24</f>
        <v>0</v>
      </c>
      <c r="DC36" s="43">
        <f>DB36*12.8</f>
        <v>0</v>
      </c>
    </row>
    <row r="37" spans="2:107" ht="13" x14ac:dyDescent="0.3">
      <c r="D37" s="139" t="s">
        <v>217</v>
      </c>
      <c r="E37" s="121">
        <f>Delivery!E46</f>
        <v>2.5680000000000001</v>
      </c>
      <c r="F37" s="121">
        <f t="shared" ref="F37:AK37" si="109">$E$37</f>
        <v>2.5680000000000001</v>
      </c>
      <c r="G37" s="121">
        <f t="shared" si="109"/>
        <v>2.5680000000000001</v>
      </c>
      <c r="H37" s="121">
        <f t="shared" si="109"/>
        <v>2.5680000000000001</v>
      </c>
      <c r="I37" s="121">
        <f t="shared" si="109"/>
        <v>2.5680000000000001</v>
      </c>
      <c r="J37" s="121">
        <f t="shared" si="109"/>
        <v>2.5680000000000001</v>
      </c>
      <c r="K37" s="121">
        <f t="shared" si="109"/>
        <v>2.5680000000000001</v>
      </c>
      <c r="L37" s="121">
        <f t="shared" si="109"/>
        <v>2.5680000000000001</v>
      </c>
      <c r="M37" s="121">
        <f t="shared" si="109"/>
        <v>2.5680000000000001</v>
      </c>
      <c r="N37" s="121">
        <f t="shared" si="109"/>
        <v>2.5680000000000001</v>
      </c>
      <c r="O37" s="121">
        <f t="shared" si="109"/>
        <v>2.5680000000000001</v>
      </c>
      <c r="P37" s="121">
        <f t="shared" si="109"/>
        <v>2.5680000000000001</v>
      </c>
      <c r="Q37" s="121">
        <f t="shared" si="109"/>
        <v>2.5680000000000001</v>
      </c>
      <c r="R37" s="121">
        <f t="shared" si="109"/>
        <v>2.5680000000000001</v>
      </c>
      <c r="S37" s="121">
        <f t="shared" si="109"/>
        <v>2.5680000000000001</v>
      </c>
      <c r="T37" s="121">
        <f t="shared" si="109"/>
        <v>2.5680000000000001</v>
      </c>
      <c r="U37" s="121">
        <f t="shared" si="109"/>
        <v>2.5680000000000001</v>
      </c>
      <c r="V37" s="121">
        <f t="shared" si="109"/>
        <v>2.5680000000000001</v>
      </c>
      <c r="W37" s="121">
        <f t="shared" si="109"/>
        <v>2.5680000000000001</v>
      </c>
      <c r="X37" s="121">
        <f t="shared" si="109"/>
        <v>2.5680000000000001</v>
      </c>
      <c r="Y37" s="121">
        <f t="shared" si="109"/>
        <v>2.5680000000000001</v>
      </c>
      <c r="Z37" s="121">
        <f t="shared" si="109"/>
        <v>2.5680000000000001</v>
      </c>
      <c r="AA37" s="121">
        <f t="shared" si="109"/>
        <v>2.5680000000000001</v>
      </c>
      <c r="AB37" s="121">
        <f t="shared" si="109"/>
        <v>2.5680000000000001</v>
      </c>
      <c r="AC37" s="121">
        <f t="shared" si="109"/>
        <v>2.5680000000000001</v>
      </c>
      <c r="AD37" s="121">
        <f t="shared" si="109"/>
        <v>2.5680000000000001</v>
      </c>
      <c r="AE37" s="121">
        <f t="shared" si="109"/>
        <v>2.5680000000000001</v>
      </c>
      <c r="AF37" s="121">
        <f t="shared" si="109"/>
        <v>2.5680000000000001</v>
      </c>
      <c r="AG37" s="121">
        <f t="shared" si="109"/>
        <v>2.5680000000000001</v>
      </c>
      <c r="AH37" s="121">
        <f t="shared" si="109"/>
        <v>2.5680000000000001</v>
      </c>
      <c r="AI37" s="121">
        <f t="shared" si="109"/>
        <v>2.5680000000000001</v>
      </c>
      <c r="AJ37" s="121">
        <f t="shared" si="109"/>
        <v>2.5680000000000001</v>
      </c>
      <c r="AK37" s="121">
        <f t="shared" si="109"/>
        <v>2.5680000000000001</v>
      </c>
      <c r="AL37" s="121">
        <f t="shared" ref="AL37:BR37" si="110">$E$37</f>
        <v>2.5680000000000001</v>
      </c>
      <c r="AM37" s="121">
        <f t="shared" si="110"/>
        <v>2.5680000000000001</v>
      </c>
      <c r="AN37" s="121">
        <f t="shared" si="110"/>
        <v>2.5680000000000001</v>
      </c>
      <c r="AO37" s="121">
        <f t="shared" si="110"/>
        <v>2.5680000000000001</v>
      </c>
      <c r="AP37" s="121">
        <f t="shared" si="110"/>
        <v>2.5680000000000001</v>
      </c>
      <c r="AQ37" s="121">
        <f t="shared" si="110"/>
        <v>2.5680000000000001</v>
      </c>
      <c r="AR37" s="217">
        <f t="shared" si="110"/>
        <v>2.5680000000000001</v>
      </c>
      <c r="AS37" s="121">
        <f t="shared" si="110"/>
        <v>2.5680000000000001</v>
      </c>
      <c r="AT37" s="121">
        <f t="shared" si="110"/>
        <v>2.5680000000000001</v>
      </c>
      <c r="AU37" s="121">
        <f t="shared" si="110"/>
        <v>2.5680000000000001</v>
      </c>
      <c r="AV37" s="121">
        <f t="shared" si="110"/>
        <v>2.5680000000000001</v>
      </c>
      <c r="AW37" s="121">
        <f t="shared" si="110"/>
        <v>2.5680000000000001</v>
      </c>
      <c r="AX37" s="121">
        <f t="shared" si="110"/>
        <v>2.5680000000000001</v>
      </c>
      <c r="AY37" s="121">
        <f t="shared" si="110"/>
        <v>2.5680000000000001</v>
      </c>
      <c r="AZ37" s="121">
        <f t="shared" si="110"/>
        <v>2.5680000000000001</v>
      </c>
      <c r="BA37" s="121">
        <f t="shared" si="110"/>
        <v>2.5680000000000001</v>
      </c>
      <c r="BB37" s="121">
        <f t="shared" si="110"/>
        <v>2.5680000000000001</v>
      </c>
      <c r="BC37" s="121">
        <f t="shared" si="110"/>
        <v>2.5680000000000001</v>
      </c>
      <c r="BD37" s="121">
        <f t="shared" si="110"/>
        <v>2.5680000000000001</v>
      </c>
      <c r="BE37" s="121">
        <f t="shared" si="110"/>
        <v>2.5680000000000001</v>
      </c>
      <c r="BF37" s="121">
        <f t="shared" si="110"/>
        <v>2.5680000000000001</v>
      </c>
      <c r="BG37" s="121">
        <f t="shared" si="110"/>
        <v>2.5680000000000001</v>
      </c>
      <c r="BH37" s="121">
        <f t="shared" si="110"/>
        <v>2.5680000000000001</v>
      </c>
      <c r="BI37" s="121">
        <f t="shared" si="110"/>
        <v>2.5680000000000001</v>
      </c>
      <c r="BJ37" s="121">
        <f t="shared" si="110"/>
        <v>2.5680000000000001</v>
      </c>
      <c r="BK37" s="121">
        <f t="shared" si="110"/>
        <v>2.5680000000000001</v>
      </c>
      <c r="BL37" s="121">
        <f t="shared" si="110"/>
        <v>2.5680000000000001</v>
      </c>
      <c r="BM37" s="121">
        <f t="shared" si="110"/>
        <v>2.5680000000000001</v>
      </c>
      <c r="BN37" s="121">
        <f t="shared" si="110"/>
        <v>2.5680000000000001</v>
      </c>
      <c r="BO37" s="121">
        <f t="shared" si="110"/>
        <v>2.5680000000000001</v>
      </c>
      <c r="BP37" s="121">
        <f t="shared" si="110"/>
        <v>2.5680000000000001</v>
      </c>
      <c r="BQ37" s="121">
        <f t="shared" si="110"/>
        <v>2.5680000000000001</v>
      </c>
      <c r="BR37" s="121">
        <f t="shared" si="110"/>
        <v>2.5680000000000001</v>
      </c>
      <c r="BS37" s="121">
        <f t="shared" ref="BS37:CZ37" si="111">$E$37</f>
        <v>2.5680000000000001</v>
      </c>
      <c r="BT37" s="121">
        <f t="shared" si="111"/>
        <v>2.5680000000000001</v>
      </c>
      <c r="BU37" s="121">
        <f t="shared" si="111"/>
        <v>2.5680000000000001</v>
      </c>
      <c r="BV37" s="121">
        <f t="shared" si="111"/>
        <v>2.5680000000000001</v>
      </c>
      <c r="BW37" s="121">
        <f t="shared" si="111"/>
        <v>2.5680000000000001</v>
      </c>
      <c r="BX37" s="121">
        <f t="shared" si="111"/>
        <v>2.5680000000000001</v>
      </c>
      <c r="BY37" s="121">
        <f t="shared" si="111"/>
        <v>2.5680000000000001</v>
      </c>
      <c r="BZ37" s="121">
        <f t="shared" si="111"/>
        <v>2.5680000000000001</v>
      </c>
      <c r="CA37" s="121">
        <f t="shared" si="111"/>
        <v>2.5680000000000001</v>
      </c>
      <c r="CB37" s="121">
        <f t="shared" si="111"/>
        <v>2.5680000000000001</v>
      </c>
      <c r="CC37" s="121">
        <f t="shared" si="111"/>
        <v>2.5680000000000001</v>
      </c>
      <c r="CD37" s="121">
        <f t="shared" si="111"/>
        <v>2.5680000000000001</v>
      </c>
      <c r="CE37" s="121">
        <f t="shared" si="111"/>
        <v>2.5680000000000001</v>
      </c>
      <c r="CF37" s="121">
        <f t="shared" si="111"/>
        <v>2.5680000000000001</v>
      </c>
      <c r="CG37" s="121">
        <f t="shared" si="111"/>
        <v>2.5680000000000001</v>
      </c>
      <c r="CH37" s="121">
        <f t="shared" si="111"/>
        <v>2.5680000000000001</v>
      </c>
      <c r="CI37" s="121">
        <f t="shared" si="111"/>
        <v>2.5680000000000001</v>
      </c>
      <c r="CJ37" s="121">
        <f t="shared" si="111"/>
        <v>2.5680000000000001</v>
      </c>
      <c r="CK37" s="121">
        <f t="shared" si="111"/>
        <v>2.5680000000000001</v>
      </c>
      <c r="CL37" s="121">
        <f t="shared" si="111"/>
        <v>2.5680000000000001</v>
      </c>
      <c r="CM37" s="121">
        <f t="shared" si="111"/>
        <v>2.5680000000000001</v>
      </c>
      <c r="CN37" s="121">
        <f t="shared" si="111"/>
        <v>2.5680000000000001</v>
      </c>
      <c r="CO37" s="121">
        <f t="shared" si="111"/>
        <v>2.5680000000000001</v>
      </c>
      <c r="CP37" s="121">
        <f t="shared" si="111"/>
        <v>2.5680000000000001</v>
      </c>
      <c r="CQ37" s="121">
        <f t="shared" si="111"/>
        <v>2.5680000000000001</v>
      </c>
      <c r="CR37" s="121">
        <f t="shared" si="111"/>
        <v>2.5680000000000001</v>
      </c>
      <c r="CS37" s="121">
        <f t="shared" si="111"/>
        <v>2.5680000000000001</v>
      </c>
      <c r="CT37" s="121">
        <f t="shared" si="111"/>
        <v>2.5680000000000001</v>
      </c>
      <c r="CU37" s="121">
        <f t="shared" si="111"/>
        <v>2.5680000000000001</v>
      </c>
      <c r="CV37" s="121">
        <f t="shared" si="111"/>
        <v>2.5680000000000001</v>
      </c>
      <c r="CW37" s="121">
        <f t="shared" si="111"/>
        <v>2.5680000000000001</v>
      </c>
      <c r="CX37" s="121">
        <f t="shared" si="111"/>
        <v>2.5680000000000001</v>
      </c>
      <c r="CY37" s="121">
        <f t="shared" si="111"/>
        <v>2.5680000000000001</v>
      </c>
      <c r="CZ37" s="217">
        <f t="shared" si="111"/>
        <v>2.5680000000000001</v>
      </c>
    </row>
    <row r="38" spans="2:107" ht="13" x14ac:dyDescent="0.3">
      <c r="C38" s="43">
        <f>Delivery!F39</f>
        <v>0.72</v>
      </c>
      <c r="D38" s="139" t="s">
        <v>218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112">G38</f>
        <v>0.72</v>
      </c>
      <c r="I38" s="43">
        <f>H38</f>
        <v>0.72</v>
      </c>
      <c r="J38" s="43">
        <f>I38</f>
        <v>0.72</v>
      </c>
      <c r="K38" s="43">
        <f t="shared" si="112"/>
        <v>0.72</v>
      </c>
      <c r="L38" s="43">
        <f t="shared" si="112"/>
        <v>0.72</v>
      </c>
      <c r="M38" s="43">
        <f t="shared" si="112"/>
        <v>0.72</v>
      </c>
      <c r="N38" s="43">
        <f t="shared" si="112"/>
        <v>0.72</v>
      </c>
      <c r="O38" s="43">
        <f t="shared" si="112"/>
        <v>0.72</v>
      </c>
      <c r="P38" s="43">
        <f t="shared" si="112"/>
        <v>0.72</v>
      </c>
      <c r="Q38" s="43">
        <f t="shared" si="112"/>
        <v>0.72</v>
      </c>
      <c r="R38" s="43">
        <f t="shared" si="112"/>
        <v>0.72</v>
      </c>
      <c r="S38" s="43">
        <f t="shared" si="112"/>
        <v>0.72</v>
      </c>
      <c r="T38" s="43">
        <f t="shared" si="112"/>
        <v>0.72</v>
      </c>
      <c r="U38" s="43">
        <f t="shared" si="112"/>
        <v>0.72</v>
      </c>
      <c r="V38" s="43">
        <f t="shared" si="112"/>
        <v>0.72</v>
      </c>
      <c r="W38" s="43">
        <f t="shared" si="112"/>
        <v>0.72</v>
      </c>
      <c r="X38" s="43">
        <f t="shared" si="112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7" ht="13" x14ac:dyDescent="0.3">
      <c r="D39" s="151" t="s">
        <v>219</v>
      </c>
      <c r="E39" s="675">
        <f>Customer!E119/24</f>
        <v>2.075E-3</v>
      </c>
      <c r="F39" s="121">
        <f t="shared" ref="F39:AK39" si="113">$E$39</f>
        <v>2.075E-3</v>
      </c>
      <c r="G39" s="121">
        <f t="shared" si="113"/>
        <v>2.075E-3</v>
      </c>
      <c r="H39" s="121">
        <f t="shared" si="113"/>
        <v>2.075E-3</v>
      </c>
      <c r="I39" s="121">
        <f t="shared" si="113"/>
        <v>2.075E-3</v>
      </c>
      <c r="J39" s="121">
        <f t="shared" si="113"/>
        <v>2.075E-3</v>
      </c>
      <c r="K39" s="121">
        <f t="shared" si="113"/>
        <v>2.075E-3</v>
      </c>
      <c r="L39" s="121">
        <f t="shared" si="113"/>
        <v>2.075E-3</v>
      </c>
      <c r="M39" s="121">
        <f t="shared" si="113"/>
        <v>2.075E-3</v>
      </c>
      <c r="N39" s="121">
        <f t="shared" si="113"/>
        <v>2.075E-3</v>
      </c>
      <c r="O39" s="121">
        <f t="shared" si="113"/>
        <v>2.075E-3</v>
      </c>
      <c r="P39" s="121">
        <f t="shared" si="113"/>
        <v>2.075E-3</v>
      </c>
      <c r="Q39" s="121">
        <f t="shared" si="113"/>
        <v>2.075E-3</v>
      </c>
      <c r="R39" s="121">
        <f t="shared" si="113"/>
        <v>2.075E-3</v>
      </c>
      <c r="S39" s="121">
        <f t="shared" si="113"/>
        <v>2.075E-3</v>
      </c>
      <c r="T39" s="121">
        <f t="shared" si="113"/>
        <v>2.075E-3</v>
      </c>
      <c r="U39" s="121">
        <f t="shared" si="113"/>
        <v>2.075E-3</v>
      </c>
      <c r="V39" s="121">
        <f t="shared" si="113"/>
        <v>2.075E-3</v>
      </c>
      <c r="W39" s="121">
        <f t="shared" si="113"/>
        <v>2.075E-3</v>
      </c>
      <c r="X39" s="121">
        <f t="shared" si="113"/>
        <v>2.075E-3</v>
      </c>
      <c r="Y39" s="121">
        <f t="shared" si="113"/>
        <v>2.075E-3</v>
      </c>
      <c r="Z39" s="121">
        <f t="shared" si="113"/>
        <v>2.075E-3</v>
      </c>
      <c r="AA39" s="121">
        <f t="shared" si="113"/>
        <v>2.075E-3</v>
      </c>
      <c r="AB39" s="121">
        <f t="shared" si="113"/>
        <v>2.075E-3</v>
      </c>
      <c r="AC39" s="121">
        <f t="shared" si="113"/>
        <v>2.075E-3</v>
      </c>
      <c r="AD39" s="121">
        <f t="shared" si="113"/>
        <v>2.075E-3</v>
      </c>
      <c r="AE39" s="121">
        <f t="shared" si="113"/>
        <v>2.075E-3</v>
      </c>
      <c r="AF39" s="121">
        <f t="shared" si="113"/>
        <v>2.075E-3</v>
      </c>
      <c r="AG39" s="121">
        <f t="shared" si="113"/>
        <v>2.075E-3</v>
      </c>
      <c r="AH39" s="121">
        <f t="shared" si="113"/>
        <v>2.075E-3</v>
      </c>
      <c r="AI39" s="121">
        <f t="shared" si="113"/>
        <v>2.075E-3</v>
      </c>
      <c r="AJ39" s="121">
        <f t="shared" si="113"/>
        <v>2.075E-3</v>
      </c>
      <c r="AK39" s="121">
        <f t="shared" si="113"/>
        <v>2.075E-3</v>
      </c>
      <c r="AL39" s="121">
        <f t="shared" ref="AL39:BR39" si="114">$E$39</f>
        <v>2.075E-3</v>
      </c>
      <c r="AM39" s="121">
        <f t="shared" si="114"/>
        <v>2.075E-3</v>
      </c>
      <c r="AN39" s="121">
        <f t="shared" si="114"/>
        <v>2.075E-3</v>
      </c>
      <c r="AO39" s="121">
        <f t="shared" si="114"/>
        <v>2.075E-3</v>
      </c>
      <c r="AP39" s="121">
        <f t="shared" si="114"/>
        <v>2.075E-3</v>
      </c>
      <c r="AQ39" s="121">
        <f t="shared" si="114"/>
        <v>2.075E-3</v>
      </c>
      <c r="AR39" s="217">
        <f t="shared" si="114"/>
        <v>2.075E-3</v>
      </c>
      <c r="AS39" s="121">
        <f t="shared" si="114"/>
        <v>2.075E-3</v>
      </c>
      <c r="AT39" s="121">
        <f t="shared" si="114"/>
        <v>2.075E-3</v>
      </c>
      <c r="AU39" s="121">
        <f t="shared" si="114"/>
        <v>2.075E-3</v>
      </c>
      <c r="AV39" s="121">
        <f t="shared" si="114"/>
        <v>2.075E-3</v>
      </c>
      <c r="AW39" s="121">
        <f t="shared" si="114"/>
        <v>2.075E-3</v>
      </c>
      <c r="AX39" s="121">
        <f t="shared" si="114"/>
        <v>2.075E-3</v>
      </c>
      <c r="AY39" s="121">
        <f t="shared" si="114"/>
        <v>2.075E-3</v>
      </c>
      <c r="AZ39" s="121">
        <f t="shared" si="114"/>
        <v>2.075E-3</v>
      </c>
      <c r="BA39" s="121">
        <f t="shared" si="114"/>
        <v>2.075E-3</v>
      </c>
      <c r="BB39" s="121">
        <f t="shared" si="114"/>
        <v>2.075E-3</v>
      </c>
      <c r="BC39" s="121">
        <f t="shared" si="114"/>
        <v>2.075E-3</v>
      </c>
      <c r="BD39" s="121">
        <f t="shared" si="114"/>
        <v>2.075E-3</v>
      </c>
      <c r="BE39" s="121">
        <f t="shared" si="114"/>
        <v>2.075E-3</v>
      </c>
      <c r="BF39" s="121">
        <f t="shared" si="114"/>
        <v>2.075E-3</v>
      </c>
      <c r="BG39" s="121">
        <f t="shared" si="114"/>
        <v>2.075E-3</v>
      </c>
      <c r="BH39" s="121">
        <f t="shared" si="114"/>
        <v>2.075E-3</v>
      </c>
      <c r="BI39" s="121">
        <f t="shared" si="114"/>
        <v>2.075E-3</v>
      </c>
      <c r="BJ39" s="121">
        <f t="shared" si="114"/>
        <v>2.075E-3</v>
      </c>
      <c r="BK39" s="121">
        <f t="shared" si="114"/>
        <v>2.075E-3</v>
      </c>
      <c r="BL39" s="121">
        <f t="shared" si="114"/>
        <v>2.075E-3</v>
      </c>
      <c r="BM39" s="121">
        <f t="shared" si="114"/>
        <v>2.075E-3</v>
      </c>
      <c r="BN39" s="121">
        <f t="shared" si="114"/>
        <v>2.075E-3</v>
      </c>
      <c r="BO39" s="121">
        <f t="shared" si="114"/>
        <v>2.075E-3</v>
      </c>
      <c r="BP39" s="121">
        <f t="shared" si="114"/>
        <v>2.075E-3</v>
      </c>
      <c r="BQ39" s="121">
        <f t="shared" si="114"/>
        <v>2.075E-3</v>
      </c>
      <c r="BR39" s="121">
        <f t="shared" si="114"/>
        <v>2.075E-3</v>
      </c>
      <c r="BS39" s="121">
        <f t="shared" ref="BS39:CZ39" si="115">$E$39</f>
        <v>2.075E-3</v>
      </c>
      <c r="BT39" s="121">
        <f t="shared" si="115"/>
        <v>2.075E-3</v>
      </c>
      <c r="BU39" s="121">
        <f t="shared" si="115"/>
        <v>2.075E-3</v>
      </c>
      <c r="BV39" s="121">
        <f t="shared" si="115"/>
        <v>2.075E-3</v>
      </c>
      <c r="BW39" s="121">
        <f t="shared" si="115"/>
        <v>2.075E-3</v>
      </c>
      <c r="BX39" s="121">
        <f t="shared" si="115"/>
        <v>2.075E-3</v>
      </c>
      <c r="BY39" s="121">
        <f t="shared" si="115"/>
        <v>2.075E-3</v>
      </c>
      <c r="BZ39" s="121">
        <f t="shared" si="115"/>
        <v>2.075E-3</v>
      </c>
      <c r="CA39" s="121">
        <f t="shared" si="115"/>
        <v>2.075E-3</v>
      </c>
      <c r="CB39" s="121">
        <f t="shared" si="115"/>
        <v>2.075E-3</v>
      </c>
      <c r="CC39" s="121">
        <f t="shared" si="115"/>
        <v>2.075E-3</v>
      </c>
      <c r="CD39" s="121">
        <f t="shared" si="115"/>
        <v>2.075E-3</v>
      </c>
      <c r="CE39" s="121">
        <f t="shared" si="115"/>
        <v>2.075E-3</v>
      </c>
      <c r="CF39" s="121">
        <f t="shared" si="115"/>
        <v>2.075E-3</v>
      </c>
      <c r="CG39" s="121">
        <f t="shared" si="115"/>
        <v>2.075E-3</v>
      </c>
      <c r="CH39" s="121">
        <f t="shared" si="115"/>
        <v>2.075E-3</v>
      </c>
      <c r="CI39" s="121">
        <f t="shared" si="115"/>
        <v>2.075E-3</v>
      </c>
      <c r="CJ39" s="121">
        <f t="shared" si="115"/>
        <v>2.075E-3</v>
      </c>
      <c r="CK39" s="121">
        <f t="shared" si="115"/>
        <v>2.075E-3</v>
      </c>
      <c r="CL39" s="121">
        <f t="shared" si="115"/>
        <v>2.075E-3</v>
      </c>
      <c r="CM39" s="121">
        <f t="shared" si="115"/>
        <v>2.075E-3</v>
      </c>
      <c r="CN39" s="121">
        <f t="shared" si="115"/>
        <v>2.075E-3</v>
      </c>
      <c r="CO39" s="121">
        <f t="shared" si="115"/>
        <v>2.075E-3</v>
      </c>
      <c r="CP39" s="121">
        <f t="shared" si="115"/>
        <v>2.075E-3</v>
      </c>
      <c r="CQ39" s="121">
        <f t="shared" si="115"/>
        <v>2.075E-3</v>
      </c>
      <c r="CR39" s="121">
        <f t="shared" si="115"/>
        <v>2.075E-3</v>
      </c>
      <c r="CS39" s="121">
        <f t="shared" si="115"/>
        <v>2.075E-3</v>
      </c>
      <c r="CT39" s="121">
        <f t="shared" si="115"/>
        <v>2.075E-3</v>
      </c>
      <c r="CU39" s="121">
        <f t="shared" si="115"/>
        <v>2.075E-3</v>
      </c>
      <c r="CV39" s="121">
        <f t="shared" si="115"/>
        <v>2.075E-3</v>
      </c>
      <c r="CW39" s="121">
        <f t="shared" si="115"/>
        <v>2.075E-3</v>
      </c>
      <c r="CX39" s="121">
        <f t="shared" si="115"/>
        <v>2.075E-3</v>
      </c>
      <c r="CY39" s="121">
        <f t="shared" si="115"/>
        <v>2.075E-3</v>
      </c>
      <c r="CZ39" s="217">
        <f t="shared" si="115"/>
        <v>2.075E-3</v>
      </c>
    </row>
    <row r="40" spans="2:107" ht="13" x14ac:dyDescent="0.3">
      <c r="D40" s="153"/>
      <c r="E40" s="675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7" ht="13.5" thickBot="1" x14ac:dyDescent="0.35">
      <c r="D41" s="154" t="s">
        <v>220</v>
      </c>
      <c r="E41" s="675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R41" si="116">G41</f>
        <v>2.075E-3</v>
      </c>
      <c r="I41" s="155">
        <f t="shared" si="116"/>
        <v>2.075E-3</v>
      </c>
      <c r="J41" s="155">
        <f>I41</f>
        <v>2.075E-3</v>
      </c>
      <c r="K41" s="155">
        <f t="shared" si="116"/>
        <v>2.075E-3</v>
      </c>
      <c r="L41" s="155">
        <f t="shared" si="116"/>
        <v>2.075E-3</v>
      </c>
      <c r="M41" s="155">
        <f t="shared" si="116"/>
        <v>2.075E-3</v>
      </c>
      <c r="N41" s="155">
        <f t="shared" si="116"/>
        <v>2.075E-3</v>
      </c>
      <c r="O41" s="155">
        <f t="shared" si="116"/>
        <v>2.075E-3</v>
      </c>
      <c r="P41" s="676">
        <f t="shared" si="116"/>
        <v>2.075E-3</v>
      </c>
      <c r="Q41" s="155">
        <f t="shared" si="116"/>
        <v>2.075E-3</v>
      </c>
      <c r="R41" s="155">
        <f t="shared" si="116"/>
        <v>2.075E-3</v>
      </c>
      <c r="S41" s="155">
        <f t="shared" si="116"/>
        <v>2.075E-3</v>
      </c>
      <c r="T41" s="155">
        <f t="shared" si="116"/>
        <v>2.075E-3</v>
      </c>
      <c r="U41" s="155">
        <f t="shared" si="116"/>
        <v>2.075E-3</v>
      </c>
      <c r="V41" s="155">
        <f t="shared" si="116"/>
        <v>2.075E-3</v>
      </c>
      <c r="W41" s="155">
        <f t="shared" si="116"/>
        <v>2.075E-3</v>
      </c>
      <c r="X41" s="155">
        <f t="shared" si="116"/>
        <v>2.075E-3</v>
      </c>
      <c r="Y41" s="155">
        <f t="shared" si="116"/>
        <v>2.075E-3</v>
      </c>
      <c r="Z41" s="155">
        <f t="shared" si="116"/>
        <v>2.075E-3</v>
      </c>
      <c r="AA41" s="155">
        <f t="shared" si="116"/>
        <v>2.075E-3</v>
      </c>
      <c r="AB41" s="155">
        <f t="shared" si="116"/>
        <v>2.075E-3</v>
      </c>
      <c r="AC41" s="155">
        <f t="shared" si="116"/>
        <v>2.075E-3</v>
      </c>
      <c r="AD41" s="155">
        <f t="shared" si="116"/>
        <v>2.075E-3</v>
      </c>
      <c r="AE41" s="155">
        <f t="shared" si="116"/>
        <v>2.075E-3</v>
      </c>
      <c r="AF41" s="155">
        <f t="shared" si="116"/>
        <v>2.075E-3</v>
      </c>
      <c r="AG41" s="155">
        <f t="shared" si="116"/>
        <v>2.075E-3</v>
      </c>
      <c r="AH41" s="155">
        <f t="shared" si="116"/>
        <v>2.075E-3</v>
      </c>
      <c r="AI41" s="155">
        <f t="shared" si="116"/>
        <v>2.075E-3</v>
      </c>
      <c r="AJ41" s="155">
        <f t="shared" si="116"/>
        <v>2.075E-3</v>
      </c>
      <c r="AK41" s="155">
        <f t="shared" si="116"/>
        <v>2.075E-3</v>
      </c>
      <c r="AL41" s="155">
        <f t="shared" si="116"/>
        <v>2.075E-3</v>
      </c>
      <c r="AM41" s="155">
        <f t="shared" si="116"/>
        <v>2.075E-3</v>
      </c>
      <c r="AN41" s="155">
        <f t="shared" si="116"/>
        <v>2.075E-3</v>
      </c>
      <c r="AO41" s="155">
        <f t="shared" si="116"/>
        <v>2.075E-3</v>
      </c>
      <c r="AP41" s="155">
        <f t="shared" si="116"/>
        <v>2.075E-3</v>
      </c>
      <c r="AQ41" s="155">
        <f t="shared" si="116"/>
        <v>2.075E-3</v>
      </c>
      <c r="AR41" s="155">
        <f t="shared" si="116"/>
        <v>2.075E-3</v>
      </c>
      <c r="AS41" s="155">
        <f t="shared" si="116"/>
        <v>2.075E-3</v>
      </c>
      <c r="AT41" s="155">
        <f t="shared" si="116"/>
        <v>2.075E-3</v>
      </c>
      <c r="AU41" s="155">
        <f t="shared" si="116"/>
        <v>2.075E-3</v>
      </c>
      <c r="AV41" s="155">
        <f t="shared" si="116"/>
        <v>2.075E-3</v>
      </c>
      <c r="AW41" s="155">
        <f t="shared" si="116"/>
        <v>2.075E-3</v>
      </c>
      <c r="AX41" s="155">
        <f t="shared" si="116"/>
        <v>2.075E-3</v>
      </c>
      <c r="AY41" s="155">
        <f t="shared" si="116"/>
        <v>2.075E-3</v>
      </c>
      <c r="AZ41" s="155">
        <f t="shared" si="116"/>
        <v>2.075E-3</v>
      </c>
      <c r="BA41" s="155">
        <f t="shared" si="116"/>
        <v>2.075E-3</v>
      </c>
      <c r="BB41" s="155">
        <f t="shared" si="116"/>
        <v>2.075E-3</v>
      </c>
      <c r="BC41" s="155">
        <f t="shared" si="116"/>
        <v>2.075E-3</v>
      </c>
      <c r="BD41" s="155">
        <f t="shared" si="116"/>
        <v>2.075E-3</v>
      </c>
      <c r="BE41" s="155">
        <f t="shared" si="116"/>
        <v>2.075E-3</v>
      </c>
      <c r="BF41" s="155">
        <f t="shared" si="116"/>
        <v>2.075E-3</v>
      </c>
      <c r="BG41" s="155">
        <f t="shared" si="116"/>
        <v>2.075E-3</v>
      </c>
      <c r="BH41" s="155">
        <f t="shared" si="116"/>
        <v>2.075E-3</v>
      </c>
      <c r="BI41" s="155">
        <f t="shared" si="116"/>
        <v>2.075E-3</v>
      </c>
      <c r="BJ41" s="155">
        <f t="shared" si="116"/>
        <v>2.075E-3</v>
      </c>
      <c r="BK41" s="155">
        <f t="shared" si="116"/>
        <v>2.075E-3</v>
      </c>
      <c r="BL41" s="155">
        <f t="shared" si="116"/>
        <v>2.075E-3</v>
      </c>
      <c r="BM41" s="155">
        <f t="shared" si="116"/>
        <v>2.075E-3</v>
      </c>
      <c r="BN41" s="155">
        <f t="shared" si="116"/>
        <v>2.075E-3</v>
      </c>
      <c r="BO41" s="155">
        <f t="shared" si="116"/>
        <v>2.075E-3</v>
      </c>
      <c r="BP41" s="155">
        <f t="shared" si="116"/>
        <v>2.075E-3</v>
      </c>
      <c r="BQ41" s="155">
        <f t="shared" si="116"/>
        <v>2.075E-3</v>
      </c>
      <c r="BR41" s="155">
        <f t="shared" si="116"/>
        <v>2.075E-3</v>
      </c>
      <c r="BS41" s="155">
        <f t="shared" ref="BS41:CZ41" si="117">BR41</f>
        <v>2.075E-3</v>
      </c>
      <c r="BT41" s="155">
        <f t="shared" si="117"/>
        <v>2.075E-3</v>
      </c>
      <c r="BU41" s="155">
        <f t="shared" si="117"/>
        <v>2.075E-3</v>
      </c>
      <c r="BV41" s="155">
        <f t="shared" si="117"/>
        <v>2.075E-3</v>
      </c>
      <c r="BW41" s="155">
        <f t="shared" si="117"/>
        <v>2.075E-3</v>
      </c>
      <c r="BX41" s="155">
        <f t="shared" si="117"/>
        <v>2.075E-3</v>
      </c>
      <c r="BY41" s="155">
        <f t="shared" si="117"/>
        <v>2.075E-3</v>
      </c>
      <c r="BZ41" s="155">
        <f t="shared" si="117"/>
        <v>2.075E-3</v>
      </c>
      <c r="CA41" s="155">
        <f t="shared" si="117"/>
        <v>2.075E-3</v>
      </c>
      <c r="CB41" s="155">
        <f t="shared" si="117"/>
        <v>2.075E-3</v>
      </c>
      <c r="CC41" s="155">
        <f t="shared" si="117"/>
        <v>2.075E-3</v>
      </c>
      <c r="CD41" s="155">
        <f t="shared" si="117"/>
        <v>2.075E-3</v>
      </c>
      <c r="CE41" s="155">
        <f t="shared" si="117"/>
        <v>2.075E-3</v>
      </c>
      <c r="CF41" s="155">
        <f t="shared" si="117"/>
        <v>2.075E-3</v>
      </c>
      <c r="CG41" s="155">
        <f t="shared" si="117"/>
        <v>2.075E-3</v>
      </c>
      <c r="CH41" s="155">
        <f t="shared" si="117"/>
        <v>2.075E-3</v>
      </c>
      <c r="CI41" s="155">
        <f t="shared" si="117"/>
        <v>2.075E-3</v>
      </c>
      <c r="CJ41" s="155">
        <f t="shared" si="117"/>
        <v>2.075E-3</v>
      </c>
      <c r="CK41" s="155">
        <f t="shared" si="117"/>
        <v>2.075E-3</v>
      </c>
      <c r="CL41" s="155">
        <f t="shared" si="117"/>
        <v>2.075E-3</v>
      </c>
      <c r="CM41" s="155">
        <f t="shared" si="117"/>
        <v>2.075E-3</v>
      </c>
      <c r="CN41" s="155">
        <f t="shared" si="117"/>
        <v>2.075E-3</v>
      </c>
      <c r="CO41" s="155">
        <f t="shared" si="117"/>
        <v>2.075E-3</v>
      </c>
      <c r="CP41" s="155">
        <f t="shared" si="117"/>
        <v>2.075E-3</v>
      </c>
      <c r="CQ41" s="155">
        <f t="shared" si="117"/>
        <v>2.075E-3</v>
      </c>
      <c r="CR41" s="155">
        <f t="shared" si="117"/>
        <v>2.075E-3</v>
      </c>
      <c r="CS41" s="155">
        <f t="shared" si="117"/>
        <v>2.075E-3</v>
      </c>
      <c r="CT41" s="155">
        <f t="shared" si="117"/>
        <v>2.075E-3</v>
      </c>
      <c r="CU41" s="155">
        <f t="shared" si="117"/>
        <v>2.075E-3</v>
      </c>
      <c r="CV41" s="155">
        <f t="shared" si="117"/>
        <v>2.075E-3</v>
      </c>
      <c r="CW41" s="155">
        <f t="shared" si="117"/>
        <v>2.075E-3</v>
      </c>
      <c r="CX41" s="155">
        <f t="shared" si="117"/>
        <v>2.075E-3</v>
      </c>
      <c r="CY41" s="155">
        <f t="shared" si="117"/>
        <v>2.075E-3</v>
      </c>
      <c r="CZ41" s="219">
        <f t="shared" si="117"/>
        <v>2.075E-3</v>
      </c>
    </row>
    <row r="42" spans="2:107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7" ht="13" x14ac:dyDescent="0.3">
      <c r="B43" s="1136" t="s">
        <v>221</v>
      </c>
      <c r="C43" s="1055" t="s">
        <v>222</v>
      </c>
      <c r="D43" s="136" t="s">
        <v>223</v>
      </c>
      <c r="E43" s="156">
        <f t="shared" ref="E43:N43" si="118">SUM(E14:E30)+SUM(E39:E39)</f>
        <v>5327.2264638888882</v>
      </c>
      <c r="F43" s="156">
        <f t="shared" si="118"/>
        <v>2027.2264638888892</v>
      </c>
      <c r="G43" s="156">
        <f t="shared" si="118"/>
        <v>2025.2264638888892</v>
      </c>
      <c r="H43" s="156">
        <f t="shared" si="118"/>
        <v>2025.2264638888892</v>
      </c>
      <c r="I43" s="156">
        <f t="shared" si="118"/>
        <v>2025.2264638888892</v>
      </c>
      <c r="J43" s="156">
        <f t="shared" si="118"/>
        <v>25.226463888888887</v>
      </c>
      <c r="K43" s="156">
        <f t="shared" si="118"/>
        <v>25.226463888888887</v>
      </c>
      <c r="L43" s="174">
        <f t="shared" si="118"/>
        <v>25.14746388888889</v>
      </c>
      <c r="M43" s="156">
        <f t="shared" si="118"/>
        <v>25.14746388888889</v>
      </c>
      <c r="N43" s="156">
        <f t="shared" si="118"/>
        <v>25.14746388888889</v>
      </c>
      <c r="O43" s="156">
        <v>0</v>
      </c>
      <c r="P43" s="156">
        <f t="shared" ref="P43:U43" si="119">SUM(P14:P30)+SUM(P39:P39)</f>
        <v>20.347463888888889</v>
      </c>
      <c r="Q43" s="156">
        <f t="shared" si="119"/>
        <v>20.347463888888889</v>
      </c>
      <c r="R43" s="156">
        <f t="shared" si="119"/>
        <v>20.347463888888889</v>
      </c>
      <c r="S43" s="156">
        <f t="shared" si="119"/>
        <v>20.347463888888889</v>
      </c>
      <c r="T43" s="156">
        <f t="shared" si="119"/>
        <v>20.347463888888889</v>
      </c>
      <c r="U43" s="156">
        <f t="shared" si="119"/>
        <v>20.347463888888889</v>
      </c>
      <c r="V43" s="156">
        <v>0</v>
      </c>
      <c r="W43" s="156">
        <f t="shared" ref="W43:AR43" si="120">SUM(W14:W30)+SUM(W39:W39)</f>
        <v>15.989463888888887</v>
      </c>
      <c r="X43" s="156">
        <f t="shared" si="120"/>
        <v>15.989463888888887</v>
      </c>
      <c r="Y43" s="156">
        <f t="shared" si="120"/>
        <v>15.989463888888887</v>
      </c>
      <c r="Z43" s="156">
        <f t="shared" si="120"/>
        <v>15.989463888888887</v>
      </c>
      <c r="AA43" s="156">
        <f t="shared" si="120"/>
        <v>15.989463888888887</v>
      </c>
      <c r="AB43" s="156">
        <f t="shared" si="120"/>
        <v>15.989463888888887</v>
      </c>
      <c r="AC43" s="156">
        <f t="shared" si="120"/>
        <v>15.989463888888887</v>
      </c>
      <c r="AD43" s="156">
        <f t="shared" si="120"/>
        <v>15.989463888888887</v>
      </c>
      <c r="AE43" s="156">
        <f t="shared" si="120"/>
        <v>15.989463888888887</v>
      </c>
      <c r="AF43" s="156">
        <f t="shared" si="120"/>
        <v>15.989463888888887</v>
      </c>
      <c r="AG43" s="156">
        <f t="shared" si="120"/>
        <v>15.989463888888887</v>
      </c>
      <c r="AH43" s="156">
        <f t="shared" si="120"/>
        <v>15.989463888888887</v>
      </c>
      <c r="AI43" s="156">
        <f t="shared" si="120"/>
        <v>15.989463888888887</v>
      </c>
      <c r="AJ43" s="156">
        <f t="shared" si="120"/>
        <v>15.989463888888887</v>
      </c>
      <c r="AK43" s="156">
        <f t="shared" si="120"/>
        <v>15.989463888888887</v>
      </c>
      <c r="AL43" s="156">
        <f t="shared" si="120"/>
        <v>15.989463888888887</v>
      </c>
      <c r="AM43" s="156">
        <f t="shared" si="120"/>
        <v>15.989463888888887</v>
      </c>
      <c r="AN43" s="156">
        <f t="shared" si="120"/>
        <v>15.989463888888887</v>
      </c>
      <c r="AO43" s="156">
        <f t="shared" si="120"/>
        <v>15.989463888888887</v>
      </c>
      <c r="AP43" s="156">
        <f t="shared" si="120"/>
        <v>15.989463888888887</v>
      </c>
      <c r="AQ43" s="156">
        <f t="shared" si="120"/>
        <v>15.989463888888887</v>
      </c>
      <c r="AR43" s="156">
        <f t="shared" si="120"/>
        <v>15.989463888888887</v>
      </c>
      <c r="AS43" s="157">
        <f>AVERAGE(L43,M43,N43,P43,Q43,S43,T43,U43,W43:AR43)</f>
        <v>17.631597222222229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7" ht="13" x14ac:dyDescent="0.3">
      <c r="B44" s="1137"/>
      <c r="C44" s="1050"/>
      <c r="D44" s="139" t="s">
        <v>224</v>
      </c>
      <c r="E44" s="121">
        <f>E43/1000*E11*24</f>
        <v>4.4393553865740745E-2</v>
      </c>
      <c r="F44" s="121">
        <f t="shared" ref="F44:AR44" si="121">F43/1000*(F11-E11)*24+E44</f>
        <v>6.1287107731481494E-2</v>
      </c>
      <c r="G44" s="121">
        <f t="shared" si="121"/>
        <v>9.5040882129629647E-2</v>
      </c>
      <c r="H44" s="121">
        <f t="shared" si="121"/>
        <v>0.19630220532407411</v>
      </c>
      <c r="I44" s="121">
        <f t="shared" si="121"/>
        <v>0.26380975412037044</v>
      </c>
      <c r="J44" s="121">
        <f t="shared" si="121"/>
        <v>0.28609313055555563</v>
      </c>
      <c r="K44" s="121">
        <f t="shared" si="121"/>
        <v>0.46267837777777782</v>
      </c>
      <c r="L44" s="152">
        <f t="shared" si="121"/>
        <v>0.86503780000000008</v>
      </c>
      <c r="M44" s="121">
        <f t="shared" si="121"/>
        <v>1.4685769333333334</v>
      </c>
      <c r="N44" s="121">
        <f t="shared" si="121"/>
        <v>2.0721160666666667</v>
      </c>
      <c r="O44" s="121">
        <f t="shared" si="121"/>
        <v>2.0721160666666667</v>
      </c>
      <c r="P44" s="121">
        <f t="shared" si="121"/>
        <v>2.5604551511660869</v>
      </c>
      <c r="Q44" s="121">
        <f t="shared" si="121"/>
        <v>3.0487942844994205</v>
      </c>
      <c r="R44" s="121">
        <f t="shared" si="121"/>
        <v>3.0487943333333338</v>
      </c>
      <c r="S44" s="121">
        <f t="shared" si="121"/>
        <v>3.5371334178327536</v>
      </c>
      <c r="T44" s="121">
        <f t="shared" si="121"/>
        <v>4.0254725511660867</v>
      </c>
      <c r="U44" s="121">
        <f t="shared" si="121"/>
        <v>4.5138116844994203</v>
      </c>
      <c r="V44" s="121">
        <f t="shared" si="121"/>
        <v>4.5138116844994203</v>
      </c>
      <c r="W44" s="121">
        <f t="shared" si="121"/>
        <v>4.8975587794580404</v>
      </c>
      <c r="X44" s="121">
        <f t="shared" si="121"/>
        <v>5.2813059127913737</v>
      </c>
      <c r="Y44" s="121">
        <f t="shared" si="121"/>
        <v>5.6650530461247071</v>
      </c>
      <c r="Z44" s="121">
        <f t="shared" si="121"/>
        <v>6.0488001794580404</v>
      </c>
      <c r="AA44" s="121">
        <f t="shared" si="121"/>
        <v>6.4325473127913737</v>
      </c>
      <c r="AB44" s="121">
        <f t="shared" si="121"/>
        <v>6.816294446124707</v>
      </c>
      <c r="AC44" s="121">
        <f t="shared" si="121"/>
        <v>7.2000415794580404</v>
      </c>
      <c r="AD44" s="121">
        <f t="shared" si="121"/>
        <v>7.5837887127913737</v>
      </c>
      <c r="AE44" s="121">
        <f t="shared" si="121"/>
        <v>7.967535846124707</v>
      </c>
      <c r="AF44" s="121">
        <f t="shared" si="121"/>
        <v>8.3512829794580394</v>
      </c>
      <c r="AG44" s="121">
        <f t="shared" si="121"/>
        <v>8.7350301127913728</v>
      </c>
      <c r="AH44" s="121">
        <f t="shared" si="121"/>
        <v>9.1187772461247061</v>
      </c>
      <c r="AI44" s="121">
        <f t="shared" si="121"/>
        <v>9.5025243794580394</v>
      </c>
      <c r="AJ44" s="121">
        <f t="shared" si="121"/>
        <v>9.8862715127913727</v>
      </c>
      <c r="AK44" s="121">
        <f t="shared" si="121"/>
        <v>10.270018646124706</v>
      </c>
      <c r="AL44" s="121">
        <f t="shared" si="121"/>
        <v>10.653765779458039</v>
      </c>
      <c r="AM44" s="121">
        <f t="shared" si="121"/>
        <v>11.037512912791373</v>
      </c>
      <c r="AN44" s="121">
        <f t="shared" si="121"/>
        <v>11.421260046124706</v>
      </c>
      <c r="AO44" s="121">
        <f t="shared" si="121"/>
        <v>11.805007179458039</v>
      </c>
      <c r="AP44" s="121">
        <f t="shared" si="121"/>
        <v>12.188754312791373</v>
      </c>
      <c r="AQ44" s="121">
        <f t="shared" si="121"/>
        <v>12.572501446124706</v>
      </c>
      <c r="AR44" s="221">
        <f t="shared" si="121"/>
        <v>12.956248579458039</v>
      </c>
      <c r="AS44" s="121">
        <f>AS43*30</f>
        <v>528.94791666666686</v>
      </c>
      <c r="AT44" s="426">
        <f>AS44*24</f>
        <v>12694.750000000004</v>
      </c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7" ht="13.5" thickBot="1" x14ac:dyDescent="0.35">
      <c r="B45" s="1137"/>
      <c r="C45" s="1051"/>
      <c r="D45" s="143" t="s">
        <v>225</v>
      </c>
      <c r="E45" s="145">
        <v>0</v>
      </c>
      <c r="F45" s="145">
        <f t="shared" ref="F45" si="122">F44</f>
        <v>6.1287107731481494E-2</v>
      </c>
      <c r="G45" s="145">
        <f t="shared" ref="G45" si="123">G44</f>
        <v>9.5040882129629647E-2</v>
      </c>
      <c r="H45" s="145">
        <f t="shared" ref="H45" si="124">H44</f>
        <v>0.19630220532407411</v>
      </c>
      <c r="I45" s="145">
        <f t="shared" ref="I45:K45" si="125">I44</f>
        <v>0.26380975412037044</v>
      </c>
      <c r="J45" s="145">
        <f t="shared" si="125"/>
        <v>0.28609313055555563</v>
      </c>
      <c r="K45" s="145">
        <f t="shared" si="125"/>
        <v>0.46267837777777782</v>
      </c>
      <c r="L45" s="161">
        <f>L44</f>
        <v>0.86503780000000008</v>
      </c>
      <c r="M45" s="145">
        <f>M44-L44</f>
        <v>0.60353913333333331</v>
      </c>
      <c r="N45" s="145">
        <f>N44-M44</f>
        <v>0.60353913333333331</v>
      </c>
      <c r="O45" s="145"/>
      <c r="P45" s="162">
        <f>P44-O44</f>
        <v>0.48833908449942021</v>
      </c>
      <c r="Q45" s="162">
        <f>Q44-P44</f>
        <v>0.48833913333333356</v>
      </c>
      <c r="R45" s="145"/>
      <c r="S45" s="163">
        <f>S44-R44</f>
        <v>0.48833908449941976</v>
      </c>
      <c r="T45" s="163">
        <f>T44-S44</f>
        <v>0.48833913333333312</v>
      </c>
      <c r="U45" s="163">
        <f>U44-T44</f>
        <v>0.48833913333333356</v>
      </c>
      <c r="V45" s="145"/>
      <c r="W45" s="163">
        <f t="shared" ref="W45:AR45" si="126">W44-V44</f>
        <v>0.38374709495862014</v>
      </c>
      <c r="X45" s="163">
        <f t="shared" si="126"/>
        <v>0.38374713333333332</v>
      </c>
      <c r="Y45" s="163">
        <f t="shared" si="126"/>
        <v>0.38374713333333332</v>
      </c>
      <c r="Z45" s="163">
        <f t="shared" si="126"/>
        <v>0.38374713333333332</v>
      </c>
      <c r="AA45" s="163">
        <f t="shared" si="126"/>
        <v>0.38374713333333332</v>
      </c>
      <c r="AB45" s="163">
        <f t="shared" si="126"/>
        <v>0.38374713333333332</v>
      </c>
      <c r="AC45" s="163">
        <f t="shared" si="126"/>
        <v>0.38374713333333332</v>
      </c>
      <c r="AD45" s="163">
        <f t="shared" si="126"/>
        <v>0.38374713333333332</v>
      </c>
      <c r="AE45" s="163">
        <f t="shared" si="126"/>
        <v>0.38374713333333332</v>
      </c>
      <c r="AF45" s="163">
        <f t="shared" si="126"/>
        <v>0.38374713333333244</v>
      </c>
      <c r="AG45" s="163">
        <f t="shared" si="126"/>
        <v>0.38374713333333332</v>
      </c>
      <c r="AH45" s="163">
        <f t="shared" si="126"/>
        <v>0.38374713333333332</v>
      </c>
      <c r="AI45" s="163">
        <f t="shared" si="126"/>
        <v>0.38374713333333332</v>
      </c>
      <c r="AJ45" s="163">
        <f t="shared" si="126"/>
        <v>0.38374713333333332</v>
      </c>
      <c r="AK45" s="163">
        <f t="shared" si="126"/>
        <v>0.38374713333333332</v>
      </c>
      <c r="AL45" s="163">
        <f t="shared" si="126"/>
        <v>0.38374713333333332</v>
      </c>
      <c r="AM45" s="163">
        <f t="shared" si="126"/>
        <v>0.38374713333333332</v>
      </c>
      <c r="AN45" s="163">
        <f t="shared" si="126"/>
        <v>0.38374713333333332</v>
      </c>
      <c r="AO45" s="163">
        <f t="shared" si="126"/>
        <v>0.38374713333333332</v>
      </c>
      <c r="AP45" s="163">
        <f t="shared" si="126"/>
        <v>0.38374713333333332</v>
      </c>
      <c r="AQ45" s="163">
        <f t="shared" si="126"/>
        <v>0.38374713333333332</v>
      </c>
      <c r="AR45" s="222">
        <f t="shared" si="126"/>
        <v>0.38374713333333332</v>
      </c>
      <c r="AS45" s="145"/>
      <c r="AT45" s="809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7" ht="13" x14ac:dyDescent="0.3">
      <c r="B46" s="1137"/>
      <c r="C46" s="1056" t="s">
        <v>222</v>
      </c>
      <c r="D46" s="136" t="s">
        <v>223</v>
      </c>
      <c r="E46" s="174">
        <f>SUM(E14:E34)+SUM(E39:E40)</f>
        <v>5353.6264638888879</v>
      </c>
      <c r="F46" s="174">
        <f t="shared" ref="F46:N46" si="127">SUM(F14:F34)+SUM(F40:F41)</f>
        <v>2053.6264638888892</v>
      </c>
      <c r="G46" s="174">
        <f t="shared" si="127"/>
        <v>2051.6264638888892</v>
      </c>
      <c r="H46" s="174">
        <f t="shared" si="127"/>
        <v>2051.6264638888892</v>
      </c>
      <c r="I46" s="174">
        <f t="shared" si="127"/>
        <v>2051.6264638888892</v>
      </c>
      <c r="J46" s="174">
        <f t="shared" si="127"/>
        <v>51.626463888888885</v>
      </c>
      <c r="K46" s="174">
        <f t="shared" si="127"/>
        <v>51.626463888888885</v>
      </c>
      <c r="L46" s="174">
        <f t="shared" si="127"/>
        <v>51.547463888888885</v>
      </c>
      <c r="M46" s="174">
        <f t="shared" si="127"/>
        <v>51.547463888888885</v>
      </c>
      <c r="N46" s="174">
        <f t="shared" si="127"/>
        <v>51.547463888888885</v>
      </c>
      <c r="O46" s="174">
        <v>0</v>
      </c>
      <c r="P46" s="174">
        <f t="shared" ref="P46:U46" si="128">SUM(P14:P34)+SUM(P40:P41)</f>
        <v>46.74746388888888</v>
      </c>
      <c r="Q46" s="174">
        <f t="shared" si="128"/>
        <v>46.74746388888888</v>
      </c>
      <c r="R46" s="174">
        <f t="shared" si="128"/>
        <v>46.74746388888888</v>
      </c>
      <c r="S46" s="174">
        <f t="shared" si="128"/>
        <v>46.74746388888888</v>
      </c>
      <c r="T46" s="174">
        <f t="shared" si="128"/>
        <v>46.74746388888888</v>
      </c>
      <c r="U46" s="174">
        <f t="shared" si="128"/>
        <v>46.74746388888888</v>
      </c>
      <c r="V46" s="174">
        <v>0</v>
      </c>
      <c r="W46" s="174">
        <f t="shared" ref="W46:AR46" si="129">SUM(W14:W34)+SUM(W40:W41)</f>
        <v>41.689463888888888</v>
      </c>
      <c r="X46" s="174">
        <f t="shared" si="129"/>
        <v>41.689463888888888</v>
      </c>
      <c r="Y46" s="174">
        <f t="shared" si="129"/>
        <v>41.689463888888888</v>
      </c>
      <c r="Z46" s="174">
        <f t="shared" si="129"/>
        <v>41.689463888888888</v>
      </c>
      <c r="AA46" s="174">
        <f t="shared" si="129"/>
        <v>41.689463888888888</v>
      </c>
      <c r="AB46" s="174">
        <f t="shared" si="129"/>
        <v>41.689463888888888</v>
      </c>
      <c r="AC46" s="174">
        <f t="shared" si="129"/>
        <v>41.689463888888888</v>
      </c>
      <c r="AD46" s="174">
        <f t="shared" si="129"/>
        <v>41.689463888888888</v>
      </c>
      <c r="AE46" s="174">
        <f t="shared" si="129"/>
        <v>41.689463888888888</v>
      </c>
      <c r="AF46" s="174">
        <f t="shared" si="129"/>
        <v>41.689463888888888</v>
      </c>
      <c r="AG46" s="174">
        <f t="shared" si="129"/>
        <v>41.689463888888888</v>
      </c>
      <c r="AH46" s="174">
        <f t="shared" si="129"/>
        <v>41.689463888888888</v>
      </c>
      <c r="AI46" s="174">
        <f t="shared" si="129"/>
        <v>41.689463888888888</v>
      </c>
      <c r="AJ46" s="174">
        <f t="shared" si="129"/>
        <v>41.689463888888888</v>
      </c>
      <c r="AK46" s="174">
        <f t="shared" si="129"/>
        <v>41.689463888888888</v>
      </c>
      <c r="AL46" s="174">
        <f t="shared" si="129"/>
        <v>41.689463888888888</v>
      </c>
      <c r="AM46" s="174">
        <f t="shared" si="129"/>
        <v>41.689463888888888</v>
      </c>
      <c r="AN46" s="174">
        <f t="shared" si="129"/>
        <v>41.689463888888888</v>
      </c>
      <c r="AO46" s="174">
        <f t="shared" si="129"/>
        <v>41.689463888888888</v>
      </c>
      <c r="AP46" s="174">
        <f t="shared" si="129"/>
        <v>41.689463888888888</v>
      </c>
      <c r="AQ46" s="174">
        <f t="shared" si="129"/>
        <v>41.689463888888888</v>
      </c>
      <c r="AR46" s="174">
        <f t="shared" si="129"/>
        <v>41.689463888888888</v>
      </c>
      <c r="AS46" s="157">
        <f>AVERAGE(L46,M46,N46,P46,Q46,S46,T46,U46,W46:AR46)</f>
        <v>43.518263888888889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7" ht="13.5" thickBot="1" x14ac:dyDescent="0.35">
      <c r="B47" s="1137"/>
      <c r="C47" s="1021"/>
      <c r="D47" s="139" t="s">
        <v>224</v>
      </c>
      <c r="E47" s="121">
        <f>E46/1000*E11*24</f>
        <v>4.4613553865740729E-2</v>
      </c>
      <c r="F47" s="150">
        <f t="shared" ref="F47:AR47" si="130">F46/1000*(F11-E11)*24+E47</f>
        <v>6.1727107731481469E-2</v>
      </c>
      <c r="G47" s="150">
        <f t="shared" si="130"/>
        <v>9.5920882129629625E-2</v>
      </c>
      <c r="H47" s="150">
        <f t="shared" si="130"/>
        <v>0.19850220532407409</v>
      </c>
      <c r="I47" s="150">
        <f t="shared" si="130"/>
        <v>0.26688975412037041</v>
      </c>
      <c r="J47" s="150">
        <f t="shared" si="130"/>
        <v>0.31249313055555561</v>
      </c>
      <c r="K47" s="150">
        <f t="shared" si="130"/>
        <v>0.6738783777777777</v>
      </c>
      <c r="L47" s="161">
        <f t="shared" si="130"/>
        <v>1.4986378</v>
      </c>
      <c r="M47" s="150">
        <f t="shared" si="130"/>
        <v>2.7357769333333333</v>
      </c>
      <c r="N47" s="150">
        <f t="shared" si="130"/>
        <v>3.9729160666666665</v>
      </c>
      <c r="O47" s="121">
        <f t="shared" si="130"/>
        <v>3.9729160666666665</v>
      </c>
      <c r="P47" s="121">
        <f t="shared" si="130"/>
        <v>5.0948550878060868</v>
      </c>
      <c r="Q47" s="121">
        <f t="shared" si="130"/>
        <v>6.2167942211394198</v>
      </c>
      <c r="R47" s="121">
        <f t="shared" si="130"/>
        <v>6.2167943333333335</v>
      </c>
      <c r="S47" s="121">
        <f t="shared" si="130"/>
        <v>7.3387333544727529</v>
      </c>
      <c r="T47" s="121">
        <f t="shared" si="130"/>
        <v>8.4606724878060859</v>
      </c>
      <c r="U47" s="121">
        <f t="shared" si="130"/>
        <v>9.582611621139419</v>
      </c>
      <c r="V47" s="121">
        <f t="shared" si="130"/>
        <v>9.582611621139419</v>
      </c>
      <c r="W47" s="121">
        <f t="shared" si="130"/>
        <v>10.583158654418039</v>
      </c>
      <c r="X47" s="121">
        <f t="shared" si="130"/>
        <v>11.583705787751372</v>
      </c>
      <c r="Y47" s="121">
        <f t="shared" si="130"/>
        <v>12.584252921084705</v>
      </c>
      <c r="Z47" s="121">
        <f t="shared" si="130"/>
        <v>13.584800054418038</v>
      </c>
      <c r="AA47" s="121">
        <f t="shared" si="130"/>
        <v>14.585347187751371</v>
      </c>
      <c r="AB47" s="121">
        <f t="shared" si="130"/>
        <v>15.585894321084703</v>
      </c>
      <c r="AC47" s="121">
        <f t="shared" si="130"/>
        <v>16.586441454418036</v>
      </c>
      <c r="AD47" s="121">
        <f t="shared" si="130"/>
        <v>17.586988587751371</v>
      </c>
      <c r="AE47" s="121">
        <f t="shared" si="130"/>
        <v>18.587535721084706</v>
      </c>
      <c r="AF47" s="121">
        <f t="shared" si="130"/>
        <v>19.58808285441804</v>
      </c>
      <c r="AG47" s="121">
        <f t="shared" si="130"/>
        <v>20.588629987751375</v>
      </c>
      <c r="AH47" s="121">
        <f t="shared" si="130"/>
        <v>21.58917712108471</v>
      </c>
      <c r="AI47" s="121">
        <f t="shared" si="130"/>
        <v>22.589724254418044</v>
      </c>
      <c r="AJ47" s="121">
        <f t="shared" si="130"/>
        <v>23.590271387751379</v>
      </c>
      <c r="AK47" s="121">
        <f t="shared" si="130"/>
        <v>24.590818521084714</v>
      </c>
      <c r="AL47" s="121">
        <f t="shared" si="130"/>
        <v>25.591365654418048</v>
      </c>
      <c r="AM47" s="121">
        <f t="shared" si="130"/>
        <v>26.591912787751383</v>
      </c>
      <c r="AN47" s="121">
        <f t="shared" si="130"/>
        <v>27.592459921084718</v>
      </c>
      <c r="AO47" s="121">
        <f t="shared" si="130"/>
        <v>28.593007054418052</v>
      </c>
      <c r="AP47" s="121">
        <f t="shared" si="130"/>
        <v>29.593554187751387</v>
      </c>
      <c r="AQ47" s="121">
        <f t="shared" si="130"/>
        <v>30.594101321084722</v>
      </c>
      <c r="AR47" s="221">
        <f t="shared" si="130"/>
        <v>31.594648454418056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7" ht="13.5" thickBot="1" x14ac:dyDescent="0.35">
      <c r="B48" s="1138"/>
      <c r="C48" s="1022"/>
      <c r="D48" s="143" t="s">
        <v>225</v>
      </c>
      <c r="E48" s="155">
        <v>0</v>
      </c>
      <c r="F48" s="145"/>
      <c r="G48" s="162">
        <f t="shared" ref="G48:K48" si="131">G47</f>
        <v>9.5920882129629625E-2</v>
      </c>
      <c r="H48" s="162">
        <f t="shared" si="131"/>
        <v>0.19850220532407409</v>
      </c>
      <c r="I48" s="162">
        <f t="shared" si="131"/>
        <v>0.26688975412037041</v>
      </c>
      <c r="J48" s="162">
        <f t="shared" si="131"/>
        <v>0.31249313055555561</v>
      </c>
      <c r="K48" s="162">
        <f t="shared" si="131"/>
        <v>0.6738783777777777</v>
      </c>
      <c r="L48" s="161">
        <f>L47</f>
        <v>1.4986378</v>
      </c>
      <c r="M48" s="162">
        <f>M47-L47</f>
        <v>1.2371391333333333</v>
      </c>
      <c r="N48" s="162">
        <f>N47-M47</f>
        <v>1.2371391333333333</v>
      </c>
      <c r="O48" s="145"/>
      <c r="P48" s="162">
        <f>P47-O47</f>
        <v>1.1219390211394202</v>
      </c>
      <c r="Q48" s="162">
        <f>Q47-P47</f>
        <v>1.1219391333333331</v>
      </c>
      <c r="R48" s="145"/>
      <c r="S48" s="163">
        <f>S47-R47</f>
        <v>1.1219390211394193</v>
      </c>
      <c r="T48" s="163">
        <f>T47-S47</f>
        <v>1.1219391333333331</v>
      </c>
      <c r="U48" s="163">
        <f>U47-T47</f>
        <v>1.1219391333333331</v>
      </c>
      <c r="V48" s="145"/>
      <c r="W48" s="163">
        <f t="shared" ref="W48:AR48" si="132">W47-V47</f>
        <v>1.0005470332786199</v>
      </c>
      <c r="X48" s="163">
        <f t="shared" si="132"/>
        <v>1.0005471333333329</v>
      </c>
      <c r="Y48" s="163">
        <f t="shared" si="132"/>
        <v>1.0005471333333329</v>
      </c>
      <c r="Z48" s="163">
        <f t="shared" si="132"/>
        <v>1.0005471333333329</v>
      </c>
      <c r="AA48" s="163">
        <f t="shared" si="132"/>
        <v>1.0005471333333329</v>
      </c>
      <c r="AB48" s="163">
        <f t="shared" si="132"/>
        <v>1.0005471333333329</v>
      </c>
      <c r="AC48" s="163">
        <f t="shared" si="132"/>
        <v>1.0005471333333329</v>
      </c>
      <c r="AD48" s="163">
        <f t="shared" si="132"/>
        <v>1.0005471333333347</v>
      </c>
      <c r="AE48" s="163">
        <f t="shared" si="132"/>
        <v>1.0005471333333347</v>
      </c>
      <c r="AF48" s="163">
        <f t="shared" si="132"/>
        <v>1.0005471333333347</v>
      </c>
      <c r="AG48" s="163">
        <f t="shared" si="132"/>
        <v>1.0005471333333347</v>
      </c>
      <c r="AH48" s="163">
        <f t="shared" si="132"/>
        <v>1.0005471333333347</v>
      </c>
      <c r="AI48" s="163">
        <f t="shared" si="132"/>
        <v>1.0005471333333347</v>
      </c>
      <c r="AJ48" s="163">
        <f t="shared" si="132"/>
        <v>1.0005471333333347</v>
      </c>
      <c r="AK48" s="163">
        <f t="shared" si="132"/>
        <v>1.0005471333333347</v>
      </c>
      <c r="AL48" s="163">
        <f t="shared" si="132"/>
        <v>1.0005471333333347</v>
      </c>
      <c r="AM48" s="163">
        <f t="shared" si="132"/>
        <v>1.0005471333333347</v>
      </c>
      <c r="AN48" s="163">
        <f t="shared" si="132"/>
        <v>1.0005471333333347</v>
      </c>
      <c r="AO48" s="163">
        <f t="shared" si="132"/>
        <v>1.0005471333333347</v>
      </c>
      <c r="AP48" s="163">
        <f t="shared" si="132"/>
        <v>1.0005471333333347</v>
      </c>
      <c r="AQ48" s="163">
        <f t="shared" si="132"/>
        <v>1.0005471333333347</v>
      </c>
      <c r="AR48" s="222">
        <f t="shared" si="132"/>
        <v>1.0005471333333347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 t="shared" ref="E49:N49" si="133">SUM(E35:E39)+E15+E26</f>
        <v>2003.3034430555556</v>
      </c>
      <c r="F49" s="166">
        <f t="shared" si="133"/>
        <v>2003.3034430555556</v>
      </c>
      <c r="G49" s="166">
        <f t="shared" si="133"/>
        <v>3.3034430555555558</v>
      </c>
      <c r="H49" s="166">
        <f t="shared" si="133"/>
        <v>3.3034430555555558</v>
      </c>
      <c r="I49" s="166">
        <f t="shared" si="133"/>
        <v>3.3034430555555558</v>
      </c>
      <c r="J49" s="166">
        <f t="shared" si="133"/>
        <v>3.3034430555555558</v>
      </c>
      <c r="K49" s="166">
        <f t="shared" si="133"/>
        <v>3.3034430555555558</v>
      </c>
      <c r="L49" s="166">
        <f t="shared" si="133"/>
        <v>3.3034430555555558</v>
      </c>
      <c r="M49" s="166">
        <f t="shared" si="133"/>
        <v>3.3034430555555558</v>
      </c>
      <c r="N49" s="166">
        <f t="shared" si="133"/>
        <v>3.3034430555555558</v>
      </c>
      <c r="O49" s="166">
        <v>0</v>
      </c>
      <c r="P49" s="166">
        <f t="shared" ref="P49:U49" si="134">SUM(P35:P39)+P15+P26</f>
        <v>3.3034430555555558</v>
      </c>
      <c r="Q49" s="166">
        <f t="shared" si="134"/>
        <v>3.3034430555555558</v>
      </c>
      <c r="R49" s="166">
        <f t="shared" si="134"/>
        <v>3.3034430555555558</v>
      </c>
      <c r="S49" s="166">
        <f t="shared" si="134"/>
        <v>3.3034430555555558</v>
      </c>
      <c r="T49" s="166">
        <f t="shared" si="134"/>
        <v>3.3034430555555558</v>
      </c>
      <c r="U49" s="166">
        <f t="shared" si="134"/>
        <v>3.3034430555555558</v>
      </c>
      <c r="V49" s="166">
        <v>0</v>
      </c>
      <c r="W49" s="166">
        <f t="shared" ref="W49:BB49" si="135">SUM(W35:W39)+W15+W26</f>
        <v>3.3034430555555558</v>
      </c>
      <c r="X49" s="166">
        <f t="shared" si="135"/>
        <v>3.3034430555555558</v>
      </c>
      <c r="Y49" s="166">
        <f t="shared" si="135"/>
        <v>2.5834430555555556</v>
      </c>
      <c r="Z49" s="166">
        <f t="shared" si="135"/>
        <v>2.5834430555555556</v>
      </c>
      <c r="AA49" s="166">
        <f t="shared" si="135"/>
        <v>2.5834430555555556</v>
      </c>
      <c r="AB49" s="166">
        <f t="shared" si="135"/>
        <v>2.5834430555555556</v>
      </c>
      <c r="AC49" s="166">
        <f t="shared" si="135"/>
        <v>2.5834430555555556</v>
      </c>
      <c r="AD49" s="166">
        <f t="shared" si="135"/>
        <v>2.5834430555555556</v>
      </c>
      <c r="AE49" s="166">
        <f t="shared" si="135"/>
        <v>2.5834430555555556</v>
      </c>
      <c r="AF49" s="166">
        <f t="shared" si="135"/>
        <v>2.5834430555555556</v>
      </c>
      <c r="AG49" s="166">
        <f t="shared" si="135"/>
        <v>2.5834430555555556</v>
      </c>
      <c r="AH49" s="166">
        <f t="shared" si="135"/>
        <v>2.5834430555555556</v>
      </c>
      <c r="AI49" s="166">
        <f t="shared" si="135"/>
        <v>2.5834430555555556</v>
      </c>
      <c r="AJ49" s="166">
        <f t="shared" si="135"/>
        <v>2.5834430555555556</v>
      </c>
      <c r="AK49" s="166">
        <f t="shared" si="135"/>
        <v>2.5834430555555556</v>
      </c>
      <c r="AL49" s="166">
        <f t="shared" si="135"/>
        <v>2.5834430555555556</v>
      </c>
      <c r="AM49" s="166">
        <f t="shared" si="135"/>
        <v>2.5834430555555556</v>
      </c>
      <c r="AN49" s="166">
        <f t="shared" si="135"/>
        <v>2.5834430555555556</v>
      </c>
      <c r="AO49" s="166">
        <f t="shared" si="135"/>
        <v>2.5834430555555556</v>
      </c>
      <c r="AP49" s="166">
        <f t="shared" si="135"/>
        <v>2.5834430555555556</v>
      </c>
      <c r="AQ49" s="166">
        <f t="shared" si="135"/>
        <v>2.5834430555555556</v>
      </c>
      <c r="AR49" s="166">
        <f t="shared" si="135"/>
        <v>2.5834430555555556</v>
      </c>
      <c r="AS49" s="166">
        <f t="shared" si="135"/>
        <v>2.5834430555555556</v>
      </c>
      <c r="AT49" s="166">
        <f t="shared" si="135"/>
        <v>2.5834430555555556</v>
      </c>
      <c r="AU49" s="166">
        <f t="shared" si="135"/>
        <v>2.5834430555555556</v>
      </c>
      <c r="AV49" s="166">
        <f t="shared" si="135"/>
        <v>2.5834430555555556</v>
      </c>
      <c r="AW49" s="166">
        <f t="shared" si="135"/>
        <v>2.5834430555555556</v>
      </c>
      <c r="AX49" s="166">
        <f t="shared" si="135"/>
        <v>2.5834430555555556</v>
      </c>
      <c r="AY49" s="166">
        <f t="shared" si="135"/>
        <v>2.5834430555555556</v>
      </c>
      <c r="AZ49" s="166">
        <f t="shared" si="135"/>
        <v>2.5834430555555556</v>
      </c>
      <c r="BA49" s="166">
        <f t="shared" si="135"/>
        <v>2.5834430555555556</v>
      </c>
      <c r="BB49" s="166">
        <f t="shared" si="135"/>
        <v>2.5834430555555556</v>
      </c>
      <c r="BC49" s="166">
        <f t="shared" ref="BC49:CH49" si="136">SUM(BC35:BC39)+BC15+BC26</f>
        <v>2.5834430555555556</v>
      </c>
      <c r="BD49" s="166">
        <f t="shared" si="136"/>
        <v>2.5834430555555556</v>
      </c>
      <c r="BE49" s="166">
        <f t="shared" si="136"/>
        <v>2.5834430555555556</v>
      </c>
      <c r="BF49" s="166">
        <f t="shared" si="136"/>
        <v>2.5834430555555556</v>
      </c>
      <c r="BG49" s="166">
        <f t="shared" si="136"/>
        <v>2.5834430555555556</v>
      </c>
      <c r="BH49" s="166">
        <f t="shared" si="136"/>
        <v>2.5834430555555556</v>
      </c>
      <c r="BI49" s="166">
        <f t="shared" si="136"/>
        <v>2.5834430555555556</v>
      </c>
      <c r="BJ49" s="166">
        <f t="shared" si="136"/>
        <v>2.5834430555555556</v>
      </c>
      <c r="BK49" s="166">
        <f t="shared" si="136"/>
        <v>2.5834430555555556</v>
      </c>
      <c r="BL49" s="166">
        <f t="shared" si="136"/>
        <v>2.5834430555555556</v>
      </c>
      <c r="BM49" s="166">
        <f t="shared" si="136"/>
        <v>2.5834430555555556</v>
      </c>
      <c r="BN49" s="166">
        <f t="shared" si="136"/>
        <v>2.5834430555555556</v>
      </c>
      <c r="BO49" s="166">
        <f t="shared" si="136"/>
        <v>2.5834430555555556</v>
      </c>
      <c r="BP49" s="166">
        <f t="shared" si="136"/>
        <v>2.5834430555555556</v>
      </c>
      <c r="BQ49" s="166">
        <f t="shared" si="136"/>
        <v>2.5834430555555556</v>
      </c>
      <c r="BR49" s="166">
        <f t="shared" si="136"/>
        <v>2.5834430555555556</v>
      </c>
      <c r="BS49" s="166">
        <f t="shared" si="136"/>
        <v>2.5834430555555556</v>
      </c>
      <c r="BT49" s="166">
        <f t="shared" si="136"/>
        <v>2.5834430555555556</v>
      </c>
      <c r="BU49" s="166">
        <f t="shared" si="136"/>
        <v>2.5834430555555556</v>
      </c>
      <c r="BV49" s="166">
        <f t="shared" si="136"/>
        <v>2.5834430555555556</v>
      </c>
      <c r="BW49" s="166">
        <f t="shared" si="136"/>
        <v>2.5834430555555556</v>
      </c>
      <c r="BX49" s="166">
        <f t="shared" si="136"/>
        <v>2.5834430555555556</v>
      </c>
      <c r="BY49" s="166">
        <f t="shared" si="136"/>
        <v>2.5834430555555556</v>
      </c>
      <c r="BZ49" s="166">
        <f t="shared" si="136"/>
        <v>2.5834430555555556</v>
      </c>
      <c r="CA49" s="166">
        <f t="shared" si="136"/>
        <v>2.5834430555555556</v>
      </c>
      <c r="CB49" s="166">
        <f t="shared" si="136"/>
        <v>2.5834430555555556</v>
      </c>
      <c r="CC49" s="166">
        <f t="shared" si="136"/>
        <v>2.5834430555555556</v>
      </c>
      <c r="CD49" s="166">
        <f t="shared" si="136"/>
        <v>2.5834430555555556</v>
      </c>
      <c r="CE49" s="166">
        <f t="shared" si="136"/>
        <v>2.5834430555555556</v>
      </c>
      <c r="CF49" s="166">
        <f t="shared" si="136"/>
        <v>2.5834430555555556</v>
      </c>
      <c r="CG49" s="166">
        <f t="shared" si="136"/>
        <v>2.5834430555555556</v>
      </c>
      <c r="CH49" s="166">
        <f t="shared" si="136"/>
        <v>2.5834430555555556</v>
      </c>
      <c r="CI49" s="166">
        <f t="shared" ref="CI49:CZ49" si="137">SUM(CI35:CI39)+CI15+CI26</f>
        <v>2.5834430555555556</v>
      </c>
      <c r="CJ49" s="166">
        <f t="shared" si="137"/>
        <v>2.5834430555555556</v>
      </c>
      <c r="CK49" s="166">
        <f t="shared" si="137"/>
        <v>2.5834430555555556</v>
      </c>
      <c r="CL49" s="166">
        <f t="shared" si="137"/>
        <v>2.5834430555555556</v>
      </c>
      <c r="CM49" s="166">
        <f t="shared" si="137"/>
        <v>2.5834430555555556</v>
      </c>
      <c r="CN49" s="166">
        <f t="shared" si="137"/>
        <v>2.5834430555555556</v>
      </c>
      <c r="CO49" s="166">
        <f t="shared" si="137"/>
        <v>2.5834430555555556</v>
      </c>
      <c r="CP49" s="166">
        <f t="shared" si="137"/>
        <v>2.5834430555555556</v>
      </c>
      <c r="CQ49" s="166">
        <f t="shared" si="137"/>
        <v>2.5834430555555556</v>
      </c>
      <c r="CR49" s="166">
        <f t="shared" si="137"/>
        <v>2.5834430555555556</v>
      </c>
      <c r="CS49" s="166">
        <f t="shared" si="137"/>
        <v>2.5834430555555556</v>
      </c>
      <c r="CT49" s="166">
        <f t="shared" si="137"/>
        <v>2.5834430555555556</v>
      </c>
      <c r="CU49" s="166">
        <f t="shared" si="137"/>
        <v>2.5834430555555556</v>
      </c>
      <c r="CV49" s="166">
        <f t="shared" si="137"/>
        <v>2.5834430555555556</v>
      </c>
      <c r="CW49" s="166">
        <f t="shared" si="137"/>
        <v>2.5834430555555556</v>
      </c>
      <c r="CX49" s="166">
        <f t="shared" si="137"/>
        <v>2.5834430555555556</v>
      </c>
      <c r="CY49" s="166">
        <f t="shared" si="137"/>
        <v>2.5834430555555556</v>
      </c>
      <c r="CZ49" s="166">
        <f t="shared" si="137"/>
        <v>2.5834430555555556</v>
      </c>
      <c r="DA49" s="157">
        <f>AVERAGE(L49:N49,P49,Q49,S49,T49,U49,W49,X49:CZ49)</f>
        <v>2.663443055555561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1.66941953587963E-2</v>
      </c>
      <c r="F50" s="121">
        <f t="shared" ref="F50:AK50" si="138">F49/1000*(F12-E12)*24+E50</f>
        <v>3.33883907175926E-2</v>
      </c>
      <c r="G50" s="121">
        <f t="shared" si="138"/>
        <v>3.3443448101851861E-2</v>
      </c>
      <c r="H50" s="121">
        <f t="shared" si="138"/>
        <v>3.3608620254629636E-2</v>
      </c>
      <c r="I50" s="121">
        <f t="shared" si="138"/>
        <v>3.3718735023148157E-2</v>
      </c>
      <c r="J50" s="121">
        <f t="shared" si="138"/>
        <v>3.6636776388888896E-2</v>
      </c>
      <c r="K50" s="121">
        <f t="shared" si="138"/>
        <v>5.9760877777777784E-2</v>
      </c>
      <c r="L50" s="161">
        <f t="shared" si="138"/>
        <v>0.11261596666666668</v>
      </c>
      <c r="M50" s="121">
        <f t="shared" si="138"/>
        <v>0.19189860000000003</v>
      </c>
      <c r="N50" s="121">
        <f t="shared" si="138"/>
        <v>0.27118123333333338</v>
      </c>
      <c r="O50" s="121">
        <f t="shared" si="138"/>
        <v>0.27118123333333338</v>
      </c>
      <c r="P50" s="121">
        <f t="shared" si="138"/>
        <v>0.35046385873840341</v>
      </c>
      <c r="Q50" s="121">
        <f t="shared" si="138"/>
        <v>0.42974649207173676</v>
      </c>
      <c r="R50" s="121">
        <f t="shared" si="138"/>
        <v>0.42974650000000014</v>
      </c>
      <c r="S50" s="121">
        <f t="shared" si="138"/>
        <v>0.50902912540507017</v>
      </c>
      <c r="T50" s="121">
        <f t="shared" si="138"/>
        <v>0.58831175873840347</v>
      </c>
      <c r="U50" s="121">
        <f t="shared" si="138"/>
        <v>0.66759439207173676</v>
      </c>
      <c r="V50" s="121">
        <f t="shared" si="138"/>
        <v>0.66759439207173676</v>
      </c>
      <c r="W50" s="121">
        <f t="shared" si="138"/>
        <v>0.74687701747680679</v>
      </c>
      <c r="X50" s="121">
        <f t="shared" si="138"/>
        <v>0.82615965081014009</v>
      </c>
      <c r="Y50" s="121">
        <f t="shared" si="138"/>
        <v>0.88816228414347342</v>
      </c>
      <c r="Z50" s="121">
        <f t="shared" si="138"/>
        <v>0.95016491747680676</v>
      </c>
      <c r="AA50" s="121">
        <f t="shared" si="138"/>
        <v>1.01216755081014</v>
      </c>
      <c r="AB50" s="121">
        <f t="shared" si="138"/>
        <v>1.0741701841434734</v>
      </c>
      <c r="AC50" s="121">
        <f t="shared" si="138"/>
        <v>1.1361728174768069</v>
      </c>
      <c r="AD50" s="121">
        <f t="shared" si="138"/>
        <v>1.1981754508101403</v>
      </c>
      <c r="AE50" s="121">
        <f t="shared" si="138"/>
        <v>1.2601780841434738</v>
      </c>
      <c r="AF50" s="121">
        <f t="shared" si="138"/>
        <v>1.3221807174768072</v>
      </c>
      <c r="AG50" s="121">
        <f t="shared" si="138"/>
        <v>1.3841833508101407</v>
      </c>
      <c r="AH50" s="121">
        <f t="shared" si="138"/>
        <v>1.4461859841434741</v>
      </c>
      <c r="AI50" s="121">
        <f t="shared" si="138"/>
        <v>1.5081886174768075</v>
      </c>
      <c r="AJ50" s="121">
        <f t="shared" si="138"/>
        <v>1.570191250810141</v>
      </c>
      <c r="AK50" s="121">
        <f t="shared" si="138"/>
        <v>1.6321938841434744</v>
      </c>
      <c r="AL50" s="121">
        <f t="shared" ref="AL50:BQ50" si="139">AL49/1000*(AL12-AK12)*24+AK50</f>
        <v>1.6941965174768079</v>
      </c>
      <c r="AM50" s="121">
        <f t="shared" si="139"/>
        <v>1.7561991508101413</v>
      </c>
      <c r="AN50" s="121">
        <f t="shared" si="139"/>
        <v>1.8182017841434748</v>
      </c>
      <c r="AO50" s="121">
        <f t="shared" si="139"/>
        <v>1.8802044174768082</v>
      </c>
      <c r="AP50" s="121">
        <f t="shared" si="139"/>
        <v>1.9422070508101417</v>
      </c>
      <c r="AQ50" s="121">
        <f t="shared" si="139"/>
        <v>2.0042096841434751</v>
      </c>
      <c r="AR50" s="217">
        <f t="shared" si="139"/>
        <v>2.0662123174768086</v>
      </c>
      <c r="AS50" s="121">
        <f t="shared" si="139"/>
        <v>2.128214950810142</v>
      </c>
      <c r="AT50" s="121">
        <f t="shared" si="139"/>
        <v>2.1902175841434754</v>
      </c>
      <c r="AU50" s="121">
        <f t="shared" si="139"/>
        <v>2.2522202174768089</v>
      </c>
      <c r="AV50" s="121">
        <f t="shared" si="139"/>
        <v>2.3142228508101423</v>
      </c>
      <c r="AW50" s="121">
        <f t="shared" si="139"/>
        <v>2.3762254841434758</v>
      </c>
      <c r="AX50" s="121">
        <f t="shared" si="139"/>
        <v>2.4382281174768092</v>
      </c>
      <c r="AY50" s="121">
        <f t="shared" si="139"/>
        <v>2.5002307508101427</v>
      </c>
      <c r="AZ50" s="121">
        <f t="shared" si="139"/>
        <v>2.5622333841434761</v>
      </c>
      <c r="BA50" s="121">
        <f t="shared" si="139"/>
        <v>2.6242360174768096</v>
      </c>
      <c r="BB50" s="121">
        <f t="shared" si="139"/>
        <v>2.686238650810143</v>
      </c>
      <c r="BC50" s="121">
        <f t="shared" si="139"/>
        <v>2.7482412841434765</v>
      </c>
      <c r="BD50" s="121">
        <f t="shared" si="139"/>
        <v>2.8102439174768099</v>
      </c>
      <c r="BE50" s="121">
        <f t="shared" si="139"/>
        <v>2.8722465508101434</v>
      </c>
      <c r="BF50" s="121">
        <f t="shared" si="139"/>
        <v>2.9342491841434768</v>
      </c>
      <c r="BG50" s="121">
        <f t="shared" si="139"/>
        <v>2.9962518174768102</v>
      </c>
      <c r="BH50" s="121">
        <f t="shared" si="139"/>
        <v>3.0582544508101437</v>
      </c>
      <c r="BI50" s="121">
        <f t="shared" si="139"/>
        <v>3.1202570841434771</v>
      </c>
      <c r="BJ50" s="121">
        <f t="shared" si="139"/>
        <v>3.1822597174768106</v>
      </c>
      <c r="BK50" s="121">
        <f t="shared" si="139"/>
        <v>3.244262350810144</v>
      </c>
      <c r="BL50" s="121">
        <f t="shared" si="139"/>
        <v>3.3062649841434775</v>
      </c>
      <c r="BM50" s="121">
        <f t="shared" si="139"/>
        <v>3.3682676174768109</v>
      </c>
      <c r="BN50" s="121">
        <f t="shared" si="139"/>
        <v>3.4302702508101444</v>
      </c>
      <c r="BO50" s="121">
        <f t="shared" si="139"/>
        <v>3.4922728841434778</v>
      </c>
      <c r="BP50" s="121">
        <f t="shared" si="139"/>
        <v>3.5542755174768113</v>
      </c>
      <c r="BQ50" s="121">
        <f t="shared" si="139"/>
        <v>3.6162781508101447</v>
      </c>
      <c r="BR50" s="121">
        <f t="shared" ref="BR50:CW50" si="140">BR49/1000*(BR12-BQ12)*24+BQ50</f>
        <v>3.6782807841434781</v>
      </c>
      <c r="BS50" s="121">
        <f t="shared" si="140"/>
        <v>3.7402834174768116</v>
      </c>
      <c r="BT50" s="121">
        <f t="shared" si="140"/>
        <v>3.802286050810145</v>
      </c>
      <c r="BU50" s="121">
        <f t="shared" si="140"/>
        <v>3.8642886841434785</v>
      </c>
      <c r="BV50" s="121">
        <f t="shared" si="140"/>
        <v>3.9262913174768119</v>
      </c>
      <c r="BW50" s="121">
        <f t="shared" si="140"/>
        <v>3.9882939508101454</v>
      </c>
      <c r="BX50" s="121">
        <f t="shared" si="140"/>
        <v>4.0502965841434788</v>
      </c>
      <c r="BY50" s="121">
        <f t="shared" si="140"/>
        <v>4.1122992174768118</v>
      </c>
      <c r="BZ50" s="121">
        <f t="shared" si="140"/>
        <v>4.1743018508101448</v>
      </c>
      <c r="CA50" s="121">
        <f t="shared" si="140"/>
        <v>4.2363044841434778</v>
      </c>
      <c r="CB50" s="121">
        <f t="shared" si="140"/>
        <v>4.2983071174768108</v>
      </c>
      <c r="CC50" s="121">
        <f t="shared" si="140"/>
        <v>4.3603097508101438</v>
      </c>
      <c r="CD50" s="121">
        <f t="shared" si="140"/>
        <v>4.4223123841434768</v>
      </c>
      <c r="CE50" s="121">
        <f t="shared" si="140"/>
        <v>4.4843150174768098</v>
      </c>
      <c r="CF50" s="121">
        <f t="shared" si="140"/>
        <v>4.5463176508101428</v>
      </c>
      <c r="CG50" s="121">
        <f t="shared" si="140"/>
        <v>4.6083202841434758</v>
      </c>
      <c r="CH50" s="121">
        <f t="shared" si="140"/>
        <v>4.6703229174768088</v>
      </c>
      <c r="CI50" s="121">
        <f t="shared" si="140"/>
        <v>4.7323255508101418</v>
      </c>
      <c r="CJ50" s="121">
        <f t="shared" si="140"/>
        <v>4.7943281841434748</v>
      </c>
      <c r="CK50" s="121">
        <f t="shared" si="140"/>
        <v>4.8563308174768078</v>
      </c>
      <c r="CL50" s="121">
        <f t="shared" si="140"/>
        <v>4.9183334508101408</v>
      </c>
      <c r="CM50" s="121">
        <f t="shared" si="140"/>
        <v>4.9803360841434738</v>
      </c>
      <c r="CN50" s="121">
        <f t="shared" si="140"/>
        <v>5.0423387174768068</v>
      </c>
      <c r="CO50" s="121">
        <f t="shared" si="140"/>
        <v>5.1043413508101398</v>
      </c>
      <c r="CP50" s="121">
        <f t="shared" si="140"/>
        <v>5.1663439841434728</v>
      </c>
      <c r="CQ50" s="121">
        <f t="shared" si="140"/>
        <v>5.2283466174768058</v>
      </c>
      <c r="CR50" s="121">
        <f t="shared" si="140"/>
        <v>5.2903492508101388</v>
      </c>
      <c r="CS50" s="121">
        <f t="shared" si="140"/>
        <v>5.3523518841434718</v>
      </c>
      <c r="CT50" s="121">
        <f t="shared" si="140"/>
        <v>5.4143545174768049</v>
      </c>
      <c r="CU50" s="121">
        <f t="shared" si="140"/>
        <v>5.4763571508101379</v>
      </c>
      <c r="CV50" s="121">
        <f t="shared" si="140"/>
        <v>5.5383597841434709</v>
      </c>
      <c r="CW50" s="121">
        <f t="shared" si="140"/>
        <v>5.6003624174768039</v>
      </c>
      <c r="CX50" s="121">
        <f t="shared" ref="CX50:CZ50" si="141">CX49/1000*(CX12-CW12)*24+CW50</f>
        <v>5.6623650508101369</v>
      </c>
      <c r="CY50" s="121">
        <f t="shared" si="141"/>
        <v>5.7243676841434699</v>
      </c>
      <c r="CZ50" s="231">
        <f t="shared" si="141"/>
        <v>5.7863703174768029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0.11261596666666668</v>
      </c>
      <c r="M51" s="162">
        <f>M50-L50</f>
        <v>7.9282633333333352E-2</v>
      </c>
      <c r="N51" s="162">
        <f>N50-M50</f>
        <v>7.9282633333333352E-2</v>
      </c>
      <c r="O51" s="145"/>
      <c r="P51" s="162">
        <f>P50-O50</f>
        <v>7.9282625405070029E-2</v>
      </c>
      <c r="Q51" s="162">
        <f>Q50-P50</f>
        <v>7.9282633333333352E-2</v>
      </c>
      <c r="R51" s="145"/>
      <c r="S51" s="163">
        <f>S50-R50</f>
        <v>7.9282625405070029E-2</v>
      </c>
      <c r="T51" s="163">
        <f>T50-S50</f>
        <v>7.9282633333333297E-2</v>
      </c>
      <c r="U51" s="163">
        <f>U50-T50</f>
        <v>7.9282633333333297E-2</v>
      </c>
      <c r="V51" s="163">
        <f t="shared" ref="V51:CG51" si="142">V50-U50</f>
        <v>0</v>
      </c>
      <c r="W51" s="163">
        <f t="shared" si="142"/>
        <v>7.9282625405070029E-2</v>
      </c>
      <c r="X51" s="163">
        <f t="shared" si="142"/>
        <v>7.9282633333333297E-2</v>
      </c>
      <c r="Y51" s="163">
        <f t="shared" si="142"/>
        <v>6.2002633333333335E-2</v>
      </c>
      <c r="Z51" s="163">
        <f t="shared" si="142"/>
        <v>6.2002633333333335E-2</v>
      </c>
      <c r="AA51" s="163">
        <f t="shared" si="142"/>
        <v>6.2002633333333224E-2</v>
      </c>
      <c r="AB51" s="163">
        <f t="shared" si="142"/>
        <v>6.2002633333333446E-2</v>
      </c>
      <c r="AC51" s="163">
        <f t="shared" si="142"/>
        <v>6.2002633333333446E-2</v>
      </c>
      <c r="AD51" s="163">
        <f t="shared" si="142"/>
        <v>6.2002633333333446E-2</v>
      </c>
      <c r="AE51" s="163">
        <f t="shared" si="142"/>
        <v>6.2002633333333446E-2</v>
      </c>
      <c r="AF51" s="163">
        <f t="shared" si="142"/>
        <v>6.2002633333333446E-2</v>
      </c>
      <c r="AG51" s="163">
        <f t="shared" si="142"/>
        <v>6.2002633333333446E-2</v>
      </c>
      <c r="AH51" s="163">
        <f t="shared" si="142"/>
        <v>6.2002633333333446E-2</v>
      </c>
      <c r="AI51" s="163">
        <f t="shared" si="142"/>
        <v>6.2002633333333446E-2</v>
      </c>
      <c r="AJ51" s="163">
        <f t="shared" si="142"/>
        <v>6.2002633333333446E-2</v>
      </c>
      <c r="AK51" s="163">
        <f t="shared" si="142"/>
        <v>6.2002633333333446E-2</v>
      </c>
      <c r="AL51" s="163">
        <f t="shared" si="142"/>
        <v>6.2002633333333446E-2</v>
      </c>
      <c r="AM51" s="163">
        <f>AM50-AL50</f>
        <v>6.2002633333333446E-2</v>
      </c>
      <c r="AN51" s="163">
        <f t="shared" si="142"/>
        <v>6.2002633333333446E-2</v>
      </c>
      <c r="AO51" s="163">
        <f t="shared" si="142"/>
        <v>6.2002633333333446E-2</v>
      </c>
      <c r="AP51" s="163">
        <f t="shared" si="142"/>
        <v>6.2002633333333446E-2</v>
      </c>
      <c r="AQ51" s="163">
        <f t="shared" si="142"/>
        <v>6.2002633333333446E-2</v>
      </c>
      <c r="AR51" s="222">
        <f t="shared" si="142"/>
        <v>6.2002633333333446E-2</v>
      </c>
      <c r="AS51" s="163">
        <f t="shared" si="142"/>
        <v>6.2002633333333446E-2</v>
      </c>
      <c r="AT51" s="163">
        <f t="shared" si="142"/>
        <v>6.2002633333333446E-2</v>
      </c>
      <c r="AU51" s="163">
        <f t="shared" si="142"/>
        <v>6.2002633333333446E-2</v>
      </c>
      <c r="AV51" s="163">
        <f t="shared" si="142"/>
        <v>6.2002633333333446E-2</v>
      </c>
      <c r="AW51" s="163">
        <f t="shared" si="142"/>
        <v>6.2002633333333446E-2</v>
      </c>
      <c r="AX51" s="163">
        <f t="shared" si="142"/>
        <v>6.2002633333333446E-2</v>
      </c>
      <c r="AY51" s="163">
        <f t="shared" si="142"/>
        <v>6.2002633333333446E-2</v>
      </c>
      <c r="AZ51" s="163">
        <f t="shared" si="142"/>
        <v>6.2002633333333446E-2</v>
      </c>
      <c r="BA51" s="163">
        <f t="shared" si="142"/>
        <v>6.2002633333333446E-2</v>
      </c>
      <c r="BB51" s="163">
        <f t="shared" si="142"/>
        <v>6.2002633333333446E-2</v>
      </c>
      <c r="BC51" s="163">
        <f t="shared" si="142"/>
        <v>6.2002633333333446E-2</v>
      </c>
      <c r="BD51" s="163">
        <f t="shared" si="142"/>
        <v>6.2002633333333446E-2</v>
      </c>
      <c r="BE51" s="163">
        <f t="shared" si="142"/>
        <v>6.2002633333333446E-2</v>
      </c>
      <c r="BF51" s="163">
        <f t="shared" si="142"/>
        <v>6.2002633333333446E-2</v>
      </c>
      <c r="BG51" s="163">
        <f t="shared" si="142"/>
        <v>6.2002633333333446E-2</v>
      </c>
      <c r="BH51" s="163">
        <f t="shared" si="142"/>
        <v>6.2002633333333446E-2</v>
      </c>
      <c r="BI51" s="163">
        <f t="shared" si="142"/>
        <v>6.2002633333333446E-2</v>
      </c>
      <c r="BJ51" s="163">
        <f t="shared" si="142"/>
        <v>6.2002633333333446E-2</v>
      </c>
      <c r="BK51" s="163">
        <f t="shared" si="142"/>
        <v>6.2002633333333446E-2</v>
      </c>
      <c r="BL51" s="163">
        <f t="shared" si="142"/>
        <v>6.2002633333333446E-2</v>
      </c>
      <c r="BM51" s="163">
        <f t="shared" si="142"/>
        <v>6.2002633333333446E-2</v>
      </c>
      <c r="BN51" s="163">
        <f t="shared" si="142"/>
        <v>6.2002633333333446E-2</v>
      </c>
      <c r="BO51" s="163">
        <f t="shared" si="142"/>
        <v>6.2002633333333446E-2</v>
      </c>
      <c r="BP51" s="163">
        <f t="shared" si="142"/>
        <v>6.2002633333333446E-2</v>
      </c>
      <c r="BQ51" s="163">
        <f t="shared" si="142"/>
        <v>6.2002633333333446E-2</v>
      </c>
      <c r="BR51" s="163">
        <f t="shared" si="142"/>
        <v>6.2002633333333446E-2</v>
      </c>
      <c r="BS51" s="163">
        <f t="shared" si="142"/>
        <v>6.2002633333333446E-2</v>
      </c>
      <c r="BT51" s="163">
        <f t="shared" si="142"/>
        <v>6.2002633333333446E-2</v>
      </c>
      <c r="BU51" s="163">
        <f t="shared" si="142"/>
        <v>6.2002633333333446E-2</v>
      </c>
      <c r="BV51" s="163">
        <f t="shared" si="142"/>
        <v>6.2002633333333446E-2</v>
      </c>
      <c r="BW51" s="163">
        <f t="shared" si="142"/>
        <v>6.2002633333333446E-2</v>
      </c>
      <c r="BX51" s="163">
        <f t="shared" si="142"/>
        <v>6.2002633333333446E-2</v>
      </c>
      <c r="BY51" s="163">
        <f t="shared" si="142"/>
        <v>6.2002633333333002E-2</v>
      </c>
      <c r="BZ51" s="163">
        <f t="shared" si="142"/>
        <v>6.2002633333333002E-2</v>
      </c>
      <c r="CA51" s="163">
        <f t="shared" si="142"/>
        <v>6.2002633333333002E-2</v>
      </c>
      <c r="CB51" s="163">
        <f t="shared" si="142"/>
        <v>6.2002633333333002E-2</v>
      </c>
      <c r="CC51" s="163">
        <f t="shared" si="142"/>
        <v>6.2002633333333002E-2</v>
      </c>
      <c r="CD51" s="163">
        <f t="shared" si="142"/>
        <v>6.2002633333333002E-2</v>
      </c>
      <c r="CE51" s="163">
        <f t="shared" si="142"/>
        <v>6.2002633333333002E-2</v>
      </c>
      <c r="CF51" s="163">
        <f t="shared" si="142"/>
        <v>6.2002633333333002E-2</v>
      </c>
      <c r="CG51" s="163">
        <f t="shared" si="142"/>
        <v>6.2002633333333002E-2</v>
      </c>
      <c r="CH51" s="163">
        <f t="shared" ref="CH51:CZ51" si="143">CH50-CG50</f>
        <v>6.2002633333333002E-2</v>
      </c>
      <c r="CI51" s="163">
        <f t="shared" si="143"/>
        <v>6.2002633333333002E-2</v>
      </c>
      <c r="CJ51" s="163">
        <f t="shared" si="143"/>
        <v>6.2002633333333002E-2</v>
      </c>
      <c r="CK51" s="163">
        <f t="shared" si="143"/>
        <v>6.2002633333333002E-2</v>
      </c>
      <c r="CL51" s="163">
        <f t="shared" si="143"/>
        <v>6.2002633333333002E-2</v>
      </c>
      <c r="CM51" s="163">
        <f t="shared" si="143"/>
        <v>6.2002633333333002E-2</v>
      </c>
      <c r="CN51" s="163">
        <f t="shared" si="143"/>
        <v>6.2002633333333002E-2</v>
      </c>
      <c r="CO51" s="163">
        <f t="shared" si="143"/>
        <v>6.2002633333333002E-2</v>
      </c>
      <c r="CP51" s="163">
        <f t="shared" si="143"/>
        <v>6.2002633333333002E-2</v>
      </c>
      <c r="CQ51" s="163">
        <f t="shared" si="143"/>
        <v>6.2002633333333002E-2</v>
      </c>
      <c r="CR51" s="163">
        <f t="shared" si="143"/>
        <v>6.2002633333333002E-2</v>
      </c>
      <c r="CS51" s="163">
        <f t="shared" si="143"/>
        <v>6.2002633333333002E-2</v>
      </c>
      <c r="CT51" s="163">
        <f t="shared" si="143"/>
        <v>6.2002633333333002E-2</v>
      </c>
      <c r="CU51" s="163">
        <f t="shared" si="143"/>
        <v>6.2002633333333002E-2</v>
      </c>
      <c r="CV51" s="163">
        <f t="shared" si="143"/>
        <v>6.2002633333333002E-2</v>
      </c>
      <c r="CW51" s="163">
        <f t="shared" si="143"/>
        <v>6.2002633333333002E-2</v>
      </c>
      <c r="CX51" s="163">
        <f t="shared" si="143"/>
        <v>6.2002633333333002E-2</v>
      </c>
      <c r="CY51" s="163">
        <f t="shared" si="143"/>
        <v>6.2002633333333002E-2</v>
      </c>
      <c r="CZ51" s="232">
        <f t="shared" si="143"/>
        <v>6.2002633333333002E-2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 t="shared" ref="E52:N52" si="144">SUM(E35:E39)+E15+E26</f>
        <v>2003.3034430555556</v>
      </c>
      <c r="F52" s="159">
        <f t="shared" si="144"/>
        <v>2003.3034430555556</v>
      </c>
      <c r="G52" s="159">
        <f t="shared" si="144"/>
        <v>3.3034430555555558</v>
      </c>
      <c r="H52" s="159">
        <f t="shared" si="144"/>
        <v>3.3034430555555558</v>
      </c>
      <c r="I52" s="159">
        <f t="shared" si="144"/>
        <v>3.3034430555555558</v>
      </c>
      <c r="J52" s="159">
        <f t="shared" si="144"/>
        <v>3.3034430555555558</v>
      </c>
      <c r="K52" s="159">
        <f t="shared" si="144"/>
        <v>3.3034430555555558</v>
      </c>
      <c r="L52" s="159">
        <f t="shared" si="144"/>
        <v>3.3034430555555558</v>
      </c>
      <c r="M52" s="159">
        <f t="shared" si="144"/>
        <v>3.3034430555555558</v>
      </c>
      <c r="N52" s="159">
        <f t="shared" si="144"/>
        <v>3.3034430555555558</v>
      </c>
      <c r="O52" s="159">
        <v>0</v>
      </c>
      <c r="P52" s="159">
        <f t="shared" ref="P52:U52" si="145">SUM(P35:P39)+P15+P26</f>
        <v>3.3034430555555558</v>
      </c>
      <c r="Q52" s="159">
        <f t="shared" si="145"/>
        <v>3.3034430555555558</v>
      </c>
      <c r="R52" s="159">
        <f t="shared" si="145"/>
        <v>3.3034430555555558</v>
      </c>
      <c r="S52" s="159">
        <f t="shared" si="145"/>
        <v>3.3034430555555558</v>
      </c>
      <c r="T52" s="159">
        <f t="shared" si="145"/>
        <v>3.3034430555555558</v>
      </c>
      <c r="U52" s="159">
        <f t="shared" si="145"/>
        <v>3.3034430555555558</v>
      </c>
      <c r="V52" s="159">
        <v>0</v>
      </c>
      <c r="W52" s="159">
        <f t="shared" ref="W52:BB52" si="146">SUM(W35:W39)+W15+W26</f>
        <v>3.3034430555555558</v>
      </c>
      <c r="X52" s="159">
        <f t="shared" si="146"/>
        <v>3.3034430555555558</v>
      </c>
      <c r="Y52" s="159">
        <f t="shared" si="146"/>
        <v>2.5834430555555556</v>
      </c>
      <c r="Z52" s="159">
        <f t="shared" si="146"/>
        <v>2.5834430555555556</v>
      </c>
      <c r="AA52" s="159">
        <f t="shared" si="146"/>
        <v>2.5834430555555556</v>
      </c>
      <c r="AB52" s="159">
        <f t="shared" si="146"/>
        <v>2.5834430555555556</v>
      </c>
      <c r="AC52" s="159">
        <f t="shared" si="146"/>
        <v>2.5834430555555556</v>
      </c>
      <c r="AD52" s="159">
        <f t="shared" si="146"/>
        <v>2.5834430555555556</v>
      </c>
      <c r="AE52" s="159">
        <f t="shared" si="146"/>
        <v>2.5834430555555556</v>
      </c>
      <c r="AF52" s="159">
        <f t="shared" si="146"/>
        <v>2.5834430555555556</v>
      </c>
      <c r="AG52" s="159">
        <f t="shared" si="146"/>
        <v>2.5834430555555556</v>
      </c>
      <c r="AH52" s="159">
        <f t="shared" si="146"/>
        <v>2.5834430555555556</v>
      </c>
      <c r="AI52" s="159">
        <f t="shared" si="146"/>
        <v>2.5834430555555556</v>
      </c>
      <c r="AJ52" s="159">
        <f t="shared" si="146"/>
        <v>2.5834430555555556</v>
      </c>
      <c r="AK52" s="159">
        <f t="shared" si="146"/>
        <v>2.5834430555555556</v>
      </c>
      <c r="AL52" s="159">
        <f t="shared" si="146"/>
        <v>2.5834430555555556</v>
      </c>
      <c r="AM52" s="159">
        <f t="shared" si="146"/>
        <v>2.5834430555555556</v>
      </c>
      <c r="AN52" s="159">
        <f t="shared" si="146"/>
        <v>2.5834430555555556</v>
      </c>
      <c r="AO52" s="159">
        <f t="shared" si="146"/>
        <v>2.5834430555555556</v>
      </c>
      <c r="AP52" s="159">
        <f t="shared" si="146"/>
        <v>2.5834430555555556</v>
      </c>
      <c r="AQ52" s="159">
        <f t="shared" si="146"/>
        <v>2.5834430555555556</v>
      </c>
      <c r="AR52" s="159">
        <f t="shared" si="146"/>
        <v>2.5834430555555556</v>
      </c>
      <c r="AS52" s="159">
        <f t="shared" si="146"/>
        <v>2.5834430555555556</v>
      </c>
      <c r="AT52" s="159">
        <f t="shared" si="146"/>
        <v>2.5834430555555556</v>
      </c>
      <c r="AU52" s="159">
        <f t="shared" si="146"/>
        <v>2.5834430555555556</v>
      </c>
      <c r="AV52" s="159">
        <f t="shared" si="146"/>
        <v>2.5834430555555556</v>
      </c>
      <c r="AW52" s="159">
        <f t="shared" si="146"/>
        <v>2.5834430555555556</v>
      </c>
      <c r="AX52" s="159">
        <f t="shared" si="146"/>
        <v>2.5834430555555556</v>
      </c>
      <c r="AY52" s="159">
        <f t="shared" si="146"/>
        <v>2.5834430555555556</v>
      </c>
      <c r="AZ52" s="159">
        <f t="shared" si="146"/>
        <v>2.5834430555555556</v>
      </c>
      <c r="BA52" s="159">
        <f t="shared" si="146"/>
        <v>2.5834430555555556</v>
      </c>
      <c r="BB52" s="159">
        <f t="shared" si="146"/>
        <v>2.5834430555555556</v>
      </c>
      <c r="BC52" s="159">
        <f t="shared" ref="BC52:CH52" si="147">SUM(BC35:BC39)+BC15+BC26</f>
        <v>2.5834430555555556</v>
      </c>
      <c r="BD52" s="159">
        <f t="shared" si="147"/>
        <v>2.5834430555555556</v>
      </c>
      <c r="BE52" s="159">
        <f t="shared" si="147"/>
        <v>2.5834430555555556</v>
      </c>
      <c r="BF52" s="159">
        <f t="shared" si="147"/>
        <v>2.5834430555555556</v>
      </c>
      <c r="BG52" s="159">
        <f t="shared" si="147"/>
        <v>2.5834430555555556</v>
      </c>
      <c r="BH52" s="159">
        <f t="shared" si="147"/>
        <v>2.5834430555555556</v>
      </c>
      <c r="BI52" s="159">
        <f t="shared" si="147"/>
        <v>2.5834430555555556</v>
      </c>
      <c r="BJ52" s="159">
        <f t="shared" si="147"/>
        <v>2.5834430555555556</v>
      </c>
      <c r="BK52" s="159">
        <f t="shared" si="147"/>
        <v>2.5834430555555556</v>
      </c>
      <c r="BL52" s="159">
        <f t="shared" si="147"/>
        <v>2.5834430555555556</v>
      </c>
      <c r="BM52" s="159">
        <f t="shared" si="147"/>
        <v>2.5834430555555556</v>
      </c>
      <c r="BN52" s="159">
        <f t="shared" si="147"/>
        <v>2.5834430555555556</v>
      </c>
      <c r="BO52" s="159">
        <f t="shared" si="147"/>
        <v>2.5834430555555556</v>
      </c>
      <c r="BP52" s="159">
        <f t="shared" si="147"/>
        <v>2.5834430555555556</v>
      </c>
      <c r="BQ52" s="159">
        <f t="shared" si="147"/>
        <v>2.5834430555555556</v>
      </c>
      <c r="BR52" s="159">
        <f t="shared" si="147"/>
        <v>2.5834430555555556</v>
      </c>
      <c r="BS52" s="159">
        <f t="shared" si="147"/>
        <v>2.5834430555555556</v>
      </c>
      <c r="BT52" s="159">
        <f t="shared" si="147"/>
        <v>2.5834430555555556</v>
      </c>
      <c r="BU52" s="159">
        <f t="shared" si="147"/>
        <v>2.5834430555555556</v>
      </c>
      <c r="BV52" s="159">
        <f t="shared" si="147"/>
        <v>2.5834430555555556</v>
      </c>
      <c r="BW52" s="159">
        <f t="shared" si="147"/>
        <v>2.5834430555555556</v>
      </c>
      <c r="BX52" s="159">
        <f t="shared" si="147"/>
        <v>2.5834430555555556</v>
      </c>
      <c r="BY52" s="159">
        <f t="shared" si="147"/>
        <v>2.5834430555555556</v>
      </c>
      <c r="BZ52" s="159">
        <f t="shared" si="147"/>
        <v>2.5834430555555556</v>
      </c>
      <c r="CA52" s="159">
        <f t="shared" si="147"/>
        <v>2.5834430555555556</v>
      </c>
      <c r="CB52" s="159">
        <f t="shared" si="147"/>
        <v>2.5834430555555556</v>
      </c>
      <c r="CC52" s="159">
        <f t="shared" si="147"/>
        <v>2.5834430555555556</v>
      </c>
      <c r="CD52" s="159">
        <f t="shared" si="147"/>
        <v>2.5834430555555556</v>
      </c>
      <c r="CE52" s="159">
        <f t="shared" si="147"/>
        <v>2.5834430555555556</v>
      </c>
      <c r="CF52" s="159">
        <f t="shared" si="147"/>
        <v>2.5834430555555556</v>
      </c>
      <c r="CG52" s="159">
        <f t="shared" si="147"/>
        <v>2.5834430555555556</v>
      </c>
      <c r="CH52" s="159">
        <f t="shared" si="147"/>
        <v>2.5834430555555556</v>
      </c>
      <c r="CI52" s="159">
        <f t="shared" ref="CI52:CZ52" si="148">SUM(CI35:CI39)+CI15+CI26</f>
        <v>2.5834430555555556</v>
      </c>
      <c r="CJ52" s="159">
        <f t="shared" si="148"/>
        <v>2.5834430555555556</v>
      </c>
      <c r="CK52" s="159">
        <f t="shared" si="148"/>
        <v>2.5834430555555556</v>
      </c>
      <c r="CL52" s="159">
        <f t="shared" si="148"/>
        <v>2.5834430555555556</v>
      </c>
      <c r="CM52" s="159">
        <f t="shared" si="148"/>
        <v>2.5834430555555556</v>
      </c>
      <c r="CN52" s="159">
        <f t="shared" si="148"/>
        <v>2.5834430555555556</v>
      </c>
      <c r="CO52" s="159">
        <f t="shared" si="148"/>
        <v>2.5834430555555556</v>
      </c>
      <c r="CP52" s="159">
        <f t="shared" si="148"/>
        <v>2.5834430555555556</v>
      </c>
      <c r="CQ52" s="159">
        <f t="shared" si="148"/>
        <v>2.5834430555555556</v>
      </c>
      <c r="CR52" s="159">
        <f t="shared" si="148"/>
        <v>2.5834430555555556</v>
      </c>
      <c r="CS52" s="159">
        <f t="shared" si="148"/>
        <v>2.5834430555555556</v>
      </c>
      <c r="CT52" s="159">
        <f t="shared" si="148"/>
        <v>2.5834430555555556</v>
      </c>
      <c r="CU52" s="159">
        <f t="shared" si="148"/>
        <v>2.5834430555555556</v>
      </c>
      <c r="CV52" s="159">
        <f t="shared" si="148"/>
        <v>2.5834430555555556</v>
      </c>
      <c r="CW52" s="159">
        <f t="shared" si="148"/>
        <v>2.5834430555555556</v>
      </c>
      <c r="CX52" s="159">
        <f t="shared" si="148"/>
        <v>2.5834430555555556</v>
      </c>
      <c r="CY52" s="159">
        <f t="shared" si="148"/>
        <v>2.5834430555555556</v>
      </c>
      <c r="CZ52" s="159">
        <f t="shared" si="148"/>
        <v>2.5834430555555556</v>
      </c>
      <c r="DA52" s="157">
        <f t="shared" ref="DA52" si="149">AVERAGE(L52:N52,P52,Q52,S52,T52,U52,W52,X52:CZ52)</f>
        <v>2.663443055555561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1.66941953587963E-2</v>
      </c>
      <c r="F53" s="121">
        <f t="shared" ref="F53:AK53" si="150">F52/1000*(F12-E12)*24+E53</f>
        <v>3.33883907175926E-2</v>
      </c>
      <c r="G53" s="121">
        <f t="shared" si="150"/>
        <v>3.3443448101851861E-2</v>
      </c>
      <c r="H53" s="121">
        <f t="shared" si="150"/>
        <v>3.3608620254629636E-2</v>
      </c>
      <c r="I53" s="121">
        <f t="shared" si="150"/>
        <v>3.3718735023148157E-2</v>
      </c>
      <c r="J53" s="121">
        <f t="shared" si="150"/>
        <v>3.6636776388888896E-2</v>
      </c>
      <c r="K53" s="121">
        <f t="shared" si="150"/>
        <v>5.9760877777777784E-2</v>
      </c>
      <c r="L53" s="161">
        <f t="shared" si="150"/>
        <v>0.11261596666666668</v>
      </c>
      <c r="M53" s="121">
        <f t="shared" si="150"/>
        <v>0.19189860000000003</v>
      </c>
      <c r="N53" s="121">
        <f t="shared" si="150"/>
        <v>0.27118123333333338</v>
      </c>
      <c r="O53" s="121">
        <f t="shared" si="150"/>
        <v>0.27118123333333338</v>
      </c>
      <c r="P53" s="121">
        <f t="shared" si="150"/>
        <v>0.35046385873840341</v>
      </c>
      <c r="Q53" s="121">
        <f t="shared" si="150"/>
        <v>0.42974649207173676</v>
      </c>
      <c r="R53" s="121">
        <f t="shared" si="150"/>
        <v>0.42974650000000014</v>
      </c>
      <c r="S53" s="121">
        <f t="shared" si="150"/>
        <v>0.50902912540507017</v>
      </c>
      <c r="T53" s="121">
        <f t="shared" si="150"/>
        <v>0.58831175873840347</v>
      </c>
      <c r="U53" s="121">
        <f t="shared" si="150"/>
        <v>0.66759439207173676</v>
      </c>
      <c r="V53" s="121">
        <f t="shared" si="150"/>
        <v>0.66759439207173676</v>
      </c>
      <c r="W53" s="121">
        <f t="shared" si="150"/>
        <v>0.74687701747680679</v>
      </c>
      <c r="X53" s="121">
        <f t="shared" si="150"/>
        <v>0.82615965081014009</v>
      </c>
      <c r="Y53" s="121">
        <f t="shared" si="150"/>
        <v>0.88816228414347342</v>
      </c>
      <c r="Z53" s="121">
        <f t="shared" si="150"/>
        <v>0.95016491747680676</v>
      </c>
      <c r="AA53" s="121">
        <f t="shared" si="150"/>
        <v>1.01216755081014</v>
      </c>
      <c r="AB53" s="121">
        <f t="shared" si="150"/>
        <v>1.0741701841434734</v>
      </c>
      <c r="AC53" s="121">
        <f t="shared" si="150"/>
        <v>1.1361728174768069</v>
      </c>
      <c r="AD53" s="121">
        <f t="shared" si="150"/>
        <v>1.1981754508101403</v>
      </c>
      <c r="AE53" s="121">
        <f t="shared" si="150"/>
        <v>1.2601780841434738</v>
      </c>
      <c r="AF53" s="121">
        <f t="shared" si="150"/>
        <v>1.3221807174768072</v>
      </c>
      <c r="AG53" s="121">
        <f t="shared" si="150"/>
        <v>1.3841833508101407</v>
      </c>
      <c r="AH53" s="121">
        <f t="shared" si="150"/>
        <v>1.4461859841434741</v>
      </c>
      <c r="AI53" s="121">
        <f t="shared" si="150"/>
        <v>1.5081886174768075</v>
      </c>
      <c r="AJ53" s="121">
        <f t="shared" si="150"/>
        <v>1.570191250810141</v>
      </c>
      <c r="AK53" s="121">
        <f t="shared" si="150"/>
        <v>1.6321938841434744</v>
      </c>
      <c r="AL53" s="121">
        <f t="shared" ref="AL53:BQ53" si="151">AL52/1000*(AL12-AK12)*24+AK53</f>
        <v>1.6941965174768079</v>
      </c>
      <c r="AM53" s="121">
        <f t="shared" si="151"/>
        <v>1.7561991508101413</v>
      </c>
      <c r="AN53" s="121">
        <f t="shared" si="151"/>
        <v>1.8182017841434748</v>
      </c>
      <c r="AO53" s="121">
        <f t="shared" si="151"/>
        <v>1.8802044174768082</v>
      </c>
      <c r="AP53" s="121">
        <f t="shared" si="151"/>
        <v>1.9422070508101417</v>
      </c>
      <c r="AQ53" s="121">
        <f t="shared" si="151"/>
        <v>2.0042096841434751</v>
      </c>
      <c r="AR53" s="217">
        <f t="shared" si="151"/>
        <v>2.0662123174768086</v>
      </c>
      <c r="AS53" s="121">
        <f t="shared" si="151"/>
        <v>2.128214950810142</v>
      </c>
      <c r="AT53" s="121">
        <f t="shared" si="151"/>
        <v>2.1902175841434754</v>
      </c>
      <c r="AU53" s="121">
        <f t="shared" si="151"/>
        <v>2.2522202174768089</v>
      </c>
      <c r="AV53" s="121">
        <f t="shared" si="151"/>
        <v>2.3142228508101423</v>
      </c>
      <c r="AW53" s="121">
        <f t="shared" si="151"/>
        <v>2.3762254841434758</v>
      </c>
      <c r="AX53" s="121">
        <f t="shared" si="151"/>
        <v>2.4382281174768092</v>
      </c>
      <c r="AY53" s="121">
        <f t="shared" si="151"/>
        <v>2.5002307508101427</v>
      </c>
      <c r="AZ53" s="121">
        <f t="shared" si="151"/>
        <v>2.5622333841434761</v>
      </c>
      <c r="BA53" s="121">
        <f t="shared" si="151"/>
        <v>2.6242360174768096</v>
      </c>
      <c r="BB53" s="121">
        <f t="shared" si="151"/>
        <v>2.686238650810143</v>
      </c>
      <c r="BC53" s="121">
        <f t="shared" si="151"/>
        <v>2.7482412841434765</v>
      </c>
      <c r="BD53" s="121">
        <f t="shared" si="151"/>
        <v>2.8102439174768099</v>
      </c>
      <c r="BE53" s="121">
        <f t="shared" si="151"/>
        <v>2.8722465508101434</v>
      </c>
      <c r="BF53" s="121">
        <f t="shared" si="151"/>
        <v>2.9342491841434768</v>
      </c>
      <c r="BG53" s="121">
        <f t="shared" si="151"/>
        <v>2.9962518174768102</v>
      </c>
      <c r="BH53" s="121">
        <f t="shared" si="151"/>
        <v>3.0582544508101437</v>
      </c>
      <c r="BI53" s="121">
        <f t="shared" si="151"/>
        <v>3.1202570841434771</v>
      </c>
      <c r="BJ53" s="121">
        <f t="shared" si="151"/>
        <v>3.1822597174768106</v>
      </c>
      <c r="BK53" s="121">
        <f t="shared" si="151"/>
        <v>3.244262350810144</v>
      </c>
      <c r="BL53" s="121">
        <f t="shared" si="151"/>
        <v>3.3062649841434775</v>
      </c>
      <c r="BM53" s="121">
        <f t="shared" si="151"/>
        <v>3.3682676174768109</v>
      </c>
      <c r="BN53" s="121">
        <f t="shared" si="151"/>
        <v>3.4302702508101444</v>
      </c>
      <c r="BO53" s="121">
        <f t="shared" si="151"/>
        <v>3.4922728841434778</v>
      </c>
      <c r="BP53" s="121">
        <f t="shared" si="151"/>
        <v>3.5542755174768113</v>
      </c>
      <c r="BQ53" s="121">
        <f t="shared" si="151"/>
        <v>3.6162781508101447</v>
      </c>
      <c r="BR53" s="121">
        <f t="shared" ref="BR53:CW53" si="152">BR52/1000*(BR12-BQ12)*24+BQ53</f>
        <v>3.6782807841434781</v>
      </c>
      <c r="BS53" s="121">
        <f t="shared" si="152"/>
        <v>3.7402834174768116</v>
      </c>
      <c r="BT53" s="121">
        <f t="shared" si="152"/>
        <v>3.802286050810145</v>
      </c>
      <c r="BU53" s="121">
        <f t="shared" si="152"/>
        <v>3.8642886841434785</v>
      </c>
      <c r="BV53" s="121">
        <f t="shared" si="152"/>
        <v>3.9262913174768119</v>
      </c>
      <c r="BW53" s="121">
        <f t="shared" si="152"/>
        <v>3.9882939508101454</v>
      </c>
      <c r="BX53" s="121">
        <f t="shared" si="152"/>
        <v>4.0502965841434788</v>
      </c>
      <c r="BY53" s="121">
        <f t="shared" si="152"/>
        <v>4.1122992174768118</v>
      </c>
      <c r="BZ53" s="121">
        <f t="shared" si="152"/>
        <v>4.1743018508101448</v>
      </c>
      <c r="CA53" s="121">
        <f t="shared" si="152"/>
        <v>4.2363044841434778</v>
      </c>
      <c r="CB53" s="121">
        <f t="shared" si="152"/>
        <v>4.2983071174768108</v>
      </c>
      <c r="CC53" s="121">
        <f t="shared" si="152"/>
        <v>4.3603097508101438</v>
      </c>
      <c r="CD53" s="121">
        <f t="shared" si="152"/>
        <v>4.4223123841434768</v>
      </c>
      <c r="CE53" s="121">
        <f t="shared" si="152"/>
        <v>4.4843150174768098</v>
      </c>
      <c r="CF53" s="121">
        <f t="shared" si="152"/>
        <v>4.5463176508101428</v>
      </c>
      <c r="CG53" s="121">
        <f t="shared" si="152"/>
        <v>4.6083202841434758</v>
      </c>
      <c r="CH53" s="121">
        <f t="shared" si="152"/>
        <v>4.6703229174768088</v>
      </c>
      <c r="CI53" s="121">
        <f t="shared" si="152"/>
        <v>4.7323255508101418</v>
      </c>
      <c r="CJ53" s="121">
        <f t="shared" si="152"/>
        <v>4.7943281841434748</v>
      </c>
      <c r="CK53" s="121">
        <f t="shared" si="152"/>
        <v>4.8563308174768078</v>
      </c>
      <c r="CL53" s="121">
        <f t="shared" si="152"/>
        <v>4.9183334508101408</v>
      </c>
      <c r="CM53" s="121">
        <f t="shared" si="152"/>
        <v>4.9803360841434738</v>
      </c>
      <c r="CN53" s="121">
        <f t="shared" si="152"/>
        <v>5.0423387174768068</v>
      </c>
      <c r="CO53" s="121">
        <f t="shared" si="152"/>
        <v>5.1043413508101398</v>
      </c>
      <c r="CP53" s="121">
        <f t="shared" si="152"/>
        <v>5.1663439841434728</v>
      </c>
      <c r="CQ53" s="121">
        <f t="shared" si="152"/>
        <v>5.2283466174768058</v>
      </c>
      <c r="CR53" s="121">
        <f t="shared" si="152"/>
        <v>5.2903492508101388</v>
      </c>
      <c r="CS53" s="121">
        <f t="shared" si="152"/>
        <v>5.3523518841434718</v>
      </c>
      <c r="CT53" s="121">
        <f t="shared" si="152"/>
        <v>5.4143545174768049</v>
      </c>
      <c r="CU53" s="121">
        <f t="shared" si="152"/>
        <v>5.4763571508101379</v>
      </c>
      <c r="CV53" s="121">
        <f t="shared" si="152"/>
        <v>5.5383597841434709</v>
      </c>
      <c r="CW53" s="121">
        <f t="shared" si="152"/>
        <v>5.6003624174768039</v>
      </c>
      <c r="CX53" s="121">
        <f t="shared" ref="CX53:CZ53" si="153">CX52/1000*(CX12-CW12)*24+CW53</f>
        <v>5.6623650508101369</v>
      </c>
      <c r="CY53" s="121">
        <f t="shared" si="153"/>
        <v>5.7243676841434699</v>
      </c>
      <c r="CZ53" s="231">
        <f t="shared" si="153"/>
        <v>5.7863703174768029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0.11261596666666668</v>
      </c>
      <c r="M54" s="163">
        <f>M53-L53</f>
        <v>7.9282633333333352E-2</v>
      </c>
      <c r="N54" s="163">
        <f>N53-M53</f>
        <v>7.9282633333333352E-2</v>
      </c>
      <c r="O54" s="145"/>
      <c r="P54" s="162">
        <f>P53-O53</f>
        <v>7.9282625405070029E-2</v>
      </c>
      <c r="Q54" s="162">
        <f>Q53-P53</f>
        <v>7.9282633333333352E-2</v>
      </c>
      <c r="R54" s="145"/>
      <c r="S54" s="163">
        <f>S53-R53</f>
        <v>7.9282625405070029E-2</v>
      </c>
      <c r="T54" s="163">
        <f>T53-S53</f>
        <v>7.9282633333333297E-2</v>
      </c>
      <c r="U54" s="163">
        <f>U53-T53</f>
        <v>7.9282633333333297E-2</v>
      </c>
      <c r="V54" s="163">
        <f t="shared" ref="V54:CG54" si="154">V53-U53</f>
        <v>0</v>
      </c>
      <c r="W54" s="163">
        <f t="shared" si="154"/>
        <v>7.9282625405070029E-2</v>
      </c>
      <c r="X54" s="163">
        <f t="shared" si="154"/>
        <v>7.9282633333333297E-2</v>
      </c>
      <c r="Y54" s="163">
        <f t="shared" si="154"/>
        <v>6.2002633333333335E-2</v>
      </c>
      <c r="Z54" s="163">
        <f t="shared" si="154"/>
        <v>6.2002633333333335E-2</v>
      </c>
      <c r="AA54" s="163">
        <f t="shared" si="154"/>
        <v>6.2002633333333224E-2</v>
      </c>
      <c r="AB54" s="163">
        <f t="shared" si="154"/>
        <v>6.2002633333333446E-2</v>
      </c>
      <c r="AC54" s="163">
        <f t="shared" si="154"/>
        <v>6.2002633333333446E-2</v>
      </c>
      <c r="AD54" s="163">
        <f t="shared" si="154"/>
        <v>6.2002633333333446E-2</v>
      </c>
      <c r="AE54" s="163">
        <f t="shared" si="154"/>
        <v>6.2002633333333446E-2</v>
      </c>
      <c r="AF54" s="163">
        <f t="shared" si="154"/>
        <v>6.2002633333333446E-2</v>
      </c>
      <c r="AG54" s="163">
        <f t="shared" si="154"/>
        <v>6.2002633333333446E-2</v>
      </c>
      <c r="AH54" s="163">
        <f t="shared" si="154"/>
        <v>6.2002633333333446E-2</v>
      </c>
      <c r="AI54" s="163">
        <f t="shared" si="154"/>
        <v>6.2002633333333446E-2</v>
      </c>
      <c r="AJ54" s="163">
        <f t="shared" si="154"/>
        <v>6.2002633333333446E-2</v>
      </c>
      <c r="AK54" s="163">
        <f t="shared" si="154"/>
        <v>6.2002633333333446E-2</v>
      </c>
      <c r="AL54" s="163">
        <f t="shared" si="154"/>
        <v>6.2002633333333446E-2</v>
      </c>
      <c r="AM54" s="163">
        <f t="shared" si="154"/>
        <v>6.2002633333333446E-2</v>
      </c>
      <c r="AN54" s="163">
        <f t="shared" si="154"/>
        <v>6.2002633333333446E-2</v>
      </c>
      <c r="AO54" s="163">
        <f t="shared" si="154"/>
        <v>6.2002633333333446E-2</v>
      </c>
      <c r="AP54" s="163">
        <f t="shared" si="154"/>
        <v>6.2002633333333446E-2</v>
      </c>
      <c r="AQ54" s="163">
        <f t="shared" si="154"/>
        <v>6.2002633333333446E-2</v>
      </c>
      <c r="AR54" s="222">
        <f t="shared" si="154"/>
        <v>6.2002633333333446E-2</v>
      </c>
      <c r="AS54" s="163">
        <f t="shared" si="154"/>
        <v>6.2002633333333446E-2</v>
      </c>
      <c r="AT54" s="163">
        <f t="shared" si="154"/>
        <v>6.2002633333333446E-2</v>
      </c>
      <c r="AU54" s="163">
        <f t="shared" si="154"/>
        <v>6.2002633333333446E-2</v>
      </c>
      <c r="AV54" s="163">
        <f t="shared" si="154"/>
        <v>6.2002633333333446E-2</v>
      </c>
      <c r="AW54" s="163">
        <f t="shared" si="154"/>
        <v>6.2002633333333446E-2</v>
      </c>
      <c r="AX54" s="163">
        <f t="shared" si="154"/>
        <v>6.2002633333333446E-2</v>
      </c>
      <c r="AY54" s="163">
        <f t="shared" si="154"/>
        <v>6.2002633333333446E-2</v>
      </c>
      <c r="AZ54" s="163">
        <f t="shared" si="154"/>
        <v>6.2002633333333446E-2</v>
      </c>
      <c r="BA54" s="163">
        <f t="shared" si="154"/>
        <v>6.2002633333333446E-2</v>
      </c>
      <c r="BB54" s="163">
        <f t="shared" si="154"/>
        <v>6.2002633333333446E-2</v>
      </c>
      <c r="BC54" s="163">
        <f t="shared" si="154"/>
        <v>6.2002633333333446E-2</v>
      </c>
      <c r="BD54" s="163">
        <f t="shared" si="154"/>
        <v>6.2002633333333446E-2</v>
      </c>
      <c r="BE54" s="163">
        <f t="shared" si="154"/>
        <v>6.2002633333333446E-2</v>
      </c>
      <c r="BF54" s="163">
        <f t="shared" si="154"/>
        <v>6.2002633333333446E-2</v>
      </c>
      <c r="BG54" s="163">
        <f t="shared" si="154"/>
        <v>6.2002633333333446E-2</v>
      </c>
      <c r="BH54" s="163">
        <f t="shared" si="154"/>
        <v>6.2002633333333446E-2</v>
      </c>
      <c r="BI54" s="163">
        <f t="shared" si="154"/>
        <v>6.2002633333333446E-2</v>
      </c>
      <c r="BJ54" s="163">
        <f t="shared" si="154"/>
        <v>6.2002633333333446E-2</v>
      </c>
      <c r="BK54" s="163">
        <f t="shared" si="154"/>
        <v>6.2002633333333446E-2</v>
      </c>
      <c r="BL54" s="163">
        <f t="shared" si="154"/>
        <v>6.2002633333333446E-2</v>
      </c>
      <c r="BM54" s="163">
        <f t="shared" si="154"/>
        <v>6.2002633333333446E-2</v>
      </c>
      <c r="BN54" s="163">
        <f t="shared" si="154"/>
        <v>6.2002633333333446E-2</v>
      </c>
      <c r="BO54" s="163">
        <f t="shared" si="154"/>
        <v>6.2002633333333446E-2</v>
      </c>
      <c r="BP54" s="163">
        <f t="shared" si="154"/>
        <v>6.2002633333333446E-2</v>
      </c>
      <c r="BQ54" s="163">
        <f t="shared" si="154"/>
        <v>6.2002633333333446E-2</v>
      </c>
      <c r="BR54" s="163">
        <f t="shared" si="154"/>
        <v>6.2002633333333446E-2</v>
      </c>
      <c r="BS54" s="163">
        <f t="shared" si="154"/>
        <v>6.2002633333333446E-2</v>
      </c>
      <c r="BT54" s="163">
        <f t="shared" si="154"/>
        <v>6.2002633333333446E-2</v>
      </c>
      <c r="BU54" s="163">
        <f t="shared" si="154"/>
        <v>6.2002633333333446E-2</v>
      </c>
      <c r="BV54" s="163">
        <f t="shared" si="154"/>
        <v>6.2002633333333446E-2</v>
      </c>
      <c r="BW54" s="163">
        <f t="shared" si="154"/>
        <v>6.2002633333333446E-2</v>
      </c>
      <c r="BX54" s="163">
        <f t="shared" si="154"/>
        <v>6.2002633333333446E-2</v>
      </c>
      <c r="BY54" s="163">
        <f t="shared" si="154"/>
        <v>6.2002633333333002E-2</v>
      </c>
      <c r="BZ54" s="163">
        <f t="shared" si="154"/>
        <v>6.2002633333333002E-2</v>
      </c>
      <c r="CA54" s="163">
        <f t="shared" si="154"/>
        <v>6.2002633333333002E-2</v>
      </c>
      <c r="CB54" s="163">
        <f t="shared" si="154"/>
        <v>6.2002633333333002E-2</v>
      </c>
      <c r="CC54" s="163">
        <f t="shared" si="154"/>
        <v>6.2002633333333002E-2</v>
      </c>
      <c r="CD54" s="163">
        <f t="shared" si="154"/>
        <v>6.2002633333333002E-2</v>
      </c>
      <c r="CE54" s="163">
        <f t="shared" si="154"/>
        <v>6.2002633333333002E-2</v>
      </c>
      <c r="CF54" s="163">
        <f t="shared" si="154"/>
        <v>6.2002633333333002E-2</v>
      </c>
      <c r="CG54" s="163">
        <f t="shared" si="154"/>
        <v>6.2002633333333002E-2</v>
      </c>
      <c r="CH54" s="163">
        <f t="shared" ref="CH54:CZ54" si="155">CH53-CG53</f>
        <v>6.2002633333333002E-2</v>
      </c>
      <c r="CI54" s="163">
        <f t="shared" si="155"/>
        <v>6.2002633333333002E-2</v>
      </c>
      <c r="CJ54" s="163">
        <f t="shared" si="155"/>
        <v>6.2002633333333002E-2</v>
      </c>
      <c r="CK54" s="163">
        <f t="shared" si="155"/>
        <v>6.2002633333333002E-2</v>
      </c>
      <c r="CL54" s="163">
        <f t="shared" si="155"/>
        <v>6.2002633333333002E-2</v>
      </c>
      <c r="CM54" s="163">
        <f t="shared" si="155"/>
        <v>6.2002633333333002E-2</v>
      </c>
      <c r="CN54" s="163">
        <f t="shared" si="155"/>
        <v>6.2002633333333002E-2</v>
      </c>
      <c r="CO54" s="163">
        <f t="shared" si="155"/>
        <v>6.2002633333333002E-2</v>
      </c>
      <c r="CP54" s="163">
        <f t="shared" si="155"/>
        <v>6.2002633333333002E-2</v>
      </c>
      <c r="CQ54" s="163">
        <f t="shared" si="155"/>
        <v>6.2002633333333002E-2</v>
      </c>
      <c r="CR54" s="163">
        <f t="shared" si="155"/>
        <v>6.2002633333333002E-2</v>
      </c>
      <c r="CS54" s="163">
        <f t="shared" si="155"/>
        <v>6.2002633333333002E-2</v>
      </c>
      <c r="CT54" s="163">
        <f t="shared" si="155"/>
        <v>6.2002633333333002E-2</v>
      </c>
      <c r="CU54" s="163">
        <f t="shared" si="155"/>
        <v>6.2002633333333002E-2</v>
      </c>
      <c r="CV54" s="163">
        <f t="shared" si="155"/>
        <v>6.2002633333333002E-2</v>
      </c>
      <c r="CW54" s="163">
        <f t="shared" si="155"/>
        <v>6.2002633333333002E-2</v>
      </c>
      <c r="CX54" s="163">
        <f t="shared" si="155"/>
        <v>6.2002633333333002E-2</v>
      </c>
      <c r="CY54" s="163">
        <f t="shared" si="155"/>
        <v>6.2002633333333002E-2</v>
      </c>
      <c r="CZ54" s="232">
        <f t="shared" si="155"/>
        <v>6.2002633333333002E-2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10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1.4558333333333333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10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1.4558333333333333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10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1.4558333333333333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10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1.4558333333333333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156">E45</f>
        <v>0</v>
      </c>
      <c r="F75" s="166">
        <f t="shared" si="156"/>
        <v>6.1287107731481494E-2</v>
      </c>
      <c r="G75" s="166">
        <f t="shared" ref="G75" si="157">G45</f>
        <v>9.5040882129629647E-2</v>
      </c>
      <c r="H75" s="166">
        <f t="shared" si="156"/>
        <v>0.19630220532407411</v>
      </c>
      <c r="I75" s="166">
        <f t="shared" si="156"/>
        <v>0.26380975412037044</v>
      </c>
      <c r="J75" s="166">
        <f t="shared" si="156"/>
        <v>0.28609313055555563</v>
      </c>
      <c r="K75" s="166">
        <f t="shared" si="156"/>
        <v>0.46267837777777782</v>
      </c>
      <c r="L75" s="166">
        <f>L$45</f>
        <v>0.86503780000000008</v>
      </c>
      <c r="M75" s="166">
        <f t="shared" ref="M75:AR75" si="158">M$45</f>
        <v>0.60353913333333331</v>
      </c>
      <c r="N75" s="166">
        <f t="shared" si="158"/>
        <v>0.60353913333333331</v>
      </c>
      <c r="O75" s="166">
        <f t="shared" si="156"/>
        <v>0</v>
      </c>
      <c r="P75" s="166">
        <f t="shared" si="158"/>
        <v>0.48833908449942021</v>
      </c>
      <c r="Q75" s="166">
        <f t="shared" si="158"/>
        <v>0.48833913333333356</v>
      </c>
      <c r="R75" s="166">
        <f t="shared" si="156"/>
        <v>0</v>
      </c>
      <c r="S75" s="166">
        <f t="shared" si="158"/>
        <v>0.48833908449941976</v>
      </c>
      <c r="T75" s="166">
        <f t="shared" si="158"/>
        <v>0.48833913333333312</v>
      </c>
      <c r="U75" s="166">
        <f t="shared" si="158"/>
        <v>0.48833913333333356</v>
      </c>
      <c r="V75" s="166">
        <f t="shared" si="156"/>
        <v>0</v>
      </c>
      <c r="W75" s="166">
        <f t="shared" si="158"/>
        <v>0.38374709495862014</v>
      </c>
      <c r="X75" s="166">
        <f>X$45</f>
        <v>0.38374713333333332</v>
      </c>
      <c r="Y75" s="166">
        <f t="shared" si="158"/>
        <v>0.38374713333333332</v>
      </c>
      <c r="Z75" s="166">
        <f t="shared" si="158"/>
        <v>0.38374713333333332</v>
      </c>
      <c r="AA75" s="166">
        <f t="shared" si="158"/>
        <v>0.38374713333333332</v>
      </c>
      <c r="AB75" s="166">
        <f t="shared" si="158"/>
        <v>0.38374713333333332</v>
      </c>
      <c r="AC75" s="166">
        <f t="shared" si="158"/>
        <v>0.38374713333333332</v>
      </c>
      <c r="AD75" s="166">
        <f t="shared" si="158"/>
        <v>0.38374713333333332</v>
      </c>
      <c r="AE75" s="166">
        <f t="shared" si="158"/>
        <v>0.38374713333333332</v>
      </c>
      <c r="AF75" s="166">
        <f t="shared" si="158"/>
        <v>0.38374713333333244</v>
      </c>
      <c r="AG75" s="166">
        <f t="shared" si="158"/>
        <v>0.38374713333333332</v>
      </c>
      <c r="AH75" s="166">
        <f t="shared" si="158"/>
        <v>0.38374713333333332</v>
      </c>
      <c r="AI75" s="166">
        <f t="shared" si="158"/>
        <v>0.38374713333333332</v>
      </c>
      <c r="AJ75" s="166">
        <f t="shared" si="158"/>
        <v>0.38374713333333332</v>
      </c>
      <c r="AK75" s="166">
        <f t="shared" si="158"/>
        <v>0.38374713333333332</v>
      </c>
      <c r="AL75" s="166">
        <f t="shared" si="158"/>
        <v>0.38374713333333332</v>
      </c>
      <c r="AM75" s="166">
        <f t="shared" si="158"/>
        <v>0.38374713333333332</v>
      </c>
      <c r="AN75" s="166">
        <f t="shared" si="158"/>
        <v>0.38374713333333332</v>
      </c>
      <c r="AO75" s="166">
        <f t="shared" si="158"/>
        <v>0.38374713333333332</v>
      </c>
      <c r="AP75" s="166">
        <f t="shared" si="158"/>
        <v>0.38374713333333332</v>
      </c>
      <c r="AQ75" s="166">
        <f t="shared" si="158"/>
        <v>0.38374713333333332</v>
      </c>
      <c r="AR75" s="166">
        <f t="shared" si="158"/>
        <v>0.38374713333333332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159">$E$60</f>
        <v>1.4558333333333333</v>
      </c>
      <c r="Y76" s="121">
        <f t="shared" si="159"/>
        <v>1.4558333333333333</v>
      </c>
      <c r="Z76" s="121">
        <f t="shared" si="159"/>
        <v>1.4558333333333333</v>
      </c>
      <c r="AA76" s="121">
        <f t="shared" si="159"/>
        <v>1.4558333333333333</v>
      </c>
      <c r="AB76" s="121">
        <f t="shared" si="159"/>
        <v>1.4558333333333333</v>
      </c>
      <c r="AC76" s="121">
        <f t="shared" si="159"/>
        <v>1.4558333333333333</v>
      </c>
      <c r="AD76" s="121">
        <f t="shared" si="159"/>
        <v>1.4558333333333333</v>
      </c>
      <c r="AE76" s="121">
        <f t="shared" si="159"/>
        <v>1.4558333333333333</v>
      </c>
      <c r="AF76" s="121">
        <f t="shared" si="159"/>
        <v>1.4558333333333333</v>
      </c>
      <c r="AG76" s="121">
        <f t="shared" si="159"/>
        <v>1.4558333333333333</v>
      </c>
      <c r="AH76" s="121">
        <f t="shared" si="159"/>
        <v>1.4558333333333333</v>
      </c>
      <c r="AI76" s="121">
        <f t="shared" si="159"/>
        <v>1.4558333333333333</v>
      </c>
      <c r="AJ76" s="121">
        <f t="shared" si="159"/>
        <v>1.4558333333333333</v>
      </c>
      <c r="AK76" s="121">
        <f t="shared" si="159"/>
        <v>1.4558333333333333</v>
      </c>
      <c r="AL76" s="121">
        <f t="shared" si="159"/>
        <v>1.4558333333333333</v>
      </c>
      <c r="AM76" s="121">
        <f t="shared" si="159"/>
        <v>1.4558333333333333</v>
      </c>
      <c r="AN76" s="121">
        <f t="shared" si="159"/>
        <v>1.4558333333333333</v>
      </c>
      <c r="AO76" s="121">
        <f t="shared" si="159"/>
        <v>1.4558333333333333</v>
      </c>
      <c r="AP76" s="121">
        <f t="shared" si="159"/>
        <v>1.4558333333333333</v>
      </c>
      <c r="AQ76" s="121">
        <f t="shared" si="159"/>
        <v>1.4558333333333333</v>
      </c>
      <c r="AR76" s="121">
        <f t="shared" si="159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2.3208711333333332</v>
      </c>
      <c r="M77" s="152">
        <f>M75+M76</f>
        <v>2.0593724666666668</v>
      </c>
      <c r="N77" s="152">
        <f>N75+N76</f>
        <v>2.0593724666666668</v>
      </c>
      <c r="O77" s="121"/>
      <c r="P77" s="152">
        <f>P75+P76</f>
        <v>1.9441724178327535</v>
      </c>
      <c r="Q77" s="152">
        <f>Q75+Q76</f>
        <v>1.9441724666666669</v>
      </c>
      <c r="R77" s="121"/>
      <c r="S77" s="152">
        <f>S75+S76</f>
        <v>1.9441724178327531</v>
      </c>
      <c r="T77" s="152">
        <f>T75+T76</f>
        <v>1.9441724666666664</v>
      </c>
      <c r="U77" s="152">
        <f>U75+U76</f>
        <v>1.9441724666666669</v>
      </c>
      <c r="V77" s="121"/>
      <c r="W77" s="152">
        <f t="shared" ref="W77:AR77" si="160">W75+W76</f>
        <v>1.8395804282919535</v>
      </c>
      <c r="X77" s="152">
        <f t="shared" si="160"/>
        <v>1.8395804666666666</v>
      </c>
      <c r="Y77" s="152">
        <f t="shared" si="160"/>
        <v>1.8395804666666666</v>
      </c>
      <c r="Z77" s="152">
        <f t="shared" si="160"/>
        <v>1.8395804666666666</v>
      </c>
      <c r="AA77" s="152">
        <f t="shared" si="160"/>
        <v>1.8395804666666666</v>
      </c>
      <c r="AB77" s="152">
        <f t="shared" si="160"/>
        <v>1.8395804666666666</v>
      </c>
      <c r="AC77" s="152">
        <f t="shared" si="160"/>
        <v>1.8395804666666666</v>
      </c>
      <c r="AD77" s="152">
        <f t="shared" si="160"/>
        <v>1.8395804666666666</v>
      </c>
      <c r="AE77" s="152">
        <f t="shared" si="160"/>
        <v>1.8395804666666666</v>
      </c>
      <c r="AF77" s="152">
        <f t="shared" si="160"/>
        <v>1.8395804666666657</v>
      </c>
      <c r="AG77" s="152">
        <f t="shared" si="160"/>
        <v>1.8395804666666666</v>
      </c>
      <c r="AH77" s="152">
        <f t="shared" si="160"/>
        <v>1.8395804666666666</v>
      </c>
      <c r="AI77" s="152">
        <f t="shared" si="160"/>
        <v>1.8395804666666666</v>
      </c>
      <c r="AJ77" s="152">
        <f t="shared" si="160"/>
        <v>1.8395804666666666</v>
      </c>
      <c r="AK77" s="152">
        <f t="shared" si="160"/>
        <v>1.8395804666666666</v>
      </c>
      <c r="AL77" s="152">
        <f t="shared" si="160"/>
        <v>1.8395804666666666</v>
      </c>
      <c r="AM77" s="152">
        <f t="shared" si="160"/>
        <v>1.8395804666666666</v>
      </c>
      <c r="AN77" s="152">
        <f t="shared" si="160"/>
        <v>1.8395804666666666</v>
      </c>
      <c r="AO77" s="152">
        <f t="shared" si="160"/>
        <v>1.8395804666666666</v>
      </c>
      <c r="AP77" s="152">
        <f t="shared" si="160"/>
        <v>1.8395804666666666</v>
      </c>
      <c r="AQ77" s="152">
        <f t="shared" si="160"/>
        <v>1.8395804666666666</v>
      </c>
      <c r="AR77" s="152">
        <f t="shared" si="160"/>
        <v>1.8395804666666666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2.3208711333333332</v>
      </c>
      <c r="M78" s="145">
        <f>M77+L78</f>
        <v>4.3802436</v>
      </c>
      <c r="N78" s="145">
        <f t="shared" ref="N78:AR78" si="161">N77+M78</f>
        <v>6.4396160666666669</v>
      </c>
      <c r="O78" s="145">
        <f t="shared" si="161"/>
        <v>6.4396160666666669</v>
      </c>
      <c r="P78" s="145">
        <f t="shared" si="161"/>
        <v>8.383788484499421</v>
      </c>
      <c r="Q78" s="145">
        <f t="shared" si="161"/>
        <v>10.327960951166087</v>
      </c>
      <c r="R78" s="145">
        <f t="shared" si="161"/>
        <v>10.327960951166087</v>
      </c>
      <c r="S78" s="145">
        <f t="shared" si="161"/>
        <v>12.272133368998841</v>
      </c>
      <c r="T78" s="145">
        <f t="shared" si="161"/>
        <v>14.216305835665507</v>
      </c>
      <c r="U78" s="145">
        <f t="shared" si="161"/>
        <v>16.160478302332173</v>
      </c>
      <c r="V78" s="145">
        <f t="shared" si="161"/>
        <v>16.160478302332173</v>
      </c>
      <c r="W78" s="145">
        <f t="shared" si="161"/>
        <v>18.000058730624126</v>
      </c>
      <c r="X78" s="145">
        <f t="shared" si="161"/>
        <v>19.839639197290794</v>
      </c>
      <c r="Y78" s="145">
        <f t="shared" si="161"/>
        <v>21.679219663957461</v>
      </c>
      <c r="Z78" s="145">
        <f t="shared" si="161"/>
        <v>23.518800130624129</v>
      </c>
      <c r="AA78" s="145">
        <f t="shared" si="161"/>
        <v>25.358380597290797</v>
      </c>
      <c r="AB78" s="145">
        <f t="shared" si="161"/>
        <v>27.197961063957464</v>
      </c>
      <c r="AC78" s="145">
        <f t="shared" si="161"/>
        <v>29.037541530624132</v>
      </c>
      <c r="AD78" s="145">
        <f t="shared" si="161"/>
        <v>30.8771219972908</v>
      </c>
      <c r="AE78" s="145">
        <f t="shared" si="161"/>
        <v>32.716702463957468</v>
      </c>
      <c r="AF78" s="145">
        <f t="shared" si="161"/>
        <v>34.556282930624135</v>
      </c>
      <c r="AG78" s="145">
        <f t="shared" si="161"/>
        <v>36.395863397290803</v>
      </c>
      <c r="AH78" s="145">
        <f t="shared" si="161"/>
        <v>38.235443863957471</v>
      </c>
      <c r="AI78" s="145">
        <f t="shared" si="161"/>
        <v>40.075024330624139</v>
      </c>
      <c r="AJ78" s="145">
        <f t="shared" si="161"/>
        <v>41.914604797290806</v>
      </c>
      <c r="AK78" s="145">
        <f t="shared" si="161"/>
        <v>43.754185263957474</v>
      </c>
      <c r="AL78" s="145">
        <f t="shared" si="161"/>
        <v>45.593765730624142</v>
      </c>
      <c r="AM78" s="145">
        <f t="shared" si="161"/>
        <v>47.43334619729081</v>
      </c>
      <c r="AN78" s="145">
        <f t="shared" si="161"/>
        <v>49.272926663957477</v>
      </c>
      <c r="AO78" s="145">
        <f t="shared" si="161"/>
        <v>51.112507130624145</v>
      </c>
      <c r="AP78" s="145">
        <f t="shared" si="161"/>
        <v>52.952087597290813</v>
      </c>
      <c r="AQ78" s="145">
        <f t="shared" si="161"/>
        <v>54.791668063957481</v>
      </c>
      <c r="AR78" s="145">
        <f t="shared" si="161"/>
        <v>56.631248530624148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162">E48</f>
        <v>0</v>
      </c>
      <c r="F79" s="166">
        <f t="shared" si="162"/>
        <v>0</v>
      </c>
      <c r="G79" s="166">
        <f t="shared" ref="G79" si="163">G48</f>
        <v>9.5920882129629625E-2</v>
      </c>
      <c r="H79" s="166">
        <f t="shared" si="162"/>
        <v>0.19850220532407409</v>
      </c>
      <c r="I79" s="166">
        <f t="shared" si="162"/>
        <v>0.26688975412037041</v>
      </c>
      <c r="J79" s="166">
        <f t="shared" si="162"/>
        <v>0.31249313055555561</v>
      </c>
      <c r="K79" s="166">
        <f t="shared" si="162"/>
        <v>0.6738783777777777</v>
      </c>
      <c r="L79" s="166">
        <f>L$48</f>
        <v>1.4986378</v>
      </c>
      <c r="M79" s="166">
        <f>M$48</f>
        <v>1.2371391333333333</v>
      </c>
      <c r="N79" s="166">
        <f>N$48</f>
        <v>1.2371391333333333</v>
      </c>
      <c r="O79" s="166">
        <f>O48</f>
        <v>0</v>
      </c>
      <c r="P79" s="166">
        <f>P$48</f>
        <v>1.1219390211394202</v>
      </c>
      <c r="Q79" s="166">
        <f>Q$48</f>
        <v>1.1219391333333331</v>
      </c>
      <c r="R79" s="166">
        <f>R48</f>
        <v>0</v>
      </c>
      <c r="S79" s="166">
        <f>S$48</f>
        <v>1.1219390211394193</v>
      </c>
      <c r="T79" s="166">
        <f>T$48</f>
        <v>1.1219391333333331</v>
      </c>
      <c r="U79" s="166">
        <f>U$48</f>
        <v>1.1219391333333331</v>
      </c>
      <c r="V79" s="166">
        <f>V48</f>
        <v>0</v>
      </c>
      <c r="W79" s="166">
        <f t="shared" ref="W79:AR79" si="164">W$48</f>
        <v>1.0005470332786199</v>
      </c>
      <c r="X79" s="166">
        <f t="shared" si="164"/>
        <v>1.0005471333333329</v>
      </c>
      <c r="Y79" s="166">
        <f t="shared" si="164"/>
        <v>1.0005471333333329</v>
      </c>
      <c r="Z79" s="166">
        <f t="shared" si="164"/>
        <v>1.0005471333333329</v>
      </c>
      <c r="AA79" s="166">
        <f t="shared" si="164"/>
        <v>1.0005471333333329</v>
      </c>
      <c r="AB79" s="166">
        <f t="shared" si="164"/>
        <v>1.0005471333333329</v>
      </c>
      <c r="AC79" s="166">
        <f t="shared" si="164"/>
        <v>1.0005471333333329</v>
      </c>
      <c r="AD79" s="166">
        <f t="shared" si="164"/>
        <v>1.0005471333333347</v>
      </c>
      <c r="AE79" s="166">
        <f t="shared" si="164"/>
        <v>1.0005471333333347</v>
      </c>
      <c r="AF79" s="166">
        <f t="shared" si="164"/>
        <v>1.0005471333333347</v>
      </c>
      <c r="AG79" s="166">
        <f t="shared" si="164"/>
        <v>1.0005471333333347</v>
      </c>
      <c r="AH79" s="166">
        <f t="shared" si="164"/>
        <v>1.0005471333333347</v>
      </c>
      <c r="AI79" s="166">
        <f t="shared" si="164"/>
        <v>1.0005471333333347</v>
      </c>
      <c r="AJ79" s="166">
        <f t="shared" si="164"/>
        <v>1.0005471333333347</v>
      </c>
      <c r="AK79" s="166">
        <f t="shared" si="164"/>
        <v>1.0005471333333347</v>
      </c>
      <c r="AL79" s="166">
        <f t="shared" si="164"/>
        <v>1.0005471333333347</v>
      </c>
      <c r="AM79" s="166">
        <f t="shared" si="164"/>
        <v>1.0005471333333347</v>
      </c>
      <c r="AN79" s="166">
        <f t="shared" si="164"/>
        <v>1.0005471333333347</v>
      </c>
      <c r="AO79" s="166">
        <f t="shared" si="164"/>
        <v>1.0005471333333347</v>
      </c>
      <c r="AP79" s="166">
        <f t="shared" si="164"/>
        <v>1.0005471333333347</v>
      </c>
      <c r="AQ79" s="166">
        <f t="shared" si="164"/>
        <v>1.0005471333333347</v>
      </c>
      <c r="AR79" s="166">
        <f t="shared" si="164"/>
        <v>1.0005471333333347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165">$E$63</f>
        <v>1.4558333333333333</v>
      </c>
      <c r="U80" s="121">
        <f t="shared" si="165"/>
        <v>1.4558333333333333</v>
      </c>
      <c r="V80" s="121"/>
      <c r="W80" s="121">
        <f t="shared" si="165"/>
        <v>1.4558333333333333</v>
      </c>
      <c r="X80" s="121">
        <f t="shared" si="165"/>
        <v>1.4558333333333333</v>
      </c>
      <c r="Y80" s="121">
        <f t="shared" si="165"/>
        <v>1.4558333333333333</v>
      </c>
      <c r="Z80" s="121">
        <f t="shared" si="165"/>
        <v>1.4558333333333333</v>
      </c>
      <c r="AA80" s="121">
        <f t="shared" si="165"/>
        <v>1.4558333333333333</v>
      </c>
      <c r="AB80" s="121">
        <f t="shared" si="165"/>
        <v>1.4558333333333333</v>
      </c>
      <c r="AC80" s="121">
        <f t="shared" si="165"/>
        <v>1.4558333333333333</v>
      </c>
      <c r="AD80" s="121">
        <f t="shared" si="165"/>
        <v>1.4558333333333333</v>
      </c>
      <c r="AE80" s="121">
        <f t="shared" si="165"/>
        <v>1.4558333333333333</v>
      </c>
      <c r="AF80" s="121">
        <f t="shared" si="165"/>
        <v>1.4558333333333333</v>
      </c>
      <c r="AG80" s="121">
        <f t="shared" si="165"/>
        <v>1.4558333333333333</v>
      </c>
      <c r="AH80" s="121">
        <f t="shared" si="165"/>
        <v>1.4558333333333333</v>
      </c>
      <c r="AI80" s="121">
        <f t="shared" si="165"/>
        <v>1.4558333333333333</v>
      </c>
      <c r="AJ80" s="121">
        <f t="shared" si="165"/>
        <v>1.4558333333333333</v>
      </c>
      <c r="AK80" s="121">
        <f t="shared" si="165"/>
        <v>1.4558333333333333</v>
      </c>
      <c r="AL80" s="121">
        <f t="shared" si="165"/>
        <v>1.4558333333333333</v>
      </c>
      <c r="AM80" s="121">
        <f t="shared" si="165"/>
        <v>1.4558333333333333</v>
      </c>
      <c r="AN80" s="121">
        <f t="shared" si="165"/>
        <v>1.4558333333333333</v>
      </c>
      <c r="AO80" s="121">
        <f t="shared" si="165"/>
        <v>1.4558333333333333</v>
      </c>
      <c r="AP80" s="121">
        <f t="shared" si="165"/>
        <v>1.4558333333333333</v>
      </c>
      <c r="AQ80" s="121">
        <f t="shared" si="165"/>
        <v>1.4558333333333333</v>
      </c>
      <c r="AR80" s="121">
        <f t="shared" si="165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>
        <f>L79+L80</f>
        <v>2.9544711333333336</v>
      </c>
      <c r="M81" s="152">
        <f>M79+M80</f>
        <v>2.6929724666666663</v>
      </c>
      <c r="N81" s="152">
        <f>N79+N80</f>
        <v>2.6929724666666663</v>
      </c>
      <c r="O81" s="121"/>
      <c r="P81" s="152">
        <f>P79+P80</f>
        <v>2.5777723544727538</v>
      </c>
      <c r="Q81" s="152">
        <f>Q79+Q80</f>
        <v>2.5777724666666666</v>
      </c>
      <c r="R81" s="121"/>
      <c r="S81" s="152">
        <f>S79+S80</f>
        <v>2.5777723544727529</v>
      </c>
      <c r="T81" s="152">
        <f>T79+T80</f>
        <v>2.5777724666666666</v>
      </c>
      <c r="U81" s="152">
        <f>U79+U80</f>
        <v>2.5777724666666666</v>
      </c>
      <c r="V81" s="121"/>
      <c r="W81" s="152">
        <f t="shared" ref="W81:AR81" si="166">W79+W80</f>
        <v>2.4563803666119535</v>
      </c>
      <c r="X81" s="152">
        <f t="shared" si="166"/>
        <v>2.4563804666666664</v>
      </c>
      <c r="Y81" s="152">
        <f t="shared" si="166"/>
        <v>2.4563804666666664</v>
      </c>
      <c r="Z81" s="152">
        <f t="shared" si="166"/>
        <v>2.4563804666666664</v>
      </c>
      <c r="AA81" s="152">
        <f t="shared" si="166"/>
        <v>2.4563804666666664</v>
      </c>
      <c r="AB81" s="152">
        <f t="shared" si="166"/>
        <v>2.4563804666666664</v>
      </c>
      <c r="AC81" s="152">
        <f t="shared" si="166"/>
        <v>2.4563804666666664</v>
      </c>
      <c r="AD81" s="152">
        <f t="shared" si="166"/>
        <v>2.4563804666666682</v>
      </c>
      <c r="AE81" s="152">
        <f t="shared" si="166"/>
        <v>2.4563804666666682</v>
      </c>
      <c r="AF81" s="152">
        <f t="shared" si="166"/>
        <v>2.4563804666666682</v>
      </c>
      <c r="AG81" s="152">
        <f t="shared" si="166"/>
        <v>2.4563804666666682</v>
      </c>
      <c r="AH81" s="152">
        <f t="shared" si="166"/>
        <v>2.4563804666666682</v>
      </c>
      <c r="AI81" s="152">
        <f t="shared" si="166"/>
        <v>2.4563804666666682</v>
      </c>
      <c r="AJ81" s="152">
        <f t="shared" si="166"/>
        <v>2.4563804666666682</v>
      </c>
      <c r="AK81" s="152">
        <f t="shared" si="166"/>
        <v>2.4563804666666682</v>
      </c>
      <c r="AL81" s="152">
        <f t="shared" si="166"/>
        <v>2.4563804666666682</v>
      </c>
      <c r="AM81" s="152">
        <f t="shared" si="166"/>
        <v>2.4563804666666682</v>
      </c>
      <c r="AN81" s="152">
        <f t="shared" si="166"/>
        <v>2.4563804666666682</v>
      </c>
      <c r="AO81" s="152">
        <f t="shared" si="166"/>
        <v>2.4563804666666682</v>
      </c>
      <c r="AP81" s="152">
        <f t="shared" si="166"/>
        <v>2.4563804666666682</v>
      </c>
      <c r="AQ81" s="152">
        <f t="shared" si="166"/>
        <v>2.4563804666666682</v>
      </c>
      <c r="AR81" s="152">
        <f t="shared" si="166"/>
        <v>2.4563804666666682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>
        <f>L81</f>
        <v>2.9544711333333336</v>
      </c>
      <c r="M82" s="145">
        <f t="shared" ref="M82:AR82" si="167">M81+L82</f>
        <v>5.6474435999999999</v>
      </c>
      <c r="N82" s="145">
        <f t="shared" si="167"/>
        <v>8.3404160666666662</v>
      </c>
      <c r="O82" s="145">
        <f t="shared" si="167"/>
        <v>8.3404160666666662</v>
      </c>
      <c r="P82" s="145">
        <f t="shared" si="167"/>
        <v>10.918188421139419</v>
      </c>
      <c r="Q82" s="145">
        <f t="shared" si="167"/>
        <v>13.495960887806085</v>
      </c>
      <c r="R82" s="145">
        <f t="shared" si="167"/>
        <v>13.495960887806085</v>
      </c>
      <c r="S82" s="145">
        <f t="shared" si="167"/>
        <v>16.073733242278838</v>
      </c>
      <c r="T82" s="145">
        <f t="shared" si="167"/>
        <v>18.651505708945503</v>
      </c>
      <c r="U82" s="145">
        <f t="shared" si="167"/>
        <v>21.229278175612169</v>
      </c>
      <c r="V82" s="145">
        <f t="shared" si="167"/>
        <v>21.229278175612169</v>
      </c>
      <c r="W82" s="145">
        <f t="shared" si="167"/>
        <v>23.685658542224122</v>
      </c>
      <c r="X82" s="145">
        <f t="shared" si="167"/>
        <v>26.142039008890787</v>
      </c>
      <c r="Y82" s="145">
        <f t="shared" si="167"/>
        <v>28.598419475557453</v>
      </c>
      <c r="Z82" s="145">
        <f t="shared" si="167"/>
        <v>31.054799942224118</v>
      </c>
      <c r="AA82" s="145">
        <f t="shared" si="167"/>
        <v>33.511180408890787</v>
      </c>
      <c r="AB82" s="145">
        <f t="shared" si="167"/>
        <v>35.967560875557453</v>
      </c>
      <c r="AC82" s="145">
        <f t="shared" si="167"/>
        <v>38.423941342224119</v>
      </c>
      <c r="AD82" s="145">
        <f t="shared" si="167"/>
        <v>40.880321808890784</v>
      </c>
      <c r="AE82" s="145">
        <f t="shared" si="167"/>
        <v>43.33670227555745</v>
      </c>
      <c r="AF82" s="145">
        <f t="shared" si="167"/>
        <v>45.793082742224115</v>
      </c>
      <c r="AG82" s="145">
        <f t="shared" si="167"/>
        <v>48.249463208890781</v>
      </c>
      <c r="AH82" s="145">
        <f t="shared" si="167"/>
        <v>50.705843675557446</v>
      </c>
      <c r="AI82" s="145">
        <f t="shared" si="167"/>
        <v>53.162224142224112</v>
      </c>
      <c r="AJ82" s="145">
        <f t="shared" si="167"/>
        <v>55.618604608890777</v>
      </c>
      <c r="AK82" s="145">
        <f t="shared" si="167"/>
        <v>58.074985075557443</v>
      </c>
      <c r="AL82" s="145">
        <f t="shared" si="167"/>
        <v>60.531365542224108</v>
      </c>
      <c r="AM82" s="145">
        <f t="shared" si="167"/>
        <v>62.987746008890774</v>
      </c>
      <c r="AN82" s="145">
        <f t="shared" si="167"/>
        <v>65.444126475557439</v>
      </c>
      <c r="AO82" s="145">
        <f t="shared" si="167"/>
        <v>67.900506942224112</v>
      </c>
      <c r="AP82" s="145">
        <f t="shared" si="167"/>
        <v>70.356887408890785</v>
      </c>
      <c r="AQ82" s="145">
        <f t="shared" si="167"/>
        <v>72.813267875557457</v>
      </c>
      <c r="AR82" s="145">
        <f t="shared" si="167"/>
        <v>75.26964834222413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168">E51</f>
        <v>0</v>
      </c>
      <c r="F84" s="166">
        <f t="shared" si="168"/>
        <v>0</v>
      </c>
      <c r="G84" s="166">
        <f t="shared" ref="G84" si="169">G51</f>
        <v>0</v>
      </c>
      <c r="H84" s="166">
        <f t="shared" si="168"/>
        <v>0</v>
      </c>
      <c r="I84" s="166">
        <f t="shared" si="168"/>
        <v>0</v>
      </c>
      <c r="J84" s="166">
        <f t="shared" si="168"/>
        <v>0</v>
      </c>
      <c r="K84" s="166">
        <f t="shared" si="168"/>
        <v>0</v>
      </c>
      <c r="L84" s="166">
        <f>L$51</f>
        <v>0.11261596666666668</v>
      </c>
      <c r="M84" s="166">
        <f>M$51</f>
        <v>7.9282633333333352E-2</v>
      </c>
      <c r="N84" s="166">
        <f>N$51</f>
        <v>7.9282633333333352E-2</v>
      </c>
      <c r="O84" s="166">
        <f>O51</f>
        <v>0</v>
      </c>
      <c r="P84" s="166">
        <f>P$51</f>
        <v>7.9282625405070029E-2</v>
      </c>
      <c r="Q84" s="166">
        <f>Q$51</f>
        <v>7.9282633333333352E-2</v>
      </c>
      <c r="R84" s="166">
        <f>R51</f>
        <v>0</v>
      </c>
      <c r="S84" s="166">
        <f>S$51</f>
        <v>7.9282625405070029E-2</v>
      </c>
      <c r="T84" s="166">
        <f>T$51</f>
        <v>7.9282633333333297E-2</v>
      </c>
      <c r="U84" s="166">
        <f>U$51</f>
        <v>7.9282633333333297E-2</v>
      </c>
      <c r="V84" s="166">
        <f>V51</f>
        <v>0</v>
      </c>
      <c r="W84" s="166">
        <f t="shared" ref="W84:CH84" si="170">W$51</f>
        <v>7.9282625405070029E-2</v>
      </c>
      <c r="X84" s="166">
        <f t="shared" si="170"/>
        <v>7.9282633333333297E-2</v>
      </c>
      <c r="Y84" s="166">
        <f t="shared" si="170"/>
        <v>6.2002633333333335E-2</v>
      </c>
      <c r="Z84" s="166">
        <f t="shared" si="170"/>
        <v>6.2002633333333335E-2</v>
      </c>
      <c r="AA84" s="166">
        <f t="shared" si="170"/>
        <v>6.2002633333333224E-2</v>
      </c>
      <c r="AB84" s="166">
        <f t="shared" si="170"/>
        <v>6.2002633333333446E-2</v>
      </c>
      <c r="AC84" s="166">
        <f t="shared" si="170"/>
        <v>6.2002633333333446E-2</v>
      </c>
      <c r="AD84" s="166">
        <f t="shared" si="170"/>
        <v>6.2002633333333446E-2</v>
      </c>
      <c r="AE84" s="166">
        <f t="shared" si="170"/>
        <v>6.2002633333333446E-2</v>
      </c>
      <c r="AF84" s="166">
        <f t="shared" si="170"/>
        <v>6.2002633333333446E-2</v>
      </c>
      <c r="AG84" s="166">
        <f t="shared" si="170"/>
        <v>6.2002633333333446E-2</v>
      </c>
      <c r="AH84" s="166">
        <f t="shared" si="170"/>
        <v>6.2002633333333446E-2</v>
      </c>
      <c r="AI84" s="166">
        <f t="shared" si="170"/>
        <v>6.2002633333333446E-2</v>
      </c>
      <c r="AJ84" s="166">
        <f t="shared" si="170"/>
        <v>6.2002633333333446E-2</v>
      </c>
      <c r="AK84" s="166">
        <f t="shared" si="170"/>
        <v>6.2002633333333446E-2</v>
      </c>
      <c r="AL84" s="166">
        <f t="shared" si="170"/>
        <v>6.2002633333333446E-2</v>
      </c>
      <c r="AM84" s="166">
        <f t="shared" si="170"/>
        <v>6.2002633333333446E-2</v>
      </c>
      <c r="AN84" s="166">
        <f t="shared" si="170"/>
        <v>6.2002633333333446E-2</v>
      </c>
      <c r="AO84" s="166">
        <f t="shared" si="170"/>
        <v>6.2002633333333446E-2</v>
      </c>
      <c r="AP84" s="166">
        <f t="shared" si="170"/>
        <v>6.2002633333333446E-2</v>
      </c>
      <c r="AQ84" s="166">
        <f t="shared" si="170"/>
        <v>6.2002633333333446E-2</v>
      </c>
      <c r="AR84" s="166">
        <f t="shared" si="170"/>
        <v>6.2002633333333446E-2</v>
      </c>
      <c r="AS84" s="166">
        <f t="shared" si="170"/>
        <v>6.2002633333333446E-2</v>
      </c>
      <c r="AT84" s="166">
        <f t="shared" si="170"/>
        <v>6.2002633333333446E-2</v>
      </c>
      <c r="AU84" s="166">
        <f t="shared" si="170"/>
        <v>6.2002633333333446E-2</v>
      </c>
      <c r="AV84" s="166">
        <f t="shared" si="170"/>
        <v>6.2002633333333446E-2</v>
      </c>
      <c r="AW84" s="166">
        <f t="shared" si="170"/>
        <v>6.2002633333333446E-2</v>
      </c>
      <c r="AX84" s="166">
        <f t="shared" si="170"/>
        <v>6.2002633333333446E-2</v>
      </c>
      <c r="AY84" s="166">
        <f t="shared" si="170"/>
        <v>6.2002633333333446E-2</v>
      </c>
      <c r="AZ84" s="166">
        <f t="shared" si="170"/>
        <v>6.2002633333333446E-2</v>
      </c>
      <c r="BA84" s="166">
        <f t="shared" si="170"/>
        <v>6.2002633333333446E-2</v>
      </c>
      <c r="BB84" s="166">
        <f t="shared" si="170"/>
        <v>6.2002633333333446E-2</v>
      </c>
      <c r="BC84" s="166">
        <f t="shared" si="170"/>
        <v>6.2002633333333446E-2</v>
      </c>
      <c r="BD84" s="166">
        <f t="shared" si="170"/>
        <v>6.2002633333333446E-2</v>
      </c>
      <c r="BE84" s="166">
        <f t="shared" si="170"/>
        <v>6.2002633333333446E-2</v>
      </c>
      <c r="BF84" s="166">
        <f t="shared" si="170"/>
        <v>6.2002633333333446E-2</v>
      </c>
      <c r="BG84" s="166">
        <f t="shared" si="170"/>
        <v>6.2002633333333446E-2</v>
      </c>
      <c r="BH84" s="166">
        <f t="shared" si="170"/>
        <v>6.2002633333333446E-2</v>
      </c>
      <c r="BI84" s="166">
        <f t="shared" si="170"/>
        <v>6.2002633333333446E-2</v>
      </c>
      <c r="BJ84" s="166">
        <f t="shared" si="170"/>
        <v>6.2002633333333446E-2</v>
      </c>
      <c r="BK84" s="166">
        <f t="shared" si="170"/>
        <v>6.2002633333333446E-2</v>
      </c>
      <c r="BL84" s="166">
        <f t="shared" si="170"/>
        <v>6.2002633333333446E-2</v>
      </c>
      <c r="BM84" s="166">
        <f t="shared" si="170"/>
        <v>6.2002633333333446E-2</v>
      </c>
      <c r="BN84" s="166">
        <f t="shared" si="170"/>
        <v>6.2002633333333446E-2</v>
      </c>
      <c r="BO84" s="166">
        <f t="shared" si="170"/>
        <v>6.2002633333333446E-2</v>
      </c>
      <c r="BP84" s="166">
        <f t="shared" si="170"/>
        <v>6.2002633333333446E-2</v>
      </c>
      <c r="BQ84" s="166">
        <f t="shared" si="170"/>
        <v>6.2002633333333446E-2</v>
      </c>
      <c r="BR84" s="166">
        <f t="shared" si="170"/>
        <v>6.2002633333333446E-2</v>
      </c>
      <c r="BS84" s="166">
        <f t="shared" si="170"/>
        <v>6.2002633333333446E-2</v>
      </c>
      <c r="BT84" s="166">
        <f t="shared" si="170"/>
        <v>6.2002633333333446E-2</v>
      </c>
      <c r="BU84" s="166">
        <f t="shared" si="170"/>
        <v>6.2002633333333446E-2</v>
      </c>
      <c r="BV84" s="166">
        <f t="shared" si="170"/>
        <v>6.2002633333333446E-2</v>
      </c>
      <c r="BW84" s="166">
        <f t="shared" si="170"/>
        <v>6.2002633333333446E-2</v>
      </c>
      <c r="BX84" s="166">
        <f t="shared" si="170"/>
        <v>6.2002633333333446E-2</v>
      </c>
      <c r="BY84" s="166">
        <f t="shared" si="170"/>
        <v>6.2002633333333002E-2</v>
      </c>
      <c r="BZ84" s="166">
        <f t="shared" si="170"/>
        <v>6.2002633333333002E-2</v>
      </c>
      <c r="CA84" s="166">
        <f t="shared" si="170"/>
        <v>6.2002633333333002E-2</v>
      </c>
      <c r="CB84" s="166">
        <f t="shared" si="170"/>
        <v>6.2002633333333002E-2</v>
      </c>
      <c r="CC84" s="166">
        <f t="shared" si="170"/>
        <v>6.2002633333333002E-2</v>
      </c>
      <c r="CD84" s="166">
        <f t="shared" si="170"/>
        <v>6.2002633333333002E-2</v>
      </c>
      <c r="CE84" s="166">
        <f t="shared" si="170"/>
        <v>6.2002633333333002E-2</v>
      </c>
      <c r="CF84" s="166">
        <f t="shared" si="170"/>
        <v>6.2002633333333002E-2</v>
      </c>
      <c r="CG84" s="166">
        <f t="shared" si="170"/>
        <v>6.2002633333333002E-2</v>
      </c>
      <c r="CH84" s="166">
        <f t="shared" si="170"/>
        <v>6.2002633333333002E-2</v>
      </c>
      <c r="CI84" s="166">
        <f t="shared" ref="CI84:CZ84" si="171">CI$51</f>
        <v>6.2002633333333002E-2</v>
      </c>
      <c r="CJ84" s="166">
        <f t="shared" si="171"/>
        <v>6.2002633333333002E-2</v>
      </c>
      <c r="CK84" s="166">
        <f t="shared" si="171"/>
        <v>6.2002633333333002E-2</v>
      </c>
      <c r="CL84" s="166">
        <f t="shared" si="171"/>
        <v>6.2002633333333002E-2</v>
      </c>
      <c r="CM84" s="166">
        <f t="shared" si="171"/>
        <v>6.2002633333333002E-2</v>
      </c>
      <c r="CN84" s="166">
        <f t="shared" si="171"/>
        <v>6.2002633333333002E-2</v>
      </c>
      <c r="CO84" s="166">
        <f t="shared" si="171"/>
        <v>6.2002633333333002E-2</v>
      </c>
      <c r="CP84" s="166">
        <f t="shared" si="171"/>
        <v>6.2002633333333002E-2</v>
      </c>
      <c r="CQ84" s="166">
        <f t="shared" si="171"/>
        <v>6.2002633333333002E-2</v>
      </c>
      <c r="CR84" s="166">
        <f t="shared" si="171"/>
        <v>6.2002633333333002E-2</v>
      </c>
      <c r="CS84" s="166">
        <f t="shared" si="171"/>
        <v>6.2002633333333002E-2</v>
      </c>
      <c r="CT84" s="166">
        <f t="shared" si="171"/>
        <v>6.2002633333333002E-2</v>
      </c>
      <c r="CU84" s="166">
        <f t="shared" si="171"/>
        <v>6.2002633333333002E-2</v>
      </c>
      <c r="CV84" s="166">
        <f t="shared" si="171"/>
        <v>6.2002633333333002E-2</v>
      </c>
      <c r="CW84" s="166">
        <f t="shared" si="171"/>
        <v>6.2002633333333002E-2</v>
      </c>
      <c r="CX84" s="166">
        <f t="shared" si="171"/>
        <v>6.2002633333333002E-2</v>
      </c>
      <c r="CY84" s="166">
        <f t="shared" si="171"/>
        <v>6.2002633333333002E-2</v>
      </c>
      <c r="CZ84" s="175">
        <f t="shared" si="171"/>
        <v>6.2002633333333002E-2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172">$E$67</f>
        <v>1.4558333333333333</v>
      </c>
      <c r="N85" s="121">
        <f t="shared" si="172"/>
        <v>1.4558333333333333</v>
      </c>
      <c r="O85" s="121"/>
      <c r="P85" s="121">
        <f t="shared" si="172"/>
        <v>1.4558333333333333</v>
      </c>
      <c r="Q85" s="121">
        <f t="shared" si="172"/>
        <v>1.4558333333333333</v>
      </c>
      <c r="R85" s="121"/>
      <c r="S85" s="121">
        <f t="shared" si="172"/>
        <v>1.4558333333333333</v>
      </c>
      <c r="T85" s="121">
        <f t="shared" si="172"/>
        <v>1.4558333333333333</v>
      </c>
      <c r="U85" s="121">
        <f t="shared" si="172"/>
        <v>1.4558333333333333</v>
      </c>
      <c r="V85" s="121"/>
      <c r="W85" s="121">
        <f t="shared" si="172"/>
        <v>1.4558333333333333</v>
      </c>
      <c r="X85" s="121">
        <f t="shared" si="172"/>
        <v>1.4558333333333333</v>
      </c>
      <c r="Y85" s="121">
        <f t="shared" si="172"/>
        <v>1.4558333333333333</v>
      </c>
      <c r="Z85" s="121">
        <f t="shared" si="172"/>
        <v>1.4558333333333333</v>
      </c>
      <c r="AA85" s="121">
        <f t="shared" si="172"/>
        <v>1.4558333333333333</v>
      </c>
      <c r="AB85" s="121">
        <f t="shared" si="172"/>
        <v>1.4558333333333333</v>
      </c>
      <c r="AC85" s="121">
        <f t="shared" si="172"/>
        <v>1.4558333333333333</v>
      </c>
      <c r="AD85" s="121">
        <f t="shared" si="172"/>
        <v>1.4558333333333333</v>
      </c>
      <c r="AE85" s="121">
        <f t="shared" si="172"/>
        <v>1.4558333333333333</v>
      </c>
      <c r="AF85" s="121">
        <f t="shared" si="172"/>
        <v>1.4558333333333333</v>
      </c>
      <c r="AG85" s="121">
        <f t="shared" si="172"/>
        <v>1.4558333333333333</v>
      </c>
      <c r="AH85" s="121">
        <f t="shared" si="172"/>
        <v>1.4558333333333333</v>
      </c>
      <c r="AI85" s="121">
        <f t="shared" si="172"/>
        <v>1.4558333333333333</v>
      </c>
      <c r="AJ85" s="121">
        <f t="shared" si="172"/>
        <v>1.4558333333333333</v>
      </c>
      <c r="AK85" s="121">
        <f t="shared" si="172"/>
        <v>1.4558333333333333</v>
      </c>
      <c r="AL85" s="121">
        <f t="shared" si="172"/>
        <v>1.4558333333333333</v>
      </c>
      <c r="AM85" s="121">
        <f t="shared" si="172"/>
        <v>1.4558333333333333</v>
      </c>
      <c r="AN85" s="121">
        <f t="shared" si="172"/>
        <v>1.4558333333333333</v>
      </c>
      <c r="AO85" s="121">
        <f t="shared" si="172"/>
        <v>1.4558333333333333</v>
      </c>
      <c r="AP85" s="121">
        <f t="shared" si="172"/>
        <v>1.4558333333333333</v>
      </c>
      <c r="AQ85" s="121">
        <f t="shared" si="172"/>
        <v>1.4558333333333333</v>
      </c>
      <c r="AR85" s="121">
        <f t="shared" si="172"/>
        <v>1.4558333333333333</v>
      </c>
      <c r="AS85" s="121">
        <f t="shared" si="172"/>
        <v>1.4558333333333333</v>
      </c>
      <c r="AT85" s="121">
        <f t="shared" si="172"/>
        <v>1.4558333333333333</v>
      </c>
      <c r="AU85" s="121">
        <f t="shared" si="172"/>
        <v>1.4558333333333333</v>
      </c>
      <c r="AV85" s="121">
        <f t="shared" si="172"/>
        <v>1.4558333333333333</v>
      </c>
      <c r="AW85" s="121">
        <f t="shared" si="172"/>
        <v>1.4558333333333333</v>
      </c>
      <c r="AX85" s="121">
        <f t="shared" si="172"/>
        <v>1.4558333333333333</v>
      </c>
      <c r="AY85" s="121">
        <f t="shared" si="172"/>
        <v>1.4558333333333333</v>
      </c>
      <c r="AZ85" s="121">
        <f t="shared" si="172"/>
        <v>1.4558333333333333</v>
      </c>
      <c r="BA85" s="121">
        <f t="shared" si="172"/>
        <v>1.4558333333333333</v>
      </c>
      <c r="BB85" s="121">
        <f t="shared" si="172"/>
        <v>1.4558333333333333</v>
      </c>
      <c r="BC85" s="121">
        <f t="shared" si="172"/>
        <v>1.4558333333333333</v>
      </c>
      <c r="BD85" s="121">
        <f t="shared" si="172"/>
        <v>1.4558333333333333</v>
      </c>
      <c r="BE85" s="121">
        <f t="shared" si="172"/>
        <v>1.4558333333333333</v>
      </c>
      <c r="BF85" s="121">
        <f t="shared" si="172"/>
        <v>1.4558333333333333</v>
      </c>
      <c r="BG85" s="121">
        <f t="shared" si="172"/>
        <v>1.4558333333333333</v>
      </c>
      <c r="BH85" s="121">
        <f t="shared" si="172"/>
        <v>1.4558333333333333</v>
      </c>
      <c r="BI85" s="121">
        <f t="shared" si="172"/>
        <v>1.4558333333333333</v>
      </c>
      <c r="BJ85" s="121">
        <f t="shared" si="172"/>
        <v>1.4558333333333333</v>
      </c>
      <c r="BK85" s="121">
        <f t="shared" si="172"/>
        <v>1.4558333333333333</v>
      </c>
      <c r="BL85" s="121">
        <f t="shared" si="172"/>
        <v>1.4558333333333333</v>
      </c>
      <c r="BM85" s="121">
        <f t="shared" si="172"/>
        <v>1.4558333333333333</v>
      </c>
      <c r="BN85" s="121">
        <f t="shared" si="172"/>
        <v>1.4558333333333333</v>
      </c>
      <c r="BO85" s="121">
        <f t="shared" si="172"/>
        <v>1.4558333333333333</v>
      </c>
      <c r="BP85" s="121">
        <f t="shared" si="172"/>
        <v>1.4558333333333333</v>
      </c>
      <c r="BQ85" s="121">
        <f t="shared" si="172"/>
        <v>1.4558333333333333</v>
      </c>
      <c r="BR85" s="121">
        <f t="shared" si="172"/>
        <v>1.4558333333333333</v>
      </c>
      <c r="BS85" s="121">
        <f t="shared" si="172"/>
        <v>1.4558333333333333</v>
      </c>
      <c r="BT85" s="121">
        <f t="shared" si="172"/>
        <v>1.4558333333333333</v>
      </c>
      <c r="BU85" s="121">
        <f t="shared" si="172"/>
        <v>1.4558333333333333</v>
      </c>
      <c r="BV85" s="121">
        <f t="shared" si="172"/>
        <v>1.4558333333333333</v>
      </c>
      <c r="BW85" s="121">
        <f t="shared" si="172"/>
        <v>1.4558333333333333</v>
      </c>
      <c r="BX85" s="121">
        <f t="shared" si="172"/>
        <v>1.4558333333333333</v>
      </c>
      <c r="BY85" s="121">
        <f t="shared" ref="BY85:CZ85" si="173">$E$67</f>
        <v>1.4558333333333333</v>
      </c>
      <c r="BZ85" s="121">
        <f t="shared" si="173"/>
        <v>1.4558333333333333</v>
      </c>
      <c r="CA85" s="121">
        <f t="shared" si="173"/>
        <v>1.4558333333333333</v>
      </c>
      <c r="CB85" s="121">
        <f t="shared" si="173"/>
        <v>1.4558333333333333</v>
      </c>
      <c r="CC85" s="121">
        <f t="shared" si="173"/>
        <v>1.4558333333333333</v>
      </c>
      <c r="CD85" s="121">
        <f t="shared" si="173"/>
        <v>1.4558333333333333</v>
      </c>
      <c r="CE85" s="121">
        <f t="shared" si="173"/>
        <v>1.4558333333333333</v>
      </c>
      <c r="CF85" s="121">
        <f t="shared" si="173"/>
        <v>1.4558333333333333</v>
      </c>
      <c r="CG85" s="121">
        <f t="shared" si="173"/>
        <v>1.4558333333333333</v>
      </c>
      <c r="CH85" s="121">
        <f t="shared" si="173"/>
        <v>1.4558333333333333</v>
      </c>
      <c r="CI85" s="121">
        <f t="shared" si="173"/>
        <v>1.4558333333333333</v>
      </c>
      <c r="CJ85" s="121">
        <f t="shared" si="173"/>
        <v>1.4558333333333333</v>
      </c>
      <c r="CK85" s="121">
        <f t="shared" si="173"/>
        <v>1.4558333333333333</v>
      </c>
      <c r="CL85" s="121">
        <f t="shared" si="173"/>
        <v>1.4558333333333333</v>
      </c>
      <c r="CM85" s="121">
        <f t="shared" si="173"/>
        <v>1.4558333333333333</v>
      </c>
      <c r="CN85" s="121">
        <f t="shared" si="173"/>
        <v>1.4558333333333333</v>
      </c>
      <c r="CO85" s="121">
        <f t="shared" si="173"/>
        <v>1.4558333333333333</v>
      </c>
      <c r="CP85" s="121">
        <f t="shared" si="173"/>
        <v>1.4558333333333333</v>
      </c>
      <c r="CQ85" s="121">
        <f t="shared" si="173"/>
        <v>1.4558333333333333</v>
      </c>
      <c r="CR85" s="121">
        <f t="shared" si="173"/>
        <v>1.4558333333333333</v>
      </c>
      <c r="CS85" s="121">
        <f t="shared" si="173"/>
        <v>1.4558333333333333</v>
      </c>
      <c r="CT85" s="121">
        <f t="shared" si="173"/>
        <v>1.4558333333333333</v>
      </c>
      <c r="CU85" s="121">
        <f t="shared" si="173"/>
        <v>1.4558333333333333</v>
      </c>
      <c r="CV85" s="121">
        <f t="shared" si="173"/>
        <v>1.4558333333333333</v>
      </c>
      <c r="CW85" s="121">
        <f t="shared" si="173"/>
        <v>1.4558333333333333</v>
      </c>
      <c r="CX85" s="121">
        <f t="shared" si="173"/>
        <v>1.4558333333333333</v>
      </c>
      <c r="CY85" s="121">
        <f t="shared" si="173"/>
        <v>1.4558333333333333</v>
      </c>
      <c r="CZ85" s="160">
        <f t="shared" si="173"/>
        <v>1.4558333333333333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1.5684492999999999</v>
      </c>
      <c r="M86" s="152">
        <f>M84+M85</f>
        <v>1.5351159666666667</v>
      </c>
      <c r="N86" s="152">
        <f>N84+N85</f>
        <v>1.5351159666666667</v>
      </c>
      <c r="O86" s="121"/>
      <c r="P86" s="152">
        <f>P84+P85</f>
        <v>1.5351159587384033</v>
      </c>
      <c r="Q86" s="152">
        <f>Q84+Q85</f>
        <v>1.5351159666666667</v>
      </c>
      <c r="R86" s="121"/>
      <c r="S86" s="152">
        <f>S84+S85</f>
        <v>1.5351159587384033</v>
      </c>
      <c r="T86" s="152">
        <f>T84+T85</f>
        <v>1.5351159666666665</v>
      </c>
      <c r="U86" s="152">
        <f>U84+U85</f>
        <v>1.5351159666666665</v>
      </c>
      <c r="V86" s="121"/>
      <c r="W86" s="152">
        <f t="shared" ref="W86:CH86" si="174">W84+W85</f>
        <v>1.5351159587384033</v>
      </c>
      <c r="X86" s="152">
        <f t="shared" si="174"/>
        <v>1.5351159666666665</v>
      </c>
      <c r="Y86" s="152">
        <f t="shared" si="174"/>
        <v>1.5178359666666665</v>
      </c>
      <c r="Z86" s="152">
        <f t="shared" si="174"/>
        <v>1.5178359666666665</v>
      </c>
      <c r="AA86" s="152">
        <f t="shared" si="174"/>
        <v>1.5178359666666665</v>
      </c>
      <c r="AB86" s="152">
        <f t="shared" si="174"/>
        <v>1.5178359666666668</v>
      </c>
      <c r="AC86" s="152">
        <f t="shared" si="174"/>
        <v>1.5178359666666668</v>
      </c>
      <c r="AD86" s="152">
        <f t="shared" si="174"/>
        <v>1.5178359666666668</v>
      </c>
      <c r="AE86" s="152">
        <f t="shared" si="174"/>
        <v>1.5178359666666668</v>
      </c>
      <c r="AF86" s="152">
        <f t="shared" si="174"/>
        <v>1.5178359666666668</v>
      </c>
      <c r="AG86" s="152">
        <f t="shared" si="174"/>
        <v>1.5178359666666668</v>
      </c>
      <c r="AH86" s="152">
        <f t="shared" si="174"/>
        <v>1.5178359666666668</v>
      </c>
      <c r="AI86" s="152">
        <f t="shared" si="174"/>
        <v>1.5178359666666668</v>
      </c>
      <c r="AJ86" s="152">
        <f t="shared" si="174"/>
        <v>1.5178359666666668</v>
      </c>
      <c r="AK86" s="152">
        <f t="shared" si="174"/>
        <v>1.5178359666666668</v>
      </c>
      <c r="AL86" s="152">
        <f t="shared" si="174"/>
        <v>1.5178359666666668</v>
      </c>
      <c r="AM86" s="152">
        <f t="shared" si="174"/>
        <v>1.5178359666666668</v>
      </c>
      <c r="AN86" s="152">
        <f t="shared" si="174"/>
        <v>1.5178359666666668</v>
      </c>
      <c r="AO86" s="152">
        <f t="shared" si="174"/>
        <v>1.5178359666666668</v>
      </c>
      <c r="AP86" s="152">
        <f t="shared" si="174"/>
        <v>1.5178359666666668</v>
      </c>
      <c r="AQ86" s="152">
        <f t="shared" si="174"/>
        <v>1.5178359666666668</v>
      </c>
      <c r="AR86" s="152">
        <f t="shared" si="174"/>
        <v>1.5178359666666668</v>
      </c>
      <c r="AS86" s="152">
        <f t="shared" si="174"/>
        <v>1.5178359666666668</v>
      </c>
      <c r="AT86" s="152">
        <f t="shared" si="174"/>
        <v>1.5178359666666668</v>
      </c>
      <c r="AU86" s="152">
        <f t="shared" si="174"/>
        <v>1.5178359666666668</v>
      </c>
      <c r="AV86" s="152">
        <f t="shared" si="174"/>
        <v>1.5178359666666668</v>
      </c>
      <c r="AW86" s="152">
        <f t="shared" si="174"/>
        <v>1.5178359666666668</v>
      </c>
      <c r="AX86" s="152">
        <f t="shared" si="174"/>
        <v>1.5178359666666668</v>
      </c>
      <c r="AY86" s="152">
        <f t="shared" si="174"/>
        <v>1.5178359666666668</v>
      </c>
      <c r="AZ86" s="152">
        <f t="shared" si="174"/>
        <v>1.5178359666666668</v>
      </c>
      <c r="BA86" s="152">
        <f t="shared" si="174"/>
        <v>1.5178359666666668</v>
      </c>
      <c r="BB86" s="152">
        <f t="shared" si="174"/>
        <v>1.5178359666666668</v>
      </c>
      <c r="BC86" s="152">
        <f t="shared" si="174"/>
        <v>1.5178359666666668</v>
      </c>
      <c r="BD86" s="152">
        <f t="shared" si="174"/>
        <v>1.5178359666666668</v>
      </c>
      <c r="BE86" s="152">
        <f t="shared" si="174"/>
        <v>1.5178359666666668</v>
      </c>
      <c r="BF86" s="152">
        <f t="shared" si="174"/>
        <v>1.5178359666666668</v>
      </c>
      <c r="BG86" s="152">
        <f t="shared" si="174"/>
        <v>1.5178359666666668</v>
      </c>
      <c r="BH86" s="152">
        <f t="shared" si="174"/>
        <v>1.5178359666666668</v>
      </c>
      <c r="BI86" s="152">
        <f t="shared" si="174"/>
        <v>1.5178359666666668</v>
      </c>
      <c r="BJ86" s="152">
        <f t="shared" si="174"/>
        <v>1.5178359666666668</v>
      </c>
      <c r="BK86" s="152">
        <f t="shared" si="174"/>
        <v>1.5178359666666668</v>
      </c>
      <c r="BL86" s="152">
        <f t="shared" si="174"/>
        <v>1.5178359666666668</v>
      </c>
      <c r="BM86" s="152">
        <f t="shared" si="174"/>
        <v>1.5178359666666668</v>
      </c>
      <c r="BN86" s="152">
        <f t="shared" si="174"/>
        <v>1.5178359666666668</v>
      </c>
      <c r="BO86" s="152">
        <f t="shared" si="174"/>
        <v>1.5178359666666668</v>
      </c>
      <c r="BP86" s="152">
        <f t="shared" si="174"/>
        <v>1.5178359666666668</v>
      </c>
      <c r="BQ86" s="152">
        <f t="shared" si="174"/>
        <v>1.5178359666666668</v>
      </c>
      <c r="BR86" s="152">
        <f t="shared" si="174"/>
        <v>1.5178359666666668</v>
      </c>
      <c r="BS86" s="152">
        <f t="shared" si="174"/>
        <v>1.5178359666666668</v>
      </c>
      <c r="BT86" s="152">
        <f t="shared" si="174"/>
        <v>1.5178359666666668</v>
      </c>
      <c r="BU86" s="152">
        <f t="shared" si="174"/>
        <v>1.5178359666666668</v>
      </c>
      <c r="BV86" s="152">
        <f t="shared" si="174"/>
        <v>1.5178359666666668</v>
      </c>
      <c r="BW86" s="152">
        <f t="shared" si="174"/>
        <v>1.5178359666666668</v>
      </c>
      <c r="BX86" s="152">
        <f t="shared" si="174"/>
        <v>1.5178359666666668</v>
      </c>
      <c r="BY86" s="152">
        <f t="shared" si="174"/>
        <v>1.5178359666666663</v>
      </c>
      <c r="BZ86" s="152">
        <f t="shared" si="174"/>
        <v>1.5178359666666663</v>
      </c>
      <c r="CA86" s="152">
        <f t="shared" si="174"/>
        <v>1.5178359666666663</v>
      </c>
      <c r="CB86" s="152">
        <f t="shared" si="174"/>
        <v>1.5178359666666663</v>
      </c>
      <c r="CC86" s="152">
        <f t="shared" si="174"/>
        <v>1.5178359666666663</v>
      </c>
      <c r="CD86" s="152">
        <f t="shared" si="174"/>
        <v>1.5178359666666663</v>
      </c>
      <c r="CE86" s="152">
        <f t="shared" si="174"/>
        <v>1.5178359666666663</v>
      </c>
      <c r="CF86" s="152">
        <f t="shared" si="174"/>
        <v>1.5178359666666663</v>
      </c>
      <c r="CG86" s="152">
        <f t="shared" si="174"/>
        <v>1.5178359666666663</v>
      </c>
      <c r="CH86" s="152">
        <f t="shared" si="174"/>
        <v>1.5178359666666663</v>
      </c>
      <c r="CI86" s="152">
        <f t="shared" ref="CI86:CZ86" si="175">CI84+CI85</f>
        <v>1.5178359666666663</v>
      </c>
      <c r="CJ86" s="152">
        <f t="shared" si="175"/>
        <v>1.5178359666666663</v>
      </c>
      <c r="CK86" s="152">
        <f t="shared" si="175"/>
        <v>1.5178359666666663</v>
      </c>
      <c r="CL86" s="152">
        <f t="shared" si="175"/>
        <v>1.5178359666666663</v>
      </c>
      <c r="CM86" s="152">
        <f t="shared" si="175"/>
        <v>1.5178359666666663</v>
      </c>
      <c r="CN86" s="152">
        <f t="shared" si="175"/>
        <v>1.5178359666666663</v>
      </c>
      <c r="CO86" s="152">
        <f t="shared" si="175"/>
        <v>1.5178359666666663</v>
      </c>
      <c r="CP86" s="152">
        <f t="shared" si="175"/>
        <v>1.5178359666666663</v>
      </c>
      <c r="CQ86" s="152">
        <f t="shared" si="175"/>
        <v>1.5178359666666663</v>
      </c>
      <c r="CR86" s="152">
        <f t="shared" si="175"/>
        <v>1.5178359666666663</v>
      </c>
      <c r="CS86" s="152">
        <f t="shared" si="175"/>
        <v>1.5178359666666663</v>
      </c>
      <c r="CT86" s="152">
        <f t="shared" si="175"/>
        <v>1.5178359666666663</v>
      </c>
      <c r="CU86" s="152">
        <f t="shared" si="175"/>
        <v>1.5178359666666663</v>
      </c>
      <c r="CV86" s="152">
        <f t="shared" si="175"/>
        <v>1.5178359666666663</v>
      </c>
      <c r="CW86" s="152">
        <f t="shared" si="175"/>
        <v>1.5178359666666663</v>
      </c>
      <c r="CX86" s="152">
        <f t="shared" si="175"/>
        <v>1.5178359666666663</v>
      </c>
      <c r="CY86" s="152">
        <f t="shared" si="175"/>
        <v>1.5178359666666663</v>
      </c>
      <c r="CZ86" s="179">
        <f t="shared" si="175"/>
        <v>1.5178359666666663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1.5684492999999999</v>
      </c>
      <c r="M87" s="145">
        <f t="shared" ref="M87:BX87" si="176">M86+L87</f>
        <v>3.1035652666666667</v>
      </c>
      <c r="N87" s="145">
        <f t="shared" si="176"/>
        <v>4.6386812333333332</v>
      </c>
      <c r="O87" s="145">
        <f t="shared" si="176"/>
        <v>4.6386812333333332</v>
      </c>
      <c r="P87" s="145">
        <f t="shared" si="176"/>
        <v>6.1737971920717367</v>
      </c>
      <c r="Q87" s="145">
        <f t="shared" si="176"/>
        <v>7.7089131587384037</v>
      </c>
      <c r="R87" s="145">
        <f t="shared" si="176"/>
        <v>7.7089131587384037</v>
      </c>
      <c r="S87" s="145">
        <f t="shared" si="176"/>
        <v>9.2440291174768063</v>
      </c>
      <c r="T87" s="145">
        <f t="shared" si="176"/>
        <v>10.779145084143472</v>
      </c>
      <c r="U87" s="145">
        <f t="shared" si="176"/>
        <v>12.314261050810138</v>
      </c>
      <c r="V87" s="145">
        <f t="shared" si="176"/>
        <v>12.314261050810138</v>
      </c>
      <c r="W87" s="145">
        <f t="shared" si="176"/>
        <v>13.849377009548542</v>
      </c>
      <c r="X87" s="145">
        <f t="shared" si="176"/>
        <v>15.384492976215208</v>
      </c>
      <c r="Y87" s="145">
        <f t="shared" si="176"/>
        <v>16.902328942881873</v>
      </c>
      <c r="Z87" s="145">
        <f t="shared" si="176"/>
        <v>18.420164909548539</v>
      </c>
      <c r="AA87" s="145">
        <f t="shared" si="176"/>
        <v>19.938000876215206</v>
      </c>
      <c r="AB87" s="145">
        <f t="shared" si="176"/>
        <v>21.455836842881872</v>
      </c>
      <c r="AC87" s="145">
        <f t="shared" si="176"/>
        <v>22.973672809548539</v>
      </c>
      <c r="AD87" s="145">
        <f t="shared" si="176"/>
        <v>24.491508776215206</v>
      </c>
      <c r="AE87" s="145">
        <f t="shared" si="176"/>
        <v>26.009344742881872</v>
      </c>
      <c r="AF87" s="145">
        <f t="shared" si="176"/>
        <v>27.527180709548539</v>
      </c>
      <c r="AG87" s="145">
        <f t="shared" si="176"/>
        <v>29.045016676215205</v>
      </c>
      <c r="AH87" s="145">
        <f t="shared" si="176"/>
        <v>30.562852642881872</v>
      </c>
      <c r="AI87" s="145">
        <f t="shared" si="176"/>
        <v>32.080688609548538</v>
      </c>
      <c r="AJ87" s="145">
        <f t="shared" si="176"/>
        <v>33.598524576215205</v>
      </c>
      <c r="AK87" s="145">
        <f t="shared" si="176"/>
        <v>35.116360542881871</v>
      </c>
      <c r="AL87" s="145">
        <f t="shared" si="176"/>
        <v>36.634196509548538</v>
      </c>
      <c r="AM87" s="145">
        <f t="shared" si="176"/>
        <v>38.152032476215204</v>
      </c>
      <c r="AN87" s="145">
        <f t="shared" si="176"/>
        <v>39.669868442881871</v>
      </c>
      <c r="AO87" s="145">
        <f t="shared" si="176"/>
        <v>41.187704409548537</v>
      </c>
      <c r="AP87" s="145">
        <f t="shared" si="176"/>
        <v>42.705540376215204</v>
      </c>
      <c r="AQ87" s="145">
        <f t="shared" si="176"/>
        <v>44.22337634288187</v>
      </c>
      <c r="AR87" s="145">
        <f t="shared" si="176"/>
        <v>45.741212309548537</v>
      </c>
      <c r="AS87" s="145">
        <f t="shared" si="176"/>
        <v>47.259048276215204</v>
      </c>
      <c r="AT87" s="145">
        <f t="shared" si="176"/>
        <v>48.77688424288187</v>
      </c>
      <c r="AU87" s="145">
        <f t="shared" si="176"/>
        <v>50.294720209548537</v>
      </c>
      <c r="AV87" s="145">
        <f t="shared" si="176"/>
        <v>51.812556176215203</v>
      </c>
      <c r="AW87" s="145">
        <f t="shared" si="176"/>
        <v>53.33039214288187</v>
      </c>
      <c r="AX87" s="145">
        <f t="shared" si="176"/>
        <v>54.848228109548536</v>
      </c>
      <c r="AY87" s="145">
        <f t="shared" si="176"/>
        <v>56.366064076215203</v>
      </c>
      <c r="AZ87" s="145">
        <f t="shared" si="176"/>
        <v>57.883900042881869</v>
      </c>
      <c r="BA87" s="145">
        <f t="shared" si="176"/>
        <v>59.401736009548536</v>
      </c>
      <c r="BB87" s="145">
        <f t="shared" si="176"/>
        <v>60.919571976215202</v>
      </c>
      <c r="BC87" s="145">
        <f t="shared" si="176"/>
        <v>62.437407942881869</v>
      </c>
      <c r="BD87" s="145">
        <f t="shared" si="176"/>
        <v>63.955243909548535</v>
      </c>
      <c r="BE87" s="145">
        <f t="shared" si="176"/>
        <v>65.473079876215209</v>
      </c>
      <c r="BF87" s="145">
        <f t="shared" si="176"/>
        <v>66.990915842881876</v>
      </c>
      <c r="BG87" s="145">
        <f t="shared" si="176"/>
        <v>68.508751809548542</v>
      </c>
      <c r="BH87" s="145">
        <f t="shared" si="176"/>
        <v>70.026587776215209</v>
      </c>
      <c r="BI87" s="145">
        <f t="shared" si="176"/>
        <v>71.544423742881875</v>
      </c>
      <c r="BJ87" s="145">
        <f t="shared" si="176"/>
        <v>73.062259709548542</v>
      </c>
      <c r="BK87" s="145">
        <f t="shared" si="176"/>
        <v>74.580095676215208</v>
      </c>
      <c r="BL87" s="145">
        <f t="shared" si="176"/>
        <v>76.097931642881875</v>
      </c>
      <c r="BM87" s="145">
        <f t="shared" si="176"/>
        <v>77.615767609548541</v>
      </c>
      <c r="BN87" s="145">
        <f t="shared" si="176"/>
        <v>79.133603576215208</v>
      </c>
      <c r="BO87" s="145">
        <f t="shared" si="176"/>
        <v>80.651439542881874</v>
      </c>
      <c r="BP87" s="145">
        <f t="shared" si="176"/>
        <v>82.169275509548541</v>
      </c>
      <c r="BQ87" s="145">
        <f t="shared" si="176"/>
        <v>83.687111476215208</v>
      </c>
      <c r="BR87" s="145">
        <f t="shared" si="176"/>
        <v>85.204947442881874</v>
      </c>
      <c r="BS87" s="145">
        <f t="shared" si="176"/>
        <v>86.722783409548541</v>
      </c>
      <c r="BT87" s="145">
        <f t="shared" si="176"/>
        <v>88.240619376215207</v>
      </c>
      <c r="BU87" s="145">
        <f t="shared" si="176"/>
        <v>89.758455342881874</v>
      </c>
      <c r="BV87" s="145">
        <f t="shared" si="176"/>
        <v>91.27629130954854</v>
      </c>
      <c r="BW87" s="145">
        <f t="shared" si="176"/>
        <v>92.794127276215207</v>
      </c>
      <c r="BX87" s="145">
        <f t="shared" si="176"/>
        <v>94.311963242881873</v>
      </c>
      <c r="BY87" s="145">
        <f t="shared" ref="BY87:CZ87" si="177">BY86+BX87</f>
        <v>95.82979920954854</v>
      </c>
      <c r="BZ87" s="145">
        <f t="shared" si="177"/>
        <v>97.347635176215206</v>
      </c>
      <c r="CA87" s="145">
        <f t="shared" si="177"/>
        <v>98.865471142881873</v>
      </c>
      <c r="CB87" s="145">
        <f t="shared" si="177"/>
        <v>100.38330710954854</v>
      </c>
      <c r="CC87" s="145">
        <f t="shared" si="177"/>
        <v>101.90114307621521</v>
      </c>
      <c r="CD87" s="145">
        <f t="shared" si="177"/>
        <v>103.41897904288187</v>
      </c>
      <c r="CE87" s="145">
        <f t="shared" si="177"/>
        <v>104.93681500954854</v>
      </c>
      <c r="CF87" s="145">
        <f t="shared" si="177"/>
        <v>106.45465097621521</v>
      </c>
      <c r="CG87" s="145">
        <f t="shared" si="177"/>
        <v>107.97248694288187</v>
      </c>
      <c r="CH87" s="145">
        <f t="shared" si="177"/>
        <v>109.49032290954854</v>
      </c>
      <c r="CI87" s="145">
        <f t="shared" si="177"/>
        <v>111.00815887621521</v>
      </c>
      <c r="CJ87" s="145">
        <f t="shared" si="177"/>
        <v>112.52599484288187</v>
      </c>
      <c r="CK87" s="145">
        <f t="shared" si="177"/>
        <v>114.04383080954854</v>
      </c>
      <c r="CL87" s="145">
        <f t="shared" si="177"/>
        <v>115.5616667762152</v>
      </c>
      <c r="CM87" s="145">
        <f t="shared" si="177"/>
        <v>117.07950274288187</v>
      </c>
      <c r="CN87" s="145">
        <f t="shared" si="177"/>
        <v>118.59733870954854</v>
      </c>
      <c r="CO87" s="145">
        <f t="shared" si="177"/>
        <v>120.1151746762152</v>
      </c>
      <c r="CP87" s="145">
        <f t="shared" si="177"/>
        <v>121.63301064288187</v>
      </c>
      <c r="CQ87" s="145">
        <f t="shared" si="177"/>
        <v>123.15084660954854</v>
      </c>
      <c r="CR87" s="145">
        <f t="shared" si="177"/>
        <v>124.6686825762152</v>
      </c>
      <c r="CS87" s="145">
        <f t="shared" si="177"/>
        <v>126.18651854288187</v>
      </c>
      <c r="CT87" s="145">
        <f t="shared" si="177"/>
        <v>127.70435450954854</v>
      </c>
      <c r="CU87" s="145">
        <f t="shared" si="177"/>
        <v>129.22219047621519</v>
      </c>
      <c r="CV87" s="145">
        <f t="shared" si="177"/>
        <v>130.74002644288186</v>
      </c>
      <c r="CW87" s="145">
        <f t="shared" si="177"/>
        <v>132.25786240954852</v>
      </c>
      <c r="CX87" s="145">
        <f t="shared" si="177"/>
        <v>133.77569837621519</v>
      </c>
      <c r="CY87" s="145">
        <f t="shared" si="177"/>
        <v>135.29353434288186</v>
      </c>
      <c r="CZ87" s="164">
        <f t="shared" si="177"/>
        <v>136.81137030954852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178">E54</f>
        <v>0</v>
      </c>
      <c r="F88" s="166">
        <f t="shared" si="178"/>
        <v>0</v>
      </c>
      <c r="G88" s="166">
        <f t="shared" ref="G88" si="179">G54</f>
        <v>0</v>
      </c>
      <c r="H88" s="166">
        <f t="shared" si="178"/>
        <v>0</v>
      </c>
      <c r="I88" s="166">
        <f t="shared" si="178"/>
        <v>0</v>
      </c>
      <c r="J88" s="166">
        <f t="shared" si="178"/>
        <v>0</v>
      </c>
      <c r="K88" s="166">
        <f t="shared" si="178"/>
        <v>0</v>
      </c>
      <c r="L88" s="166">
        <f>L$54</f>
        <v>0.11261596666666668</v>
      </c>
      <c r="M88" s="166">
        <f>M$54</f>
        <v>7.9282633333333352E-2</v>
      </c>
      <c r="N88" s="166">
        <f>N$54</f>
        <v>7.9282633333333352E-2</v>
      </c>
      <c r="O88" s="166">
        <f>O54</f>
        <v>0</v>
      </c>
      <c r="P88" s="166">
        <f>P$54</f>
        <v>7.9282625405070029E-2</v>
      </c>
      <c r="Q88" s="166">
        <f>Q$54</f>
        <v>7.9282633333333352E-2</v>
      </c>
      <c r="R88" s="166">
        <f>R54</f>
        <v>0</v>
      </c>
      <c r="S88" s="166">
        <f>S$54</f>
        <v>7.9282625405070029E-2</v>
      </c>
      <c r="T88" s="166">
        <f>T$54</f>
        <v>7.9282633333333297E-2</v>
      </c>
      <c r="U88" s="166">
        <f>U$54</f>
        <v>7.9282633333333297E-2</v>
      </c>
      <c r="V88" s="166">
        <f>V54</f>
        <v>0</v>
      </c>
      <c r="W88" s="166">
        <f t="shared" ref="W88:CH88" si="180">W$54</f>
        <v>7.9282625405070029E-2</v>
      </c>
      <c r="X88" s="166">
        <f t="shared" si="180"/>
        <v>7.9282633333333297E-2</v>
      </c>
      <c r="Y88" s="166">
        <f t="shared" si="180"/>
        <v>6.2002633333333335E-2</v>
      </c>
      <c r="Z88" s="166">
        <f t="shared" si="180"/>
        <v>6.2002633333333335E-2</v>
      </c>
      <c r="AA88" s="166">
        <f t="shared" si="180"/>
        <v>6.2002633333333224E-2</v>
      </c>
      <c r="AB88" s="166">
        <f t="shared" si="180"/>
        <v>6.2002633333333446E-2</v>
      </c>
      <c r="AC88" s="166">
        <f t="shared" si="180"/>
        <v>6.2002633333333446E-2</v>
      </c>
      <c r="AD88" s="166">
        <f t="shared" si="180"/>
        <v>6.2002633333333446E-2</v>
      </c>
      <c r="AE88" s="166">
        <f t="shared" si="180"/>
        <v>6.2002633333333446E-2</v>
      </c>
      <c r="AF88" s="166">
        <f t="shared" si="180"/>
        <v>6.2002633333333446E-2</v>
      </c>
      <c r="AG88" s="166">
        <f t="shared" si="180"/>
        <v>6.2002633333333446E-2</v>
      </c>
      <c r="AH88" s="166">
        <f t="shared" si="180"/>
        <v>6.2002633333333446E-2</v>
      </c>
      <c r="AI88" s="166">
        <f t="shared" si="180"/>
        <v>6.2002633333333446E-2</v>
      </c>
      <c r="AJ88" s="166">
        <f t="shared" si="180"/>
        <v>6.2002633333333446E-2</v>
      </c>
      <c r="AK88" s="166">
        <f t="shared" si="180"/>
        <v>6.2002633333333446E-2</v>
      </c>
      <c r="AL88" s="166">
        <f t="shared" si="180"/>
        <v>6.2002633333333446E-2</v>
      </c>
      <c r="AM88" s="166">
        <f t="shared" si="180"/>
        <v>6.2002633333333446E-2</v>
      </c>
      <c r="AN88" s="166">
        <f t="shared" si="180"/>
        <v>6.2002633333333446E-2</v>
      </c>
      <c r="AO88" s="166">
        <f t="shared" si="180"/>
        <v>6.2002633333333446E-2</v>
      </c>
      <c r="AP88" s="166">
        <f t="shared" si="180"/>
        <v>6.2002633333333446E-2</v>
      </c>
      <c r="AQ88" s="166">
        <f t="shared" si="180"/>
        <v>6.2002633333333446E-2</v>
      </c>
      <c r="AR88" s="166">
        <f t="shared" si="180"/>
        <v>6.2002633333333446E-2</v>
      </c>
      <c r="AS88" s="166">
        <f t="shared" si="180"/>
        <v>6.2002633333333446E-2</v>
      </c>
      <c r="AT88" s="166">
        <f t="shared" si="180"/>
        <v>6.2002633333333446E-2</v>
      </c>
      <c r="AU88" s="166">
        <f t="shared" si="180"/>
        <v>6.2002633333333446E-2</v>
      </c>
      <c r="AV88" s="166">
        <f t="shared" si="180"/>
        <v>6.2002633333333446E-2</v>
      </c>
      <c r="AW88" s="166">
        <f t="shared" si="180"/>
        <v>6.2002633333333446E-2</v>
      </c>
      <c r="AX88" s="166">
        <f t="shared" si="180"/>
        <v>6.2002633333333446E-2</v>
      </c>
      <c r="AY88" s="166">
        <f t="shared" si="180"/>
        <v>6.2002633333333446E-2</v>
      </c>
      <c r="AZ88" s="166">
        <f t="shared" si="180"/>
        <v>6.2002633333333446E-2</v>
      </c>
      <c r="BA88" s="166">
        <f t="shared" si="180"/>
        <v>6.2002633333333446E-2</v>
      </c>
      <c r="BB88" s="166">
        <f t="shared" si="180"/>
        <v>6.2002633333333446E-2</v>
      </c>
      <c r="BC88" s="166">
        <f t="shared" si="180"/>
        <v>6.2002633333333446E-2</v>
      </c>
      <c r="BD88" s="166">
        <f t="shared" si="180"/>
        <v>6.2002633333333446E-2</v>
      </c>
      <c r="BE88" s="166">
        <f t="shared" si="180"/>
        <v>6.2002633333333446E-2</v>
      </c>
      <c r="BF88" s="166">
        <f t="shared" si="180"/>
        <v>6.2002633333333446E-2</v>
      </c>
      <c r="BG88" s="166">
        <f t="shared" si="180"/>
        <v>6.2002633333333446E-2</v>
      </c>
      <c r="BH88" s="166">
        <f t="shared" si="180"/>
        <v>6.2002633333333446E-2</v>
      </c>
      <c r="BI88" s="166">
        <f t="shared" si="180"/>
        <v>6.2002633333333446E-2</v>
      </c>
      <c r="BJ88" s="166">
        <f t="shared" si="180"/>
        <v>6.2002633333333446E-2</v>
      </c>
      <c r="BK88" s="166">
        <f t="shared" si="180"/>
        <v>6.2002633333333446E-2</v>
      </c>
      <c r="BL88" s="166">
        <f t="shared" si="180"/>
        <v>6.2002633333333446E-2</v>
      </c>
      <c r="BM88" s="166">
        <f t="shared" si="180"/>
        <v>6.2002633333333446E-2</v>
      </c>
      <c r="BN88" s="166">
        <f t="shared" si="180"/>
        <v>6.2002633333333446E-2</v>
      </c>
      <c r="BO88" s="166">
        <f t="shared" si="180"/>
        <v>6.2002633333333446E-2</v>
      </c>
      <c r="BP88" s="166">
        <f t="shared" si="180"/>
        <v>6.2002633333333446E-2</v>
      </c>
      <c r="BQ88" s="166">
        <f t="shared" si="180"/>
        <v>6.2002633333333446E-2</v>
      </c>
      <c r="BR88" s="166">
        <f t="shared" si="180"/>
        <v>6.2002633333333446E-2</v>
      </c>
      <c r="BS88" s="166">
        <f t="shared" si="180"/>
        <v>6.2002633333333446E-2</v>
      </c>
      <c r="BT88" s="166">
        <f t="shared" si="180"/>
        <v>6.2002633333333446E-2</v>
      </c>
      <c r="BU88" s="166">
        <f t="shared" si="180"/>
        <v>6.2002633333333446E-2</v>
      </c>
      <c r="BV88" s="166">
        <f t="shared" si="180"/>
        <v>6.2002633333333446E-2</v>
      </c>
      <c r="BW88" s="166">
        <f t="shared" si="180"/>
        <v>6.2002633333333446E-2</v>
      </c>
      <c r="BX88" s="166">
        <f t="shared" si="180"/>
        <v>6.2002633333333446E-2</v>
      </c>
      <c r="BY88" s="166">
        <f t="shared" si="180"/>
        <v>6.2002633333333002E-2</v>
      </c>
      <c r="BZ88" s="166">
        <f t="shared" si="180"/>
        <v>6.2002633333333002E-2</v>
      </c>
      <c r="CA88" s="166">
        <f t="shared" si="180"/>
        <v>6.2002633333333002E-2</v>
      </c>
      <c r="CB88" s="166">
        <f t="shared" si="180"/>
        <v>6.2002633333333002E-2</v>
      </c>
      <c r="CC88" s="166">
        <f t="shared" si="180"/>
        <v>6.2002633333333002E-2</v>
      </c>
      <c r="CD88" s="166">
        <f t="shared" si="180"/>
        <v>6.2002633333333002E-2</v>
      </c>
      <c r="CE88" s="166">
        <f t="shared" si="180"/>
        <v>6.2002633333333002E-2</v>
      </c>
      <c r="CF88" s="166">
        <f t="shared" si="180"/>
        <v>6.2002633333333002E-2</v>
      </c>
      <c r="CG88" s="166">
        <f t="shared" si="180"/>
        <v>6.2002633333333002E-2</v>
      </c>
      <c r="CH88" s="166">
        <f t="shared" si="180"/>
        <v>6.2002633333333002E-2</v>
      </c>
      <c r="CI88" s="166">
        <f t="shared" ref="CI88:CZ88" si="181">CI$54</f>
        <v>6.2002633333333002E-2</v>
      </c>
      <c r="CJ88" s="166">
        <f t="shared" si="181"/>
        <v>6.2002633333333002E-2</v>
      </c>
      <c r="CK88" s="166">
        <f t="shared" si="181"/>
        <v>6.2002633333333002E-2</v>
      </c>
      <c r="CL88" s="166">
        <f t="shared" si="181"/>
        <v>6.2002633333333002E-2</v>
      </c>
      <c r="CM88" s="166">
        <f t="shared" si="181"/>
        <v>6.2002633333333002E-2</v>
      </c>
      <c r="CN88" s="166">
        <f t="shared" si="181"/>
        <v>6.2002633333333002E-2</v>
      </c>
      <c r="CO88" s="166">
        <f t="shared" si="181"/>
        <v>6.2002633333333002E-2</v>
      </c>
      <c r="CP88" s="166">
        <f t="shared" si="181"/>
        <v>6.2002633333333002E-2</v>
      </c>
      <c r="CQ88" s="166">
        <f t="shared" si="181"/>
        <v>6.2002633333333002E-2</v>
      </c>
      <c r="CR88" s="166">
        <f t="shared" si="181"/>
        <v>6.2002633333333002E-2</v>
      </c>
      <c r="CS88" s="166">
        <f t="shared" si="181"/>
        <v>6.2002633333333002E-2</v>
      </c>
      <c r="CT88" s="166">
        <f t="shared" si="181"/>
        <v>6.2002633333333002E-2</v>
      </c>
      <c r="CU88" s="166">
        <f t="shared" si="181"/>
        <v>6.2002633333333002E-2</v>
      </c>
      <c r="CV88" s="166">
        <f t="shared" si="181"/>
        <v>6.2002633333333002E-2</v>
      </c>
      <c r="CW88" s="166">
        <f t="shared" si="181"/>
        <v>6.2002633333333002E-2</v>
      </c>
      <c r="CX88" s="166">
        <f t="shared" si="181"/>
        <v>6.2002633333333002E-2</v>
      </c>
      <c r="CY88" s="166">
        <f t="shared" si="181"/>
        <v>6.2002633333333002E-2</v>
      </c>
      <c r="CZ88" s="175">
        <f t="shared" si="181"/>
        <v>6.2002633333333002E-2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182">$E$70</f>
        <v>1.4558333333333333</v>
      </c>
      <c r="X89" s="121">
        <f t="shared" si="182"/>
        <v>1.4558333333333333</v>
      </c>
      <c r="Y89" s="121">
        <f t="shared" si="182"/>
        <v>1.4558333333333333</v>
      </c>
      <c r="Z89" s="121">
        <f t="shared" si="182"/>
        <v>1.4558333333333333</v>
      </c>
      <c r="AA89" s="121">
        <f t="shared" si="182"/>
        <v>1.4558333333333333</v>
      </c>
      <c r="AB89" s="121">
        <f t="shared" si="182"/>
        <v>1.4558333333333333</v>
      </c>
      <c r="AC89" s="121">
        <f t="shared" si="182"/>
        <v>1.4558333333333333</v>
      </c>
      <c r="AD89" s="121">
        <f t="shared" si="182"/>
        <v>1.4558333333333333</v>
      </c>
      <c r="AE89" s="121">
        <f t="shared" si="182"/>
        <v>1.4558333333333333</v>
      </c>
      <c r="AF89" s="121">
        <f t="shared" si="182"/>
        <v>1.4558333333333333</v>
      </c>
      <c r="AG89" s="121">
        <f t="shared" si="182"/>
        <v>1.4558333333333333</v>
      </c>
      <c r="AH89" s="121">
        <f t="shared" si="182"/>
        <v>1.4558333333333333</v>
      </c>
      <c r="AI89" s="121">
        <f t="shared" si="182"/>
        <v>1.4558333333333333</v>
      </c>
      <c r="AJ89" s="121">
        <f t="shared" si="182"/>
        <v>1.4558333333333333</v>
      </c>
      <c r="AK89" s="121">
        <f t="shared" si="182"/>
        <v>1.4558333333333333</v>
      </c>
      <c r="AL89" s="121">
        <f t="shared" si="182"/>
        <v>1.4558333333333333</v>
      </c>
      <c r="AM89" s="121">
        <f t="shared" si="182"/>
        <v>1.4558333333333333</v>
      </c>
      <c r="AN89" s="121">
        <f t="shared" si="182"/>
        <v>1.4558333333333333</v>
      </c>
      <c r="AO89" s="121">
        <f t="shared" si="182"/>
        <v>1.4558333333333333</v>
      </c>
      <c r="AP89" s="121">
        <f t="shared" si="182"/>
        <v>1.4558333333333333</v>
      </c>
      <c r="AQ89" s="121">
        <f t="shared" si="182"/>
        <v>1.4558333333333333</v>
      </c>
      <c r="AR89" s="121">
        <f t="shared" si="182"/>
        <v>1.4558333333333333</v>
      </c>
      <c r="AS89" s="121">
        <f t="shared" si="182"/>
        <v>1.4558333333333333</v>
      </c>
      <c r="AT89" s="121">
        <f t="shared" si="182"/>
        <v>1.4558333333333333</v>
      </c>
      <c r="AU89" s="121">
        <f t="shared" si="182"/>
        <v>1.4558333333333333</v>
      </c>
      <c r="AV89" s="121">
        <f t="shared" si="182"/>
        <v>1.4558333333333333</v>
      </c>
      <c r="AW89" s="121">
        <f t="shared" si="182"/>
        <v>1.4558333333333333</v>
      </c>
      <c r="AX89" s="121">
        <f t="shared" si="182"/>
        <v>1.4558333333333333</v>
      </c>
      <c r="AY89" s="121">
        <f t="shared" si="182"/>
        <v>1.4558333333333333</v>
      </c>
      <c r="AZ89" s="121">
        <f t="shared" si="182"/>
        <v>1.4558333333333333</v>
      </c>
      <c r="BA89" s="121">
        <f t="shared" si="182"/>
        <v>1.4558333333333333</v>
      </c>
      <c r="BB89" s="121">
        <f t="shared" si="182"/>
        <v>1.4558333333333333</v>
      </c>
      <c r="BC89" s="121">
        <f t="shared" si="182"/>
        <v>1.4558333333333333</v>
      </c>
      <c r="BD89" s="121">
        <f t="shared" si="182"/>
        <v>1.4558333333333333</v>
      </c>
      <c r="BE89" s="121">
        <f t="shared" si="182"/>
        <v>1.4558333333333333</v>
      </c>
      <c r="BF89" s="121">
        <f t="shared" si="182"/>
        <v>1.4558333333333333</v>
      </c>
      <c r="BG89" s="121">
        <f t="shared" si="182"/>
        <v>1.4558333333333333</v>
      </c>
      <c r="BH89" s="121">
        <f t="shared" si="182"/>
        <v>1.4558333333333333</v>
      </c>
      <c r="BI89" s="121">
        <f t="shared" si="182"/>
        <v>1.4558333333333333</v>
      </c>
      <c r="BJ89" s="121">
        <f t="shared" si="182"/>
        <v>1.4558333333333333</v>
      </c>
      <c r="BK89" s="121">
        <f t="shared" si="182"/>
        <v>1.4558333333333333</v>
      </c>
      <c r="BL89" s="121">
        <f t="shared" si="182"/>
        <v>1.4558333333333333</v>
      </c>
      <c r="BM89" s="121">
        <f t="shared" si="182"/>
        <v>1.4558333333333333</v>
      </c>
      <c r="BN89" s="121">
        <f t="shared" si="182"/>
        <v>1.4558333333333333</v>
      </c>
      <c r="BO89" s="121">
        <f t="shared" si="182"/>
        <v>1.4558333333333333</v>
      </c>
      <c r="BP89" s="121">
        <f t="shared" si="182"/>
        <v>1.4558333333333333</v>
      </c>
      <c r="BQ89" s="121">
        <f t="shared" si="182"/>
        <v>1.4558333333333333</v>
      </c>
      <c r="BR89" s="121">
        <f t="shared" si="182"/>
        <v>1.4558333333333333</v>
      </c>
      <c r="BS89" s="121">
        <f t="shared" si="182"/>
        <v>1.4558333333333333</v>
      </c>
      <c r="BT89" s="121">
        <f t="shared" si="182"/>
        <v>1.4558333333333333</v>
      </c>
      <c r="BU89" s="121">
        <f t="shared" si="182"/>
        <v>1.4558333333333333</v>
      </c>
      <c r="BV89" s="121">
        <f t="shared" si="182"/>
        <v>1.4558333333333333</v>
      </c>
      <c r="BW89" s="121">
        <f t="shared" si="182"/>
        <v>1.4558333333333333</v>
      </c>
      <c r="BX89" s="121">
        <f t="shared" si="182"/>
        <v>1.4558333333333333</v>
      </c>
      <c r="BY89" s="121">
        <f t="shared" si="182"/>
        <v>1.4558333333333333</v>
      </c>
      <c r="BZ89" s="121">
        <f t="shared" si="182"/>
        <v>1.4558333333333333</v>
      </c>
      <c r="CA89" s="121">
        <f t="shared" si="182"/>
        <v>1.4558333333333333</v>
      </c>
      <c r="CB89" s="121">
        <f t="shared" si="182"/>
        <v>1.4558333333333333</v>
      </c>
      <c r="CC89" s="121">
        <f t="shared" si="182"/>
        <v>1.4558333333333333</v>
      </c>
      <c r="CD89" s="121">
        <f t="shared" si="182"/>
        <v>1.4558333333333333</v>
      </c>
      <c r="CE89" s="121">
        <f t="shared" si="182"/>
        <v>1.4558333333333333</v>
      </c>
      <c r="CF89" s="121">
        <f t="shared" si="182"/>
        <v>1.4558333333333333</v>
      </c>
      <c r="CG89" s="121">
        <f t="shared" si="182"/>
        <v>1.4558333333333333</v>
      </c>
      <c r="CH89" s="121">
        <f t="shared" si="182"/>
        <v>1.4558333333333333</v>
      </c>
      <c r="CI89" s="121">
        <f t="shared" ref="CI89:CZ89" si="183">$E$70</f>
        <v>1.4558333333333333</v>
      </c>
      <c r="CJ89" s="121">
        <f t="shared" si="183"/>
        <v>1.4558333333333333</v>
      </c>
      <c r="CK89" s="121">
        <f t="shared" si="183"/>
        <v>1.4558333333333333</v>
      </c>
      <c r="CL89" s="121">
        <f t="shared" si="183"/>
        <v>1.4558333333333333</v>
      </c>
      <c r="CM89" s="121">
        <f t="shared" si="183"/>
        <v>1.4558333333333333</v>
      </c>
      <c r="CN89" s="121">
        <f t="shared" si="183"/>
        <v>1.4558333333333333</v>
      </c>
      <c r="CO89" s="121">
        <f t="shared" si="183"/>
        <v>1.4558333333333333</v>
      </c>
      <c r="CP89" s="121">
        <f t="shared" si="183"/>
        <v>1.4558333333333333</v>
      </c>
      <c r="CQ89" s="121">
        <f t="shared" si="183"/>
        <v>1.4558333333333333</v>
      </c>
      <c r="CR89" s="121">
        <f t="shared" si="183"/>
        <v>1.4558333333333333</v>
      </c>
      <c r="CS89" s="121">
        <f t="shared" si="183"/>
        <v>1.4558333333333333</v>
      </c>
      <c r="CT89" s="121">
        <f t="shared" si="183"/>
        <v>1.4558333333333333</v>
      </c>
      <c r="CU89" s="121">
        <f t="shared" si="183"/>
        <v>1.4558333333333333</v>
      </c>
      <c r="CV89" s="121">
        <f t="shared" si="183"/>
        <v>1.4558333333333333</v>
      </c>
      <c r="CW89" s="121">
        <f t="shared" si="183"/>
        <v>1.4558333333333333</v>
      </c>
      <c r="CX89" s="121">
        <f t="shared" si="183"/>
        <v>1.4558333333333333</v>
      </c>
      <c r="CY89" s="121">
        <f t="shared" si="183"/>
        <v>1.4558333333333333</v>
      </c>
      <c r="CZ89" s="160">
        <f t="shared" si="183"/>
        <v>1.4558333333333333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1.5684492999999999</v>
      </c>
      <c r="M90" s="152">
        <f>M88+M89</f>
        <v>1.5351159666666667</v>
      </c>
      <c r="N90" s="152">
        <f>N88+N89</f>
        <v>1.5351159666666667</v>
      </c>
      <c r="O90" s="121"/>
      <c r="P90" s="152">
        <f>P88+P89</f>
        <v>1.5351159587384033</v>
      </c>
      <c r="Q90" s="152">
        <f>Q88+Q89</f>
        <v>1.5351159666666667</v>
      </c>
      <c r="R90" s="121"/>
      <c r="S90" s="152">
        <f>S88+S89</f>
        <v>1.5351159587384033</v>
      </c>
      <c r="T90" s="152">
        <f>T88+T89</f>
        <v>1.5351159666666665</v>
      </c>
      <c r="U90" s="152">
        <f>U88+U89</f>
        <v>1.5351159666666665</v>
      </c>
      <c r="V90" s="121"/>
      <c r="W90" s="152">
        <f t="shared" ref="W90:CH90" si="184">W88+W89</f>
        <v>1.5351159587384033</v>
      </c>
      <c r="X90" s="152">
        <f t="shared" si="184"/>
        <v>1.5351159666666665</v>
      </c>
      <c r="Y90" s="152">
        <f t="shared" si="184"/>
        <v>1.5178359666666665</v>
      </c>
      <c r="Z90" s="152">
        <f t="shared" si="184"/>
        <v>1.5178359666666665</v>
      </c>
      <c r="AA90" s="152">
        <f t="shared" si="184"/>
        <v>1.5178359666666665</v>
      </c>
      <c r="AB90" s="152">
        <f t="shared" si="184"/>
        <v>1.5178359666666668</v>
      </c>
      <c r="AC90" s="152">
        <f t="shared" si="184"/>
        <v>1.5178359666666668</v>
      </c>
      <c r="AD90" s="152">
        <f t="shared" si="184"/>
        <v>1.5178359666666668</v>
      </c>
      <c r="AE90" s="152">
        <f t="shared" si="184"/>
        <v>1.5178359666666668</v>
      </c>
      <c r="AF90" s="152">
        <f t="shared" si="184"/>
        <v>1.5178359666666668</v>
      </c>
      <c r="AG90" s="152">
        <f t="shared" si="184"/>
        <v>1.5178359666666668</v>
      </c>
      <c r="AH90" s="152">
        <f t="shared" si="184"/>
        <v>1.5178359666666668</v>
      </c>
      <c r="AI90" s="152">
        <f t="shared" si="184"/>
        <v>1.5178359666666668</v>
      </c>
      <c r="AJ90" s="152">
        <f t="shared" si="184"/>
        <v>1.5178359666666668</v>
      </c>
      <c r="AK90" s="152">
        <f t="shared" si="184"/>
        <v>1.5178359666666668</v>
      </c>
      <c r="AL90" s="152">
        <f t="shared" si="184"/>
        <v>1.5178359666666668</v>
      </c>
      <c r="AM90" s="152">
        <f t="shared" si="184"/>
        <v>1.5178359666666668</v>
      </c>
      <c r="AN90" s="152">
        <f t="shared" si="184"/>
        <v>1.5178359666666668</v>
      </c>
      <c r="AO90" s="152">
        <f t="shared" si="184"/>
        <v>1.5178359666666668</v>
      </c>
      <c r="AP90" s="152">
        <f t="shared" si="184"/>
        <v>1.5178359666666668</v>
      </c>
      <c r="AQ90" s="152">
        <f t="shared" si="184"/>
        <v>1.5178359666666668</v>
      </c>
      <c r="AR90" s="152">
        <f t="shared" si="184"/>
        <v>1.5178359666666668</v>
      </c>
      <c r="AS90" s="152">
        <f t="shared" si="184"/>
        <v>1.5178359666666668</v>
      </c>
      <c r="AT90" s="152">
        <f t="shared" si="184"/>
        <v>1.5178359666666668</v>
      </c>
      <c r="AU90" s="152">
        <f t="shared" si="184"/>
        <v>1.5178359666666668</v>
      </c>
      <c r="AV90" s="152">
        <f t="shared" si="184"/>
        <v>1.5178359666666668</v>
      </c>
      <c r="AW90" s="152">
        <f t="shared" si="184"/>
        <v>1.5178359666666668</v>
      </c>
      <c r="AX90" s="152">
        <f t="shared" si="184"/>
        <v>1.5178359666666668</v>
      </c>
      <c r="AY90" s="152">
        <f t="shared" si="184"/>
        <v>1.5178359666666668</v>
      </c>
      <c r="AZ90" s="152">
        <f t="shared" si="184"/>
        <v>1.5178359666666668</v>
      </c>
      <c r="BA90" s="152">
        <f t="shared" si="184"/>
        <v>1.5178359666666668</v>
      </c>
      <c r="BB90" s="152">
        <f t="shared" si="184"/>
        <v>1.5178359666666668</v>
      </c>
      <c r="BC90" s="152">
        <f t="shared" si="184"/>
        <v>1.5178359666666668</v>
      </c>
      <c r="BD90" s="152">
        <f t="shared" si="184"/>
        <v>1.5178359666666668</v>
      </c>
      <c r="BE90" s="152">
        <f t="shared" si="184"/>
        <v>1.5178359666666668</v>
      </c>
      <c r="BF90" s="152">
        <f t="shared" si="184"/>
        <v>1.5178359666666668</v>
      </c>
      <c r="BG90" s="152">
        <f t="shared" si="184"/>
        <v>1.5178359666666668</v>
      </c>
      <c r="BH90" s="152">
        <f t="shared" si="184"/>
        <v>1.5178359666666668</v>
      </c>
      <c r="BI90" s="152">
        <f t="shared" si="184"/>
        <v>1.5178359666666668</v>
      </c>
      <c r="BJ90" s="152">
        <f t="shared" si="184"/>
        <v>1.5178359666666668</v>
      </c>
      <c r="BK90" s="152">
        <f t="shared" si="184"/>
        <v>1.5178359666666668</v>
      </c>
      <c r="BL90" s="152">
        <f t="shared" si="184"/>
        <v>1.5178359666666668</v>
      </c>
      <c r="BM90" s="152">
        <f t="shared" si="184"/>
        <v>1.5178359666666668</v>
      </c>
      <c r="BN90" s="152">
        <f t="shared" si="184"/>
        <v>1.5178359666666668</v>
      </c>
      <c r="BO90" s="152">
        <f t="shared" si="184"/>
        <v>1.5178359666666668</v>
      </c>
      <c r="BP90" s="152">
        <f t="shared" si="184"/>
        <v>1.5178359666666668</v>
      </c>
      <c r="BQ90" s="152">
        <f t="shared" si="184"/>
        <v>1.5178359666666668</v>
      </c>
      <c r="BR90" s="152">
        <f t="shared" si="184"/>
        <v>1.5178359666666668</v>
      </c>
      <c r="BS90" s="152">
        <f t="shared" si="184"/>
        <v>1.5178359666666668</v>
      </c>
      <c r="BT90" s="152">
        <f t="shared" si="184"/>
        <v>1.5178359666666668</v>
      </c>
      <c r="BU90" s="152">
        <f t="shared" si="184"/>
        <v>1.5178359666666668</v>
      </c>
      <c r="BV90" s="152">
        <f t="shared" si="184"/>
        <v>1.5178359666666668</v>
      </c>
      <c r="BW90" s="152">
        <f t="shared" si="184"/>
        <v>1.5178359666666668</v>
      </c>
      <c r="BX90" s="152">
        <f t="shared" si="184"/>
        <v>1.5178359666666668</v>
      </c>
      <c r="BY90" s="152">
        <f t="shared" si="184"/>
        <v>1.5178359666666663</v>
      </c>
      <c r="BZ90" s="152">
        <f t="shared" si="184"/>
        <v>1.5178359666666663</v>
      </c>
      <c r="CA90" s="152">
        <f t="shared" si="184"/>
        <v>1.5178359666666663</v>
      </c>
      <c r="CB90" s="152">
        <f t="shared" si="184"/>
        <v>1.5178359666666663</v>
      </c>
      <c r="CC90" s="152">
        <f t="shared" si="184"/>
        <v>1.5178359666666663</v>
      </c>
      <c r="CD90" s="152">
        <f t="shared" si="184"/>
        <v>1.5178359666666663</v>
      </c>
      <c r="CE90" s="152">
        <f t="shared" si="184"/>
        <v>1.5178359666666663</v>
      </c>
      <c r="CF90" s="152">
        <f t="shared" si="184"/>
        <v>1.5178359666666663</v>
      </c>
      <c r="CG90" s="152">
        <f t="shared" si="184"/>
        <v>1.5178359666666663</v>
      </c>
      <c r="CH90" s="152">
        <f t="shared" si="184"/>
        <v>1.5178359666666663</v>
      </c>
      <c r="CI90" s="152">
        <f t="shared" ref="CI90:CZ90" si="185">CI88+CI89</f>
        <v>1.5178359666666663</v>
      </c>
      <c r="CJ90" s="152">
        <f t="shared" si="185"/>
        <v>1.5178359666666663</v>
      </c>
      <c r="CK90" s="152">
        <f t="shared" si="185"/>
        <v>1.5178359666666663</v>
      </c>
      <c r="CL90" s="152">
        <f t="shared" si="185"/>
        <v>1.5178359666666663</v>
      </c>
      <c r="CM90" s="152">
        <f t="shared" si="185"/>
        <v>1.5178359666666663</v>
      </c>
      <c r="CN90" s="152">
        <f t="shared" si="185"/>
        <v>1.5178359666666663</v>
      </c>
      <c r="CO90" s="152">
        <f t="shared" si="185"/>
        <v>1.5178359666666663</v>
      </c>
      <c r="CP90" s="152">
        <f t="shared" si="185"/>
        <v>1.5178359666666663</v>
      </c>
      <c r="CQ90" s="152">
        <f t="shared" si="185"/>
        <v>1.5178359666666663</v>
      </c>
      <c r="CR90" s="152">
        <f t="shared" si="185"/>
        <v>1.5178359666666663</v>
      </c>
      <c r="CS90" s="152">
        <f t="shared" si="185"/>
        <v>1.5178359666666663</v>
      </c>
      <c r="CT90" s="152">
        <f t="shared" si="185"/>
        <v>1.5178359666666663</v>
      </c>
      <c r="CU90" s="152">
        <f t="shared" si="185"/>
        <v>1.5178359666666663</v>
      </c>
      <c r="CV90" s="152">
        <f t="shared" si="185"/>
        <v>1.5178359666666663</v>
      </c>
      <c r="CW90" s="152">
        <f t="shared" si="185"/>
        <v>1.5178359666666663</v>
      </c>
      <c r="CX90" s="152">
        <f t="shared" si="185"/>
        <v>1.5178359666666663</v>
      </c>
      <c r="CY90" s="152">
        <f t="shared" si="185"/>
        <v>1.5178359666666663</v>
      </c>
      <c r="CZ90" s="179">
        <f t="shared" si="185"/>
        <v>1.5178359666666663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1.5684492999999999</v>
      </c>
      <c r="M91" s="145">
        <f t="shared" ref="M91:BX91" si="186">M90+L91</f>
        <v>3.1035652666666667</v>
      </c>
      <c r="N91" s="145">
        <f t="shared" si="186"/>
        <v>4.6386812333333332</v>
      </c>
      <c r="O91" s="145">
        <f t="shared" si="186"/>
        <v>4.6386812333333332</v>
      </c>
      <c r="P91" s="145">
        <f t="shared" si="186"/>
        <v>6.1737971920717367</v>
      </c>
      <c r="Q91" s="145">
        <f t="shared" si="186"/>
        <v>7.7089131587384037</v>
      </c>
      <c r="R91" s="145">
        <f t="shared" si="186"/>
        <v>7.7089131587384037</v>
      </c>
      <c r="S91" s="145">
        <f t="shared" si="186"/>
        <v>9.2440291174768063</v>
      </c>
      <c r="T91" s="145">
        <f t="shared" si="186"/>
        <v>10.779145084143472</v>
      </c>
      <c r="U91" s="145">
        <f t="shared" si="186"/>
        <v>12.314261050810138</v>
      </c>
      <c r="V91" s="145">
        <f t="shared" si="186"/>
        <v>12.314261050810138</v>
      </c>
      <c r="W91" s="145">
        <f t="shared" si="186"/>
        <v>13.849377009548542</v>
      </c>
      <c r="X91" s="145">
        <f t="shared" si="186"/>
        <v>15.384492976215208</v>
      </c>
      <c r="Y91" s="145">
        <f t="shared" si="186"/>
        <v>16.902328942881873</v>
      </c>
      <c r="Z91" s="145">
        <f t="shared" si="186"/>
        <v>18.420164909548539</v>
      </c>
      <c r="AA91" s="145">
        <f t="shared" si="186"/>
        <v>19.938000876215206</v>
      </c>
      <c r="AB91" s="145">
        <f t="shared" si="186"/>
        <v>21.455836842881872</v>
      </c>
      <c r="AC91" s="145">
        <f t="shared" si="186"/>
        <v>22.973672809548539</v>
      </c>
      <c r="AD91" s="145">
        <f t="shared" si="186"/>
        <v>24.491508776215206</v>
      </c>
      <c r="AE91" s="145">
        <f t="shared" si="186"/>
        <v>26.009344742881872</v>
      </c>
      <c r="AF91" s="145">
        <f t="shared" si="186"/>
        <v>27.527180709548539</v>
      </c>
      <c r="AG91" s="145">
        <f t="shared" si="186"/>
        <v>29.045016676215205</v>
      </c>
      <c r="AH91" s="145">
        <f t="shared" si="186"/>
        <v>30.562852642881872</v>
      </c>
      <c r="AI91" s="145">
        <f t="shared" si="186"/>
        <v>32.080688609548538</v>
      </c>
      <c r="AJ91" s="145">
        <f t="shared" si="186"/>
        <v>33.598524576215205</v>
      </c>
      <c r="AK91" s="145">
        <f t="shared" si="186"/>
        <v>35.116360542881871</v>
      </c>
      <c r="AL91" s="145">
        <f t="shared" si="186"/>
        <v>36.634196509548538</v>
      </c>
      <c r="AM91" s="145">
        <f t="shared" si="186"/>
        <v>38.152032476215204</v>
      </c>
      <c r="AN91" s="145">
        <f t="shared" si="186"/>
        <v>39.669868442881871</v>
      </c>
      <c r="AO91" s="145">
        <f t="shared" si="186"/>
        <v>41.187704409548537</v>
      </c>
      <c r="AP91" s="145">
        <f t="shared" si="186"/>
        <v>42.705540376215204</v>
      </c>
      <c r="AQ91" s="145">
        <f t="shared" si="186"/>
        <v>44.22337634288187</v>
      </c>
      <c r="AR91" s="145">
        <f t="shared" si="186"/>
        <v>45.741212309548537</v>
      </c>
      <c r="AS91" s="145">
        <f t="shared" si="186"/>
        <v>47.259048276215204</v>
      </c>
      <c r="AT91" s="145">
        <f t="shared" si="186"/>
        <v>48.77688424288187</v>
      </c>
      <c r="AU91" s="145">
        <f t="shared" si="186"/>
        <v>50.294720209548537</v>
      </c>
      <c r="AV91" s="145">
        <f t="shared" si="186"/>
        <v>51.812556176215203</v>
      </c>
      <c r="AW91" s="145">
        <f t="shared" si="186"/>
        <v>53.33039214288187</v>
      </c>
      <c r="AX91" s="145">
        <f t="shared" si="186"/>
        <v>54.848228109548536</v>
      </c>
      <c r="AY91" s="145">
        <f t="shared" si="186"/>
        <v>56.366064076215203</v>
      </c>
      <c r="AZ91" s="145">
        <f t="shared" si="186"/>
        <v>57.883900042881869</v>
      </c>
      <c r="BA91" s="145">
        <f t="shared" si="186"/>
        <v>59.401736009548536</v>
      </c>
      <c r="BB91" s="145">
        <f t="shared" si="186"/>
        <v>60.919571976215202</v>
      </c>
      <c r="BC91" s="145">
        <f t="shared" si="186"/>
        <v>62.437407942881869</v>
      </c>
      <c r="BD91" s="145">
        <f t="shared" si="186"/>
        <v>63.955243909548535</v>
      </c>
      <c r="BE91" s="145">
        <f t="shared" si="186"/>
        <v>65.473079876215209</v>
      </c>
      <c r="BF91" s="145">
        <f t="shared" si="186"/>
        <v>66.990915842881876</v>
      </c>
      <c r="BG91" s="145">
        <f t="shared" si="186"/>
        <v>68.508751809548542</v>
      </c>
      <c r="BH91" s="145">
        <f t="shared" si="186"/>
        <v>70.026587776215209</v>
      </c>
      <c r="BI91" s="145">
        <f t="shared" si="186"/>
        <v>71.544423742881875</v>
      </c>
      <c r="BJ91" s="145">
        <f t="shared" si="186"/>
        <v>73.062259709548542</v>
      </c>
      <c r="BK91" s="145">
        <f t="shared" si="186"/>
        <v>74.580095676215208</v>
      </c>
      <c r="BL91" s="145">
        <f t="shared" si="186"/>
        <v>76.097931642881875</v>
      </c>
      <c r="BM91" s="145">
        <f t="shared" si="186"/>
        <v>77.615767609548541</v>
      </c>
      <c r="BN91" s="145">
        <f t="shared" si="186"/>
        <v>79.133603576215208</v>
      </c>
      <c r="BO91" s="145">
        <f t="shared" si="186"/>
        <v>80.651439542881874</v>
      </c>
      <c r="BP91" s="145">
        <f t="shared" si="186"/>
        <v>82.169275509548541</v>
      </c>
      <c r="BQ91" s="145">
        <f t="shared" si="186"/>
        <v>83.687111476215208</v>
      </c>
      <c r="BR91" s="145">
        <f t="shared" si="186"/>
        <v>85.204947442881874</v>
      </c>
      <c r="BS91" s="145">
        <f t="shared" si="186"/>
        <v>86.722783409548541</v>
      </c>
      <c r="BT91" s="145">
        <f t="shared" si="186"/>
        <v>88.240619376215207</v>
      </c>
      <c r="BU91" s="145">
        <f t="shared" si="186"/>
        <v>89.758455342881874</v>
      </c>
      <c r="BV91" s="145">
        <f t="shared" si="186"/>
        <v>91.27629130954854</v>
      </c>
      <c r="BW91" s="145">
        <f t="shared" si="186"/>
        <v>92.794127276215207</v>
      </c>
      <c r="BX91" s="145">
        <f t="shared" si="186"/>
        <v>94.311963242881873</v>
      </c>
      <c r="BY91" s="145">
        <f t="shared" ref="BY91:CZ91" si="187">BY90+BX91</f>
        <v>95.82979920954854</v>
      </c>
      <c r="BZ91" s="145">
        <f t="shared" si="187"/>
        <v>97.347635176215206</v>
      </c>
      <c r="CA91" s="145">
        <f t="shared" si="187"/>
        <v>98.865471142881873</v>
      </c>
      <c r="CB91" s="145">
        <f t="shared" si="187"/>
        <v>100.38330710954854</v>
      </c>
      <c r="CC91" s="145">
        <f t="shared" si="187"/>
        <v>101.90114307621521</v>
      </c>
      <c r="CD91" s="145">
        <f t="shared" si="187"/>
        <v>103.41897904288187</v>
      </c>
      <c r="CE91" s="145">
        <f t="shared" si="187"/>
        <v>104.93681500954854</v>
      </c>
      <c r="CF91" s="145">
        <f t="shared" si="187"/>
        <v>106.45465097621521</v>
      </c>
      <c r="CG91" s="145">
        <f t="shared" si="187"/>
        <v>107.97248694288187</v>
      </c>
      <c r="CH91" s="145">
        <f t="shared" si="187"/>
        <v>109.49032290954854</v>
      </c>
      <c r="CI91" s="145">
        <f t="shared" si="187"/>
        <v>111.00815887621521</v>
      </c>
      <c r="CJ91" s="145">
        <f t="shared" si="187"/>
        <v>112.52599484288187</v>
      </c>
      <c r="CK91" s="145">
        <f t="shared" si="187"/>
        <v>114.04383080954854</v>
      </c>
      <c r="CL91" s="145">
        <f t="shared" si="187"/>
        <v>115.5616667762152</v>
      </c>
      <c r="CM91" s="145">
        <f t="shared" si="187"/>
        <v>117.07950274288187</v>
      </c>
      <c r="CN91" s="145">
        <f t="shared" si="187"/>
        <v>118.59733870954854</v>
      </c>
      <c r="CO91" s="145">
        <f t="shared" si="187"/>
        <v>120.1151746762152</v>
      </c>
      <c r="CP91" s="145">
        <f t="shared" si="187"/>
        <v>121.63301064288187</v>
      </c>
      <c r="CQ91" s="145">
        <f t="shared" si="187"/>
        <v>123.15084660954854</v>
      </c>
      <c r="CR91" s="145">
        <f t="shared" si="187"/>
        <v>124.6686825762152</v>
      </c>
      <c r="CS91" s="145">
        <f t="shared" si="187"/>
        <v>126.18651854288187</v>
      </c>
      <c r="CT91" s="145">
        <f t="shared" si="187"/>
        <v>127.70435450954854</v>
      </c>
      <c r="CU91" s="145">
        <f t="shared" si="187"/>
        <v>129.22219047621519</v>
      </c>
      <c r="CV91" s="145">
        <f t="shared" si="187"/>
        <v>130.74002644288186</v>
      </c>
      <c r="CW91" s="145">
        <f t="shared" si="187"/>
        <v>132.25786240954852</v>
      </c>
      <c r="CX91" s="145">
        <f t="shared" si="187"/>
        <v>133.77569837621519</v>
      </c>
      <c r="CY91" s="145">
        <f t="shared" si="187"/>
        <v>135.29353434288186</v>
      </c>
      <c r="CZ91" s="164">
        <f t="shared" si="187"/>
        <v>136.81137030954852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188">F83</f>
        <v>6.9444444444444447E-4</v>
      </c>
      <c r="G115" s="166">
        <f t="shared" si="188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0.86503780000000008</v>
      </c>
      <c r="M115" s="166">
        <f t="shared" ref="M115:AR115" si="189">M$45</f>
        <v>0.60353913333333331</v>
      </c>
      <c r="N115" s="166">
        <f>N$45</f>
        <v>0.60353913333333331</v>
      </c>
      <c r="O115" s="166">
        <f t="shared" ref="O115:W115" si="190">O$45</f>
        <v>0</v>
      </c>
      <c r="P115" s="166">
        <f t="shared" si="190"/>
        <v>0.48833908449942021</v>
      </c>
      <c r="Q115" s="166">
        <f t="shared" si="190"/>
        <v>0.48833913333333356</v>
      </c>
      <c r="R115" s="166">
        <f t="shared" si="190"/>
        <v>0</v>
      </c>
      <c r="S115" s="166">
        <f t="shared" si="190"/>
        <v>0.48833908449941976</v>
      </c>
      <c r="T115" s="166">
        <f t="shared" si="190"/>
        <v>0.48833913333333312</v>
      </c>
      <c r="U115" s="166">
        <f t="shared" si="190"/>
        <v>0.48833913333333356</v>
      </c>
      <c r="V115" s="166">
        <f t="shared" si="190"/>
        <v>0</v>
      </c>
      <c r="W115" s="166">
        <f t="shared" si="190"/>
        <v>0.38374709495862014</v>
      </c>
      <c r="X115" s="166">
        <f t="shared" si="189"/>
        <v>0.38374713333333332</v>
      </c>
      <c r="Y115" s="166">
        <f t="shared" si="189"/>
        <v>0.38374713333333332</v>
      </c>
      <c r="Z115" s="166">
        <f t="shared" si="189"/>
        <v>0.38374713333333332</v>
      </c>
      <c r="AA115" s="166">
        <f t="shared" si="189"/>
        <v>0.38374713333333332</v>
      </c>
      <c r="AB115" s="166">
        <f t="shared" si="189"/>
        <v>0.38374713333333332</v>
      </c>
      <c r="AC115" s="166">
        <f t="shared" si="189"/>
        <v>0.38374713333333332</v>
      </c>
      <c r="AD115" s="166">
        <f t="shared" si="189"/>
        <v>0.38374713333333332</v>
      </c>
      <c r="AE115" s="166">
        <f t="shared" si="189"/>
        <v>0.38374713333333332</v>
      </c>
      <c r="AF115" s="166">
        <f t="shared" si="189"/>
        <v>0.38374713333333244</v>
      </c>
      <c r="AG115" s="166">
        <f t="shared" si="189"/>
        <v>0.38374713333333332</v>
      </c>
      <c r="AH115" s="166">
        <f t="shared" si="189"/>
        <v>0.38374713333333332</v>
      </c>
      <c r="AI115" s="166">
        <f t="shared" si="189"/>
        <v>0.38374713333333332</v>
      </c>
      <c r="AJ115" s="166">
        <f t="shared" si="189"/>
        <v>0.38374713333333332</v>
      </c>
      <c r="AK115" s="166">
        <f t="shared" si="189"/>
        <v>0.38374713333333332</v>
      </c>
      <c r="AL115" s="166">
        <f t="shared" si="189"/>
        <v>0.38374713333333332</v>
      </c>
      <c r="AM115" s="166">
        <f t="shared" si="189"/>
        <v>0.38374713333333332</v>
      </c>
      <c r="AN115" s="166">
        <f t="shared" si="189"/>
        <v>0.38374713333333332</v>
      </c>
      <c r="AO115" s="166">
        <f t="shared" si="189"/>
        <v>0.38374713333333332</v>
      </c>
      <c r="AP115" s="166">
        <f t="shared" si="189"/>
        <v>0.38374713333333332</v>
      </c>
      <c r="AQ115" s="166">
        <f t="shared" si="189"/>
        <v>0.38374713333333332</v>
      </c>
      <c r="AR115" s="166">
        <f t="shared" si="189"/>
        <v>0.38374713333333332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191">L115*100/$C$5</f>
        <v>1.4417296666666668</v>
      </c>
      <c r="M116" s="121">
        <f t="shared" si="191"/>
        <v>1.0058985555555555</v>
      </c>
      <c r="N116" s="121">
        <f t="shared" si="191"/>
        <v>1.0058985555555555</v>
      </c>
      <c r="O116" s="121">
        <f t="shared" si="191"/>
        <v>0</v>
      </c>
      <c r="P116" s="121">
        <f t="shared" si="191"/>
        <v>0.81389847416570038</v>
      </c>
      <c r="Q116" s="121">
        <f t="shared" si="191"/>
        <v>0.8138985555555559</v>
      </c>
      <c r="R116" s="121">
        <f t="shared" si="191"/>
        <v>0</v>
      </c>
      <c r="S116" s="121">
        <f t="shared" si="191"/>
        <v>0.81389847416569949</v>
      </c>
      <c r="T116" s="121">
        <f t="shared" si="191"/>
        <v>0.81389855555555524</v>
      </c>
      <c r="U116" s="121">
        <f t="shared" si="191"/>
        <v>0.8138985555555559</v>
      </c>
      <c r="V116" s="121">
        <f t="shared" si="191"/>
        <v>0</v>
      </c>
      <c r="W116" s="121">
        <f t="shared" si="191"/>
        <v>0.63957849159770019</v>
      </c>
      <c r="X116" s="121">
        <f t="shared" si="191"/>
        <v>0.63957855555555554</v>
      </c>
      <c r="Y116" s="121">
        <f t="shared" si="191"/>
        <v>0.63957855555555554</v>
      </c>
      <c r="Z116" s="121">
        <f t="shared" si="191"/>
        <v>0.63957855555555554</v>
      </c>
      <c r="AA116" s="121">
        <f t="shared" si="191"/>
        <v>0.63957855555555554</v>
      </c>
      <c r="AB116" s="121">
        <f t="shared" si="191"/>
        <v>0.63957855555555554</v>
      </c>
      <c r="AC116" s="121">
        <f t="shared" si="191"/>
        <v>0.63957855555555554</v>
      </c>
      <c r="AD116" s="121">
        <f t="shared" si="191"/>
        <v>0.63957855555555554</v>
      </c>
      <c r="AE116" s="121">
        <f t="shared" si="191"/>
        <v>0.63957855555555554</v>
      </c>
      <c r="AF116" s="121">
        <f t="shared" si="191"/>
        <v>0.6395785555555541</v>
      </c>
      <c r="AG116" s="121">
        <f t="shared" si="191"/>
        <v>0.63957855555555554</v>
      </c>
      <c r="AH116" s="121">
        <f t="shared" si="191"/>
        <v>0.63957855555555554</v>
      </c>
      <c r="AI116" s="121">
        <f t="shared" si="191"/>
        <v>0.63957855555555554</v>
      </c>
      <c r="AJ116" s="121">
        <f t="shared" si="191"/>
        <v>0.63957855555555554</v>
      </c>
      <c r="AK116" s="121">
        <f t="shared" si="191"/>
        <v>0.63957855555555554</v>
      </c>
      <c r="AL116" s="121">
        <f t="shared" si="191"/>
        <v>0.63957855555555554</v>
      </c>
      <c r="AM116" s="121">
        <f t="shared" si="191"/>
        <v>0.63957855555555554</v>
      </c>
      <c r="AN116" s="121">
        <f t="shared" si="191"/>
        <v>0.63957855555555554</v>
      </c>
      <c r="AO116" s="121">
        <f t="shared" si="191"/>
        <v>0.63957855555555554</v>
      </c>
      <c r="AP116" s="121">
        <f t="shared" si="191"/>
        <v>0.63957855555555554</v>
      </c>
      <c r="AQ116" s="121">
        <f t="shared" si="191"/>
        <v>0.63957855555555554</v>
      </c>
      <c r="AR116" s="121">
        <f t="shared" si="191"/>
        <v>0.63957855555555554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192">$N$103</f>
        <v>92</v>
      </c>
      <c r="F117" s="159">
        <f t="shared" si="192"/>
        <v>92</v>
      </c>
      <c r="G117" s="159">
        <f t="shared" si="192"/>
        <v>92</v>
      </c>
      <c r="H117" s="159">
        <f t="shared" si="192"/>
        <v>92</v>
      </c>
      <c r="I117" s="159">
        <f t="shared" si="192"/>
        <v>92</v>
      </c>
      <c r="J117" s="159">
        <f t="shared" si="192"/>
        <v>92</v>
      </c>
      <c r="K117" s="159">
        <f t="shared" si="192"/>
        <v>92</v>
      </c>
      <c r="L117" s="121">
        <f>IF((K117-L116)&lt;$N$104,100,(K117-L116))</f>
        <v>90.55827033333334</v>
      </c>
      <c r="M117" s="121">
        <f>IF((L117-M116)&lt;$N$104,100,(L117-M116))</f>
        <v>89.552371777777779</v>
      </c>
      <c r="N117" s="121">
        <f t="shared" ref="N117:AR117" si="193">IF((M117-N116)&lt;$N$104,100,(M117-N116))</f>
        <v>88.546473222222218</v>
      </c>
      <c r="O117" s="121">
        <f t="shared" si="193"/>
        <v>88.546473222222218</v>
      </c>
      <c r="P117" s="121">
        <f t="shared" si="193"/>
        <v>87.732574748056521</v>
      </c>
      <c r="Q117" s="121">
        <f t="shared" si="193"/>
        <v>86.918676192500968</v>
      </c>
      <c r="R117" s="121">
        <f t="shared" si="193"/>
        <v>86.918676192500968</v>
      </c>
      <c r="S117" s="121">
        <f t="shared" si="193"/>
        <v>86.104777718335271</v>
      </c>
      <c r="T117" s="121">
        <f t="shared" si="193"/>
        <v>85.290879162779717</v>
      </c>
      <c r="U117" s="121">
        <f t="shared" si="193"/>
        <v>84.476980607224164</v>
      </c>
      <c r="V117" s="121">
        <f t="shared" si="193"/>
        <v>84.476980607224164</v>
      </c>
      <c r="W117" s="121">
        <f t="shared" si="193"/>
        <v>83.83740211562646</v>
      </c>
      <c r="X117" s="121">
        <f t="shared" si="193"/>
        <v>83.197823560070901</v>
      </c>
      <c r="Y117" s="121">
        <f t="shared" si="193"/>
        <v>82.558245004515342</v>
      </c>
      <c r="Z117" s="121">
        <f t="shared" si="193"/>
        <v>81.918666448959783</v>
      </c>
      <c r="AA117" s="121">
        <f t="shared" si="193"/>
        <v>81.279087893404224</v>
      </c>
      <c r="AB117" s="121">
        <f>IF((AA117-AB116)&lt;$N$104,100,(AA117-AB116))</f>
        <v>80.639509337848665</v>
      </c>
      <c r="AC117" s="121">
        <f t="shared" si="193"/>
        <v>79.999930782293106</v>
      </c>
      <c r="AD117" s="121">
        <f t="shared" si="193"/>
        <v>79.360352226737547</v>
      </c>
      <c r="AE117" s="121">
        <f t="shared" si="193"/>
        <v>78.720773671181988</v>
      </c>
      <c r="AF117" s="121">
        <f t="shared" si="193"/>
        <v>78.081195115626429</v>
      </c>
      <c r="AG117" s="121">
        <f t="shared" si="193"/>
        <v>77.441616560070869</v>
      </c>
      <c r="AH117" s="121">
        <f t="shared" si="193"/>
        <v>76.80203800451531</v>
      </c>
      <c r="AI117" s="121">
        <f t="shared" si="193"/>
        <v>76.162459448959751</v>
      </c>
      <c r="AJ117" s="121">
        <f t="shared" si="193"/>
        <v>75.522880893404192</v>
      </c>
      <c r="AK117" s="121">
        <f t="shared" si="193"/>
        <v>74.883302337848633</v>
      </c>
      <c r="AL117" s="121">
        <f t="shared" si="193"/>
        <v>74.243723782293074</v>
      </c>
      <c r="AM117" s="121">
        <f t="shared" si="193"/>
        <v>73.604145226737515</v>
      </c>
      <c r="AN117" s="121">
        <f t="shared" si="193"/>
        <v>72.964566671181956</v>
      </c>
      <c r="AO117" s="121">
        <f t="shared" si="193"/>
        <v>72.324988115626397</v>
      </c>
      <c r="AP117" s="121">
        <f t="shared" si="193"/>
        <v>71.685409560070838</v>
      </c>
      <c r="AQ117" s="121">
        <f t="shared" si="193"/>
        <v>71.045831004515279</v>
      </c>
      <c r="AR117" s="121">
        <f t="shared" si="193"/>
        <v>70.406252448959719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194">IF((P117=100),(P117-O117)/100*$C$5+$E$100,0)</f>
        <v>0</v>
      </c>
      <c r="Q118" s="145">
        <f t="shared" si="194"/>
        <v>0</v>
      </c>
      <c r="R118" s="145">
        <f t="shared" si="194"/>
        <v>0</v>
      </c>
      <c r="S118" s="145">
        <f t="shared" si="194"/>
        <v>0</v>
      </c>
      <c r="T118" s="145">
        <f t="shared" si="194"/>
        <v>0</v>
      </c>
      <c r="U118" s="145">
        <f t="shared" si="194"/>
        <v>0</v>
      </c>
      <c r="V118" s="145">
        <f t="shared" si="194"/>
        <v>0</v>
      </c>
      <c r="W118" s="145">
        <f t="shared" si="194"/>
        <v>0</v>
      </c>
      <c r="X118" s="145">
        <f t="shared" si="194"/>
        <v>0</v>
      </c>
      <c r="Y118" s="145">
        <f t="shared" si="194"/>
        <v>0</v>
      </c>
      <c r="Z118" s="145">
        <f t="shared" si="194"/>
        <v>0</v>
      </c>
      <c r="AA118" s="145">
        <f t="shared" si="194"/>
        <v>0</v>
      </c>
      <c r="AB118" s="145">
        <f t="shared" si="194"/>
        <v>0</v>
      </c>
      <c r="AC118" s="145">
        <f t="shared" si="194"/>
        <v>0</v>
      </c>
      <c r="AD118" s="145">
        <f t="shared" si="194"/>
        <v>0</v>
      </c>
      <c r="AE118" s="145">
        <f t="shared" si="194"/>
        <v>0</v>
      </c>
      <c r="AF118" s="145">
        <f t="shared" si="194"/>
        <v>0</v>
      </c>
      <c r="AG118" s="145">
        <f t="shared" si="194"/>
        <v>0</v>
      </c>
      <c r="AH118" s="145">
        <f t="shared" si="194"/>
        <v>0</v>
      </c>
      <c r="AI118" s="145">
        <f t="shared" si="194"/>
        <v>0</v>
      </c>
      <c r="AJ118" s="145">
        <f t="shared" si="194"/>
        <v>0</v>
      </c>
      <c r="AK118" s="145">
        <f t="shared" si="194"/>
        <v>0</v>
      </c>
      <c r="AL118" s="145">
        <f t="shared" si="194"/>
        <v>0</v>
      </c>
      <c r="AM118" s="145">
        <f t="shared" si="194"/>
        <v>0</v>
      </c>
      <c r="AN118" s="145">
        <f t="shared" si="194"/>
        <v>0</v>
      </c>
      <c r="AO118" s="145">
        <f t="shared" si="194"/>
        <v>0</v>
      </c>
      <c r="AP118" s="145">
        <f t="shared" si="194"/>
        <v>0</v>
      </c>
      <c r="AQ118" s="145">
        <f t="shared" si="194"/>
        <v>0</v>
      </c>
      <c r="AR118" s="145">
        <f t="shared" si="194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195">E86</f>
        <v>0</v>
      </c>
      <c r="F119" s="166">
        <f t="shared" si="195"/>
        <v>0</v>
      </c>
      <c r="G119" s="166">
        <f t="shared" si="195"/>
        <v>0</v>
      </c>
      <c r="H119" s="166">
        <f t="shared" si="195"/>
        <v>0</v>
      </c>
      <c r="I119" s="166">
        <f t="shared" si="195"/>
        <v>0</v>
      </c>
      <c r="J119" s="166">
        <f t="shared" si="195"/>
        <v>0</v>
      </c>
      <c r="K119" s="166">
        <f t="shared" si="195"/>
        <v>0</v>
      </c>
      <c r="L119" s="166">
        <f>L$48</f>
        <v>1.4986378</v>
      </c>
      <c r="M119" s="166">
        <f>M$48</f>
        <v>1.2371391333333333</v>
      </c>
      <c r="N119" s="166">
        <f>N$48</f>
        <v>1.2371391333333333</v>
      </c>
      <c r="O119" s="166">
        <f t="shared" ref="O119:AR119" si="196">O$48</f>
        <v>0</v>
      </c>
      <c r="P119" s="166">
        <f t="shared" si="196"/>
        <v>1.1219390211394202</v>
      </c>
      <c r="Q119" s="166">
        <f t="shared" si="196"/>
        <v>1.1219391333333331</v>
      </c>
      <c r="R119" s="166">
        <f t="shared" si="196"/>
        <v>0</v>
      </c>
      <c r="S119" s="166">
        <f t="shared" si="196"/>
        <v>1.1219390211394193</v>
      </c>
      <c r="T119" s="166">
        <f t="shared" si="196"/>
        <v>1.1219391333333331</v>
      </c>
      <c r="U119" s="166">
        <f t="shared" si="196"/>
        <v>1.1219391333333331</v>
      </c>
      <c r="V119" s="166">
        <f t="shared" si="196"/>
        <v>0</v>
      </c>
      <c r="W119" s="166">
        <f t="shared" si="196"/>
        <v>1.0005470332786199</v>
      </c>
      <c r="X119" s="166">
        <f t="shared" si="196"/>
        <v>1.0005471333333329</v>
      </c>
      <c r="Y119" s="166">
        <f t="shared" si="196"/>
        <v>1.0005471333333329</v>
      </c>
      <c r="Z119" s="166">
        <f t="shared" si="196"/>
        <v>1.0005471333333329</v>
      </c>
      <c r="AA119" s="166">
        <f t="shared" si="196"/>
        <v>1.0005471333333329</v>
      </c>
      <c r="AB119" s="166">
        <f t="shared" si="196"/>
        <v>1.0005471333333329</v>
      </c>
      <c r="AC119" s="166">
        <f t="shared" si="196"/>
        <v>1.0005471333333329</v>
      </c>
      <c r="AD119" s="166">
        <f t="shared" si="196"/>
        <v>1.0005471333333347</v>
      </c>
      <c r="AE119" s="166">
        <f t="shared" si="196"/>
        <v>1.0005471333333347</v>
      </c>
      <c r="AF119" s="166">
        <f t="shared" si="196"/>
        <v>1.0005471333333347</v>
      </c>
      <c r="AG119" s="166">
        <f t="shared" si="196"/>
        <v>1.0005471333333347</v>
      </c>
      <c r="AH119" s="166">
        <f t="shared" si="196"/>
        <v>1.0005471333333347</v>
      </c>
      <c r="AI119" s="166">
        <f t="shared" si="196"/>
        <v>1.0005471333333347</v>
      </c>
      <c r="AJ119" s="166">
        <f t="shared" si="196"/>
        <v>1.0005471333333347</v>
      </c>
      <c r="AK119" s="166">
        <f t="shared" si="196"/>
        <v>1.0005471333333347</v>
      </c>
      <c r="AL119" s="166">
        <f t="shared" si="196"/>
        <v>1.0005471333333347</v>
      </c>
      <c r="AM119" s="166">
        <f t="shared" si="196"/>
        <v>1.0005471333333347</v>
      </c>
      <c r="AN119" s="166">
        <f t="shared" si="196"/>
        <v>1.0005471333333347</v>
      </c>
      <c r="AO119" s="166">
        <f t="shared" si="196"/>
        <v>1.0005471333333347</v>
      </c>
      <c r="AP119" s="166">
        <f t="shared" si="196"/>
        <v>1.0005471333333347</v>
      </c>
      <c r="AQ119" s="166">
        <f t="shared" si="196"/>
        <v>1.0005471333333347</v>
      </c>
      <c r="AR119" s="166">
        <f t="shared" si="196"/>
        <v>1.0005471333333347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197">L119*100/$C$6</f>
        <v>2.4977296666666664</v>
      </c>
      <c r="M120" s="121">
        <f t="shared" si="197"/>
        <v>2.0618985555555556</v>
      </c>
      <c r="N120" s="121">
        <f t="shared" si="197"/>
        <v>2.0618985555555556</v>
      </c>
      <c r="O120" s="121">
        <f t="shared" si="197"/>
        <v>0</v>
      </c>
      <c r="P120" s="121">
        <f t="shared" si="197"/>
        <v>1.8698983685657002</v>
      </c>
      <c r="Q120" s="121">
        <f t="shared" si="197"/>
        <v>1.8698985555555552</v>
      </c>
      <c r="R120" s="121">
        <f t="shared" si="197"/>
        <v>0</v>
      </c>
      <c r="S120" s="121">
        <f t="shared" si="197"/>
        <v>1.8698983685656989</v>
      </c>
      <c r="T120" s="121">
        <f t="shared" si="197"/>
        <v>1.8698985555555552</v>
      </c>
      <c r="U120" s="121">
        <f t="shared" si="197"/>
        <v>1.8698985555555552</v>
      </c>
      <c r="V120" s="121">
        <f t="shared" si="197"/>
        <v>0</v>
      </c>
      <c r="W120" s="121">
        <f t="shared" si="197"/>
        <v>1.6675783887977</v>
      </c>
      <c r="X120" s="121">
        <f t="shared" si="197"/>
        <v>1.6675785555555549</v>
      </c>
      <c r="Y120" s="121">
        <f t="shared" si="197"/>
        <v>1.6675785555555549</v>
      </c>
      <c r="Z120" s="121">
        <f t="shared" si="197"/>
        <v>1.6675785555555549</v>
      </c>
      <c r="AA120" s="121">
        <f t="shared" si="197"/>
        <v>1.6675785555555549</v>
      </c>
      <c r="AB120" s="121">
        <f t="shared" si="197"/>
        <v>1.6675785555555549</v>
      </c>
      <c r="AC120" s="121">
        <f t="shared" si="197"/>
        <v>1.6675785555555549</v>
      </c>
      <c r="AD120" s="121">
        <f t="shared" si="197"/>
        <v>1.6675785555555578</v>
      </c>
      <c r="AE120" s="121">
        <f t="shared" si="197"/>
        <v>1.6675785555555578</v>
      </c>
      <c r="AF120" s="121">
        <f t="shared" si="197"/>
        <v>1.6675785555555578</v>
      </c>
      <c r="AG120" s="121">
        <f t="shared" si="197"/>
        <v>1.6675785555555578</v>
      </c>
      <c r="AH120" s="121">
        <f t="shared" si="197"/>
        <v>1.6675785555555578</v>
      </c>
      <c r="AI120" s="121">
        <f t="shared" si="197"/>
        <v>1.6675785555555578</v>
      </c>
      <c r="AJ120" s="121">
        <f t="shared" si="197"/>
        <v>1.6675785555555578</v>
      </c>
      <c r="AK120" s="121">
        <f t="shared" si="197"/>
        <v>1.6675785555555578</v>
      </c>
      <c r="AL120" s="121">
        <f t="shared" si="197"/>
        <v>1.6675785555555578</v>
      </c>
      <c r="AM120" s="121">
        <f t="shared" si="197"/>
        <v>1.6675785555555578</v>
      </c>
      <c r="AN120" s="121">
        <f t="shared" si="197"/>
        <v>1.6675785555555578</v>
      </c>
      <c r="AO120" s="121">
        <f t="shared" si="197"/>
        <v>1.6675785555555578</v>
      </c>
      <c r="AP120" s="121">
        <f t="shared" si="197"/>
        <v>1.6675785555555578</v>
      </c>
      <c r="AQ120" s="121">
        <f t="shared" si="197"/>
        <v>1.6675785555555578</v>
      </c>
      <c r="AR120" s="121">
        <f t="shared" si="197"/>
        <v>1.6675785555555578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198">$N$103</f>
        <v>92</v>
      </c>
      <c r="F121" s="159">
        <f t="shared" si="198"/>
        <v>92</v>
      </c>
      <c r="G121" s="159">
        <f t="shared" si="198"/>
        <v>92</v>
      </c>
      <c r="H121" s="159">
        <f t="shared" si="198"/>
        <v>92</v>
      </c>
      <c r="I121" s="159">
        <f t="shared" si="198"/>
        <v>92</v>
      </c>
      <c r="J121" s="159">
        <f t="shared" si="198"/>
        <v>92</v>
      </c>
      <c r="K121" s="121">
        <f t="shared" ref="K121:W121" si="199">IF((J121-K120)&lt;$N$104,100,(J121-K120))</f>
        <v>92</v>
      </c>
      <c r="L121" s="121">
        <f t="shared" si="199"/>
        <v>89.502270333333328</v>
      </c>
      <c r="M121" s="121">
        <f t="shared" si="199"/>
        <v>87.44037177777777</v>
      </c>
      <c r="N121" s="121">
        <f t="shared" si="199"/>
        <v>85.378473222222212</v>
      </c>
      <c r="O121" s="121">
        <f t="shared" si="199"/>
        <v>85.378473222222212</v>
      </c>
      <c r="P121" s="121">
        <f t="shared" si="199"/>
        <v>83.508574853656512</v>
      </c>
      <c r="Q121" s="121">
        <f t="shared" si="199"/>
        <v>81.638676298100961</v>
      </c>
      <c r="R121" s="121">
        <f t="shared" si="199"/>
        <v>81.638676298100961</v>
      </c>
      <c r="S121" s="121">
        <f t="shared" si="199"/>
        <v>79.768777929535261</v>
      </c>
      <c r="T121" s="121">
        <f t="shared" si="199"/>
        <v>77.89887937397971</v>
      </c>
      <c r="U121" s="121">
        <f t="shared" si="199"/>
        <v>76.028980818424159</v>
      </c>
      <c r="V121" s="121">
        <f t="shared" si="199"/>
        <v>76.028980818424159</v>
      </c>
      <c r="W121" s="121">
        <f t="shared" si="199"/>
        <v>74.361402429626466</v>
      </c>
      <c r="X121" s="121">
        <f t="shared" ref="X121:AR121" si="200">IF((W121-X120)&lt;$N$108,100,(W121-X120))</f>
        <v>72.693823874070915</v>
      </c>
      <c r="Y121" s="121">
        <f t="shared" si="200"/>
        <v>71.026245318515365</v>
      </c>
      <c r="Z121" s="121">
        <f t="shared" si="200"/>
        <v>100</v>
      </c>
      <c r="AA121" s="121">
        <f t="shared" si="200"/>
        <v>98.332421444444449</v>
      </c>
      <c r="AB121" s="121">
        <f t="shared" si="200"/>
        <v>96.664842888888899</v>
      </c>
      <c r="AC121" s="121">
        <f t="shared" si="200"/>
        <v>94.997264333333348</v>
      </c>
      <c r="AD121" s="121">
        <f t="shared" si="200"/>
        <v>93.329685777777797</v>
      </c>
      <c r="AE121" s="121">
        <f t="shared" si="200"/>
        <v>91.662107222222232</v>
      </c>
      <c r="AF121" s="121">
        <f t="shared" si="200"/>
        <v>89.994528666666668</v>
      </c>
      <c r="AG121" s="121">
        <f t="shared" si="200"/>
        <v>88.326950111111103</v>
      </c>
      <c r="AH121" s="121">
        <f t="shared" si="200"/>
        <v>86.659371555555538</v>
      </c>
      <c r="AI121" s="121">
        <f t="shared" si="200"/>
        <v>84.991792999999973</v>
      </c>
      <c r="AJ121" s="121">
        <f t="shared" si="200"/>
        <v>83.324214444444408</v>
      </c>
      <c r="AK121" s="121">
        <f t="shared" si="200"/>
        <v>81.656635888888843</v>
      </c>
      <c r="AL121" s="121">
        <f t="shared" si="200"/>
        <v>79.989057333333278</v>
      </c>
      <c r="AM121" s="121">
        <f t="shared" si="200"/>
        <v>78.321478777777713</v>
      </c>
      <c r="AN121" s="121">
        <f t="shared" si="200"/>
        <v>76.653900222222148</v>
      </c>
      <c r="AO121" s="121">
        <f t="shared" si="200"/>
        <v>74.986321666666583</v>
      </c>
      <c r="AP121" s="121">
        <f t="shared" si="200"/>
        <v>73.318743111111019</v>
      </c>
      <c r="AQ121" s="121">
        <f t="shared" si="200"/>
        <v>71.651164555555454</v>
      </c>
      <c r="AR121" s="121">
        <f t="shared" si="200"/>
        <v>100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201">IF((L121=100),(L121-K121)/100*$C$6+$E$103,0)</f>
        <v>0</v>
      </c>
      <c r="M122" s="145">
        <f t="shared" si="201"/>
        <v>0</v>
      </c>
      <c r="N122" s="145">
        <f t="shared" si="201"/>
        <v>0</v>
      </c>
      <c r="O122" s="145">
        <f t="shared" si="201"/>
        <v>0</v>
      </c>
      <c r="P122" s="145">
        <f t="shared" si="201"/>
        <v>0</v>
      </c>
      <c r="Q122" s="145">
        <f t="shared" si="201"/>
        <v>0</v>
      </c>
      <c r="R122" s="145">
        <f t="shared" si="201"/>
        <v>0</v>
      </c>
      <c r="S122" s="145">
        <f t="shared" si="201"/>
        <v>0</v>
      </c>
      <c r="T122" s="145">
        <f t="shared" si="201"/>
        <v>0</v>
      </c>
      <c r="U122" s="145">
        <f t="shared" si="201"/>
        <v>0</v>
      </c>
      <c r="V122" s="145">
        <f t="shared" si="201"/>
        <v>0</v>
      </c>
      <c r="W122" s="145">
        <f t="shared" si="201"/>
        <v>0</v>
      </c>
      <c r="X122" s="145">
        <f t="shared" si="201"/>
        <v>0</v>
      </c>
      <c r="Y122" s="145">
        <f t="shared" si="201"/>
        <v>0</v>
      </c>
      <c r="Z122" s="145">
        <f t="shared" si="201"/>
        <v>23.384252808890782</v>
      </c>
      <c r="AA122" s="145">
        <f t="shared" si="201"/>
        <v>0</v>
      </c>
      <c r="AB122" s="145">
        <f t="shared" si="201"/>
        <v>0</v>
      </c>
      <c r="AC122" s="145">
        <f t="shared" si="201"/>
        <v>0</v>
      </c>
      <c r="AD122" s="145">
        <f t="shared" si="201"/>
        <v>0</v>
      </c>
      <c r="AE122" s="145">
        <f t="shared" si="201"/>
        <v>0</v>
      </c>
      <c r="AF122" s="145">
        <f t="shared" si="201"/>
        <v>0</v>
      </c>
      <c r="AG122" s="145">
        <f t="shared" si="201"/>
        <v>0</v>
      </c>
      <c r="AH122" s="145">
        <f t="shared" si="201"/>
        <v>0</v>
      </c>
      <c r="AI122" s="145">
        <f t="shared" si="201"/>
        <v>0</v>
      </c>
      <c r="AJ122" s="145">
        <f t="shared" si="201"/>
        <v>0</v>
      </c>
      <c r="AK122" s="145">
        <f t="shared" si="201"/>
        <v>0</v>
      </c>
      <c r="AL122" s="145">
        <f t="shared" si="201"/>
        <v>0</v>
      </c>
      <c r="AM122" s="145">
        <f t="shared" si="201"/>
        <v>0</v>
      </c>
      <c r="AN122" s="145">
        <f t="shared" si="201"/>
        <v>0</v>
      </c>
      <c r="AO122" s="145">
        <f t="shared" si="201"/>
        <v>0</v>
      </c>
      <c r="AP122" s="145">
        <f t="shared" si="201"/>
        <v>0</v>
      </c>
      <c r="AQ122" s="145">
        <f t="shared" si="201"/>
        <v>0</v>
      </c>
      <c r="AR122" s="145">
        <f t="shared" si="201"/>
        <v>23.009301266666728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202">E90</f>
        <v>0</v>
      </c>
      <c r="F124" s="166">
        <f t="shared" si="202"/>
        <v>0</v>
      </c>
      <c r="G124" s="166">
        <f t="shared" si="202"/>
        <v>0</v>
      </c>
      <c r="H124" s="166">
        <f t="shared" si="202"/>
        <v>0</v>
      </c>
      <c r="I124" s="166">
        <f t="shared" si="202"/>
        <v>0</v>
      </c>
      <c r="J124" s="166">
        <f t="shared" si="202"/>
        <v>0</v>
      </c>
      <c r="K124" s="166">
        <f t="shared" si="202"/>
        <v>0</v>
      </c>
      <c r="L124" s="166">
        <f>L$51</f>
        <v>0.11261596666666668</v>
      </c>
      <c r="M124" s="166">
        <f>M$51</f>
        <v>7.9282633333333352E-2</v>
      </c>
      <c r="N124" s="166">
        <f>N$51</f>
        <v>7.9282633333333352E-2</v>
      </c>
      <c r="O124" s="166">
        <f t="shared" ref="O124:BZ124" si="203">O$51</f>
        <v>0</v>
      </c>
      <c r="P124" s="166">
        <f t="shared" si="203"/>
        <v>7.9282625405070029E-2</v>
      </c>
      <c r="Q124" s="166">
        <f t="shared" si="203"/>
        <v>7.9282633333333352E-2</v>
      </c>
      <c r="R124" s="166">
        <f t="shared" si="203"/>
        <v>0</v>
      </c>
      <c r="S124" s="166">
        <f t="shared" si="203"/>
        <v>7.9282625405070029E-2</v>
      </c>
      <c r="T124" s="166">
        <f t="shared" si="203"/>
        <v>7.9282633333333297E-2</v>
      </c>
      <c r="U124" s="166">
        <f t="shared" si="203"/>
        <v>7.9282633333333297E-2</v>
      </c>
      <c r="V124" s="166">
        <f t="shared" si="203"/>
        <v>0</v>
      </c>
      <c r="W124" s="166">
        <f t="shared" si="203"/>
        <v>7.9282625405070029E-2</v>
      </c>
      <c r="X124" s="166">
        <f t="shared" si="203"/>
        <v>7.9282633333333297E-2</v>
      </c>
      <c r="Y124" s="166">
        <f t="shared" si="203"/>
        <v>6.2002633333333335E-2</v>
      </c>
      <c r="Z124" s="166">
        <f t="shared" si="203"/>
        <v>6.2002633333333335E-2</v>
      </c>
      <c r="AA124" s="166">
        <f t="shared" si="203"/>
        <v>6.2002633333333224E-2</v>
      </c>
      <c r="AB124" s="166">
        <f t="shared" si="203"/>
        <v>6.2002633333333446E-2</v>
      </c>
      <c r="AC124" s="166">
        <f t="shared" si="203"/>
        <v>6.2002633333333446E-2</v>
      </c>
      <c r="AD124" s="166">
        <f t="shared" si="203"/>
        <v>6.2002633333333446E-2</v>
      </c>
      <c r="AE124" s="166">
        <f t="shared" si="203"/>
        <v>6.2002633333333446E-2</v>
      </c>
      <c r="AF124" s="166">
        <f t="shared" si="203"/>
        <v>6.2002633333333446E-2</v>
      </c>
      <c r="AG124" s="166">
        <f t="shared" si="203"/>
        <v>6.2002633333333446E-2</v>
      </c>
      <c r="AH124" s="166">
        <f t="shared" si="203"/>
        <v>6.2002633333333446E-2</v>
      </c>
      <c r="AI124" s="166">
        <f t="shared" si="203"/>
        <v>6.2002633333333446E-2</v>
      </c>
      <c r="AJ124" s="166">
        <f t="shared" si="203"/>
        <v>6.2002633333333446E-2</v>
      </c>
      <c r="AK124" s="166">
        <f t="shared" si="203"/>
        <v>6.2002633333333446E-2</v>
      </c>
      <c r="AL124" s="166">
        <f t="shared" si="203"/>
        <v>6.2002633333333446E-2</v>
      </c>
      <c r="AM124" s="166">
        <f t="shared" si="203"/>
        <v>6.2002633333333446E-2</v>
      </c>
      <c r="AN124" s="166">
        <f t="shared" si="203"/>
        <v>6.2002633333333446E-2</v>
      </c>
      <c r="AO124" s="166">
        <f t="shared" si="203"/>
        <v>6.2002633333333446E-2</v>
      </c>
      <c r="AP124" s="166">
        <f t="shared" si="203"/>
        <v>6.2002633333333446E-2</v>
      </c>
      <c r="AQ124" s="166">
        <f t="shared" si="203"/>
        <v>6.2002633333333446E-2</v>
      </c>
      <c r="AR124" s="166">
        <f t="shared" si="203"/>
        <v>6.2002633333333446E-2</v>
      </c>
      <c r="AS124" s="166">
        <f t="shared" si="203"/>
        <v>6.2002633333333446E-2</v>
      </c>
      <c r="AT124" s="166">
        <f t="shared" si="203"/>
        <v>6.2002633333333446E-2</v>
      </c>
      <c r="AU124" s="166">
        <f t="shared" si="203"/>
        <v>6.2002633333333446E-2</v>
      </c>
      <c r="AV124" s="166">
        <f t="shared" si="203"/>
        <v>6.2002633333333446E-2</v>
      </c>
      <c r="AW124" s="166">
        <f t="shared" si="203"/>
        <v>6.2002633333333446E-2</v>
      </c>
      <c r="AX124" s="166">
        <f t="shared" si="203"/>
        <v>6.2002633333333446E-2</v>
      </c>
      <c r="AY124" s="166">
        <f t="shared" si="203"/>
        <v>6.2002633333333446E-2</v>
      </c>
      <c r="AZ124" s="166">
        <f t="shared" si="203"/>
        <v>6.2002633333333446E-2</v>
      </c>
      <c r="BA124" s="166">
        <f t="shared" si="203"/>
        <v>6.2002633333333446E-2</v>
      </c>
      <c r="BB124" s="166">
        <f t="shared" si="203"/>
        <v>6.2002633333333446E-2</v>
      </c>
      <c r="BC124" s="166">
        <f t="shared" si="203"/>
        <v>6.2002633333333446E-2</v>
      </c>
      <c r="BD124" s="166">
        <f t="shared" si="203"/>
        <v>6.2002633333333446E-2</v>
      </c>
      <c r="BE124" s="166">
        <f t="shared" si="203"/>
        <v>6.2002633333333446E-2</v>
      </c>
      <c r="BF124" s="166">
        <f t="shared" si="203"/>
        <v>6.2002633333333446E-2</v>
      </c>
      <c r="BG124" s="166">
        <f t="shared" si="203"/>
        <v>6.2002633333333446E-2</v>
      </c>
      <c r="BH124" s="166">
        <f t="shared" si="203"/>
        <v>6.2002633333333446E-2</v>
      </c>
      <c r="BI124" s="166">
        <f t="shared" si="203"/>
        <v>6.2002633333333446E-2</v>
      </c>
      <c r="BJ124" s="166">
        <f t="shared" si="203"/>
        <v>6.2002633333333446E-2</v>
      </c>
      <c r="BK124" s="166">
        <f t="shared" si="203"/>
        <v>6.2002633333333446E-2</v>
      </c>
      <c r="BL124" s="166">
        <f t="shared" si="203"/>
        <v>6.2002633333333446E-2</v>
      </c>
      <c r="BM124" s="166">
        <f t="shared" si="203"/>
        <v>6.2002633333333446E-2</v>
      </c>
      <c r="BN124" s="166">
        <f t="shared" si="203"/>
        <v>6.2002633333333446E-2</v>
      </c>
      <c r="BO124" s="166">
        <f t="shared" si="203"/>
        <v>6.2002633333333446E-2</v>
      </c>
      <c r="BP124" s="166">
        <f t="shared" si="203"/>
        <v>6.2002633333333446E-2</v>
      </c>
      <c r="BQ124" s="166">
        <f t="shared" si="203"/>
        <v>6.2002633333333446E-2</v>
      </c>
      <c r="BR124" s="166">
        <f t="shared" si="203"/>
        <v>6.2002633333333446E-2</v>
      </c>
      <c r="BS124" s="166">
        <f t="shared" si="203"/>
        <v>6.2002633333333446E-2</v>
      </c>
      <c r="BT124" s="166">
        <f t="shared" si="203"/>
        <v>6.2002633333333446E-2</v>
      </c>
      <c r="BU124" s="166">
        <f t="shared" si="203"/>
        <v>6.2002633333333446E-2</v>
      </c>
      <c r="BV124" s="166">
        <f t="shared" si="203"/>
        <v>6.2002633333333446E-2</v>
      </c>
      <c r="BW124" s="166">
        <f t="shared" si="203"/>
        <v>6.2002633333333446E-2</v>
      </c>
      <c r="BX124" s="166">
        <f t="shared" si="203"/>
        <v>6.2002633333333446E-2</v>
      </c>
      <c r="BY124" s="166">
        <f t="shared" si="203"/>
        <v>6.2002633333333002E-2</v>
      </c>
      <c r="BZ124" s="166">
        <f t="shared" si="203"/>
        <v>6.2002633333333002E-2</v>
      </c>
      <c r="CA124" s="166">
        <f t="shared" ref="CA124:CZ124" si="204">CA$51</f>
        <v>6.2002633333333002E-2</v>
      </c>
      <c r="CB124" s="166">
        <f t="shared" si="204"/>
        <v>6.2002633333333002E-2</v>
      </c>
      <c r="CC124" s="166">
        <f t="shared" si="204"/>
        <v>6.2002633333333002E-2</v>
      </c>
      <c r="CD124" s="166">
        <f t="shared" si="204"/>
        <v>6.2002633333333002E-2</v>
      </c>
      <c r="CE124" s="166">
        <f t="shared" si="204"/>
        <v>6.2002633333333002E-2</v>
      </c>
      <c r="CF124" s="166">
        <f t="shared" si="204"/>
        <v>6.2002633333333002E-2</v>
      </c>
      <c r="CG124" s="166">
        <f t="shared" si="204"/>
        <v>6.2002633333333002E-2</v>
      </c>
      <c r="CH124" s="166">
        <f t="shared" si="204"/>
        <v>6.2002633333333002E-2</v>
      </c>
      <c r="CI124" s="166">
        <f t="shared" si="204"/>
        <v>6.2002633333333002E-2</v>
      </c>
      <c r="CJ124" s="166">
        <f t="shared" si="204"/>
        <v>6.2002633333333002E-2</v>
      </c>
      <c r="CK124" s="166">
        <f t="shared" si="204"/>
        <v>6.2002633333333002E-2</v>
      </c>
      <c r="CL124" s="166">
        <f t="shared" si="204"/>
        <v>6.2002633333333002E-2</v>
      </c>
      <c r="CM124" s="166">
        <f t="shared" si="204"/>
        <v>6.2002633333333002E-2</v>
      </c>
      <c r="CN124" s="166">
        <f t="shared" si="204"/>
        <v>6.2002633333333002E-2</v>
      </c>
      <c r="CO124" s="166">
        <f t="shared" si="204"/>
        <v>6.2002633333333002E-2</v>
      </c>
      <c r="CP124" s="166">
        <f t="shared" si="204"/>
        <v>6.2002633333333002E-2</v>
      </c>
      <c r="CQ124" s="166">
        <f t="shared" si="204"/>
        <v>6.2002633333333002E-2</v>
      </c>
      <c r="CR124" s="166">
        <f t="shared" si="204"/>
        <v>6.2002633333333002E-2</v>
      </c>
      <c r="CS124" s="166">
        <f t="shared" si="204"/>
        <v>6.2002633333333002E-2</v>
      </c>
      <c r="CT124" s="166">
        <f t="shared" si="204"/>
        <v>6.2002633333333002E-2</v>
      </c>
      <c r="CU124" s="166">
        <f t="shared" si="204"/>
        <v>6.2002633333333002E-2</v>
      </c>
      <c r="CV124" s="166">
        <f t="shared" si="204"/>
        <v>6.2002633333333002E-2</v>
      </c>
      <c r="CW124" s="166">
        <f t="shared" si="204"/>
        <v>6.2002633333333002E-2</v>
      </c>
      <c r="CX124" s="166">
        <f t="shared" si="204"/>
        <v>6.2002633333333002E-2</v>
      </c>
      <c r="CY124" s="166">
        <f t="shared" si="204"/>
        <v>6.2002633333333002E-2</v>
      </c>
      <c r="CZ124" s="175">
        <f t="shared" si="204"/>
        <v>6.2002633333333002E-2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AQ125" si="205">L124*100/$C$5</f>
        <v>0.18769327777777781</v>
      </c>
      <c r="M125" s="121">
        <f t="shared" si="205"/>
        <v>0.13213772222222225</v>
      </c>
      <c r="N125" s="121">
        <f t="shared" si="205"/>
        <v>0.13213772222222225</v>
      </c>
      <c r="O125" s="121">
        <f t="shared" si="205"/>
        <v>0</v>
      </c>
      <c r="P125" s="121">
        <f t="shared" si="205"/>
        <v>0.13213770900845004</v>
      </c>
      <c r="Q125" s="121">
        <f t="shared" si="205"/>
        <v>0.13213772222222225</v>
      </c>
      <c r="R125" s="121">
        <f t="shared" si="205"/>
        <v>0</v>
      </c>
      <c r="S125" s="121">
        <f t="shared" si="205"/>
        <v>0.13213770900845004</v>
      </c>
      <c r="T125" s="121">
        <f t="shared" si="205"/>
        <v>0.13213772222222217</v>
      </c>
      <c r="U125" s="121">
        <f t="shared" si="205"/>
        <v>0.13213772222222217</v>
      </c>
      <c r="V125" s="121">
        <f t="shared" si="205"/>
        <v>0</v>
      </c>
      <c r="W125" s="121">
        <f t="shared" si="205"/>
        <v>0.13213770900845004</v>
      </c>
      <c r="X125" s="121">
        <f t="shared" si="205"/>
        <v>0.13213772222222217</v>
      </c>
      <c r="Y125" s="121">
        <f t="shared" si="205"/>
        <v>0.10333772222222223</v>
      </c>
      <c r="Z125" s="121">
        <f t="shared" si="205"/>
        <v>0.10333772222222223</v>
      </c>
      <c r="AA125" s="121">
        <f t="shared" si="205"/>
        <v>0.10333772222222204</v>
      </c>
      <c r="AB125" s="121">
        <f t="shared" si="205"/>
        <v>0.10333772222222241</v>
      </c>
      <c r="AC125" s="121">
        <f t="shared" si="205"/>
        <v>0.10333772222222241</v>
      </c>
      <c r="AD125" s="121">
        <f t="shared" si="205"/>
        <v>0.10333772222222241</v>
      </c>
      <c r="AE125" s="121">
        <f t="shared" si="205"/>
        <v>0.10333772222222241</v>
      </c>
      <c r="AF125" s="121">
        <f t="shared" si="205"/>
        <v>0.10333772222222241</v>
      </c>
      <c r="AG125" s="121">
        <f t="shared" si="205"/>
        <v>0.10333772222222241</v>
      </c>
      <c r="AH125" s="121">
        <f t="shared" si="205"/>
        <v>0.10333772222222241</v>
      </c>
      <c r="AI125" s="121">
        <f t="shared" si="205"/>
        <v>0.10333772222222241</v>
      </c>
      <c r="AJ125" s="121">
        <f t="shared" si="205"/>
        <v>0.10333772222222241</v>
      </c>
      <c r="AK125" s="121">
        <f t="shared" si="205"/>
        <v>0.10333772222222241</v>
      </c>
      <c r="AL125" s="121">
        <f t="shared" si="205"/>
        <v>0.10333772222222241</v>
      </c>
      <c r="AM125" s="121">
        <f t="shared" si="205"/>
        <v>0.10333772222222241</v>
      </c>
      <c r="AN125" s="121">
        <f t="shared" si="205"/>
        <v>0.10333772222222241</v>
      </c>
      <c r="AO125" s="121">
        <f t="shared" si="205"/>
        <v>0.10333772222222241</v>
      </c>
      <c r="AP125" s="121">
        <f t="shared" si="205"/>
        <v>0.10333772222222241</v>
      </c>
      <c r="AQ125" s="121">
        <f t="shared" si="205"/>
        <v>0.10333772222222241</v>
      </c>
      <c r="AR125" s="121">
        <f t="shared" ref="AR125:BW125" si="206">AR124*100/$C$5</f>
        <v>0.10333772222222241</v>
      </c>
      <c r="AS125" s="121">
        <f t="shared" si="206"/>
        <v>0.10333772222222241</v>
      </c>
      <c r="AT125" s="121">
        <f t="shared" si="206"/>
        <v>0.10333772222222241</v>
      </c>
      <c r="AU125" s="121">
        <f t="shared" si="206"/>
        <v>0.10333772222222241</v>
      </c>
      <c r="AV125" s="121">
        <f t="shared" si="206"/>
        <v>0.10333772222222241</v>
      </c>
      <c r="AW125" s="121">
        <f t="shared" si="206"/>
        <v>0.10333772222222241</v>
      </c>
      <c r="AX125" s="121">
        <f t="shared" si="206"/>
        <v>0.10333772222222241</v>
      </c>
      <c r="AY125" s="121">
        <f t="shared" si="206"/>
        <v>0.10333772222222241</v>
      </c>
      <c r="AZ125" s="121">
        <f t="shared" si="206"/>
        <v>0.10333772222222241</v>
      </c>
      <c r="BA125" s="121">
        <f t="shared" si="206"/>
        <v>0.10333772222222241</v>
      </c>
      <c r="BB125" s="121">
        <f t="shared" si="206"/>
        <v>0.10333772222222241</v>
      </c>
      <c r="BC125" s="121">
        <f t="shared" si="206"/>
        <v>0.10333772222222241</v>
      </c>
      <c r="BD125" s="121">
        <f t="shared" si="206"/>
        <v>0.10333772222222241</v>
      </c>
      <c r="BE125" s="121">
        <f t="shared" si="206"/>
        <v>0.10333772222222241</v>
      </c>
      <c r="BF125" s="121">
        <f t="shared" si="206"/>
        <v>0.10333772222222241</v>
      </c>
      <c r="BG125" s="121">
        <f t="shared" si="206"/>
        <v>0.10333772222222241</v>
      </c>
      <c r="BH125" s="121">
        <f t="shared" si="206"/>
        <v>0.10333772222222241</v>
      </c>
      <c r="BI125" s="121">
        <f t="shared" si="206"/>
        <v>0.10333772222222241</v>
      </c>
      <c r="BJ125" s="121">
        <f t="shared" si="206"/>
        <v>0.10333772222222241</v>
      </c>
      <c r="BK125" s="121">
        <f t="shared" si="206"/>
        <v>0.10333772222222241</v>
      </c>
      <c r="BL125" s="121">
        <f t="shared" si="206"/>
        <v>0.10333772222222241</v>
      </c>
      <c r="BM125" s="121">
        <f t="shared" si="206"/>
        <v>0.10333772222222241</v>
      </c>
      <c r="BN125" s="121">
        <f t="shared" si="206"/>
        <v>0.10333772222222241</v>
      </c>
      <c r="BO125" s="121">
        <f t="shared" si="206"/>
        <v>0.10333772222222241</v>
      </c>
      <c r="BP125" s="121">
        <f t="shared" si="206"/>
        <v>0.10333772222222241</v>
      </c>
      <c r="BQ125" s="121">
        <f t="shared" si="206"/>
        <v>0.10333772222222241</v>
      </c>
      <c r="BR125" s="121">
        <f t="shared" si="206"/>
        <v>0.10333772222222241</v>
      </c>
      <c r="BS125" s="121">
        <f t="shared" si="206"/>
        <v>0.10333772222222241</v>
      </c>
      <c r="BT125" s="121">
        <f t="shared" si="206"/>
        <v>0.10333772222222241</v>
      </c>
      <c r="BU125" s="121">
        <f t="shared" si="206"/>
        <v>0.10333772222222241</v>
      </c>
      <c r="BV125" s="121">
        <f t="shared" si="206"/>
        <v>0.10333772222222241</v>
      </c>
      <c r="BW125" s="121">
        <f t="shared" si="206"/>
        <v>0.10333772222222241</v>
      </c>
      <c r="BX125" s="121">
        <f t="shared" ref="BX125:CZ125" si="207">BX124*100/$C$5</f>
        <v>0.10333772222222241</v>
      </c>
      <c r="BY125" s="121">
        <f t="shared" si="207"/>
        <v>0.10333772222222166</v>
      </c>
      <c r="BZ125" s="121">
        <f t="shared" si="207"/>
        <v>0.10333772222222166</v>
      </c>
      <c r="CA125" s="121">
        <f t="shared" si="207"/>
        <v>0.10333772222222166</v>
      </c>
      <c r="CB125" s="121">
        <f t="shared" si="207"/>
        <v>0.10333772222222166</v>
      </c>
      <c r="CC125" s="121">
        <f t="shared" si="207"/>
        <v>0.10333772222222166</v>
      </c>
      <c r="CD125" s="121">
        <f t="shared" si="207"/>
        <v>0.10333772222222166</v>
      </c>
      <c r="CE125" s="121">
        <f t="shared" si="207"/>
        <v>0.10333772222222166</v>
      </c>
      <c r="CF125" s="121">
        <f t="shared" si="207"/>
        <v>0.10333772222222166</v>
      </c>
      <c r="CG125" s="121">
        <f t="shared" si="207"/>
        <v>0.10333772222222166</v>
      </c>
      <c r="CH125" s="121">
        <f t="shared" si="207"/>
        <v>0.10333772222222166</v>
      </c>
      <c r="CI125" s="121">
        <f t="shared" si="207"/>
        <v>0.10333772222222166</v>
      </c>
      <c r="CJ125" s="121">
        <f t="shared" si="207"/>
        <v>0.10333772222222166</v>
      </c>
      <c r="CK125" s="121">
        <f t="shared" si="207"/>
        <v>0.10333772222222166</v>
      </c>
      <c r="CL125" s="121">
        <f t="shared" si="207"/>
        <v>0.10333772222222166</v>
      </c>
      <c r="CM125" s="121">
        <f t="shared" si="207"/>
        <v>0.10333772222222166</v>
      </c>
      <c r="CN125" s="121">
        <f t="shared" si="207"/>
        <v>0.10333772222222166</v>
      </c>
      <c r="CO125" s="121">
        <f t="shared" si="207"/>
        <v>0.10333772222222166</v>
      </c>
      <c r="CP125" s="121">
        <f t="shared" si="207"/>
        <v>0.10333772222222166</v>
      </c>
      <c r="CQ125" s="121">
        <f t="shared" si="207"/>
        <v>0.10333772222222166</v>
      </c>
      <c r="CR125" s="121">
        <f t="shared" si="207"/>
        <v>0.10333772222222166</v>
      </c>
      <c r="CS125" s="121">
        <f t="shared" si="207"/>
        <v>0.10333772222222166</v>
      </c>
      <c r="CT125" s="121">
        <f t="shared" si="207"/>
        <v>0.10333772222222166</v>
      </c>
      <c r="CU125" s="121">
        <f t="shared" si="207"/>
        <v>0.10333772222222166</v>
      </c>
      <c r="CV125" s="121">
        <f t="shared" si="207"/>
        <v>0.10333772222222166</v>
      </c>
      <c r="CW125" s="121">
        <f t="shared" si="207"/>
        <v>0.10333772222222166</v>
      </c>
      <c r="CX125" s="121">
        <f t="shared" si="207"/>
        <v>0.10333772222222166</v>
      </c>
      <c r="CY125" s="121">
        <f t="shared" si="207"/>
        <v>0.10333772222222166</v>
      </c>
      <c r="CZ125" s="160">
        <f t="shared" si="207"/>
        <v>0.10333772222222166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208">IF((K126-L125)&lt;$N$104,100,(K126-L125))</f>
        <v>89.812306722222218</v>
      </c>
      <c r="M126" s="121">
        <f t="shared" si="208"/>
        <v>89.680168999999992</v>
      </c>
      <c r="N126" s="121">
        <f t="shared" si="208"/>
        <v>89.548031277777767</v>
      </c>
      <c r="O126" s="121">
        <f t="shared" si="208"/>
        <v>89.548031277777767</v>
      </c>
      <c r="P126" s="121">
        <f t="shared" si="208"/>
        <v>89.41589356876932</v>
      </c>
      <c r="Q126" s="121">
        <f t="shared" si="208"/>
        <v>89.283755846547095</v>
      </c>
      <c r="R126" s="121">
        <f t="shared" si="208"/>
        <v>89.283755846547095</v>
      </c>
      <c r="S126" s="121">
        <f t="shared" si="208"/>
        <v>89.151618137538648</v>
      </c>
      <c r="T126" s="121">
        <f t="shared" si="208"/>
        <v>89.019480415316423</v>
      </c>
      <c r="U126" s="121">
        <f t="shared" si="208"/>
        <v>88.887342693094197</v>
      </c>
      <c r="V126" s="121">
        <f t="shared" si="208"/>
        <v>88.887342693094197</v>
      </c>
      <c r="W126" s="121">
        <f t="shared" si="208"/>
        <v>88.755204984085751</v>
      </c>
      <c r="X126" s="121">
        <f t="shared" si="208"/>
        <v>88.623067261863525</v>
      </c>
      <c r="Y126" s="121">
        <f t="shared" si="208"/>
        <v>88.519729539641304</v>
      </c>
      <c r="Z126" s="121">
        <f t="shared" si="208"/>
        <v>88.416391817419083</v>
      </c>
      <c r="AA126" s="121">
        <f t="shared" si="208"/>
        <v>88.313054095196861</v>
      </c>
      <c r="AB126" s="121">
        <f t="shared" si="208"/>
        <v>88.20971637297464</v>
      </c>
      <c r="AC126" s="121">
        <f t="shared" si="208"/>
        <v>88.106378650752418</v>
      </c>
      <c r="AD126" s="121">
        <f t="shared" si="208"/>
        <v>88.003040928530197</v>
      </c>
      <c r="AE126" s="121">
        <f t="shared" si="208"/>
        <v>87.899703206307976</v>
      </c>
      <c r="AF126" s="121">
        <f t="shared" si="208"/>
        <v>87.796365484085754</v>
      </c>
      <c r="AG126" s="121">
        <f t="shared" si="208"/>
        <v>87.693027761863533</v>
      </c>
      <c r="AH126" s="121">
        <f t="shared" si="208"/>
        <v>87.589690039641312</v>
      </c>
      <c r="AI126" s="121">
        <f t="shared" si="208"/>
        <v>87.48635231741909</v>
      </c>
      <c r="AJ126" s="121">
        <f t="shared" si="208"/>
        <v>87.383014595196869</v>
      </c>
      <c r="AK126" s="121">
        <f t="shared" si="208"/>
        <v>87.279676872974647</v>
      </c>
      <c r="AL126" s="121">
        <f t="shared" si="208"/>
        <v>87.176339150752426</v>
      </c>
      <c r="AM126" s="121">
        <f t="shared" si="208"/>
        <v>87.073001428530205</v>
      </c>
      <c r="AN126" s="121">
        <f t="shared" si="208"/>
        <v>86.969663706307983</v>
      </c>
      <c r="AO126" s="121">
        <f t="shared" si="208"/>
        <v>86.866325984085762</v>
      </c>
      <c r="AP126" s="121">
        <f t="shared" si="208"/>
        <v>86.762988261863541</v>
      </c>
      <c r="AQ126" s="121">
        <f t="shared" si="208"/>
        <v>86.659650539641319</v>
      </c>
      <c r="AR126" s="121">
        <f t="shared" si="208"/>
        <v>86.556312817419098</v>
      </c>
      <c r="AS126" s="121">
        <f t="shared" si="208"/>
        <v>86.452975095196877</v>
      </c>
      <c r="AT126" s="121">
        <f t="shared" si="208"/>
        <v>86.349637372974655</v>
      </c>
      <c r="AU126" s="121">
        <f t="shared" si="208"/>
        <v>86.246299650752434</v>
      </c>
      <c r="AV126" s="121">
        <f t="shared" si="208"/>
        <v>86.142961928530212</v>
      </c>
      <c r="AW126" s="121">
        <f t="shared" si="208"/>
        <v>86.039624206307991</v>
      </c>
      <c r="AX126" s="121">
        <f t="shared" si="208"/>
        <v>85.93628648408577</v>
      </c>
      <c r="AY126" s="121">
        <f t="shared" si="208"/>
        <v>85.832948761863548</v>
      </c>
      <c r="AZ126" s="121">
        <f t="shared" si="208"/>
        <v>85.729611039641327</v>
      </c>
      <c r="BA126" s="121">
        <f t="shared" si="208"/>
        <v>85.626273317419106</v>
      </c>
      <c r="BB126" s="121">
        <f t="shared" si="208"/>
        <v>85.522935595196884</v>
      </c>
      <c r="BC126" s="121">
        <f t="shared" si="208"/>
        <v>85.419597872974663</v>
      </c>
      <c r="BD126" s="121">
        <f t="shared" si="208"/>
        <v>85.316260150752441</v>
      </c>
      <c r="BE126" s="121">
        <f t="shared" si="208"/>
        <v>85.21292242853022</v>
      </c>
      <c r="BF126" s="121">
        <f t="shared" si="208"/>
        <v>85.109584706307999</v>
      </c>
      <c r="BG126" s="121">
        <f t="shared" si="208"/>
        <v>85.006246984085777</v>
      </c>
      <c r="BH126" s="121">
        <f t="shared" si="208"/>
        <v>84.902909261863556</v>
      </c>
      <c r="BI126" s="121">
        <f t="shared" si="208"/>
        <v>84.799571539641335</v>
      </c>
      <c r="BJ126" s="121">
        <f t="shared" si="208"/>
        <v>84.696233817419113</v>
      </c>
      <c r="BK126" s="121">
        <f t="shared" si="208"/>
        <v>84.592896095196892</v>
      </c>
      <c r="BL126" s="121">
        <f t="shared" si="208"/>
        <v>84.48955837297467</v>
      </c>
      <c r="BM126" s="121">
        <f t="shared" si="208"/>
        <v>84.386220650752449</v>
      </c>
      <c r="BN126" s="121">
        <f t="shared" si="208"/>
        <v>84.282882928530228</v>
      </c>
      <c r="BO126" s="121">
        <f t="shared" si="208"/>
        <v>84.179545206308006</v>
      </c>
      <c r="BP126" s="121">
        <f t="shared" si="208"/>
        <v>84.076207484085785</v>
      </c>
      <c r="BQ126" s="121">
        <f t="shared" si="208"/>
        <v>83.972869761863564</v>
      </c>
      <c r="BR126" s="121">
        <f t="shared" si="208"/>
        <v>83.869532039641342</v>
      </c>
      <c r="BS126" s="121">
        <f t="shared" si="208"/>
        <v>83.766194317419121</v>
      </c>
      <c r="BT126" s="121">
        <f t="shared" si="208"/>
        <v>83.662856595196899</v>
      </c>
      <c r="BU126" s="121">
        <f t="shared" si="208"/>
        <v>83.559518872974678</v>
      </c>
      <c r="BV126" s="121">
        <f t="shared" si="208"/>
        <v>83.456181150752457</v>
      </c>
      <c r="BW126" s="121">
        <f t="shared" si="208"/>
        <v>83.352843428530235</v>
      </c>
      <c r="BX126" s="121">
        <f t="shared" ref="BX126:CZ126" si="209">IF((BW126-BX125)&lt;$N$104,100,(BW126-BX125))</f>
        <v>83.249505706308014</v>
      </c>
      <c r="BY126" s="121">
        <f t="shared" si="209"/>
        <v>83.146167984085793</v>
      </c>
      <c r="BZ126" s="121">
        <f t="shared" si="209"/>
        <v>83.042830261863571</v>
      </c>
      <c r="CA126" s="121">
        <f t="shared" si="209"/>
        <v>82.93949253964135</v>
      </c>
      <c r="CB126" s="121">
        <f t="shared" si="209"/>
        <v>82.836154817419128</v>
      </c>
      <c r="CC126" s="121">
        <f t="shared" si="209"/>
        <v>82.732817095196907</v>
      </c>
      <c r="CD126" s="121">
        <f t="shared" si="209"/>
        <v>82.629479372974686</v>
      </c>
      <c r="CE126" s="121">
        <f t="shared" si="209"/>
        <v>82.526141650752464</v>
      </c>
      <c r="CF126" s="121">
        <f t="shared" si="209"/>
        <v>82.422803928530243</v>
      </c>
      <c r="CG126" s="121">
        <f t="shared" si="209"/>
        <v>82.319466206308022</v>
      </c>
      <c r="CH126" s="121">
        <f t="shared" si="209"/>
        <v>82.2161284840858</v>
      </c>
      <c r="CI126" s="121">
        <f t="shared" si="209"/>
        <v>82.112790761863579</v>
      </c>
      <c r="CJ126" s="121">
        <f t="shared" si="209"/>
        <v>82.009453039641357</v>
      </c>
      <c r="CK126" s="121">
        <f t="shared" si="209"/>
        <v>81.906115317419136</v>
      </c>
      <c r="CL126" s="121">
        <f t="shared" si="209"/>
        <v>81.802777595196915</v>
      </c>
      <c r="CM126" s="121">
        <f t="shared" si="209"/>
        <v>81.699439872974693</v>
      </c>
      <c r="CN126" s="121">
        <f t="shared" si="209"/>
        <v>81.596102150752472</v>
      </c>
      <c r="CO126" s="121">
        <f t="shared" si="209"/>
        <v>81.492764428530251</v>
      </c>
      <c r="CP126" s="121">
        <f t="shared" si="209"/>
        <v>81.389426706308029</v>
      </c>
      <c r="CQ126" s="121">
        <f t="shared" si="209"/>
        <v>81.286088984085808</v>
      </c>
      <c r="CR126" s="121">
        <f t="shared" si="209"/>
        <v>81.182751261863586</v>
      </c>
      <c r="CS126" s="121">
        <f t="shared" si="209"/>
        <v>81.079413539641365</v>
      </c>
      <c r="CT126" s="121">
        <f t="shared" si="209"/>
        <v>80.976075817419144</v>
      </c>
      <c r="CU126" s="121">
        <f t="shared" si="209"/>
        <v>80.872738095196922</v>
      </c>
      <c r="CV126" s="121">
        <f t="shared" si="209"/>
        <v>80.769400372974701</v>
      </c>
      <c r="CW126" s="121">
        <f t="shared" si="209"/>
        <v>80.66606265075248</v>
      </c>
      <c r="CX126" s="121">
        <f t="shared" si="209"/>
        <v>80.562724928530258</v>
      </c>
      <c r="CY126" s="121">
        <f t="shared" si="209"/>
        <v>80.459387206308037</v>
      </c>
      <c r="CZ126" s="160">
        <f t="shared" si="209"/>
        <v>80.356049484085815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AQ127" si="210">IF((L126=100),(L126-K126)/100*$C$5+$E$107,0)</f>
        <v>0</v>
      </c>
      <c r="M127" s="145">
        <f t="shared" si="210"/>
        <v>0</v>
      </c>
      <c r="N127" s="145">
        <f t="shared" si="210"/>
        <v>0</v>
      </c>
      <c r="O127" s="145">
        <f t="shared" si="210"/>
        <v>0</v>
      </c>
      <c r="P127" s="145">
        <f t="shared" si="210"/>
        <v>0</v>
      </c>
      <c r="Q127" s="145">
        <f t="shared" si="210"/>
        <v>0</v>
      </c>
      <c r="R127" s="145">
        <f t="shared" si="210"/>
        <v>0</v>
      </c>
      <c r="S127" s="145">
        <f t="shared" si="210"/>
        <v>0</v>
      </c>
      <c r="T127" s="145">
        <f t="shared" si="210"/>
        <v>0</v>
      </c>
      <c r="U127" s="145">
        <f t="shared" si="210"/>
        <v>0</v>
      </c>
      <c r="V127" s="145">
        <f t="shared" si="210"/>
        <v>0</v>
      </c>
      <c r="W127" s="145">
        <f t="shared" si="210"/>
        <v>0</v>
      </c>
      <c r="X127" s="145">
        <f t="shared" si="210"/>
        <v>0</v>
      </c>
      <c r="Y127" s="145">
        <f t="shared" si="210"/>
        <v>0</v>
      </c>
      <c r="Z127" s="145">
        <f t="shared" si="210"/>
        <v>0</v>
      </c>
      <c r="AA127" s="145">
        <f t="shared" si="210"/>
        <v>0</v>
      </c>
      <c r="AB127" s="145">
        <f t="shared" si="210"/>
        <v>0</v>
      </c>
      <c r="AC127" s="145">
        <f t="shared" si="210"/>
        <v>0</v>
      </c>
      <c r="AD127" s="145">
        <f t="shared" si="210"/>
        <v>0</v>
      </c>
      <c r="AE127" s="145">
        <f t="shared" si="210"/>
        <v>0</v>
      </c>
      <c r="AF127" s="145">
        <f t="shared" si="210"/>
        <v>0</v>
      </c>
      <c r="AG127" s="145">
        <f t="shared" si="210"/>
        <v>0</v>
      </c>
      <c r="AH127" s="145">
        <f t="shared" si="210"/>
        <v>0</v>
      </c>
      <c r="AI127" s="145">
        <f t="shared" si="210"/>
        <v>0</v>
      </c>
      <c r="AJ127" s="145">
        <f t="shared" si="210"/>
        <v>0</v>
      </c>
      <c r="AK127" s="145">
        <f t="shared" si="210"/>
        <v>0</v>
      </c>
      <c r="AL127" s="145">
        <f t="shared" si="210"/>
        <v>0</v>
      </c>
      <c r="AM127" s="145">
        <f t="shared" si="210"/>
        <v>0</v>
      </c>
      <c r="AN127" s="145">
        <f t="shared" si="210"/>
        <v>0</v>
      </c>
      <c r="AO127" s="145">
        <f t="shared" si="210"/>
        <v>0</v>
      </c>
      <c r="AP127" s="145">
        <f t="shared" si="210"/>
        <v>0</v>
      </c>
      <c r="AQ127" s="145">
        <f t="shared" si="210"/>
        <v>0</v>
      </c>
      <c r="AR127" s="145">
        <f t="shared" ref="AR127:BW127" si="211">IF((AR126=100),(AR126-AQ126)/100*$C$5+$E$107,0)</f>
        <v>0</v>
      </c>
      <c r="AS127" s="145">
        <f t="shared" si="211"/>
        <v>0</v>
      </c>
      <c r="AT127" s="145">
        <f t="shared" si="211"/>
        <v>0</v>
      </c>
      <c r="AU127" s="145">
        <f t="shared" si="211"/>
        <v>0</v>
      </c>
      <c r="AV127" s="145">
        <f t="shared" si="211"/>
        <v>0</v>
      </c>
      <c r="AW127" s="145">
        <f t="shared" si="211"/>
        <v>0</v>
      </c>
      <c r="AX127" s="145">
        <f t="shared" si="211"/>
        <v>0</v>
      </c>
      <c r="AY127" s="145">
        <f t="shared" si="211"/>
        <v>0</v>
      </c>
      <c r="AZ127" s="145">
        <f t="shared" si="211"/>
        <v>0</v>
      </c>
      <c r="BA127" s="145">
        <f t="shared" si="211"/>
        <v>0</v>
      </c>
      <c r="BB127" s="145">
        <f t="shared" si="211"/>
        <v>0</v>
      </c>
      <c r="BC127" s="145">
        <f t="shared" si="211"/>
        <v>0</v>
      </c>
      <c r="BD127" s="145">
        <f t="shared" si="211"/>
        <v>0</v>
      </c>
      <c r="BE127" s="145">
        <f t="shared" si="211"/>
        <v>0</v>
      </c>
      <c r="BF127" s="145">
        <f t="shared" si="211"/>
        <v>0</v>
      </c>
      <c r="BG127" s="145">
        <f t="shared" si="211"/>
        <v>0</v>
      </c>
      <c r="BH127" s="145">
        <f t="shared" si="211"/>
        <v>0</v>
      </c>
      <c r="BI127" s="145">
        <f t="shared" si="211"/>
        <v>0</v>
      </c>
      <c r="BJ127" s="145">
        <f t="shared" si="211"/>
        <v>0</v>
      </c>
      <c r="BK127" s="145">
        <f t="shared" si="211"/>
        <v>0</v>
      </c>
      <c r="BL127" s="145">
        <f t="shared" si="211"/>
        <v>0</v>
      </c>
      <c r="BM127" s="145">
        <f t="shared" si="211"/>
        <v>0</v>
      </c>
      <c r="BN127" s="145">
        <f t="shared" si="211"/>
        <v>0</v>
      </c>
      <c r="BO127" s="145">
        <f t="shared" si="211"/>
        <v>0</v>
      </c>
      <c r="BP127" s="145">
        <f t="shared" si="211"/>
        <v>0</v>
      </c>
      <c r="BQ127" s="145">
        <f t="shared" si="211"/>
        <v>0</v>
      </c>
      <c r="BR127" s="145">
        <f t="shared" si="211"/>
        <v>0</v>
      </c>
      <c r="BS127" s="145">
        <f t="shared" si="211"/>
        <v>0</v>
      </c>
      <c r="BT127" s="145">
        <f t="shared" si="211"/>
        <v>0</v>
      </c>
      <c r="BU127" s="145">
        <f t="shared" si="211"/>
        <v>0</v>
      </c>
      <c r="BV127" s="145">
        <f t="shared" si="211"/>
        <v>0</v>
      </c>
      <c r="BW127" s="145">
        <f t="shared" si="211"/>
        <v>0</v>
      </c>
      <c r="BX127" s="145">
        <f t="shared" ref="BX127:CZ127" si="212">IF((BX126=100),(BX126-BW126)/100*$C$5+$E$107,0)</f>
        <v>0</v>
      </c>
      <c r="BY127" s="145">
        <f t="shared" si="212"/>
        <v>0</v>
      </c>
      <c r="BZ127" s="145">
        <f t="shared" si="212"/>
        <v>0</v>
      </c>
      <c r="CA127" s="145">
        <f t="shared" si="212"/>
        <v>0</v>
      </c>
      <c r="CB127" s="145">
        <f t="shared" si="212"/>
        <v>0</v>
      </c>
      <c r="CC127" s="145">
        <f t="shared" si="212"/>
        <v>0</v>
      </c>
      <c r="CD127" s="145">
        <f t="shared" si="212"/>
        <v>0</v>
      </c>
      <c r="CE127" s="145">
        <f t="shared" si="212"/>
        <v>0</v>
      </c>
      <c r="CF127" s="145">
        <f t="shared" si="212"/>
        <v>0</v>
      </c>
      <c r="CG127" s="145">
        <f t="shared" si="212"/>
        <v>0</v>
      </c>
      <c r="CH127" s="145">
        <f t="shared" si="212"/>
        <v>0</v>
      </c>
      <c r="CI127" s="145">
        <f t="shared" si="212"/>
        <v>0</v>
      </c>
      <c r="CJ127" s="145">
        <f t="shared" si="212"/>
        <v>0</v>
      </c>
      <c r="CK127" s="145">
        <f t="shared" si="212"/>
        <v>0</v>
      </c>
      <c r="CL127" s="145">
        <f t="shared" si="212"/>
        <v>0</v>
      </c>
      <c r="CM127" s="145">
        <f t="shared" si="212"/>
        <v>0</v>
      </c>
      <c r="CN127" s="145">
        <f t="shared" si="212"/>
        <v>0</v>
      </c>
      <c r="CO127" s="145">
        <f t="shared" si="212"/>
        <v>0</v>
      </c>
      <c r="CP127" s="145">
        <f t="shared" si="212"/>
        <v>0</v>
      </c>
      <c r="CQ127" s="145">
        <f t="shared" si="212"/>
        <v>0</v>
      </c>
      <c r="CR127" s="145">
        <f t="shared" si="212"/>
        <v>0</v>
      </c>
      <c r="CS127" s="145">
        <f t="shared" si="212"/>
        <v>0</v>
      </c>
      <c r="CT127" s="145">
        <f t="shared" si="212"/>
        <v>0</v>
      </c>
      <c r="CU127" s="145">
        <f t="shared" si="212"/>
        <v>0</v>
      </c>
      <c r="CV127" s="145">
        <f t="shared" si="212"/>
        <v>0</v>
      </c>
      <c r="CW127" s="145">
        <f t="shared" si="212"/>
        <v>0</v>
      </c>
      <c r="CX127" s="145">
        <f t="shared" si="212"/>
        <v>0</v>
      </c>
      <c r="CY127" s="145">
        <f t="shared" si="212"/>
        <v>0</v>
      </c>
      <c r="CZ127" s="164">
        <f t="shared" si="212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213">F94</f>
        <v>0</v>
      </c>
      <c r="G128" s="166">
        <f t="shared" si="213"/>
        <v>0</v>
      </c>
      <c r="H128" s="166">
        <f t="shared" si="213"/>
        <v>0</v>
      </c>
      <c r="I128" s="166">
        <f t="shared" si="213"/>
        <v>0</v>
      </c>
      <c r="J128" s="166">
        <f t="shared" si="213"/>
        <v>0</v>
      </c>
      <c r="K128" s="166">
        <f t="shared" si="213"/>
        <v>0</v>
      </c>
      <c r="L128" s="166">
        <f>L$54</f>
        <v>0.11261596666666668</v>
      </c>
      <c r="M128" s="166">
        <f>M$54</f>
        <v>7.9282633333333352E-2</v>
      </c>
      <c r="N128" s="166">
        <f t="shared" ref="N128:BY128" si="214">N$54</f>
        <v>7.9282633333333352E-2</v>
      </c>
      <c r="O128" s="166">
        <f t="shared" si="214"/>
        <v>0</v>
      </c>
      <c r="P128" s="166">
        <f t="shared" si="214"/>
        <v>7.9282625405070029E-2</v>
      </c>
      <c r="Q128" s="166">
        <f t="shared" si="214"/>
        <v>7.9282633333333352E-2</v>
      </c>
      <c r="R128" s="166">
        <f t="shared" si="214"/>
        <v>0</v>
      </c>
      <c r="S128" s="166">
        <f t="shared" si="214"/>
        <v>7.9282625405070029E-2</v>
      </c>
      <c r="T128" s="166">
        <f t="shared" si="214"/>
        <v>7.9282633333333297E-2</v>
      </c>
      <c r="U128" s="166">
        <f t="shared" si="214"/>
        <v>7.9282633333333297E-2</v>
      </c>
      <c r="V128" s="166">
        <f t="shared" si="214"/>
        <v>0</v>
      </c>
      <c r="W128" s="166">
        <f t="shared" si="214"/>
        <v>7.9282625405070029E-2</v>
      </c>
      <c r="X128" s="166">
        <f t="shared" si="214"/>
        <v>7.9282633333333297E-2</v>
      </c>
      <c r="Y128" s="166">
        <f t="shared" si="214"/>
        <v>6.2002633333333335E-2</v>
      </c>
      <c r="Z128" s="166">
        <f t="shared" si="214"/>
        <v>6.2002633333333335E-2</v>
      </c>
      <c r="AA128" s="166">
        <f t="shared" si="214"/>
        <v>6.2002633333333224E-2</v>
      </c>
      <c r="AB128" s="166">
        <f t="shared" si="214"/>
        <v>6.2002633333333446E-2</v>
      </c>
      <c r="AC128" s="166">
        <f t="shared" si="214"/>
        <v>6.2002633333333446E-2</v>
      </c>
      <c r="AD128" s="166">
        <f t="shared" si="214"/>
        <v>6.2002633333333446E-2</v>
      </c>
      <c r="AE128" s="166">
        <f t="shared" si="214"/>
        <v>6.2002633333333446E-2</v>
      </c>
      <c r="AF128" s="166">
        <f t="shared" si="214"/>
        <v>6.2002633333333446E-2</v>
      </c>
      <c r="AG128" s="166">
        <f t="shared" si="214"/>
        <v>6.2002633333333446E-2</v>
      </c>
      <c r="AH128" s="166">
        <f t="shared" si="214"/>
        <v>6.2002633333333446E-2</v>
      </c>
      <c r="AI128" s="166">
        <f t="shared" si="214"/>
        <v>6.2002633333333446E-2</v>
      </c>
      <c r="AJ128" s="166">
        <f t="shared" si="214"/>
        <v>6.2002633333333446E-2</v>
      </c>
      <c r="AK128" s="166">
        <f t="shared" si="214"/>
        <v>6.2002633333333446E-2</v>
      </c>
      <c r="AL128" s="166">
        <f t="shared" si="214"/>
        <v>6.2002633333333446E-2</v>
      </c>
      <c r="AM128" s="166">
        <f t="shared" si="214"/>
        <v>6.2002633333333446E-2</v>
      </c>
      <c r="AN128" s="166">
        <f t="shared" si="214"/>
        <v>6.2002633333333446E-2</v>
      </c>
      <c r="AO128" s="166">
        <f t="shared" si="214"/>
        <v>6.2002633333333446E-2</v>
      </c>
      <c r="AP128" s="166">
        <f t="shared" si="214"/>
        <v>6.2002633333333446E-2</v>
      </c>
      <c r="AQ128" s="166">
        <f t="shared" si="214"/>
        <v>6.2002633333333446E-2</v>
      </c>
      <c r="AR128" s="166">
        <f t="shared" si="214"/>
        <v>6.2002633333333446E-2</v>
      </c>
      <c r="AS128" s="166">
        <f t="shared" si="214"/>
        <v>6.2002633333333446E-2</v>
      </c>
      <c r="AT128" s="166">
        <f t="shared" si="214"/>
        <v>6.2002633333333446E-2</v>
      </c>
      <c r="AU128" s="166">
        <f t="shared" si="214"/>
        <v>6.2002633333333446E-2</v>
      </c>
      <c r="AV128" s="166">
        <f t="shared" si="214"/>
        <v>6.2002633333333446E-2</v>
      </c>
      <c r="AW128" s="166">
        <f t="shared" si="214"/>
        <v>6.2002633333333446E-2</v>
      </c>
      <c r="AX128" s="166">
        <f t="shared" si="214"/>
        <v>6.2002633333333446E-2</v>
      </c>
      <c r="AY128" s="166">
        <f t="shared" si="214"/>
        <v>6.2002633333333446E-2</v>
      </c>
      <c r="AZ128" s="166">
        <f t="shared" si="214"/>
        <v>6.2002633333333446E-2</v>
      </c>
      <c r="BA128" s="166">
        <f t="shared" si="214"/>
        <v>6.2002633333333446E-2</v>
      </c>
      <c r="BB128" s="166">
        <f t="shared" si="214"/>
        <v>6.2002633333333446E-2</v>
      </c>
      <c r="BC128" s="166">
        <f t="shared" si="214"/>
        <v>6.2002633333333446E-2</v>
      </c>
      <c r="BD128" s="166">
        <f t="shared" si="214"/>
        <v>6.2002633333333446E-2</v>
      </c>
      <c r="BE128" s="166">
        <f t="shared" si="214"/>
        <v>6.2002633333333446E-2</v>
      </c>
      <c r="BF128" s="166">
        <f t="shared" si="214"/>
        <v>6.2002633333333446E-2</v>
      </c>
      <c r="BG128" s="166">
        <f t="shared" si="214"/>
        <v>6.2002633333333446E-2</v>
      </c>
      <c r="BH128" s="166">
        <f t="shared" si="214"/>
        <v>6.2002633333333446E-2</v>
      </c>
      <c r="BI128" s="166">
        <f t="shared" si="214"/>
        <v>6.2002633333333446E-2</v>
      </c>
      <c r="BJ128" s="166">
        <f t="shared" si="214"/>
        <v>6.2002633333333446E-2</v>
      </c>
      <c r="BK128" s="166">
        <f t="shared" si="214"/>
        <v>6.2002633333333446E-2</v>
      </c>
      <c r="BL128" s="166">
        <f t="shared" si="214"/>
        <v>6.2002633333333446E-2</v>
      </c>
      <c r="BM128" s="166">
        <f t="shared" si="214"/>
        <v>6.2002633333333446E-2</v>
      </c>
      <c r="BN128" s="166">
        <f t="shared" si="214"/>
        <v>6.2002633333333446E-2</v>
      </c>
      <c r="BO128" s="166">
        <f t="shared" si="214"/>
        <v>6.2002633333333446E-2</v>
      </c>
      <c r="BP128" s="166">
        <f t="shared" si="214"/>
        <v>6.2002633333333446E-2</v>
      </c>
      <c r="BQ128" s="166">
        <f t="shared" si="214"/>
        <v>6.2002633333333446E-2</v>
      </c>
      <c r="BR128" s="166">
        <f t="shared" si="214"/>
        <v>6.2002633333333446E-2</v>
      </c>
      <c r="BS128" s="166">
        <f t="shared" si="214"/>
        <v>6.2002633333333446E-2</v>
      </c>
      <c r="BT128" s="166">
        <f t="shared" si="214"/>
        <v>6.2002633333333446E-2</v>
      </c>
      <c r="BU128" s="166">
        <f t="shared" si="214"/>
        <v>6.2002633333333446E-2</v>
      </c>
      <c r="BV128" s="166">
        <f t="shared" si="214"/>
        <v>6.2002633333333446E-2</v>
      </c>
      <c r="BW128" s="166">
        <f t="shared" si="214"/>
        <v>6.2002633333333446E-2</v>
      </c>
      <c r="BX128" s="166">
        <f t="shared" si="214"/>
        <v>6.2002633333333446E-2</v>
      </c>
      <c r="BY128" s="166">
        <f t="shared" si="214"/>
        <v>6.2002633333333002E-2</v>
      </c>
      <c r="BZ128" s="166">
        <f t="shared" ref="BZ128:CZ128" si="215">BZ$54</f>
        <v>6.2002633333333002E-2</v>
      </c>
      <c r="CA128" s="166">
        <f t="shared" si="215"/>
        <v>6.2002633333333002E-2</v>
      </c>
      <c r="CB128" s="166">
        <f t="shared" si="215"/>
        <v>6.2002633333333002E-2</v>
      </c>
      <c r="CC128" s="166">
        <f t="shared" si="215"/>
        <v>6.2002633333333002E-2</v>
      </c>
      <c r="CD128" s="166">
        <f t="shared" si="215"/>
        <v>6.2002633333333002E-2</v>
      </c>
      <c r="CE128" s="166">
        <f t="shared" si="215"/>
        <v>6.2002633333333002E-2</v>
      </c>
      <c r="CF128" s="166">
        <f t="shared" si="215"/>
        <v>6.2002633333333002E-2</v>
      </c>
      <c r="CG128" s="166">
        <f t="shared" si="215"/>
        <v>6.2002633333333002E-2</v>
      </c>
      <c r="CH128" s="166">
        <f t="shared" si="215"/>
        <v>6.2002633333333002E-2</v>
      </c>
      <c r="CI128" s="166">
        <f t="shared" si="215"/>
        <v>6.2002633333333002E-2</v>
      </c>
      <c r="CJ128" s="166">
        <f t="shared" si="215"/>
        <v>6.2002633333333002E-2</v>
      </c>
      <c r="CK128" s="166">
        <f t="shared" si="215"/>
        <v>6.2002633333333002E-2</v>
      </c>
      <c r="CL128" s="166">
        <f t="shared" si="215"/>
        <v>6.2002633333333002E-2</v>
      </c>
      <c r="CM128" s="166">
        <f t="shared" si="215"/>
        <v>6.2002633333333002E-2</v>
      </c>
      <c r="CN128" s="166">
        <f t="shared" si="215"/>
        <v>6.2002633333333002E-2</v>
      </c>
      <c r="CO128" s="166">
        <f t="shared" si="215"/>
        <v>6.2002633333333002E-2</v>
      </c>
      <c r="CP128" s="166">
        <f t="shared" si="215"/>
        <v>6.2002633333333002E-2</v>
      </c>
      <c r="CQ128" s="166">
        <f t="shared" si="215"/>
        <v>6.2002633333333002E-2</v>
      </c>
      <c r="CR128" s="166">
        <f t="shared" si="215"/>
        <v>6.2002633333333002E-2</v>
      </c>
      <c r="CS128" s="166">
        <f t="shared" si="215"/>
        <v>6.2002633333333002E-2</v>
      </c>
      <c r="CT128" s="166">
        <f t="shared" si="215"/>
        <v>6.2002633333333002E-2</v>
      </c>
      <c r="CU128" s="166">
        <f t="shared" si="215"/>
        <v>6.2002633333333002E-2</v>
      </c>
      <c r="CV128" s="166">
        <f t="shared" si="215"/>
        <v>6.2002633333333002E-2</v>
      </c>
      <c r="CW128" s="166">
        <f t="shared" si="215"/>
        <v>6.2002633333333002E-2</v>
      </c>
      <c r="CX128" s="166">
        <f t="shared" si="215"/>
        <v>6.2002633333333002E-2</v>
      </c>
      <c r="CY128" s="166">
        <f t="shared" si="215"/>
        <v>6.2002633333333002E-2</v>
      </c>
      <c r="CZ128" s="175">
        <f t="shared" si="215"/>
        <v>6.2002633333333002E-2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AQ129" si="216">L128*100/$C$6</f>
        <v>0.18769327777777781</v>
      </c>
      <c r="M129" s="121">
        <f t="shared" si="216"/>
        <v>0.13213772222222225</v>
      </c>
      <c r="N129" s="121">
        <f t="shared" si="216"/>
        <v>0.13213772222222225</v>
      </c>
      <c r="O129" s="121">
        <f t="shared" si="216"/>
        <v>0</v>
      </c>
      <c r="P129" s="121">
        <f t="shared" si="216"/>
        <v>0.13213770900845004</v>
      </c>
      <c r="Q129" s="121">
        <f t="shared" si="216"/>
        <v>0.13213772222222225</v>
      </c>
      <c r="R129" s="121">
        <f t="shared" si="216"/>
        <v>0</v>
      </c>
      <c r="S129" s="121">
        <f t="shared" si="216"/>
        <v>0.13213770900845004</v>
      </c>
      <c r="T129" s="121">
        <f t="shared" si="216"/>
        <v>0.13213772222222217</v>
      </c>
      <c r="U129" s="121">
        <f t="shared" si="216"/>
        <v>0.13213772222222217</v>
      </c>
      <c r="V129" s="121">
        <f t="shared" si="216"/>
        <v>0</v>
      </c>
      <c r="W129" s="121">
        <f t="shared" si="216"/>
        <v>0.13213770900845004</v>
      </c>
      <c r="X129" s="121">
        <f t="shared" si="216"/>
        <v>0.13213772222222217</v>
      </c>
      <c r="Y129" s="121">
        <f t="shared" si="216"/>
        <v>0.10333772222222223</v>
      </c>
      <c r="Z129" s="121">
        <f t="shared" si="216"/>
        <v>0.10333772222222223</v>
      </c>
      <c r="AA129" s="121">
        <f t="shared" si="216"/>
        <v>0.10333772222222204</v>
      </c>
      <c r="AB129" s="121">
        <f t="shared" si="216"/>
        <v>0.10333772222222241</v>
      </c>
      <c r="AC129" s="121">
        <f t="shared" si="216"/>
        <v>0.10333772222222241</v>
      </c>
      <c r="AD129" s="121">
        <f t="shared" si="216"/>
        <v>0.10333772222222241</v>
      </c>
      <c r="AE129" s="121">
        <f t="shared" si="216"/>
        <v>0.10333772222222241</v>
      </c>
      <c r="AF129" s="121">
        <f t="shared" si="216"/>
        <v>0.10333772222222241</v>
      </c>
      <c r="AG129" s="121">
        <f t="shared" si="216"/>
        <v>0.10333772222222241</v>
      </c>
      <c r="AH129" s="121">
        <f t="shared" si="216"/>
        <v>0.10333772222222241</v>
      </c>
      <c r="AI129" s="121">
        <f t="shared" si="216"/>
        <v>0.10333772222222241</v>
      </c>
      <c r="AJ129" s="121">
        <f t="shared" si="216"/>
        <v>0.10333772222222241</v>
      </c>
      <c r="AK129" s="121">
        <f t="shared" si="216"/>
        <v>0.10333772222222241</v>
      </c>
      <c r="AL129" s="121">
        <f t="shared" si="216"/>
        <v>0.10333772222222241</v>
      </c>
      <c r="AM129" s="121">
        <f t="shared" si="216"/>
        <v>0.10333772222222241</v>
      </c>
      <c r="AN129" s="121">
        <f t="shared" si="216"/>
        <v>0.10333772222222241</v>
      </c>
      <c r="AO129" s="121">
        <f t="shared" si="216"/>
        <v>0.10333772222222241</v>
      </c>
      <c r="AP129" s="121">
        <f t="shared" si="216"/>
        <v>0.10333772222222241</v>
      </c>
      <c r="AQ129" s="121">
        <f t="shared" si="216"/>
        <v>0.10333772222222241</v>
      </c>
      <c r="AR129" s="121">
        <f t="shared" ref="AR129:BW129" si="217">AR128*100/$C$6</f>
        <v>0.10333772222222241</v>
      </c>
      <c r="AS129" s="121">
        <f t="shared" si="217"/>
        <v>0.10333772222222241</v>
      </c>
      <c r="AT129" s="121">
        <f t="shared" si="217"/>
        <v>0.10333772222222241</v>
      </c>
      <c r="AU129" s="121">
        <f t="shared" si="217"/>
        <v>0.10333772222222241</v>
      </c>
      <c r="AV129" s="121">
        <f t="shared" si="217"/>
        <v>0.10333772222222241</v>
      </c>
      <c r="AW129" s="121">
        <f t="shared" si="217"/>
        <v>0.10333772222222241</v>
      </c>
      <c r="AX129" s="121">
        <f t="shared" si="217"/>
        <v>0.10333772222222241</v>
      </c>
      <c r="AY129" s="121">
        <f t="shared" si="217"/>
        <v>0.10333772222222241</v>
      </c>
      <c r="AZ129" s="121">
        <f t="shared" si="217"/>
        <v>0.10333772222222241</v>
      </c>
      <c r="BA129" s="121">
        <f t="shared" si="217"/>
        <v>0.10333772222222241</v>
      </c>
      <c r="BB129" s="121">
        <f t="shared" si="217"/>
        <v>0.10333772222222241</v>
      </c>
      <c r="BC129" s="121">
        <f t="shared" si="217"/>
        <v>0.10333772222222241</v>
      </c>
      <c r="BD129" s="121">
        <f t="shared" si="217"/>
        <v>0.10333772222222241</v>
      </c>
      <c r="BE129" s="121">
        <f t="shared" si="217"/>
        <v>0.10333772222222241</v>
      </c>
      <c r="BF129" s="121">
        <f t="shared" si="217"/>
        <v>0.10333772222222241</v>
      </c>
      <c r="BG129" s="121">
        <f t="shared" si="217"/>
        <v>0.10333772222222241</v>
      </c>
      <c r="BH129" s="121">
        <f t="shared" si="217"/>
        <v>0.10333772222222241</v>
      </c>
      <c r="BI129" s="121">
        <f t="shared" si="217"/>
        <v>0.10333772222222241</v>
      </c>
      <c r="BJ129" s="121">
        <f t="shared" si="217"/>
        <v>0.10333772222222241</v>
      </c>
      <c r="BK129" s="121">
        <f t="shared" si="217"/>
        <v>0.10333772222222241</v>
      </c>
      <c r="BL129" s="121">
        <f t="shared" si="217"/>
        <v>0.10333772222222241</v>
      </c>
      <c r="BM129" s="121">
        <f t="shared" si="217"/>
        <v>0.10333772222222241</v>
      </c>
      <c r="BN129" s="121">
        <f t="shared" si="217"/>
        <v>0.10333772222222241</v>
      </c>
      <c r="BO129" s="121">
        <f t="shared" si="217"/>
        <v>0.10333772222222241</v>
      </c>
      <c r="BP129" s="121">
        <f t="shared" si="217"/>
        <v>0.10333772222222241</v>
      </c>
      <c r="BQ129" s="121">
        <f t="shared" si="217"/>
        <v>0.10333772222222241</v>
      </c>
      <c r="BR129" s="121">
        <f t="shared" si="217"/>
        <v>0.10333772222222241</v>
      </c>
      <c r="BS129" s="121">
        <f t="shared" si="217"/>
        <v>0.10333772222222241</v>
      </c>
      <c r="BT129" s="121">
        <f t="shared" si="217"/>
        <v>0.10333772222222241</v>
      </c>
      <c r="BU129" s="121">
        <f t="shared" si="217"/>
        <v>0.10333772222222241</v>
      </c>
      <c r="BV129" s="121">
        <f t="shared" si="217"/>
        <v>0.10333772222222241</v>
      </c>
      <c r="BW129" s="121">
        <f t="shared" si="217"/>
        <v>0.10333772222222241</v>
      </c>
      <c r="BX129" s="121">
        <f t="shared" ref="BX129:CZ129" si="218">BX128*100/$C$6</f>
        <v>0.10333772222222241</v>
      </c>
      <c r="BY129" s="121">
        <f t="shared" si="218"/>
        <v>0.10333772222222166</v>
      </c>
      <c r="BZ129" s="121">
        <f t="shared" si="218"/>
        <v>0.10333772222222166</v>
      </c>
      <c r="CA129" s="121">
        <f t="shared" si="218"/>
        <v>0.10333772222222166</v>
      </c>
      <c r="CB129" s="121">
        <f t="shared" si="218"/>
        <v>0.10333772222222166</v>
      </c>
      <c r="CC129" s="121">
        <f t="shared" si="218"/>
        <v>0.10333772222222166</v>
      </c>
      <c r="CD129" s="121">
        <f t="shared" si="218"/>
        <v>0.10333772222222166</v>
      </c>
      <c r="CE129" s="121">
        <f t="shared" si="218"/>
        <v>0.10333772222222166</v>
      </c>
      <c r="CF129" s="121">
        <f t="shared" si="218"/>
        <v>0.10333772222222166</v>
      </c>
      <c r="CG129" s="121">
        <f t="shared" si="218"/>
        <v>0.10333772222222166</v>
      </c>
      <c r="CH129" s="121">
        <f t="shared" si="218"/>
        <v>0.10333772222222166</v>
      </c>
      <c r="CI129" s="121">
        <f t="shared" si="218"/>
        <v>0.10333772222222166</v>
      </c>
      <c r="CJ129" s="121">
        <f t="shared" si="218"/>
        <v>0.10333772222222166</v>
      </c>
      <c r="CK129" s="121">
        <f t="shared" si="218"/>
        <v>0.10333772222222166</v>
      </c>
      <c r="CL129" s="121">
        <f t="shared" si="218"/>
        <v>0.10333772222222166</v>
      </c>
      <c r="CM129" s="121">
        <f t="shared" si="218"/>
        <v>0.10333772222222166</v>
      </c>
      <c r="CN129" s="121">
        <f t="shared" si="218"/>
        <v>0.10333772222222166</v>
      </c>
      <c r="CO129" s="121">
        <f t="shared" si="218"/>
        <v>0.10333772222222166</v>
      </c>
      <c r="CP129" s="121">
        <f t="shared" si="218"/>
        <v>0.10333772222222166</v>
      </c>
      <c r="CQ129" s="121">
        <f t="shared" si="218"/>
        <v>0.10333772222222166</v>
      </c>
      <c r="CR129" s="121">
        <f t="shared" si="218"/>
        <v>0.10333772222222166</v>
      </c>
      <c r="CS129" s="121">
        <f t="shared" si="218"/>
        <v>0.10333772222222166</v>
      </c>
      <c r="CT129" s="121">
        <f t="shared" si="218"/>
        <v>0.10333772222222166</v>
      </c>
      <c r="CU129" s="121">
        <f t="shared" si="218"/>
        <v>0.10333772222222166</v>
      </c>
      <c r="CV129" s="121">
        <f t="shared" si="218"/>
        <v>0.10333772222222166</v>
      </c>
      <c r="CW129" s="121">
        <f t="shared" si="218"/>
        <v>0.10333772222222166</v>
      </c>
      <c r="CX129" s="121">
        <f t="shared" si="218"/>
        <v>0.10333772222222166</v>
      </c>
      <c r="CY129" s="121">
        <f t="shared" si="218"/>
        <v>0.10333772222222166</v>
      </c>
      <c r="CZ129" s="160">
        <f t="shared" si="218"/>
        <v>0.10333772222222166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89.812306722222218</v>
      </c>
      <c r="M130" s="121">
        <f t="shared" ref="M130:BX130" si="219">IF((L130-M129)&lt;$N$108,100,(L130-M129))</f>
        <v>89.680168999999992</v>
      </c>
      <c r="N130" s="121">
        <f t="shared" si="219"/>
        <v>89.548031277777767</v>
      </c>
      <c r="O130" s="121">
        <f t="shared" si="219"/>
        <v>89.548031277777767</v>
      </c>
      <c r="P130" s="121">
        <f t="shared" si="219"/>
        <v>89.41589356876932</v>
      </c>
      <c r="Q130" s="121">
        <f t="shared" si="219"/>
        <v>89.283755846547095</v>
      </c>
      <c r="R130" s="121">
        <f t="shared" si="219"/>
        <v>89.283755846547095</v>
      </c>
      <c r="S130" s="121">
        <f t="shared" si="219"/>
        <v>89.151618137538648</v>
      </c>
      <c r="T130" s="121">
        <f t="shared" si="219"/>
        <v>89.019480415316423</v>
      </c>
      <c r="U130" s="121">
        <f t="shared" si="219"/>
        <v>88.887342693094197</v>
      </c>
      <c r="V130" s="121">
        <f t="shared" si="219"/>
        <v>88.887342693094197</v>
      </c>
      <c r="W130" s="121">
        <f t="shared" si="219"/>
        <v>88.755204984085751</v>
      </c>
      <c r="X130" s="121">
        <f t="shared" si="219"/>
        <v>88.623067261863525</v>
      </c>
      <c r="Y130" s="121">
        <f t="shared" si="219"/>
        <v>88.519729539641304</v>
      </c>
      <c r="Z130" s="121">
        <f t="shared" si="219"/>
        <v>88.416391817419083</v>
      </c>
      <c r="AA130" s="121">
        <f t="shared" si="219"/>
        <v>88.313054095196861</v>
      </c>
      <c r="AB130" s="121">
        <f t="shared" si="219"/>
        <v>88.20971637297464</v>
      </c>
      <c r="AC130" s="121">
        <f t="shared" si="219"/>
        <v>88.106378650752418</v>
      </c>
      <c r="AD130" s="121">
        <f t="shared" si="219"/>
        <v>88.003040928530197</v>
      </c>
      <c r="AE130" s="121">
        <f t="shared" si="219"/>
        <v>87.899703206307976</v>
      </c>
      <c r="AF130" s="121">
        <f t="shared" si="219"/>
        <v>87.796365484085754</v>
      </c>
      <c r="AG130" s="121">
        <f t="shared" si="219"/>
        <v>87.693027761863533</v>
      </c>
      <c r="AH130" s="121">
        <f t="shared" si="219"/>
        <v>87.589690039641312</v>
      </c>
      <c r="AI130" s="121">
        <f t="shared" si="219"/>
        <v>87.48635231741909</v>
      </c>
      <c r="AJ130" s="121">
        <f t="shared" si="219"/>
        <v>87.383014595196869</v>
      </c>
      <c r="AK130" s="121">
        <f t="shared" si="219"/>
        <v>87.279676872974647</v>
      </c>
      <c r="AL130" s="121">
        <f t="shared" si="219"/>
        <v>87.176339150752426</v>
      </c>
      <c r="AM130" s="121">
        <f t="shared" si="219"/>
        <v>87.073001428530205</v>
      </c>
      <c r="AN130" s="121">
        <f t="shared" si="219"/>
        <v>86.969663706307983</v>
      </c>
      <c r="AO130" s="121">
        <f t="shared" si="219"/>
        <v>86.866325984085762</v>
      </c>
      <c r="AP130" s="121">
        <f t="shared" si="219"/>
        <v>86.762988261863541</v>
      </c>
      <c r="AQ130" s="121">
        <f t="shared" si="219"/>
        <v>86.659650539641319</v>
      </c>
      <c r="AR130" s="121">
        <f t="shared" si="219"/>
        <v>86.556312817419098</v>
      </c>
      <c r="AS130" s="121">
        <f t="shared" si="219"/>
        <v>86.452975095196877</v>
      </c>
      <c r="AT130" s="121">
        <f t="shared" si="219"/>
        <v>86.349637372974655</v>
      </c>
      <c r="AU130" s="121">
        <f t="shared" si="219"/>
        <v>86.246299650752434</v>
      </c>
      <c r="AV130" s="121">
        <f t="shared" si="219"/>
        <v>86.142961928530212</v>
      </c>
      <c r="AW130" s="121">
        <f t="shared" si="219"/>
        <v>86.039624206307991</v>
      </c>
      <c r="AX130" s="121">
        <f t="shared" si="219"/>
        <v>85.93628648408577</v>
      </c>
      <c r="AY130" s="121">
        <f t="shared" si="219"/>
        <v>85.832948761863548</v>
      </c>
      <c r="AZ130" s="121">
        <f t="shared" si="219"/>
        <v>85.729611039641327</v>
      </c>
      <c r="BA130" s="121">
        <f t="shared" si="219"/>
        <v>85.626273317419106</v>
      </c>
      <c r="BB130" s="121">
        <f t="shared" si="219"/>
        <v>85.522935595196884</v>
      </c>
      <c r="BC130" s="121">
        <f t="shared" si="219"/>
        <v>85.419597872974663</v>
      </c>
      <c r="BD130" s="121">
        <f t="shared" si="219"/>
        <v>85.316260150752441</v>
      </c>
      <c r="BE130" s="121">
        <f t="shared" si="219"/>
        <v>85.21292242853022</v>
      </c>
      <c r="BF130" s="121">
        <f t="shared" si="219"/>
        <v>85.109584706307999</v>
      </c>
      <c r="BG130" s="121">
        <f t="shared" si="219"/>
        <v>85.006246984085777</v>
      </c>
      <c r="BH130" s="121">
        <f t="shared" si="219"/>
        <v>84.902909261863556</v>
      </c>
      <c r="BI130" s="121">
        <f t="shared" si="219"/>
        <v>84.799571539641335</v>
      </c>
      <c r="BJ130" s="121">
        <f t="shared" si="219"/>
        <v>84.696233817419113</v>
      </c>
      <c r="BK130" s="121">
        <f t="shared" si="219"/>
        <v>84.592896095196892</v>
      </c>
      <c r="BL130" s="121">
        <f t="shared" si="219"/>
        <v>84.48955837297467</v>
      </c>
      <c r="BM130" s="121">
        <f t="shared" si="219"/>
        <v>84.386220650752449</v>
      </c>
      <c r="BN130" s="121">
        <f t="shared" si="219"/>
        <v>84.282882928530228</v>
      </c>
      <c r="BO130" s="121">
        <f t="shared" si="219"/>
        <v>84.179545206308006</v>
      </c>
      <c r="BP130" s="121">
        <f t="shared" si="219"/>
        <v>84.076207484085785</v>
      </c>
      <c r="BQ130" s="121">
        <f t="shared" si="219"/>
        <v>83.972869761863564</v>
      </c>
      <c r="BR130" s="121">
        <f t="shared" si="219"/>
        <v>83.869532039641342</v>
      </c>
      <c r="BS130" s="121">
        <f t="shared" si="219"/>
        <v>83.766194317419121</v>
      </c>
      <c r="BT130" s="121">
        <f t="shared" si="219"/>
        <v>83.662856595196899</v>
      </c>
      <c r="BU130" s="121">
        <f t="shared" si="219"/>
        <v>83.559518872974678</v>
      </c>
      <c r="BV130" s="121">
        <f t="shared" si="219"/>
        <v>83.456181150752457</v>
      </c>
      <c r="BW130" s="121">
        <f t="shared" si="219"/>
        <v>83.352843428530235</v>
      </c>
      <c r="BX130" s="121">
        <f t="shared" si="219"/>
        <v>83.249505706308014</v>
      </c>
      <c r="BY130" s="121">
        <f t="shared" ref="BY130:CZ130" si="220">IF((BX130-BY129)&lt;$N$108,100,(BX130-BY129))</f>
        <v>83.146167984085793</v>
      </c>
      <c r="BZ130" s="121">
        <f t="shared" si="220"/>
        <v>83.042830261863571</v>
      </c>
      <c r="CA130" s="121">
        <f t="shared" si="220"/>
        <v>82.93949253964135</v>
      </c>
      <c r="CB130" s="121">
        <f t="shared" si="220"/>
        <v>82.836154817419128</v>
      </c>
      <c r="CC130" s="121">
        <f t="shared" si="220"/>
        <v>82.732817095196907</v>
      </c>
      <c r="CD130" s="121">
        <f t="shared" si="220"/>
        <v>82.629479372974686</v>
      </c>
      <c r="CE130" s="121">
        <f t="shared" si="220"/>
        <v>82.526141650752464</v>
      </c>
      <c r="CF130" s="121">
        <f t="shared" si="220"/>
        <v>82.422803928530243</v>
      </c>
      <c r="CG130" s="121">
        <f t="shared" si="220"/>
        <v>82.319466206308022</v>
      </c>
      <c r="CH130" s="121">
        <f t="shared" si="220"/>
        <v>82.2161284840858</v>
      </c>
      <c r="CI130" s="121">
        <f t="shared" si="220"/>
        <v>82.112790761863579</v>
      </c>
      <c r="CJ130" s="121">
        <f t="shared" si="220"/>
        <v>82.009453039641357</v>
      </c>
      <c r="CK130" s="121">
        <f t="shared" si="220"/>
        <v>81.906115317419136</v>
      </c>
      <c r="CL130" s="121">
        <f t="shared" si="220"/>
        <v>81.802777595196915</v>
      </c>
      <c r="CM130" s="121">
        <f t="shared" si="220"/>
        <v>81.699439872974693</v>
      </c>
      <c r="CN130" s="121">
        <f t="shared" si="220"/>
        <v>81.596102150752472</v>
      </c>
      <c r="CO130" s="121">
        <f t="shared" si="220"/>
        <v>81.492764428530251</v>
      </c>
      <c r="CP130" s="121">
        <f t="shared" si="220"/>
        <v>81.389426706308029</v>
      </c>
      <c r="CQ130" s="121">
        <f t="shared" si="220"/>
        <v>81.286088984085808</v>
      </c>
      <c r="CR130" s="121">
        <f t="shared" si="220"/>
        <v>81.182751261863586</v>
      </c>
      <c r="CS130" s="121">
        <f t="shared" si="220"/>
        <v>81.079413539641365</v>
      </c>
      <c r="CT130" s="121">
        <f t="shared" si="220"/>
        <v>80.976075817419144</v>
      </c>
      <c r="CU130" s="121">
        <f t="shared" si="220"/>
        <v>80.872738095196922</v>
      </c>
      <c r="CV130" s="121">
        <f t="shared" si="220"/>
        <v>80.769400372974701</v>
      </c>
      <c r="CW130" s="121">
        <f t="shared" si="220"/>
        <v>80.66606265075248</v>
      </c>
      <c r="CX130" s="121">
        <f t="shared" si="220"/>
        <v>80.562724928530258</v>
      </c>
      <c r="CY130" s="121">
        <f t="shared" si="220"/>
        <v>80.459387206308037</v>
      </c>
      <c r="CZ130" s="160">
        <f t="shared" si="220"/>
        <v>80.356049484085815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AQ131" si="221">IF((L130=100),(L130-K130)/100*$C$6+$E$110,0)</f>
        <v>0</v>
      </c>
      <c r="M131" s="145">
        <f t="shared" si="221"/>
        <v>0</v>
      </c>
      <c r="N131" s="145">
        <f t="shared" si="221"/>
        <v>0</v>
      </c>
      <c r="O131" s="145">
        <f t="shared" si="221"/>
        <v>0</v>
      </c>
      <c r="P131" s="145">
        <f t="shared" si="221"/>
        <v>0</v>
      </c>
      <c r="Q131" s="145">
        <f t="shared" si="221"/>
        <v>0</v>
      </c>
      <c r="R131" s="145">
        <f t="shared" si="221"/>
        <v>0</v>
      </c>
      <c r="S131" s="145">
        <f t="shared" si="221"/>
        <v>0</v>
      </c>
      <c r="T131" s="145">
        <f t="shared" si="221"/>
        <v>0</v>
      </c>
      <c r="U131" s="145">
        <f t="shared" si="221"/>
        <v>0</v>
      </c>
      <c r="V131" s="145">
        <f t="shared" si="221"/>
        <v>0</v>
      </c>
      <c r="W131" s="145">
        <f t="shared" si="221"/>
        <v>0</v>
      </c>
      <c r="X131" s="145">
        <f t="shared" si="221"/>
        <v>0</v>
      </c>
      <c r="Y131" s="145">
        <f t="shared" si="221"/>
        <v>0</v>
      </c>
      <c r="Z131" s="145">
        <f t="shared" si="221"/>
        <v>0</v>
      </c>
      <c r="AA131" s="145">
        <f t="shared" si="221"/>
        <v>0</v>
      </c>
      <c r="AB131" s="145">
        <f t="shared" si="221"/>
        <v>0</v>
      </c>
      <c r="AC131" s="145">
        <f t="shared" si="221"/>
        <v>0</v>
      </c>
      <c r="AD131" s="145">
        <f t="shared" si="221"/>
        <v>0</v>
      </c>
      <c r="AE131" s="145">
        <f t="shared" si="221"/>
        <v>0</v>
      </c>
      <c r="AF131" s="145">
        <f t="shared" si="221"/>
        <v>0</v>
      </c>
      <c r="AG131" s="145">
        <f t="shared" si="221"/>
        <v>0</v>
      </c>
      <c r="AH131" s="145">
        <f t="shared" si="221"/>
        <v>0</v>
      </c>
      <c r="AI131" s="145">
        <f t="shared" si="221"/>
        <v>0</v>
      </c>
      <c r="AJ131" s="145">
        <f t="shared" si="221"/>
        <v>0</v>
      </c>
      <c r="AK131" s="145">
        <f t="shared" si="221"/>
        <v>0</v>
      </c>
      <c r="AL131" s="145">
        <f t="shared" si="221"/>
        <v>0</v>
      </c>
      <c r="AM131" s="145">
        <f t="shared" si="221"/>
        <v>0</v>
      </c>
      <c r="AN131" s="145">
        <f t="shared" si="221"/>
        <v>0</v>
      </c>
      <c r="AO131" s="145">
        <f t="shared" si="221"/>
        <v>0</v>
      </c>
      <c r="AP131" s="145">
        <f t="shared" si="221"/>
        <v>0</v>
      </c>
      <c r="AQ131" s="145">
        <f t="shared" si="221"/>
        <v>0</v>
      </c>
      <c r="AR131" s="145">
        <f t="shared" ref="AR131:BW131" si="222">IF((AR130=100),(AR130-AQ130)/100*$C$6+$E$110,0)</f>
        <v>0</v>
      </c>
      <c r="AS131" s="145">
        <f t="shared" si="222"/>
        <v>0</v>
      </c>
      <c r="AT131" s="145">
        <f t="shared" si="222"/>
        <v>0</v>
      </c>
      <c r="AU131" s="145">
        <f t="shared" si="222"/>
        <v>0</v>
      </c>
      <c r="AV131" s="145">
        <f t="shared" si="222"/>
        <v>0</v>
      </c>
      <c r="AW131" s="145">
        <f t="shared" si="222"/>
        <v>0</v>
      </c>
      <c r="AX131" s="145">
        <f t="shared" si="222"/>
        <v>0</v>
      </c>
      <c r="AY131" s="145">
        <f t="shared" si="222"/>
        <v>0</v>
      </c>
      <c r="AZ131" s="145">
        <f t="shared" si="222"/>
        <v>0</v>
      </c>
      <c r="BA131" s="145">
        <f t="shared" si="222"/>
        <v>0</v>
      </c>
      <c r="BB131" s="145">
        <f t="shared" si="222"/>
        <v>0</v>
      </c>
      <c r="BC131" s="145">
        <f t="shared" si="222"/>
        <v>0</v>
      </c>
      <c r="BD131" s="145">
        <f t="shared" si="222"/>
        <v>0</v>
      </c>
      <c r="BE131" s="145">
        <f t="shared" si="222"/>
        <v>0</v>
      </c>
      <c r="BF131" s="145">
        <f t="shared" si="222"/>
        <v>0</v>
      </c>
      <c r="BG131" s="145">
        <f t="shared" si="222"/>
        <v>0</v>
      </c>
      <c r="BH131" s="145">
        <f t="shared" si="222"/>
        <v>0</v>
      </c>
      <c r="BI131" s="145">
        <f t="shared" si="222"/>
        <v>0</v>
      </c>
      <c r="BJ131" s="145">
        <f t="shared" si="222"/>
        <v>0</v>
      </c>
      <c r="BK131" s="145">
        <f t="shared" si="222"/>
        <v>0</v>
      </c>
      <c r="BL131" s="145">
        <f t="shared" si="222"/>
        <v>0</v>
      </c>
      <c r="BM131" s="145">
        <f t="shared" si="222"/>
        <v>0</v>
      </c>
      <c r="BN131" s="145">
        <f t="shared" si="222"/>
        <v>0</v>
      </c>
      <c r="BO131" s="145">
        <f t="shared" si="222"/>
        <v>0</v>
      </c>
      <c r="BP131" s="145">
        <f t="shared" si="222"/>
        <v>0</v>
      </c>
      <c r="BQ131" s="145">
        <f t="shared" si="222"/>
        <v>0</v>
      </c>
      <c r="BR131" s="145">
        <f t="shared" si="222"/>
        <v>0</v>
      </c>
      <c r="BS131" s="145">
        <f t="shared" si="222"/>
        <v>0</v>
      </c>
      <c r="BT131" s="145">
        <f t="shared" si="222"/>
        <v>0</v>
      </c>
      <c r="BU131" s="145">
        <f t="shared" si="222"/>
        <v>0</v>
      </c>
      <c r="BV131" s="145">
        <f t="shared" si="222"/>
        <v>0</v>
      </c>
      <c r="BW131" s="145">
        <f t="shared" si="222"/>
        <v>0</v>
      </c>
      <c r="BX131" s="145">
        <f t="shared" ref="BX131:CZ131" si="223">IF((BX130=100),(BX130-BW130)/100*$C$6+$E$110,0)</f>
        <v>0</v>
      </c>
      <c r="BY131" s="145">
        <f t="shared" si="223"/>
        <v>0</v>
      </c>
      <c r="BZ131" s="145">
        <f t="shared" si="223"/>
        <v>0</v>
      </c>
      <c r="CA131" s="145">
        <f t="shared" si="223"/>
        <v>0</v>
      </c>
      <c r="CB131" s="145">
        <f t="shared" si="223"/>
        <v>0</v>
      </c>
      <c r="CC131" s="145">
        <f t="shared" si="223"/>
        <v>0</v>
      </c>
      <c r="CD131" s="145">
        <f t="shared" si="223"/>
        <v>0</v>
      </c>
      <c r="CE131" s="145">
        <f t="shared" si="223"/>
        <v>0</v>
      </c>
      <c r="CF131" s="145">
        <f t="shared" si="223"/>
        <v>0</v>
      </c>
      <c r="CG131" s="145">
        <f t="shared" si="223"/>
        <v>0</v>
      </c>
      <c r="CH131" s="145">
        <f t="shared" si="223"/>
        <v>0</v>
      </c>
      <c r="CI131" s="145">
        <f t="shared" si="223"/>
        <v>0</v>
      </c>
      <c r="CJ131" s="145">
        <f t="shared" si="223"/>
        <v>0</v>
      </c>
      <c r="CK131" s="145">
        <f t="shared" si="223"/>
        <v>0</v>
      </c>
      <c r="CL131" s="145">
        <f t="shared" si="223"/>
        <v>0</v>
      </c>
      <c r="CM131" s="145">
        <f t="shared" si="223"/>
        <v>0</v>
      </c>
      <c r="CN131" s="145">
        <f t="shared" si="223"/>
        <v>0</v>
      </c>
      <c r="CO131" s="145">
        <f t="shared" si="223"/>
        <v>0</v>
      </c>
      <c r="CP131" s="145">
        <f t="shared" si="223"/>
        <v>0</v>
      </c>
      <c r="CQ131" s="145">
        <f t="shared" si="223"/>
        <v>0</v>
      </c>
      <c r="CR131" s="145">
        <f t="shared" si="223"/>
        <v>0</v>
      </c>
      <c r="CS131" s="145">
        <f t="shared" si="223"/>
        <v>0</v>
      </c>
      <c r="CT131" s="145">
        <f t="shared" si="223"/>
        <v>0</v>
      </c>
      <c r="CU131" s="145">
        <f t="shared" si="223"/>
        <v>0</v>
      </c>
      <c r="CV131" s="145">
        <f t="shared" si="223"/>
        <v>0</v>
      </c>
      <c r="CW131" s="145">
        <f t="shared" si="223"/>
        <v>0</v>
      </c>
      <c r="CX131" s="145">
        <f t="shared" si="223"/>
        <v>0</v>
      </c>
      <c r="CY131" s="145">
        <f t="shared" si="223"/>
        <v>0</v>
      </c>
      <c r="CZ131" s="164">
        <f t="shared" si="223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1.4417296666666668</v>
      </c>
      <c r="M178" s="266">
        <f>M75*100/60</f>
        <v>1.0058985555555555</v>
      </c>
      <c r="N178" s="266">
        <f>N75*100/60</f>
        <v>1.0058985555555555</v>
      </c>
      <c r="O178" s="266"/>
      <c r="P178" s="266">
        <f t="shared" ref="P178:AR178" si="224">P75*100/60</f>
        <v>0.81389847416570038</v>
      </c>
      <c r="Q178" s="266">
        <f t="shared" si="224"/>
        <v>0.8138985555555559</v>
      </c>
      <c r="R178" s="266"/>
      <c r="S178" s="266">
        <f t="shared" si="224"/>
        <v>0.81389847416569949</v>
      </c>
      <c r="T178" s="266">
        <f t="shared" si="224"/>
        <v>0.81389855555555524</v>
      </c>
      <c r="U178" s="266">
        <f t="shared" si="224"/>
        <v>0.8138985555555559</v>
      </c>
      <c r="V178" s="266"/>
      <c r="W178" s="266">
        <f t="shared" si="224"/>
        <v>0.63957849159770019</v>
      </c>
      <c r="X178" s="266">
        <f t="shared" si="224"/>
        <v>0.63957855555555554</v>
      </c>
      <c r="Y178" s="266">
        <f t="shared" si="224"/>
        <v>0.63957855555555554</v>
      </c>
      <c r="Z178" s="266">
        <f t="shared" si="224"/>
        <v>0.63957855555555554</v>
      </c>
      <c r="AA178" s="266">
        <f t="shared" si="224"/>
        <v>0.63957855555555554</v>
      </c>
      <c r="AB178" s="266">
        <f t="shared" si="224"/>
        <v>0.63957855555555554</v>
      </c>
      <c r="AC178" s="266">
        <f t="shared" si="224"/>
        <v>0.63957855555555554</v>
      </c>
      <c r="AD178" s="266">
        <f t="shared" si="224"/>
        <v>0.63957855555555554</v>
      </c>
      <c r="AE178" s="266">
        <f t="shared" si="224"/>
        <v>0.63957855555555554</v>
      </c>
      <c r="AF178" s="266">
        <f t="shared" si="224"/>
        <v>0.6395785555555541</v>
      </c>
      <c r="AG178" s="266">
        <f t="shared" si="224"/>
        <v>0.63957855555555554</v>
      </c>
      <c r="AH178" s="266">
        <f t="shared" si="224"/>
        <v>0.63957855555555554</v>
      </c>
      <c r="AI178" s="266">
        <f t="shared" si="224"/>
        <v>0.63957855555555554</v>
      </c>
      <c r="AJ178" s="266">
        <f t="shared" si="224"/>
        <v>0.63957855555555554</v>
      </c>
      <c r="AK178" s="266">
        <f t="shared" si="224"/>
        <v>0.63957855555555554</v>
      </c>
      <c r="AL178" s="266">
        <f t="shared" si="224"/>
        <v>0.63957855555555554</v>
      </c>
      <c r="AM178" s="266">
        <f t="shared" si="224"/>
        <v>0.63957855555555554</v>
      </c>
      <c r="AN178" s="266">
        <f t="shared" si="224"/>
        <v>0.63957855555555554</v>
      </c>
      <c r="AO178" s="266">
        <f t="shared" si="224"/>
        <v>0.63957855555555554</v>
      </c>
      <c r="AP178" s="266">
        <f t="shared" si="224"/>
        <v>0.63957855555555554</v>
      </c>
      <c r="AQ178" s="266">
        <f t="shared" si="224"/>
        <v>0.63957855555555554</v>
      </c>
      <c r="AR178" s="266">
        <f t="shared" si="224"/>
        <v>0.63957855555555554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-0.66503780000000012</v>
      </c>
      <c r="M179" s="264">
        <f>$C$8-M75</f>
        <v>-0.4035391333333333</v>
      </c>
      <c r="N179" s="264">
        <f>$C$8-N75</f>
        <v>-0.4035391333333333</v>
      </c>
      <c r="O179" s="264"/>
      <c r="P179" s="264">
        <f t="shared" ref="P179:U179" si="225">$C$8-P75</f>
        <v>-0.2883390844994202</v>
      </c>
      <c r="Q179" s="264">
        <f t="shared" si="225"/>
        <v>-0.28833913333333355</v>
      </c>
      <c r="R179" s="264">
        <f t="shared" si="225"/>
        <v>0.2</v>
      </c>
      <c r="S179" s="264">
        <f t="shared" si="225"/>
        <v>-0.28833908449941975</v>
      </c>
      <c r="T179" s="264">
        <f t="shared" si="225"/>
        <v>-0.28833913333333311</v>
      </c>
      <c r="U179" s="264">
        <f t="shared" si="225"/>
        <v>-0.28833913333333355</v>
      </c>
      <c r="V179" s="264"/>
      <c r="W179" s="264">
        <f t="shared" ref="W179:AR179" si="226">$C$8-W75</f>
        <v>-0.18374709495862013</v>
      </c>
      <c r="X179" s="264">
        <f t="shared" si="226"/>
        <v>-0.18374713333333331</v>
      </c>
      <c r="Y179" s="264">
        <f t="shared" si="226"/>
        <v>-0.18374713333333331</v>
      </c>
      <c r="Z179" s="264">
        <f t="shared" si="226"/>
        <v>-0.18374713333333331</v>
      </c>
      <c r="AA179" s="264">
        <f t="shared" si="226"/>
        <v>-0.18374713333333331</v>
      </c>
      <c r="AB179" s="264">
        <f t="shared" si="226"/>
        <v>-0.18374713333333331</v>
      </c>
      <c r="AC179" s="264">
        <f t="shared" si="226"/>
        <v>-0.18374713333333331</v>
      </c>
      <c r="AD179" s="264">
        <f t="shared" si="226"/>
        <v>-0.18374713333333331</v>
      </c>
      <c r="AE179" s="264">
        <f t="shared" si="226"/>
        <v>-0.18374713333333331</v>
      </c>
      <c r="AF179" s="264">
        <f t="shared" si="226"/>
        <v>-0.18374713333333242</v>
      </c>
      <c r="AG179" s="264">
        <f t="shared" si="226"/>
        <v>-0.18374713333333331</v>
      </c>
      <c r="AH179" s="264">
        <f t="shared" si="226"/>
        <v>-0.18374713333333331</v>
      </c>
      <c r="AI179" s="264">
        <f t="shared" si="226"/>
        <v>-0.18374713333333331</v>
      </c>
      <c r="AJ179" s="264">
        <f t="shared" si="226"/>
        <v>-0.18374713333333331</v>
      </c>
      <c r="AK179" s="264">
        <f t="shared" si="226"/>
        <v>-0.18374713333333331</v>
      </c>
      <c r="AL179" s="264">
        <f t="shared" si="226"/>
        <v>-0.18374713333333331</v>
      </c>
      <c r="AM179" s="264">
        <f t="shared" si="226"/>
        <v>-0.18374713333333331</v>
      </c>
      <c r="AN179" s="264">
        <f t="shared" si="226"/>
        <v>-0.18374713333333331</v>
      </c>
      <c r="AO179" s="264">
        <f t="shared" si="226"/>
        <v>-0.18374713333333331</v>
      </c>
      <c r="AP179" s="264">
        <f t="shared" si="226"/>
        <v>-0.18374713333333331</v>
      </c>
      <c r="AQ179" s="264">
        <f t="shared" si="226"/>
        <v>-0.18374713333333331</v>
      </c>
      <c r="AR179" s="264">
        <f t="shared" si="226"/>
        <v>-0.18374713333333331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89.335193115902783</v>
      </c>
      <c r="M180" s="263">
        <f t="shared" ref="M180" si="227">IF((L180+(M74-L74)*M179)&gt;100,100,L180+(M74-L74)*M179)</f>
        <v>88.931653982569443</v>
      </c>
      <c r="N180" s="263">
        <f t="shared" ref="N180" si="228">IF((M180+(N74-M74)*N179)&gt;100,100,M180+(N74-M74)*N179)</f>
        <v>88.528114849236104</v>
      </c>
      <c r="O180" s="263">
        <f t="shared" ref="O180" si="229">IF((N180+(O74-N74)*O179)&gt;100,100,N180+(O74-N74)*O179)</f>
        <v>88.528114849236104</v>
      </c>
      <c r="P180" s="263">
        <f t="shared" ref="P180" si="230">IF((O180+(P74-O74)*P179)&gt;100,100,O180+(P74-O74)*P179)</f>
        <v>88.239775764736677</v>
      </c>
      <c r="Q180" s="263">
        <f t="shared" ref="Q180" si="231">IF((P180+(Q74-P74)*Q179)&gt;100,100,P180+(Q74-P74)*Q179)</f>
        <v>87.95143663140334</v>
      </c>
      <c r="R180" s="263">
        <f t="shared" ref="R180" si="232">IF((Q180+(R74-Q74)*R179)&gt;100,100,Q180+(R74-Q74)*R179)</f>
        <v>87.95143663140334</v>
      </c>
      <c r="S180" s="263">
        <f t="shared" ref="S180" si="233">IF((R180+(S74-R74)*S179)&gt;100,100,R180+(S74-R74)*S179)</f>
        <v>87.663097546903913</v>
      </c>
      <c r="T180" s="263">
        <f t="shared" ref="T180" si="234">IF((S180+(T74-S74)*T179)&gt;100,100,S180+(T74-S74)*T179)</f>
        <v>87.374758413570575</v>
      </c>
      <c r="U180" s="263">
        <f t="shared" ref="U180" si="235">IF((T180+(U74-T74)*U179)&gt;100,100,T180+(U74-T74)*U179)</f>
        <v>87.086419280237237</v>
      </c>
      <c r="V180" s="263">
        <f t="shared" ref="V180" si="236">IF((U180+(V74-U74)*V179)&gt;100,100,U180+(V74-U74)*V179)</f>
        <v>87.086419280237237</v>
      </c>
      <c r="W180" s="263">
        <f t="shared" ref="W180" si="237">IF((V180+(W74-V74)*W179)&gt;100,100,V180+(W74-V74)*W179)</f>
        <v>86.902672185278618</v>
      </c>
      <c r="X180" s="263">
        <f t="shared" ref="X180" si="238">IF((W180+(X74-W74)*X179)&gt;100,100,W180+(X74-W74)*X179)</f>
        <v>86.718925051945291</v>
      </c>
      <c r="Y180" s="263">
        <f t="shared" ref="Y180" si="239">IF((X180+(Y74-X74)*Y179)&gt;100,100,X180+(Y74-X74)*Y179)</f>
        <v>86.535177918611964</v>
      </c>
      <c r="Z180" s="263">
        <f t="shared" ref="Z180" si="240">IF((Y180+(Z74-Y74)*Z179)&gt;100,100,Y180+(Z74-Y74)*Z179)</f>
        <v>86.351430785278637</v>
      </c>
      <c r="AA180" s="263">
        <f t="shared" ref="AA180" si="241">IF((Z180+(AA74-Z74)*AA179)&gt;100,100,Z180+(AA74-Z74)*AA179)</f>
        <v>86.16768365194531</v>
      </c>
      <c r="AB180" s="263">
        <f t="shared" ref="AB180" si="242">IF((AA180+(AB74-AA74)*AB179)&gt;100,100,AA180+(AB74-AA74)*AB179)</f>
        <v>85.983936518611984</v>
      </c>
      <c r="AC180" s="263">
        <f t="shared" ref="AC180" si="243">IF((AB180+(AC74-AB74)*AC179)&gt;100,100,AB180+(AC74-AB74)*AC179)</f>
        <v>85.800189385278657</v>
      </c>
      <c r="AD180" s="263">
        <f t="shared" ref="AD180" si="244">IF((AC180+(AD74-AC74)*AD179)&gt;100,100,AC180+(AD74-AC74)*AD179)</f>
        <v>85.61644225194533</v>
      </c>
      <c r="AE180" s="263">
        <f t="shared" ref="AE180" si="245">IF((AD180+(AE74-AD74)*AE179)&gt;100,100,AD180+(AE74-AD74)*AE179)</f>
        <v>85.432695118612003</v>
      </c>
      <c r="AF180" s="263">
        <f t="shared" ref="AF180:AQ180" si="246">IF((AE180+(AF74-AE74)*AF179)&gt;100,100,AE180+(AF74-AE74)*AF179)</f>
        <v>85.248947985278676</v>
      </c>
      <c r="AG180" s="263">
        <f t="shared" si="246"/>
        <v>85.065200851945349</v>
      </c>
      <c r="AH180" s="263">
        <f t="shared" si="246"/>
        <v>84.881453718612022</v>
      </c>
      <c r="AI180" s="263">
        <f t="shared" si="246"/>
        <v>84.697706585278695</v>
      </c>
      <c r="AJ180" s="263">
        <f t="shared" si="246"/>
        <v>84.513959451945368</v>
      </c>
      <c r="AK180" s="263">
        <f t="shared" si="246"/>
        <v>84.330212318612041</v>
      </c>
      <c r="AL180" s="263">
        <f t="shared" si="246"/>
        <v>84.146465185278714</v>
      </c>
      <c r="AM180" s="263">
        <f t="shared" si="246"/>
        <v>83.962718051945387</v>
      </c>
      <c r="AN180" s="263">
        <f t="shared" si="246"/>
        <v>83.77897091861206</v>
      </c>
      <c r="AO180" s="263">
        <f t="shared" si="246"/>
        <v>83.595223785278733</v>
      </c>
      <c r="AP180" s="263">
        <f t="shared" si="246"/>
        <v>83.411476651945407</v>
      </c>
      <c r="AQ180" s="263">
        <f t="shared" si="246"/>
        <v>83.22772951861208</v>
      </c>
      <c r="AR180" s="263">
        <f>IF((AQ180+(AR74-AQ74)*AR179)&gt;100,100,AQ180+(AR74-AQ74)*AR179)</f>
        <v>83.043982385278753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88.55827033333334</v>
      </c>
      <c r="M181" s="274">
        <f t="shared" ref="M181:AR181" si="247">L181-M178</f>
        <v>87.552371777777779</v>
      </c>
      <c r="N181" s="274">
        <f t="shared" si="247"/>
        <v>86.546473222222218</v>
      </c>
      <c r="O181" s="274">
        <f t="shared" si="247"/>
        <v>86.546473222222218</v>
      </c>
      <c r="P181" s="274">
        <f t="shared" si="247"/>
        <v>85.732574748056521</v>
      </c>
      <c r="Q181" s="274">
        <f t="shared" si="247"/>
        <v>84.918676192500968</v>
      </c>
      <c r="R181" s="274">
        <f t="shared" si="247"/>
        <v>84.918676192500968</v>
      </c>
      <c r="S181" s="274">
        <f t="shared" si="247"/>
        <v>84.104777718335271</v>
      </c>
      <c r="T181" s="274">
        <f t="shared" si="247"/>
        <v>83.290879162779717</v>
      </c>
      <c r="U181" s="274">
        <f t="shared" si="247"/>
        <v>82.476980607224164</v>
      </c>
      <c r="V181" s="274">
        <f t="shared" si="247"/>
        <v>82.476980607224164</v>
      </c>
      <c r="W181" s="274">
        <f t="shared" si="247"/>
        <v>81.83740211562646</v>
      </c>
      <c r="X181" s="274">
        <f t="shared" si="247"/>
        <v>81.197823560070901</v>
      </c>
      <c r="Y181" s="274">
        <f t="shared" si="247"/>
        <v>80.558245004515342</v>
      </c>
      <c r="Z181" s="274">
        <f t="shared" si="247"/>
        <v>79.918666448959783</v>
      </c>
      <c r="AA181" s="274">
        <f t="shared" si="247"/>
        <v>79.279087893404224</v>
      </c>
      <c r="AB181" s="274">
        <f t="shared" si="247"/>
        <v>78.639509337848665</v>
      </c>
      <c r="AC181" s="274">
        <f t="shared" si="247"/>
        <v>77.999930782293106</v>
      </c>
      <c r="AD181" s="274">
        <f t="shared" si="247"/>
        <v>77.360352226737547</v>
      </c>
      <c r="AE181" s="274">
        <f t="shared" si="247"/>
        <v>76.720773671181988</v>
      </c>
      <c r="AF181" s="274">
        <f t="shared" si="247"/>
        <v>76.081195115626429</v>
      </c>
      <c r="AG181" s="274">
        <f t="shared" si="247"/>
        <v>75.441616560070869</v>
      </c>
      <c r="AH181" s="274">
        <f t="shared" si="247"/>
        <v>74.80203800451531</v>
      </c>
      <c r="AI181" s="274">
        <f t="shared" si="247"/>
        <v>74.162459448959751</v>
      </c>
      <c r="AJ181" s="274">
        <f t="shared" si="247"/>
        <v>73.522880893404192</v>
      </c>
      <c r="AK181" s="274">
        <f t="shared" si="247"/>
        <v>72.883302337848633</v>
      </c>
      <c r="AL181" s="274">
        <f t="shared" si="247"/>
        <v>72.243723782293074</v>
      </c>
      <c r="AM181" s="274">
        <f t="shared" si="247"/>
        <v>71.604145226737515</v>
      </c>
      <c r="AN181" s="274">
        <f t="shared" si="247"/>
        <v>70.964566671181956</v>
      </c>
      <c r="AO181" s="274">
        <f t="shared" si="247"/>
        <v>70.324988115626397</v>
      </c>
      <c r="AP181" s="274">
        <f t="shared" si="247"/>
        <v>69.685409560070838</v>
      </c>
      <c r="AQ181" s="274">
        <f t="shared" si="247"/>
        <v>69.045831004515279</v>
      </c>
      <c r="AR181" s="274">
        <f t="shared" si="247"/>
        <v>68.406252448959719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0.18769327777777781</v>
      </c>
      <c r="M183" s="266">
        <f t="shared" ref="M183:BX183" si="248">M84*100/$C$5</f>
        <v>0.13213772222222225</v>
      </c>
      <c r="N183" s="266">
        <f t="shared" si="248"/>
        <v>0.13213772222222225</v>
      </c>
      <c r="O183" s="266"/>
      <c r="P183" s="266">
        <f t="shared" si="248"/>
        <v>0.13213770900845004</v>
      </c>
      <c r="Q183" s="266">
        <f t="shared" si="248"/>
        <v>0.13213772222222225</v>
      </c>
      <c r="R183" s="266"/>
      <c r="S183" s="266">
        <f t="shared" si="248"/>
        <v>0.13213770900845004</v>
      </c>
      <c r="T183" s="266">
        <f t="shared" si="248"/>
        <v>0.13213772222222217</v>
      </c>
      <c r="U183" s="266">
        <f>U84*100/$C$5</f>
        <v>0.13213772222222217</v>
      </c>
      <c r="V183" s="266"/>
      <c r="W183" s="266">
        <f t="shared" si="248"/>
        <v>0.13213770900845004</v>
      </c>
      <c r="X183" s="266">
        <f t="shared" si="248"/>
        <v>0.13213772222222217</v>
      </c>
      <c r="Y183" s="266">
        <f t="shared" si="248"/>
        <v>0.10333772222222223</v>
      </c>
      <c r="Z183" s="266">
        <f t="shared" si="248"/>
        <v>0.10333772222222223</v>
      </c>
      <c r="AA183" s="266">
        <f t="shared" si="248"/>
        <v>0.10333772222222204</v>
      </c>
      <c r="AB183" s="266">
        <f t="shared" si="248"/>
        <v>0.10333772222222241</v>
      </c>
      <c r="AC183" s="266">
        <f t="shared" si="248"/>
        <v>0.10333772222222241</v>
      </c>
      <c r="AD183" s="266">
        <f t="shared" si="248"/>
        <v>0.10333772222222241</v>
      </c>
      <c r="AE183" s="266">
        <f t="shared" si="248"/>
        <v>0.10333772222222241</v>
      </c>
      <c r="AF183" s="266">
        <f t="shared" si="248"/>
        <v>0.10333772222222241</v>
      </c>
      <c r="AG183" s="266">
        <f t="shared" si="248"/>
        <v>0.10333772222222241</v>
      </c>
      <c r="AH183" s="266">
        <f t="shared" si="248"/>
        <v>0.10333772222222241</v>
      </c>
      <c r="AI183" s="266">
        <f t="shared" si="248"/>
        <v>0.10333772222222241</v>
      </c>
      <c r="AJ183" s="266">
        <f t="shared" si="248"/>
        <v>0.10333772222222241</v>
      </c>
      <c r="AK183" s="266">
        <f t="shared" si="248"/>
        <v>0.10333772222222241</v>
      </c>
      <c r="AL183" s="266">
        <f t="shared" si="248"/>
        <v>0.10333772222222241</v>
      </c>
      <c r="AM183" s="266">
        <f t="shared" si="248"/>
        <v>0.10333772222222241</v>
      </c>
      <c r="AN183" s="266">
        <f t="shared" si="248"/>
        <v>0.10333772222222241</v>
      </c>
      <c r="AO183" s="266">
        <f t="shared" si="248"/>
        <v>0.10333772222222241</v>
      </c>
      <c r="AP183" s="266">
        <f t="shared" si="248"/>
        <v>0.10333772222222241</v>
      </c>
      <c r="AQ183" s="266">
        <f t="shared" si="248"/>
        <v>0.10333772222222241</v>
      </c>
      <c r="AR183" s="266">
        <f t="shared" si="248"/>
        <v>0.10333772222222241</v>
      </c>
      <c r="AS183" s="266">
        <f t="shared" si="248"/>
        <v>0.10333772222222241</v>
      </c>
      <c r="AT183" s="266">
        <f t="shared" si="248"/>
        <v>0.10333772222222241</v>
      </c>
      <c r="AU183" s="266">
        <f t="shared" si="248"/>
        <v>0.10333772222222241</v>
      </c>
      <c r="AV183" s="266">
        <f t="shared" si="248"/>
        <v>0.10333772222222241</v>
      </c>
      <c r="AW183" s="266">
        <f t="shared" si="248"/>
        <v>0.10333772222222241</v>
      </c>
      <c r="AX183" s="266">
        <f t="shared" si="248"/>
        <v>0.10333772222222241</v>
      </c>
      <c r="AY183" s="266">
        <f t="shared" si="248"/>
        <v>0.10333772222222241</v>
      </c>
      <c r="AZ183" s="266">
        <f t="shared" si="248"/>
        <v>0.10333772222222241</v>
      </c>
      <c r="BA183" s="266">
        <f t="shared" si="248"/>
        <v>0.10333772222222241</v>
      </c>
      <c r="BB183" s="266">
        <f t="shared" si="248"/>
        <v>0.10333772222222241</v>
      </c>
      <c r="BC183" s="266">
        <f t="shared" si="248"/>
        <v>0.10333772222222241</v>
      </c>
      <c r="BD183" s="266">
        <f t="shared" si="248"/>
        <v>0.10333772222222241</v>
      </c>
      <c r="BE183" s="266">
        <f t="shared" si="248"/>
        <v>0.10333772222222241</v>
      </c>
      <c r="BF183" s="266">
        <f t="shared" si="248"/>
        <v>0.10333772222222241</v>
      </c>
      <c r="BG183" s="266">
        <f t="shared" si="248"/>
        <v>0.10333772222222241</v>
      </c>
      <c r="BH183" s="266">
        <f t="shared" si="248"/>
        <v>0.10333772222222241</v>
      </c>
      <c r="BI183" s="266">
        <f t="shared" si="248"/>
        <v>0.10333772222222241</v>
      </c>
      <c r="BJ183" s="266">
        <f t="shared" si="248"/>
        <v>0.10333772222222241</v>
      </c>
      <c r="BK183" s="266">
        <f t="shared" si="248"/>
        <v>0.10333772222222241</v>
      </c>
      <c r="BL183" s="266">
        <f t="shared" si="248"/>
        <v>0.10333772222222241</v>
      </c>
      <c r="BM183" s="266">
        <f t="shared" si="248"/>
        <v>0.10333772222222241</v>
      </c>
      <c r="BN183" s="266">
        <f t="shared" si="248"/>
        <v>0.10333772222222241</v>
      </c>
      <c r="BO183" s="266">
        <f t="shared" si="248"/>
        <v>0.10333772222222241</v>
      </c>
      <c r="BP183" s="266">
        <f t="shared" si="248"/>
        <v>0.10333772222222241</v>
      </c>
      <c r="BQ183" s="266">
        <f t="shared" si="248"/>
        <v>0.10333772222222241</v>
      </c>
      <c r="BR183" s="266">
        <f t="shared" si="248"/>
        <v>0.10333772222222241</v>
      </c>
      <c r="BS183" s="266">
        <f t="shared" si="248"/>
        <v>0.10333772222222241</v>
      </c>
      <c r="BT183" s="266">
        <f t="shared" si="248"/>
        <v>0.10333772222222241</v>
      </c>
      <c r="BU183" s="266">
        <f t="shared" si="248"/>
        <v>0.10333772222222241</v>
      </c>
      <c r="BV183" s="266">
        <f t="shared" si="248"/>
        <v>0.10333772222222241</v>
      </c>
      <c r="BW183" s="266">
        <f t="shared" si="248"/>
        <v>0.10333772222222241</v>
      </c>
      <c r="BX183" s="266">
        <f t="shared" si="248"/>
        <v>0.10333772222222241</v>
      </c>
      <c r="BY183" s="266">
        <f t="shared" ref="BY183:CZ183" si="249">BY84*100/$C$5</f>
        <v>0.10333772222222166</v>
      </c>
      <c r="BZ183" s="266">
        <f t="shared" si="249"/>
        <v>0.10333772222222166</v>
      </c>
      <c r="CA183" s="266">
        <f t="shared" si="249"/>
        <v>0.10333772222222166</v>
      </c>
      <c r="CB183" s="266">
        <f t="shared" si="249"/>
        <v>0.10333772222222166</v>
      </c>
      <c r="CC183" s="266">
        <f t="shared" si="249"/>
        <v>0.10333772222222166</v>
      </c>
      <c r="CD183" s="266">
        <f t="shared" si="249"/>
        <v>0.10333772222222166</v>
      </c>
      <c r="CE183" s="266">
        <f t="shared" si="249"/>
        <v>0.10333772222222166</v>
      </c>
      <c r="CF183" s="266">
        <f t="shared" si="249"/>
        <v>0.10333772222222166</v>
      </c>
      <c r="CG183" s="266">
        <f t="shared" si="249"/>
        <v>0.10333772222222166</v>
      </c>
      <c r="CH183" s="266">
        <f t="shared" si="249"/>
        <v>0.10333772222222166</v>
      </c>
      <c r="CI183" s="266">
        <f t="shared" si="249"/>
        <v>0.10333772222222166</v>
      </c>
      <c r="CJ183" s="266">
        <f t="shared" si="249"/>
        <v>0.10333772222222166</v>
      </c>
      <c r="CK183" s="266">
        <f t="shared" si="249"/>
        <v>0.10333772222222166</v>
      </c>
      <c r="CL183" s="266">
        <f t="shared" si="249"/>
        <v>0.10333772222222166</v>
      </c>
      <c r="CM183" s="266">
        <f t="shared" si="249"/>
        <v>0.10333772222222166</v>
      </c>
      <c r="CN183" s="266">
        <f t="shared" si="249"/>
        <v>0.10333772222222166</v>
      </c>
      <c r="CO183" s="266">
        <f t="shared" si="249"/>
        <v>0.10333772222222166</v>
      </c>
      <c r="CP183" s="266">
        <f t="shared" si="249"/>
        <v>0.10333772222222166</v>
      </c>
      <c r="CQ183" s="266">
        <f t="shared" si="249"/>
        <v>0.10333772222222166</v>
      </c>
      <c r="CR183" s="266">
        <f t="shared" si="249"/>
        <v>0.10333772222222166</v>
      </c>
      <c r="CS183" s="266">
        <f t="shared" si="249"/>
        <v>0.10333772222222166</v>
      </c>
      <c r="CT183" s="266">
        <f t="shared" si="249"/>
        <v>0.10333772222222166</v>
      </c>
      <c r="CU183" s="266">
        <f t="shared" si="249"/>
        <v>0.10333772222222166</v>
      </c>
      <c r="CV183" s="266">
        <f t="shared" si="249"/>
        <v>0.10333772222222166</v>
      </c>
      <c r="CW183" s="266">
        <f t="shared" si="249"/>
        <v>0.10333772222222166</v>
      </c>
      <c r="CX183" s="266">
        <f t="shared" si="249"/>
        <v>0.10333772222222166</v>
      </c>
      <c r="CY183" s="266">
        <f t="shared" si="249"/>
        <v>0.10333772222222166</v>
      </c>
      <c r="CZ183" s="272">
        <f t="shared" si="249"/>
        <v>0.10333772222222166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8.7384033333333333E-2</v>
      </c>
      <c r="M184" s="264">
        <f>$C$8-M84</f>
        <v>0.12071736666666666</v>
      </c>
      <c r="N184" s="264">
        <f>$C$8-N84</f>
        <v>0.12071736666666666</v>
      </c>
      <c r="O184" s="264"/>
      <c r="P184" s="264">
        <f>$C$8-P84</f>
        <v>0.12071737459492998</v>
      </c>
      <c r="Q184" s="264">
        <f>$C$8-Q84</f>
        <v>0.12071736666666666</v>
      </c>
      <c r="R184" s="264"/>
      <c r="S184" s="264">
        <f>$C$8-S84</f>
        <v>0.12071737459492998</v>
      </c>
      <c r="T184" s="264">
        <f>$C$8-T84</f>
        <v>0.12071736666666671</v>
      </c>
      <c r="U184" s="264">
        <f>$C$8-U84</f>
        <v>0.12071736666666671</v>
      </c>
      <c r="V184" s="264"/>
      <c r="W184" s="264">
        <f t="shared" ref="W184:BB184" si="250">$C$8-W84</f>
        <v>0.12071737459492998</v>
      </c>
      <c r="X184" s="264">
        <f t="shared" si="250"/>
        <v>0.12071736666666671</v>
      </c>
      <c r="Y184" s="264">
        <f t="shared" si="250"/>
        <v>0.13799736666666668</v>
      </c>
      <c r="Z184" s="264">
        <f t="shared" si="250"/>
        <v>0.13799736666666668</v>
      </c>
      <c r="AA184" s="264">
        <f t="shared" si="250"/>
        <v>0.13799736666666679</v>
      </c>
      <c r="AB184" s="264">
        <f t="shared" si="250"/>
        <v>0.13799736666666657</v>
      </c>
      <c r="AC184" s="264">
        <f t="shared" si="250"/>
        <v>0.13799736666666657</v>
      </c>
      <c r="AD184" s="264">
        <f t="shared" si="250"/>
        <v>0.13799736666666657</v>
      </c>
      <c r="AE184" s="264">
        <f t="shared" si="250"/>
        <v>0.13799736666666657</v>
      </c>
      <c r="AF184" s="264">
        <f t="shared" si="250"/>
        <v>0.13799736666666657</v>
      </c>
      <c r="AG184" s="264">
        <f t="shared" si="250"/>
        <v>0.13799736666666657</v>
      </c>
      <c r="AH184" s="264">
        <f t="shared" si="250"/>
        <v>0.13799736666666657</v>
      </c>
      <c r="AI184" s="264">
        <f t="shared" si="250"/>
        <v>0.13799736666666657</v>
      </c>
      <c r="AJ184" s="264">
        <f t="shared" si="250"/>
        <v>0.13799736666666657</v>
      </c>
      <c r="AK184" s="264">
        <f t="shared" si="250"/>
        <v>0.13799736666666657</v>
      </c>
      <c r="AL184" s="264">
        <f t="shared" si="250"/>
        <v>0.13799736666666657</v>
      </c>
      <c r="AM184" s="264">
        <f t="shared" si="250"/>
        <v>0.13799736666666657</v>
      </c>
      <c r="AN184" s="264">
        <f t="shared" si="250"/>
        <v>0.13799736666666657</v>
      </c>
      <c r="AO184" s="264">
        <f t="shared" si="250"/>
        <v>0.13799736666666657</v>
      </c>
      <c r="AP184" s="264">
        <f t="shared" si="250"/>
        <v>0.13799736666666657</v>
      </c>
      <c r="AQ184" s="264">
        <f t="shared" si="250"/>
        <v>0.13799736666666657</v>
      </c>
      <c r="AR184" s="264">
        <f t="shared" si="250"/>
        <v>0.13799736666666657</v>
      </c>
      <c r="AS184" s="264">
        <f t="shared" si="250"/>
        <v>0.13799736666666657</v>
      </c>
      <c r="AT184" s="264">
        <f t="shared" si="250"/>
        <v>0.13799736666666657</v>
      </c>
      <c r="AU184" s="264">
        <f t="shared" si="250"/>
        <v>0.13799736666666657</v>
      </c>
      <c r="AV184" s="264">
        <f t="shared" si="250"/>
        <v>0.13799736666666657</v>
      </c>
      <c r="AW184" s="264">
        <f t="shared" si="250"/>
        <v>0.13799736666666657</v>
      </c>
      <c r="AX184" s="264">
        <f t="shared" si="250"/>
        <v>0.13799736666666657</v>
      </c>
      <c r="AY184" s="264">
        <f t="shared" si="250"/>
        <v>0.13799736666666657</v>
      </c>
      <c r="AZ184" s="264">
        <f t="shared" si="250"/>
        <v>0.13799736666666657</v>
      </c>
      <c r="BA184" s="264">
        <f t="shared" si="250"/>
        <v>0.13799736666666657</v>
      </c>
      <c r="BB184" s="264">
        <f t="shared" si="250"/>
        <v>0.13799736666666657</v>
      </c>
      <c r="BC184" s="264">
        <f t="shared" ref="BC184:CH184" si="251">$C$8-BC84</f>
        <v>0.13799736666666657</v>
      </c>
      <c r="BD184" s="264">
        <f t="shared" si="251"/>
        <v>0.13799736666666657</v>
      </c>
      <c r="BE184" s="264">
        <f t="shared" si="251"/>
        <v>0.13799736666666657</v>
      </c>
      <c r="BF184" s="264">
        <f t="shared" si="251"/>
        <v>0.13799736666666657</v>
      </c>
      <c r="BG184" s="264">
        <f t="shared" si="251"/>
        <v>0.13799736666666657</v>
      </c>
      <c r="BH184" s="264">
        <f t="shared" si="251"/>
        <v>0.13799736666666657</v>
      </c>
      <c r="BI184" s="264">
        <f t="shared" si="251"/>
        <v>0.13799736666666657</v>
      </c>
      <c r="BJ184" s="264">
        <f t="shared" si="251"/>
        <v>0.13799736666666657</v>
      </c>
      <c r="BK184" s="264">
        <f t="shared" si="251"/>
        <v>0.13799736666666657</v>
      </c>
      <c r="BL184" s="264">
        <f t="shared" si="251"/>
        <v>0.13799736666666657</v>
      </c>
      <c r="BM184" s="264">
        <f t="shared" si="251"/>
        <v>0.13799736666666657</v>
      </c>
      <c r="BN184" s="264">
        <f t="shared" si="251"/>
        <v>0.13799736666666657</v>
      </c>
      <c r="BO184" s="264">
        <f t="shared" si="251"/>
        <v>0.13799736666666657</v>
      </c>
      <c r="BP184" s="264">
        <f t="shared" si="251"/>
        <v>0.13799736666666657</v>
      </c>
      <c r="BQ184" s="264">
        <f t="shared" si="251"/>
        <v>0.13799736666666657</v>
      </c>
      <c r="BR184" s="264">
        <f t="shared" si="251"/>
        <v>0.13799736666666657</v>
      </c>
      <c r="BS184" s="264">
        <f t="shared" si="251"/>
        <v>0.13799736666666657</v>
      </c>
      <c r="BT184" s="264">
        <f t="shared" si="251"/>
        <v>0.13799736666666657</v>
      </c>
      <c r="BU184" s="264">
        <f t="shared" si="251"/>
        <v>0.13799736666666657</v>
      </c>
      <c r="BV184" s="264">
        <f t="shared" si="251"/>
        <v>0.13799736666666657</v>
      </c>
      <c r="BW184" s="264">
        <f t="shared" si="251"/>
        <v>0.13799736666666657</v>
      </c>
      <c r="BX184" s="264">
        <f t="shared" si="251"/>
        <v>0.13799736666666657</v>
      </c>
      <c r="BY184" s="264">
        <f t="shared" si="251"/>
        <v>0.13799736666666701</v>
      </c>
      <c r="BZ184" s="264">
        <f t="shared" si="251"/>
        <v>0.13799736666666701</v>
      </c>
      <c r="CA184" s="264">
        <f t="shared" si="251"/>
        <v>0.13799736666666701</v>
      </c>
      <c r="CB184" s="264">
        <f t="shared" si="251"/>
        <v>0.13799736666666701</v>
      </c>
      <c r="CC184" s="264">
        <f t="shared" si="251"/>
        <v>0.13799736666666701</v>
      </c>
      <c r="CD184" s="264">
        <f t="shared" si="251"/>
        <v>0.13799736666666701</v>
      </c>
      <c r="CE184" s="264">
        <f t="shared" si="251"/>
        <v>0.13799736666666701</v>
      </c>
      <c r="CF184" s="264">
        <f t="shared" si="251"/>
        <v>0.13799736666666701</v>
      </c>
      <c r="CG184" s="264">
        <f t="shared" si="251"/>
        <v>0.13799736666666701</v>
      </c>
      <c r="CH184" s="264">
        <f t="shared" si="251"/>
        <v>0.13799736666666701</v>
      </c>
      <c r="CI184" s="264">
        <f t="shared" ref="CI184:CZ184" si="252">$C$8-CI84</f>
        <v>0.13799736666666701</v>
      </c>
      <c r="CJ184" s="264">
        <f t="shared" si="252"/>
        <v>0.13799736666666701</v>
      </c>
      <c r="CK184" s="264">
        <f t="shared" si="252"/>
        <v>0.13799736666666701</v>
      </c>
      <c r="CL184" s="264">
        <f t="shared" si="252"/>
        <v>0.13799736666666701</v>
      </c>
      <c r="CM184" s="264">
        <f t="shared" si="252"/>
        <v>0.13799736666666701</v>
      </c>
      <c r="CN184" s="264">
        <f t="shared" si="252"/>
        <v>0.13799736666666701</v>
      </c>
      <c r="CO184" s="264">
        <f t="shared" si="252"/>
        <v>0.13799736666666701</v>
      </c>
      <c r="CP184" s="264">
        <f t="shared" si="252"/>
        <v>0.13799736666666701</v>
      </c>
      <c r="CQ184" s="264">
        <f t="shared" si="252"/>
        <v>0.13799736666666701</v>
      </c>
      <c r="CR184" s="264">
        <f t="shared" si="252"/>
        <v>0.13799736666666701</v>
      </c>
      <c r="CS184" s="264">
        <f t="shared" si="252"/>
        <v>0.13799736666666701</v>
      </c>
      <c r="CT184" s="264">
        <f t="shared" si="252"/>
        <v>0.13799736666666701</v>
      </c>
      <c r="CU184" s="264">
        <f t="shared" si="252"/>
        <v>0.13799736666666701</v>
      </c>
      <c r="CV184" s="264">
        <f t="shared" si="252"/>
        <v>0.13799736666666701</v>
      </c>
      <c r="CW184" s="264">
        <f t="shared" si="252"/>
        <v>0.13799736666666701</v>
      </c>
      <c r="CX184" s="264">
        <f t="shared" si="252"/>
        <v>0.13799736666666701</v>
      </c>
      <c r="CY184" s="264">
        <f t="shared" si="252"/>
        <v>0.13799736666666701</v>
      </c>
      <c r="CZ184" s="273">
        <f t="shared" si="252"/>
        <v>0.13799736666666701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90.058256022222224</v>
      </c>
      <c r="M185" s="263">
        <f>IF((L185+(M83-F83)*M184)&gt;95,95,L185+(M83-L83)*M184)</f>
        <v>90.178973388888892</v>
      </c>
      <c r="N185" s="263">
        <f>IF((M185+(N83-G83)*N184)&gt;95,95,M185+(N83-M83)*N184)</f>
        <v>90.299690755555559</v>
      </c>
      <c r="O185" s="263">
        <f>IF((N185+(O83-H83)*O184)&gt;95,95,N185+(O83-N83)*O184)</f>
        <v>90.299690755555559</v>
      </c>
      <c r="P185" s="263">
        <f>IF((O185+(P83-I83)*P184)&gt;95,95,O185+(P83-O83)*P184)</f>
        <v>90.420408118078754</v>
      </c>
      <c r="Q185" s="263">
        <f t="shared" ref="Q185:BX185" si="253">IF((P185+(Q83-J83)*Q184)&gt;95,95,P185+(Q83-P83)*Q184)</f>
        <v>90.541125484745422</v>
      </c>
      <c r="R185" s="263">
        <f t="shared" si="253"/>
        <v>90.541125484745422</v>
      </c>
      <c r="S185" s="263">
        <f t="shared" si="253"/>
        <v>90.661842847268616</v>
      </c>
      <c r="T185" s="263">
        <f t="shared" si="253"/>
        <v>90.782560213935284</v>
      </c>
      <c r="U185" s="263">
        <f t="shared" si="253"/>
        <v>90.903277580601952</v>
      </c>
      <c r="V185" s="263">
        <f t="shared" si="253"/>
        <v>90.903277580601952</v>
      </c>
      <c r="W185" s="263">
        <f t="shared" si="253"/>
        <v>91.023994943125146</v>
      </c>
      <c r="X185" s="263">
        <f t="shared" si="253"/>
        <v>91.144712309791814</v>
      </c>
      <c r="Y185" s="263">
        <f t="shared" si="253"/>
        <v>91.282709676458481</v>
      </c>
      <c r="Z185" s="263">
        <f t="shared" si="253"/>
        <v>91.420707043125148</v>
      </c>
      <c r="AA185" s="263">
        <f t="shared" si="253"/>
        <v>91.558704409791815</v>
      </c>
      <c r="AB185" s="263">
        <f t="shared" si="253"/>
        <v>91.696701776458482</v>
      </c>
      <c r="AC185" s="263">
        <f t="shared" si="253"/>
        <v>91.83469914312515</v>
      </c>
      <c r="AD185" s="263">
        <f t="shared" si="253"/>
        <v>91.972696509791817</v>
      </c>
      <c r="AE185" s="263">
        <f t="shared" si="253"/>
        <v>92.110693876458484</v>
      </c>
      <c r="AF185" s="263">
        <f t="shared" si="253"/>
        <v>92.248691243125151</v>
      </c>
      <c r="AG185" s="263">
        <f t="shared" si="253"/>
        <v>92.386688609791818</v>
      </c>
      <c r="AH185" s="263">
        <f t="shared" si="253"/>
        <v>92.524685976458485</v>
      </c>
      <c r="AI185" s="263">
        <f t="shared" si="253"/>
        <v>92.662683343125153</v>
      </c>
      <c r="AJ185" s="263">
        <f t="shared" si="253"/>
        <v>92.80068070979182</v>
      </c>
      <c r="AK185" s="263">
        <f t="shared" si="253"/>
        <v>92.938678076458487</v>
      </c>
      <c r="AL185" s="263">
        <f t="shared" si="253"/>
        <v>93.076675443125154</v>
      </c>
      <c r="AM185" s="263">
        <f t="shared" si="253"/>
        <v>93.214672809791821</v>
      </c>
      <c r="AN185" s="263">
        <f t="shared" si="253"/>
        <v>93.352670176458489</v>
      </c>
      <c r="AO185" s="263">
        <f t="shared" si="253"/>
        <v>93.490667543125156</v>
      </c>
      <c r="AP185" s="263">
        <f t="shared" si="253"/>
        <v>93.628664909791823</v>
      </c>
      <c r="AQ185" s="263">
        <f t="shared" si="253"/>
        <v>93.76666227645849</v>
      </c>
      <c r="AR185" s="263">
        <f t="shared" si="253"/>
        <v>93.904659643125157</v>
      </c>
      <c r="AS185" s="263">
        <f t="shared" si="253"/>
        <v>94.042657009791824</v>
      </c>
      <c r="AT185" s="263">
        <f t="shared" si="253"/>
        <v>95</v>
      </c>
      <c r="AU185" s="263">
        <f t="shared" si="253"/>
        <v>95</v>
      </c>
      <c r="AV185" s="263">
        <f t="shared" si="253"/>
        <v>95</v>
      </c>
      <c r="AW185" s="263">
        <f t="shared" si="253"/>
        <v>95</v>
      </c>
      <c r="AX185" s="263">
        <f t="shared" si="253"/>
        <v>95</v>
      </c>
      <c r="AY185" s="263">
        <f t="shared" si="253"/>
        <v>95</v>
      </c>
      <c r="AZ185" s="263">
        <f t="shared" si="253"/>
        <v>95</v>
      </c>
      <c r="BA185" s="263">
        <f t="shared" si="253"/>
        <v>95</v>
      </c>
      <c r="BB185" s="263">
        <f t="shared" si="253"/>
        <v>95</v>
      </c>
      <c r="BC185" s="263">
        <f t="shared" si="253"/>
        <v>95</v>
      </c>
      <c r="BD185" s="263">
        <f t="shared" si="253"/>
        <v>95</v>
      </c>
      <c r="BE185" s="263">
        <f t="shared" si="253"/>
        <v>95</v>
      </c>
      <c r="BF185" s="263">
        <f t="shared" si="253"/>
        <v>95</v>
      </c>
      <c r="BG185" s="263">
        <f t="shared" si="253"/>
        <v>95</v>
      </c>
      <c r="BH185" s="263">
        <f t="shared" si="253"/>
        <v>95</v>
      </c>
      <c r="BI185" s="263">
        <f t="shared" si="253"/>
        <v>95</v>
      </c>
      <c r="BJ185" s="263">
        <f t="shared" si="253"/>
        <v>95</v>
      </c>
      <c r="BK185" s="263">
        <f t="shared" si="253"/>
        <v>95</v>
      </c>
      <c r="BL185" s="263">
        <f t="shared" si="253"/>
        <v>95</v>
      </c>
      <c r="BM185" s="263">
        <f t="shared" si="253"/>
        <v>95</v>
      </c>
      <c r="BN185" s="263">
        <f t="shared" si="253"/>
        <v>95</v>
      </c>
      <c r="BO185" s="263">
        <f t="shared" si="253"/>
        <v>95</v>
      </c>
      <c r="BP185" s="263">
        <f t="shared" si="253"/>
        <v>95</v>
      </c>
      <c r="BQ185" s="263">
        <f t="shared" si="253"/>
        <v>95</v>
      </c>
      <c r="BR185" s="263">
        <f t="shared" si="253"/>
        <v>95</v>
      </c>
      <c r="BS185" s="263">
        <f t="shared" si="253"/>
        <v>95</v>
      </c>
      <c r="BT185" s="263">
        <f t="shared" si="253"/>
        <v>95</v>
      </c>
      <c r="BU185" s="263">
        <f t="shared" si="253"/>
        <v>95</v>
      </c>
      <c r="BV185" s="263">
        <f t="shared" si="253"/>
        <v>95</v>
      </c>
      <c r="BW185" s="263">
        <f t="shared" si="253"/>
        <v>95</v>
      </c>
      <c r="BX185" s="263">
        <f t="shared" si="253"/>
        <v>95</v>
      </c>
      <c r="BY185" s="263">
        <f t="shared" ref="BY185:CZ185" si="254">IF((BX185+(BY83-BR83)*BY184)&gt;95,95,BX185+(BY83-BX83)*BY184)</f>
        <v>95</v>
      </c>
      <c r="BZ185" s="263">
        <f t="shared" si="254"/>
        <v>95</v>
      </c>
      <c r="CA185" s="263">
        <f t="shared" si="254"/>
        <v>95</v>
      </c>
      <c r="CB185" s="263">
        <f t="shared" si="254"/>
        <v>95</v>
      </c>
      <c r="CC185" s="263">
        <f t="shared" si="254"/>
        <v>95</v>
      </c>
      <c r="CD185" s="263">
        <f t="shared" si="254"/>
        <v>95</v>
      </c>
      <c r="CE185" s="263">
        <f t="shared" si="254"/>
        <v>95</v>
      </c>
      <c r="CF185" s="263">
        <f t="shared" si="254"/>
        <v>95</v>
      </c>
      <c r="CG185" s="263">
        <f t="shared" si="254"/>
        <v>95</v>
      </c>
      <c r="CH185" s="263">
        <f t="shared" si="254"/>
        <v>95</v>
      </c>
      <c r="CI185" s="263">
        <f t="shared" si="254"/>
        <v>95</v>
      </c>
      <c r="CJ185" s="263">
        <f t="shared" si="254"/>
        <v>95</v>
      </c>
      <c r="CK185" s="263">
        <f t="shared" si="254"/>
        <v>95</v>
      </c>
      <c r="CL185" s="263">
        <f t="shared" si="254"/>
        <v>95</v>
      </c>
      <c r="CM185" s="263">
        <f t="shared" si="254"/>
        <v>95</v>
      </c>
      <c r="CN185" s="263">
        <f t="shared" si="254"/>
        <v>95</v>
      </c>
      <c r="CO185" s="263">
        <f t="shared" si="254"/>
        <v>95</v>
      </c>
      <c r="CP185" s="263">
        <f t="shared" si="254"/>
        <v>95</v>
      </c>
      <c r="CQ185" s="263">
        <f t="shared" si="254"/>
        <v>95</v>
      </c>
      <c r="CR185" s="263">
        <f t="shared" si="254"/>
        <v>95</v>
      </c>
      <c r="CS185" s="263">
        <f t="shared" si="254"/>
        <v>95</v>
      </c>
      <c r="CT185" s="263">
        <f t="shared" si="254"/>
        <v>95</v>
      </c>
      <c r="CU185" s="263">
        <f t="shared" si="254"/>
        <v>95</v>
      </c>
      <c r="CV185" s="263">
        <f t="shared" si="254"/>
        <v>95</v>
      </c>
      <c r="CW185" s="263">
        <f t="shared" si="254"/>
        <v>95</v>
      </c>
      <c r="CX185" s="263">
        <f t="shared" si="254"/>
        <v>95</v>
      </c>
      <c r="CY185" s="263">
        <f t="shared" si="254"/>
        <v>95</v>
      </c>
      <c r="CZ185" s="263">
        <f t="shared" si="254"/>
        <v>95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89.812306722222218</v>
      </c>
      <c r="M186" s="274">
        <f>L186-M183</f>
        <v>89.680168999999992</v>
      </c>
      <c r="N186" s="274">
        <f t="shared" ref="N186:BX186" si="255">M186-N183</f>
        <v>89.548031277777767</v>
      </c>
      <c r="O186" s="274">
        <f t="shared" si="255"/>
        <v>89.548031277777767</v>
      </c>
      <c r="P186" s="274">
        <f t="shared" si="255"/>
        <v>89.41589356876932</v>
      </c>
      <c r="Q186" s="274">
        <f t="shared" si="255"/>
        <v>89.283755846547095</v>
      </c>
      <c r="R186" s="274">
        <f t="shared" si="255"/>
        <v>89.283755846547095</v>
      </c>
      <c r="S186" s="274">
        <f t="shared" si="255"/>
        <v>89.151618137538648</v>
      </c>
      <c r="T186" s="274">
        <f t="shared" si="255"/>
        <v>89.019480415316423</v>
      </c>
      <c r="U186" s="274">
        <f t="shared" si="255"/>
        <v>88.887342693094197</v>
      </c>
      <c r="V186" s="274">
        <f t="shared" si="255"/>
        <v>88.887342693094197</v>
      </c>
      <c r="W186" s="274">
        <f t="shared" si="255"/>
        <v>88.755204984085751</v>
      </c>
      <c r="X186" s="274">
        <f t="shared" si="255"/>
        <v>88.623067261863525</v>
      </c>
      <c r="Y186" s="274">
        <f t="shared" si="255"/>
        <v>88.519729539641304</v>
      </c>
      <c r="Z186" s="274">
        <f t="shared" si="255"/>
        <v>88.416391817419083</v>
      </c>
      <c r="AA186" s="274">
        <f t="shared" si="255"/>
        <v>88.313054095196861</v>
      </c>
      <c r="AB186" s="274">
        <f t="shared" si="255"/>
        <v>88.20971637297464</v>
      </c>
      <c r="AC186" s="274">
        <f t="shared" si="255"/>
        <v>88.106378650752418</v>
      </c>
      <c r="AD186" s="274">
        <f t="shared" si="255"/>
        <v>88.003040928530197</v>
      </c>
      <c r="AE186" s="274">
        <f t="shared" si="255"/>
        <v>87.899703206307976</v>
      </c>
      <c r="AF186" s="274">
        <f t="shared" si="255"/>
        <v>87.796365484085754</v>
      </c>
      <c r="AG186" s="274">
        <f t="shared" si="255"/>
        <v>87.693027761863533</v>
      </c>
      <c r="AH186" s="274">
        <f t="shared" si="255"/>
        <v>87.589690039641312</v>
      </c>
      <c r="AI186" s="274">
        <f t="shared" si="255"/>
        <v>87.48635231741909</v>
      </c>
      <c r="AJ186" s="274">
        <f t="shared" si="255"/>
        <v>87.383014595196869</v>
      </c>
      <c r="AK186" s="274">
        <f t="shared" si="255"/>
        <v>87.279676872974647</v>
      </c>
      <c r="AL186" s="274">
        <f t="shared" si="255"/>
        <v>87.176339150752426</v>
      </c>
      <c r="AM186" s="274">
        <f t="shared" si="255"/>
        <v>87.073001428530205</v>
      </c>
      <c r="AN186" s="274">
        <f t="shared" si="255"/>
        <v>86.969663706307983</v>
      </c>
      <c r="AO186" s="274">
        <f t="shared" si="255"/>
        <v>86.866325984085762</v>
      </c>
      <c r="AP186" s="274">
        <f t="shared" si="255"/>
        <v>86.762988261863541</v>
      </c>
      <c r="AQ186" s="274">
        <f t="shared" si="255"/>
        <v>86.659650539641319</v>
      </c>
      <c r="AR186" s="274">
        <f t="shared" si="255"/>
        <v>86.556312817419098</v>
      </c>
      <c r="AS186" s="274">
        <f t="shared" si="255"/>
        <v>86.452975095196877</v>
      </c>
      <c r="AT186" s="274">
        <f t="shared" si="255"/>
        <v>86.349637372974655</v>
      </c>
      <c r="AU186" s="274">
        <f t="shared" si="255"/>
        <v>86.246299650752434</v>
      </c>
      <c r="AV186" s="274">
        <f t="shared" si="255"/>
        <v>86.142961928530212</v>
      </c>
      <c r="AW186" s="274">
        <f t="shared" si="255"/>
        <v>86.039624206307991</v>
      </c>
      <c r="AX186" s="274">
        <f t="shared" si="255"/>
        <v>85.93628648408577</v>
      </c>
      <c r="AY186" s="274">
        <f t="shared" si="255"/>
        <v>85.832948761863548</v>
      </c>
      <c r="AZ186" s="274">
        <f t="shared" si="255"/>
        <v>85.729611039641327</v>
      </c>
      <c r="BA186" s="274">
        <f t="shared" si="255"/>
        <v>85.626273317419106</v>
      </c>
      <c r="BB186" s="274">
        <f t="shared" si="255"/>
        <v>85.522935595196884</v>
      </c>
      <c r="BC186" s="274">
        <f t="shared" si="255"/>
        <v>85.419597872974663</v>
      </c>
      <c r="BD186" s="274">
        <f t="shared" si="255"/>
        <v>85.316260150752441</v>
      </c>
      <c r="BE186" s="274">
        <f t="shared" si="255"/>
        <v>85.21292242853022</v>
      </c>
      <c r="BF186" s="274">
        <f t="shared" si="255"/>
        <v>85.109584706307999</v>
      </c>
      <c r="BG186" s="274">
        <f t="shared" si="255"/>
        <v>85.006246984085777</v>
      </c>
      <c r="BH186" s="274">
        <f t="shared" si="255"/>
        <v>84.902909261863556</v>
      </c>
      <c r="BI186" s="274">
        <f t="shared" si="255"/>
        <v>84.799571539641335</v>
      </c>
      <c r="BJ186" s="274">
        <f t="shared" si="255"/>
        <v>84.696233817419113</v>
      </c>
      <c r="BK186" s="274">
        <f t="shared" si="255"/>
        <v>84.592896095196892</v>
      </c>
      <c r="BL186" s="274">
        <f t="shared" si="255"/>
        <v>84.48955837297467</v>
      </c>
      <c r="BM186" s="274">
        <f t="shared" si="255"/>
        <v>84.386220650752449</v>
      </c>
      <c r="BN186" s="274">
        <f t="shared" si="255"/>
        <v>84.282882928530228</v>
      </c>
      <c r="BO186" s="274">
        <f t="shared" si="255"/>
        <v>84.179545206308006</v>
      </c>
      <c r="BP186" s="274">
        <f t="shared" si="255"/>
        <v>84.076207484085785</v>
      </c>
      <c r="BQ186" s="274">
        <f t="shared" si="255"/>
        <v>83.972869761863564</v>
      </c>
      <c r="BR186" s="274">
        <f t="shared" si="255"/>
        <v>83.869532039641342</v>
      </c>
      <c r="BS186" s="274">
        <f t="shared" si="255"/>
        <v>83.766194317419121</v>
      </c>
      <c r="BT186" s="274">
        <f t="shared" si="255"/>
        <v>83.662856595196899</v>
      </c>
      <c r="BU186" s="274">
        <f t="shared" si="255"/>
        <v>83.559518872974678</v>
      </c>
      <c r="BV186" s="274">
        <f t="shared" si="255"/>
        <v>83.456181150752457</v>
      </c>
      <c r="BW186" s="274">
        <f t="shared" si="255"/>
        <v>83.352843428530235</v>
      </c>
      <c r="BX186" s="274">
        <f t="shared" si="255"/>
        <v>83.249505706308014</v>
      </c>
      <c r="BY186" s="274">
        <f t="shared" ref="BY186:CZ186" si="256">BX186-BY183</f>
        <v>83.146167984085793</v>
      </c>
      <c r="BZ186" s="274">
        <f t="shared" si="256"/>
        <v>83.042830261863571</v>
      </c>
      <c r="CA186" s="274">
        <f t="shared" si="256"/>
        <v>82.93949253964135</v>
      </c>
      <c r="CB186" s="274">
        <f t="shared" si="256"/>
        <v>82.836154817419128</v>
      </c>
      <c r="CC186" s="274">
        <f t="shared" si="256"/>
        <v>82.732817095196907</v>
      </c>
      <c r="CD186" s="274">
        <f t="shared" si="256"/>
        <v>82.629479372974686</v>
      </c>
      <c r="CE186" s="274">
        <f t="shared" si="256"/>
        <v>82.526141650752464</v>
      </c>
      <c r="CF186" s="274">
        <f t="shared" si="256"/>
        <v>82.422803928530243</v>
      </c>
      <c r="CG186" s="274">
        <f t="shared" si="256"/>
        <v>82.319466206308022</v>
      </c>
      <c r="CH186" s="274">
        <f t="shared" si="256"/>
        <v>82.2161284840858</v>
      </c>
      <c r="CI186" s="274">
        <f t="shared" si="256"/>
        <v>82.112790761863579</v>
      </c>
      <c r="CJ186" s="274">
        <f t="shared" si="256"/>
        <v>82.009453039641357</v>
      </c>
      <c r="CK186" s="274">
        <f t="shared" si="256"/>
        <v>81.906115317419136</v>
      </c>
      <c r="CL186" s="274">
        <f t="shared" si="256"/>
        <v>81.802777595196915</v>
      </c>
      <c r="CM186" s="274">
        <f t="shared" si="256"/>
        <v>81.699439872974693</v>
      </c>
      <c r="CN186" s="274">
        <f t="shared" si="256"/>
        <v>81.596102150752472</v>
      </c>
      <c r="CO186" s="274">
        <f t="shared" si="256"/>
        <v>81.492764428530251</v>
      </c>
      <c r="CP186" s="274">
        <f t="shared" si="256"/>
        <v>81.389426706308029</v>
      </c>
      <c r="CQ186" s="274">
        <f t="shared" si="256"/>
        <v>81.286088984085808</v>
      </c>
      <c r="CR186" s="274">
        <f t="shared" si="256"/>
        <v>81.182751261863586</v>
      </c>
      <c r="CS186" s="274">
        <f t="shared" si="256"/>
        <v>81.079413539641365</v>
      </c>
      <c r="CT186" s="274">
        <f t="shared" si="256"/>
        <v>80.976075817419144</v>
      </c>
      <c r="CU186" s="274">
        <f t="shared" si="256"/>
        <v>80.872738095196922</v>
      </c>
      <c r="CV186" s="274">
        <f t="shared" si="256"/>
        <v>80.769400372974701</v>
      </c>
      <c r="CW186" s="274">
        <f t="shared" si="256"/>
        <v>80.66606265075248</v>
      </c>
      <c r="CX186" s="274">
        <f t="shared" si="256"/>
        <v>80.562724928530258</v>
      </c>
      <c r="CY186" s="274">
        <f t="shared" si="256"/>
        <v>80.459387206308037</v>
      </c>
      <c r="CZ186" s="275">
        <f t="shared" si="256"/>
        <v>80.356049484085815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257">E$45</f>
        <v>0</v>
      </c>
      <c r="F213" s="291">
        <f t="shared" si="257"/>
        <v>6.1287107731481494E-2</v>
      </c>
      <c r="G213" s="291">
        <f t="shared" si="257"/>
        <v>9.5040882129629647E-2</v>
      </c>
      <c r="H213" s="291">
        <f t="shared" si="257"/>
        <v>0.19630220532407411</v>
      </c>
      <c r="I213" s="291">
        <f t="shared" si="257"/>
        <v>0.26380975412037044</v>
      </c>
      <c r="J213" s="291">
        <f t="shared" si="257"/>
        <v>0.28609313055555563</v>
      </c>
      <c r="K213" s="291">
        <f t="shared" si="257"/>
        <v>0.46267837777777782</v>
      </c>
      <c r="L213" s="161">
        <f>L$45</f>
        <v>0.86503780000000008</v>
      </c>
      <c r="M213" s="291">
        <f>M$45</f>
        <v>0.60353913333333331</v>
      </c>
      <c r="N213" s="291">
        <f t="shared" ref="N213:AR213" si="258">N$45</f>
        <v>0.60353913333333331</v>
      </c>
      <c r="O213" s="291">
        <f>O$45</f>
        <v>0</v>
      </c>
      <c r="P213" s="291">
        <f t="shared" si="258"/>
        <v>0.48833908449942021</v>
      </c>
      <c r="Q213" s="291">
        <f t="shared" si="258"/>
        <v>0.48833913333333356</v>
      </c>
      <c r="R213" s="291">
        <f t="shared" si="258"/>
        <v>0</v>
      </c>
      <c r="S213" s="291">
        <f t="shared" si="258"/>
        <v>0.48833908449941976</v>
      </c>
      <c r="T213" s="291">
        <f t="shared" si="258"/>
        <v>0.48833913333333312</v>
      </c>
      <c r="U213" s="291">
        <f>U$45</f>
        <v>0.48833913333333356</v>
      </c>
      <c r="V213" s="291">
        <f t="shared" si="258"/>
        <v>0</v>
      </c>
      <c r="W213" s="291">
        <f t="shared" si="258"/>
        <v>0.38374709495862014</v>
      </c>
      <c r="X213" s="291">
        <f t="shared" si="258"/>
        <v>0.38374713333333332</v>
      </c>
      <c r="Y213" s="291">
        <f t="shared" si="258"/>
        <v>0.38374713333333332</v>
      </c>
      <c r="Z213" s="291">
        <f t="shared" si="258"/>
        <v>0.38374713333333332</v>
      </c>
      <c r="AA213" s="291">
        <f t="shared" si="258"/>
        <v>0.38374713333333332</v>
      </c>
      <c r="AB213" s="291">
        <f t="shared" si="258"/>
        <v>0.38374713333333332</v>
      </c>
      <c r="AC213" s="291">
        <f t="shared" si="258"/>
        <v>0.38374713333333332</v>
      </c>
      <c r="AD213" s="291">
        <f t="shared" si="258"/>
        <v>0.38374713333333332</v>
      </c>
      <c r="AE213" s="291">
        <f t="shared" si="258"/>
        <v>0.38374713333333332</v>
      </c>
      <c r="AF213" s="291">
        <f t="shared" si="258"/>
        <v>0.38374713333333244</v>
      </c>
      <c r="AG213" s="291">
        <f t="shared" si="258"/>
        <v>0.38374713333333332</v>
      </c>
      <c r="AH213" s="291">
        <f t="shared" si="258"/>
        <v>0.38374713333333332</v>
      </c>
      <c r="AI213" s="291">
        <f t="shared" si="258"/>
        <v>0.38374713333333332</v>
      </c>
      <c r="AJ213" s="291">
        <f t="shared" si="258"/>
        <v>0.38374713333333332</v>
      </c>
      <c r="AK213" s="291">
        <f t="shared" si="258"/>
        <v>0.38374713333333332</v>
      </c>
      <c r="AL213" s="291">
        <f t="shared" si="258"/>
        <v>0.38374713333333332</v>
      </c>
      <c r="AM213" s="291">
        <f t="shared" si="258"/>
        <v>0.38374713333333332</v>
      </c>
      <c r="AN213" s="291">
        <f t="shared" si="258"/>
        <v>0.38374713333333332</v>
      </c>
      <c r="AO213" s="291">
        <f t="shared" si="258"/>
        <v>0.38374713333333332</v>
      </c>
      <c r="AP213" s="291">
        <f t="shared" si="258"/>
        <v>0.38374713333333332</v>
      </c>
      <c r="AQ213" s="291">
        <f t="shared" si="258"/>
        <v>0.38374713333333332</v>
      </c>
      <c r="AR213" s="291">
        <f t="shared" si="258"/>
        <v>0.38374713333333332</v>
      </c>
      <c r="AS213" s="317">
        <f>SUM(L213:AR213)</f>
        <v>12.956248530624126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 t="str">
        <f>IF(OR($C$220=2,$C$220=2,$C$220=2)=TRUE,$G$225," ")</f>
        <v> </v>
      </c>
      <c r="N214" s="660" t="str">
        <f>IF(OR($C$220=3,$C$220=3,$C$220=3)=TRUE,$G$225," ")</f>
        <v> </v>
      </c>
      <c r="O214" s="661"/>
      <c r="P214" s="660" t="str">
        <f>IF(OR($C$220=2,$C$220=4,$C$220=4)=TRUE,$G$225," ")</f>
        <v> </v>
      </c>
      <c r="Q214" s="660" t="str">
        <f>IF(OR($C$220=5,$C$220=5,$C$220=5)=TRUE,$G$225," ")</f>
        <v> </v>
      </c>
      <c r="R214" s="661"/>
      <c r="S214" s="660" t="str">
        <f>IF(OR($C$220=2,$C$220=3,$C$220=6)=TRUE,$G$225," ")</f>
        <v> </v>
      </c>
      <c r="T214" s="660">
        <f>IF(OR($C$220=7,$C$220=7,$C$220=7)=TRUE,$G$225," ")</f>
        <v>15.942</v>
      </c>
      <c r="U214" s="660" t="str">
        <f>IF(OR($C$220=2,$C$220=4,$C$220=8)=TRUE,$G$225," ")</f>
        <v> </v>
      </c>
      <c r="V214" s="661"/>
      <c r="W214" s="660" t="str">
        <f>IF(OR($C$220=3,$C$220=9,$C$220=9)=TRUE,$G$225," ")</f>
        <v> </v>
      </c>
      <c r="X214" s="661" t="str">
        <f>IF(OR($C$220=2,$C$220=5,$C$220=$G$225)=TRUE,$G$225," ")</f>
        <v> </v>
      </c>
      <c r="Y214" s="661"/>
      <c r="Z214" s="660" t="str">
        <f>IF(OR($C$220=2,$C$220=4,$C$220=3,$C$220=6)=TRUE,$G$225," ")</f>
        <v> </v>
      </c>
      <c r="AA214" s="661"/>
      <c r="AB214" s="660">
        <f>IF(OR($C$220=2,$C$220=7,$C$220=7)=TRUE,$G$225," ")</f>
        <v>15.942</v>
      </c>
      <c r="AC214" s="660" t="str">
        <f>IF(OR($C$220=3,$C$220=5,$C$220=5)=TRUE,$G$225," ")</f>
        <v> </v>
      </c>
      <c r="AD214" s="660" t="str">
        <f>IF(OR($C$220=2,$C$220=4,$C$220=8)=TRUE,$G$225," ")</f>
        <v> </v>
      </c>
      <c r="AE214" s="661"/>
      <c r="AF214" s="660" t="str">
        <f>IF(OR($C$220=2,$C$220=3,$C$220=6,$C$220=9)=TRUE,$G$225," ")</f>
        <v> </v>
      </c>
      <c r="AG214" s="674"/>
      <c r="AH214" s="661" t="str">
        <f>IF(OR($C$220=2,$C$220=5,$C$220=4)=TRUE,$G$225," ")</f>
        <v> </v>
      </c>
      <c r="AI214" s="660">
        <f>IF(OR($C$220=3,$C$220=7,$C$220=7)=TRUE,$G$225," ")</f>
        <v>15.942</v>
      </c>
      <c r="AJ214" s="661" t="str">
        <f>IF(OR($C$220=2,$C$220=2,$C$220=2)=TRUE,$G$225," ")</f>
        <v> </v>
      </c>
      <c r="AK214" s="661"/>
      <c r="AL214" s="661" t="str">
        <f>IF(OR($C$220=2,$C$220=3,$C$220=4,$C$220=6,$C$220=8)=TRUE,$G$225," ")</f>
        <v> </v>
      </c>
      <c r="AM214" s="661" t="str">
        <f>IF(OR($C$220=5,$C$220=5,$C$220=5)=TRUE,$G$225," ")</f>
        <v> </v>
      </c>
      <c r="AN214" s="661" t="str">
        <f>IF(OR($C$220=2,$C$220=2,$C$220=2)=TRUE,$G$225," ")</f>
        <v> </v>
      </c>
      <c r="AO214" s="674" t="str">
        <f>IF(OR($C$220=3,$C$220=9,$C$220=9)=TRUE,$G$225," ")</f>
        <v> </v>
      </c>
      <c r="AP214" s="674">
        <f>IF(OR($C$220=2,$C$220=4,$C$220=7)=TRUE,$G$225," ")</f>
        <v>15.942</v>
      </c>
      <c r="AQ214" s="674"/>
      <c r="AR214" s="674" t="str">
        <f>IF(OR($C$220=2,$C$220=5,$C$220=3,$C$220=6)=TRUE,$G$225," ")</f>
        <v> </v>
      </c>
      <c r="AS214" s="657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 t="str">
        <f>IF(OR($C$220=2,$C$220=2,$C$220=2)=TRUE,$C$222," ")</f>
        <v> </v>
      </c>
      <c r="N215" s="660" t="str">
        <f>IF(OR($C$220=3,$C$220=3,$C$220=3)=TRUE,$C$222," ")</f>
        <v> </v>
      </c>
      <c r="O215" s="661"/>
      <c r="P215" s="660" t="str">
        <f>IF(OR($C$220=2,$C$220=4,$C$220=4)=TRUE,$C$222," ")</f>
        <v> </v>
      </c>
      <c r="Q215" s="660" t="str">
        <f>IF(OR($C$220=5,$C$220=5,$C$220=5)=TRUE,$C$222," ")</f>
        <v> </v>
      </c>
      <c r="R215" s="661"/>
      <c r="S215" s="660" t="str">
        <f>IF(OR($C$220=2,$C$220=3,$C$220=6)=TRUE,$C$222," ")</f>
        <v> </v>
      </c>
      <c r="T215" s="660">
        <f>IF(OR($C$220=7,$C$220=7,$C$220=7)=TRUE,$C$222," ")</f>
        <v>6</v>
      </c>
      <c r="U215" s="660" t="str">
        <f>IF(OR($C$220=2,$C$220=4,$C$220=8)=TRUE,$C$222," ")</f>
        <v> </v>
      </c>
      <c r="V215" s="661"/>
      <c r="W215" s="660" t="str">
        <f>IF(OR($C$220=3,$C$220=9,$C$220=9)=TRUE,$C$222," ")</f>
        <v> </v>
      </c>
      <c r="X215" s="660" t="str">
        <f>IF(OR($C$220=2,$C$220=5,$C$220=5)=TRUE,$C$222," ")</f>
        <v> </v>
      </c>
      <c r="Y215" s="662"/>
      <c r="Z215" s="660" t="str">
        <f>IF(OR($C$220=2,$C$220=4,$C$220=3,$C$220=6)=TRUE,$C$222," ")</f>
        <v> </v>
      </c>
      <c r="AA215" s="662"/>
      <c r="AB215" s="660">
        <f>IF(OR($C$220=2,$C$220=7,$C$220=7)=TRUE,$C$222," ")</f>
        <v>6</v>
      </c>
      <c r="AC215" s="660" t="str">
        <f>IF(OR($C$220=3,$C$220=5,$C$220=5)=TRUE,$C$222," ")</f>
        <v> </v>
      </c>
      <c r="AD215" s="660" t="str">
        <f>IF(OR($C$220=2,$C$220=4,$C$220=8)=TRUE,$C$222," ")</f>
        <v> </v>
      </c>
      <c r="AE215" s="662"/>
      <c r="AF215" s="660" t="str">
        <f>IF(OR($C$220=2,$C$220=3,$C$220=6,$C$220=9)=TRUE,$C$222," ")</f>
        <v> </v>
      </c>
      <c r="AG215" s="659"/>
      <c r="AH215" s="662" t="str">
        <f>IF(OR($C$220=2,$C$220=5,$C$220=4)=TRUE,$C$222," ")</f>
        <v> </v>
      </c>
      <c r="AI215" s="660">
        <f>IF(OR($C$220=3,$C$220=7,$C$220=7)=TRUE,$C$222," ")</f>
        <v>6</v>
      </c>
      <c r="AJ215" s="662" t="str">
        <f>IF(OR($C$220=2,$C$220=2,$C$220=2)=TRUE,$C$222," ")</f>
        <v> </v>
      </c>
      <c r="AK215" s="662"/>
      <c r="AL215" s="662" t="str">
        <f>IF(OR($C$220=2,$C$220=3,$C$220=4,$C$220=6,$C$220=8)=TRUE,$C$222," ")</f>
        <v> </v>
      </c>
      <c r="AM215" s="662" t="str">
        <f>IF(OR($C$220=5,$C$220=5,$C$220=5)=TRUE,$C$222," ")</f>
        <v> </v>
      </c>
      <c r="AN215" s="662" t="str">
        <f>IF(OR($C$220=2,$C$220=2,$C$220=2)=TRUE,$C$222," ")</f>
        <v> </v>
      </c>
      <c r="AO215" s="659" t="str">
        <f>IF(OR($C$220=3,$C$220=9,$C$220=9)=TRUE,$C$222," ")</f>
        <v> </v>
      </c>
      <c r="AP215" s="659">
        <f>IF(OR($C$220=2,$C$220=4,$C$220=7)=TRUE,$C$222," ")</f>
        <v>6</v>
      </c>
      <c r="AQ215" s="659"/>
      <c r="AR215" s="659" t="str">
        <f>IF(OR($C$220=2,$C$220=5,$C$220=3,$C$220=6)=TRUE,$C$222," ")</f>
        <v> </v>
      </c>
      <c r="AS215" s="657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259">L213*100/$C$5</f>
        <v>1.4417296666666668</v>
      </c>
      <c r="M216" s="295">
        <f t="shared" si="259"/>
        <v>1.0058985555555555</v>
      </c>
      <c r="N216" s="295">
        <f t="shared" si="259"/>
        <v>1.0058985555555555</v>
      </c>
      <c r="O216" s="295">
        <f t="shared" si="259"/>
        <v>0</v>
      </c>
      <c r="P216" s="295">
        <f t="shared" si="259"/>
        <v>0.81389847416570038</v>
      </c>
      <c r="Q216" s="295">
        <f t="shared" si="259"/>
        <v>0.8138985555555559</v>
      </c>
      <c r="R216" s="295">
        <f t="shared" si="259"/>
        <v>0</v>
      </c>
      <c r="S216" s="295">
        <f t="shared" si="259"/>
        <v>0.81389847416569949</v>
      </c>
      <c r="T216" s="295">
        <f t="shared" si="259"/>
        <v>0.81389855555555524</v>
      </c>
      <c r="U216" s="295">
        <f t="shared" si="259"/>
        <v>0.8138985555555559</v>
      </c>
      <c r="V216" s="295">
        <f t="shared" si="259"/>
        <v>0</v>
      </c>
      <c r="W216" s="295">
        <f t="shared" si="259"/>
        <v>0.63957849159770019</v>
      </c>
      <c r="X216" s="295">
        <f t="shared" si="259"/>
        <v>0.63957855555555554</v>
      </c>
      <c r="Y216" s="295">
        <f t="shared" si="259"/>
        <v>0.63957855555555554</v>
      </c>
      <c r="Z216" s="295">
        <f t="shared" si="259"/>
        <v>0.63957855555555554</v>
      </c>
      <c r="AA216" s="295">
        <f t="shared" si="259"/>
        <v>0.63957855555555554</v>
      </c>
      <c r="AB216" s="295">
        <f t="shared" si="259"/>
        <v>0.63957855555555554</v>
      </c>
      <c r="AC216" s="295">
        <f t="shared" si="259"/>
        <v>0.63957855555555554</v>
      </c>
      <c r="AD216" s="295">
        <f t="shared" si="259"/>
        <v>0.63957855555555554</v>
      </c>
      <c r="AE216" s="295">
        <f t="shared" si="259"/>
        <v>0.63957855555555554</v>
      </c>
      <c r="AF216" s="295">
        <f t="shared" si="259"/>
        <v>0.6395785555555541</v>
      </c>
      <c r="AG216" s="295">
        <f t="shared" si="259"/>
        <v>0.63957855555555554</v>
      </c>
      <c r="AH216" s="295">
        <f t="shared" si="259"/>
        <v>0.63957855555555554</v>
      </c>
      <c r="AI216" s="295">
        <f t="shared" si="259"/>
        <v>0.63957855555555554</v>
      </c>
      <c r="AJ216" s="295">
        <f t="shared" si="259"/>
        <v>0.63957855555555554</v>
      </c>
      <c r="AK216" s="295">
        <f t="shared" si="259"/>
        <v>0.63957855555555554</v>
      </c>
      <c r="AL216" s="295">
        <f t="shared" si="259"/>
        <v>0.63957855555555554</v>
      </c>
      <c r="AM216" s="295">
        <f t="shared" si="259"/>
        <v>0.63957855555555554</v>
      </c>
      <c r="AN216" s="295">
        <f t="shared" si="259"/>
        <v>0.63957855555555554</v>
      </c>
      <c r="AO216" s="295">
        <f t="shared" si="259"/>
        <v>0.63957855555555554</v>
      </c>
      <c r="AP216" s="295">
        <f t="shared" si="259"/>
        <v>0.63957855555555554</v>
      </c>
      <c r="AQ216" s="295">
        <f t="shared" si="259"/>
        <v>0.63957855555555554</v>
      </c>
      <c r="AR216" s="295">
        <f t="shared" si="259"/>
        <v>0.63957855555555554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90.55827033333334</v>
      </c>
      <c r="M217" s="295">
        <f t="shared" ref="M217:AR217" si="260">IF(M214=$G$225,90,IF((L217-M216)&lt;$I$222,$L$222,(L217-M216)))</f>
        <v>89.552371777777779</v>
      </c>
      <c r="N217" s="295">
        <f t="shared" si="260"/>
        <v>88.546473222222218</v>
      </c>
      <c r="O217" s="295">
        <f t="shared" si="260"/>
        <v>88.546473222222218</v>
      </c>
      <c r="P217" s="295">
        <f t="shared" si="260"/>
        <v>87.732574748056521</v>
      </c>
      <c r="Q217" s="295">
        <f t="shared" si="260"/>
        <v>86.918676192500968</v>
      </c>
      <c r="R217" s="295">
        <f t="shared" si="260"/>
        <v>86.918676192500968</v>
      </c>
      <c r="S217" s="295">
        <f t="shared" si="260"/>
        <v>86.104777718335271</v>
      </c>
      <c r="T217" s="295">
        <f t="shared" si="260"/>
        <v>90</v>
      </c>
      <c r="U217" s="295">
        <f t="shared" si="260"/>
        <v>89.186101444444446</v>
      </c>
      <c r="V217" s="295">
        <f t="shared" si="260"/>
        <v>89.186101444444446</v>
      </c>
      <c r="W217" s="295">
        <f t="shared" si="260"/>
        <v>88.546522952846743</v>
      </c>
      <c r="X217" s="295">
        <f t="shared" si="260"/>
        <v>87.906944397291184</v>
      </c>
      <c r="Y217" s="295">
        <f t="shared" si="260"/>
        <v>87.267365841735625</v>
      </c>
      <c r="Z217" s="295">
        <f t="shared" si="260"/>
        <v>86.627787286180066</v>
      </c>
      <c r="AA217" s="295">
        <f t="shared" si="260"/>
        <v>85.988208730624507</v>
      </c>
      <c r="AB217" s="295">
        <f t="shared" si="260"/>
        <v>90</v>
      </c>
      <c r="AC217" s="295">
        <f t="shared" si="260"/>
        <v>89.360421444444441</v>
      </c>
      <c r="AD217" s="295">
        <f t="shared" si="260"/>
        <v>88.720842888888882</v>
      </c>
      <c r="AE217" s="295">
        <f>IF(AE214=$G$225,90,IF((AD217-AE216)&lt;$I$222,$L$222,(AD217-AE216)))</f>
        <v>88.081264333333323</v>
      </c>
      <c r="AF217" s="295">
        <f t="shared" si="260"/>
        <v>87.441685777777764</v>
      </c>
      <c r="AG217" s="295">
        <f t="shared" si="260"/>
        <v>86.802107222222205</v>
      </c>
      <c r="AH217" s="295">
        <f t="shared" si="260"/>
        <v>86.162528666666645</v>
      </c>
      <c r="AI217" s="295">
        <f t="shared" si="260"/>
        <v>90</v>
      </c>
      <c r="AJ217" s="295">
        <f t="shared" si="260"/>
        <v>89.360421444444441</v>
      </c>
      <c r="AK217" s="295">
        <f t="shared" si="260"/>
        <v>88.720842888888882</v>
      </c>
      <c r="AL217" s="295">
        <f t="shared" si="260"/>
        <v>88.081264333333323</v>
      </c>
      <c r="AM217" s="295">
        <f t="shared" si="260"/>
        <v>87.441685777777764</v>
      </c>
      <c r="AN217" s="295">
        <f t="shared" si="260"/>
        <v>86.802107222222205</v>
      </c>
      <c r="AO217" s="295">
        <f t="shared" si="260"/>
        <v>86.162528666666645</v>
      </c>
      <c r="AP217" s="295">
        <f t="shared" si="260"/>
        <v>90</v>
      </c>
      <c r="AQ217" s="295">
        <f t="shared" si="260"/>
        <v>89.360421444444441</v>
      </c>
      <c r="AR217" s="295">
        <f t="shared" si="260"/>
        <v>88.720842888888882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261">IF((P217=100),(P217-O217)/100*$C$3+$E$92,0)</f>
        <v>0</v>
      </c>
      <c r="Q218" s="303">
        <f t="shared" si="261"/>
        <v>0</v>
      </c>
      <c r="R218" s="303">
        <f t="shared" si="261"/>
        <v>0</v>
      </c>
      <c r="S218" s="303">
        <f t="shared" si="261"/>
        <v>0</v>
      </c>
      <c r="T218" s="303">
        <f t="shared" si="261"/>
        <v>0</v>
      </c>
      <c r="U218" s="303">
        <f t="shared" si="261"/>
        <v>0</v>
      </c>
      <c r="V218" s="303">
        <f t="shared" si="261"/>
        <v>0</v>
      </c>
      <c r="W218" s="303">
        <f t="shared" si="261"/>
        <v>0</v>
      </c>
      <c r="X218" s="303">
        <f t="shared" si="261"/>
        <v>0</v>
      </c>
      <c r="Y218" s="303">
        <f t="shared" si="261"/>
        <v>0</v>
      </c>
      <c r="Z218" s="303">
        <f t="shared" si="261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I218" si="262">IF((AD217=100),(AD217-AC217)/100*$C$3+$E$92,0)</f>
        <v>0</v>
      </c>
      <c r="AE218" s="303">
        <f t="shared" si="262"/>
        <v>0</v>
      </c>
      <c r="AF218" s="303">
        <f t="shared" si="262"/>
        <v>0</v>
      </c>
      <c r="AG218" s="303">
        <f t="shared" si="262"/>
        <v>0</v>
      </c>
      <c r="AH218" s="303">
        <f t="shared" si="262"/>
        <v>0</v>
      </c>
      <c r="AI218" s="303">
        <f t="shared" si="262"/>
        <v>0</v>
      </c>
      <c r="AJ218" s="303">
        <f>IF((AJ217=100),(AJ217-#REF!)/100*$C$3+$E$92,0)</f>
        <v>0</v>
      </c>
      <c r="AK218" s="303">
        <f t="shared" ref="AK218:AR218" si="263">IF((AK217=100),(AK217-AJ217)/100*$C$3+$E$92,0)</f>
        <v>0</v>
      </c>
      <c r="AL218" s="303">
        <f t="shared" si="263"/>
        <v>0</v>
      </c>
      <c r="AM218" s="303">
        <f t="shared" si="263"/>
        <v>0</v>
      </c>
      <c r="AN218" s="303">
        <f t="shared" si="263"/>
        <v>0</v>
      </c>
      <c r="AO218" s="303">
        <f t="shared" si="263"/>
        <v>0</v>
      </c>
      <c r="AP218" s="303">
        <f t="shared" si="263"/>
        <v>0</v>
      </c>
      <c r="AQ218" s="303">
        <f t="shared" si="263"/>
        <v>0</v>
      </c>
      <c r="AR218" s="303">
        <f t="shared" si="263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665">
        <v>7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666">
        <v>120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6</v>
      </c>
      <c r="E222" s="1078" t="s">
        <v>248</v>
      </c>
      <c r="F222" s="1079"/>
      <c r="G222" s="1079"/>
      <c r="H222" s="1080"/>
      <c r="I222" s="1106">
        <v>76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35">
      <c r="B224" s="565" t="s">
        <v>624</v>
      </c>
      <c r="C224" s="669">
        <f>(C222/C5)*100</f>
        <v>10</v>
      </c>
      <c r="D224" s="664"/>
      <c r="E224" s="264" t="s">
        <v>339</v>
      </c>
      <c r="F224" s="263" t="s">
        <v>340</v>
      </c>
      <c r="G224" s="316"/>
      <c r="H224" s="316" t="s">
        <v>182</v>
      </c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f>C221</f>
        <v>120</v>
      </c>
      <c r="G225" s="316">
        <f>E225*F225/60</f>
        <v>15.942</v>
      </c>
      <c r="H225" s="528">
        <f>G225+C222</f>
        <v>21.942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f>C226</f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F226" s="655" t="s">
        <v>635</v>
      </c>
      <c r="AG226" s="655" t="s">
        <v>636</v>
      </c>
      <c r="AH226" s="300">
        <f>AS213</f>
        <v>12.956248530624126</v>
      </c>
      <c r="AI226" s="300">
        <f>AH226*14.5</f>
        <v>187.86560369404984</v>
      </c>
      <c r="AJ226" s="1104">
        <f>(AI226+AI227)</f>
        <v>1112.5016036940499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63.768000000000001</v>
      </c>
      <c r="AI227" s="300">
        <f>AH227*14.5</f>
        <v>924.63599999999997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H228" s="300">
        <f>AH229*C222</f>
        <v>24</v>
      </c>
      <c r="AI228" s="300">
        <f>AH228*14.5</f>
        <v>348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G229" s="43">
        <f>21*14.5</f>
        <v>304.5</v>
      </c>
      <c r="AG229" s="672" t="s">
        <v>638</v>
      </c>
      <c r="AH229" s="673">
        <f>COUNTIF(L215:AR215,$C$222)</f>
        <v>4</v>
      </c>
    </row>
    <row r="230" spans="1:116" ht="14.4" customHeight="1" x14ac:dyDescent="0.25"/>
    <row r="231" spans="1:116" ht="14.4" customHeight="1" x14ac:dyDescent="0.25">
      <c r="AJ231" s="43">
        <v>1152.1074959968594</v>
      </c>
    </row>
    <row r="232" spans="1:116" x14ac:dyDescent="0.25">
      <c r="AJ232" s="121">
        <f>AJ226-AJ231</f>
        <v>-39.60589230280948</v>
      </c>
    </row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>
        <f>L$48</f>
        <v>1.4986378</v>
      </c>
      <c r="M238" s="291">
        <f t="shared" ref="M238:AQ238" si="264">M$48</f>
        <v>1.2371391333333333</v>
      </c>
      <c r="N238" s="291">
        <f t="shared" si="264"/>
        <v>1.2371391333333333</v>
      </c>
      <c r="O238" s="291">
        <f t="shared" si="264"/>
        <v>0</v>
      </c>
      <c r="P238" s="291">
        <f t="shared" si="264"/>
        <v>1.1219390211394202</v>
      </c>
      <c r="Q238" s="291">
        <f t="shared" si="264"/>
        <v>1.1219391333333331</v>
      </c>
      <c r="R238" s="291">
        <f t="shared" si="264"/>
        <v>0</v>
      </c>
      <c r="S238" s="291">
        <f t="shared" si="264"/>
        <v>1.1219390211394193</v>
      </c>
      <c r="T238" s="291">
        <f t="shared" si="264"/>
        <v>1.1219391333333331</v>
      </c>
      <c r="U238" s="291">
        <f t="shared" si="264"/>
        <v>1.1219391333333331</v>
      </c>
      <c r="V238" s="291">
        <f t="shared" si="264"/>
        <v>0</v>
      </c>
      <c r="W238" s="291">
        <f t="shared" si="264"/>
        <v>1.0005470332786199</v>
      </c>
      <c r="X238" s="291">
        <f t="shared" si="264"/>
        <v>1.0005471333333329</v>
      </c>
      <c r="Y238" s="291">
        <f t="shared" si="264"/>
        <v>1.0005471333333329</v>
      </c>
      <c r="Z238" s="291">
        <f t="shared" si="264"/>
        <v>1.0005471333333329</v>
      </c>
      <c r="AA238" s="291">
        <f t="shared" si="264"/>
        <v>1.0005471333333329</v>
      </c>
      <c r="AB238" s="291">
        <f t="shared" si="264"/>
        <v>1.0005471333333329</v>
      </c>
      <c r="AC238" s="291">
        <f t="shared" si="264"/>
        <v>1.0005471333333329</v>
      </c>
      <c r="AD238" s="291">
        <f t="shared" si="264"/>
        <v>1.0005471333333347</v>
      </c>
      <c r="AE238" s="291">
        <f t="shared" si="264"/>
        <v>1.0005471333333347</v>
      </c>
      <c r="AF238" s="291">
        <f t="shared" si="264"/>
        <v>1.0005471333333347</v>
      </c>
      <c r="AG238" s="291">
        <f t="shared" si="264"/>
        <v>1.0005471333333347</v>
      </c>
      <c r="AH238" s="291">
        <f>AH$48</f>
        <v>1.0005471333333347</v>
      </c>
      <c r="AI238" s="291">
        <f t="shared" si="264"/>
        <v>1.0005471333333347</v>
      </c>
      <c r="AJ238" s="291">
        <f t="shared" si="264"/>
        <v>1.0005471333333347</v>
      </c>
      <c r="AK238" s="291">
        <f t="shared" si="264"/>
        <v>1.0005471333333347</v>
      </c>
      <c r="AL238" s="291">
        <f t="shared" si="264"/>
        <v>1.0005471333333347</v>
      </c>
      <c r="AM238" s="291">
        <f t="shared" si="264"/>
        <v>1.0005471333333347</v>
      </c>
      <c r="AN238" s="291">
        <f t="shared" si="264"/>
        <v>1.0005471333333347</v>
      </c>
      <c r="AO238" s="291">
        <f t="shared" si="264"/>
        <v>1.0005471333333347</v>
      </c>
      <c r="AP238" s="291">
        <f>AP$48</f>
        <v>1.0005471333333347</v>
      </c>
      <c r="AQ238" s="291">
        <f t="shared" si="264"/>
        <v>1.0005471333333347</v>
      </c>
      <c r="AR238" s="291">
        <f>AR$48</f>
        <v>1.0005471333333347</v>
      </c>
      <c r="AS238" s="317">
        <f>SUM(L238:AR238)</f>
        <v>31.594648342224144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 t="str">
        <f>IF(OR($C$245=2,$C$245=2,$C$245=2)=TRUE,$G$250," ")</f>
        <v> </v>
      </c>
      <c r="N239" s="660" t="str">
        <f>IF(OR($C$245=3,$C$245=3,$C$245=3)=TRUE,$G$250," ")</f>
        <v> </v>
      </c>
      <c r="O239" s="661"/>
      <c r="P239" s="660" t="str">
        <f>IF(OR($C$245=2,$C$245=4,$C$245=4)=TRUE,$G$250," ")</f>
        <v> </v>
      </c>
      <c r="Q239" s="660" t="str">
        <f>IF(OR($C$245=5,$C$245=5,$C$245=5)=TRUE,$G$250," ")</f>
        <v> </v>
      </c>
      <c r="R239" s="661"/>
      <c r="S239" s="660" t="str">
        <f>IF(OR($C$245=2,$C$245=3,$C$245=6)=TRUE,$G$250," ")</f>
        <v> </v>
      </c>
      <c r="T239" s="660">
        <f>IF(OR($C$245=7,$C$245=7,$C$245=7)=TRUE,$G$250," ")</f>
        <v>15.942</v>
      </c>
      <c r="U239" s="660" t="str">
        <f>IF(OR($C$245=2,$C$245=4,$C$245=8)=TRUE,$G$250," ")</f>
        <v> </v>
      </c>
      <c r="V239" s="661"/>
      <c r="W239" s="660" t="str">
        <f>IF(OR($C$245=3,$C$245=9,$C$245=9)=TRUE,$G$250," ")</f>
        <v> </v>
      </c>
      <c r="X239" s="661" t="str">
        <f>IF(OR($C$245=2,$C$245=5,$C$245=$G$250)=TRUE,$G$250," ")</f>
        <v> </v>
      </c>
      <c r="Y239" s="662"/>
      <c r="Z239" s="660" t="str">
        <f>IF(OR($C$245=2,$C$245=4,$C$245=3,$C$245=6)=TRUE,$G$250," ")</f>
        <v> </v>
      </c>
      <c r="AA239" s="662"/>
      <c r="AB239" s="660">
        <f>IF(OR($C$245=2,$C$245=7,$C$245=7)=TRUE,$G$250," ")</f>
        <v>15.942</v>
      </c>
      <c r="AC239" s="660" t="str">
        <f>IF(OR($C$245=3,$C$245=5,$C$245=5)=TRUE,$G$250," ")</f>
        <v> </v>
      </c>
      <c r="AD239" s="660" t="str">
        <f>IF(OR($C$245=2,$C$245=4,$C$245=8)=TRUE,$G$250," ")</f>
        <v> </v>
      </c>
      <c r="AE239" s="662"/>
      <c r="AF239" s="660" t="str">
        <f>IF(OR($C$245=2,$C$245=3,$C$245=6,$C$245=9)=TRUE,$G$250," ")</f>
        <v> </v>
      </c>
      <c r="AG239" s="659"/>
      <c r="AH239" s="662" t="str">
        <f>IF(OR($C$245=2,$C$245=5,$C$245=4)=TRUE,$G$250," ")</f>
        <v> </v>
      </c>
      <c r="AI239" s="660">
        <f>IF(OR($C$245=3,$C$245=7,$C$245=7)=TRUE,$G$250," ")</f>
        <v>15.942</v>
      </c>
      <c r="AJ239" s="662" t="str">
        <f>IF(OR($C$245=2,$C$245=2,$C$245=2)=TRUE,$G$250," ")</f>
        <v> </v>
      </c>
      <c r="AK239" s="662"/>
      <c r="AL239" s="662" t="str">
        <f>IF(OR($C$245=2,$C$245=3,$C$245=4,$C$245=6,$C$245=8)=TRUE,$G$250," ")</f>
        <v> </v>
      </c>
      <c r="AM239" s="662" t="str">
        <f>IF(OR($C$245=5,$C$245=5,$C$245=5)=TRUE,$G$250," ")</f>
        <v> </v>
      </c>
      <c r="AN239" s="662" t="str">
        <f>IF(OR($C$245=2,$C$245=2,$C$245=2)=TRUE,$G$250," ")</f>
        <v> </v>
      </c>
      <c r="AO239" s="659" t="str">
        <f>IF(OR($C$245=3,$C$245=9,$C$245=9)=TRUE,$G$250," ")</f>
        <v> </v>
      </c>
      <c r="AP239" s="659">
        <f>IF(OR($C$245=2,$C$245=4,$C$245=7)=TRUE,$G$250," ")</f>
        <v>15.942</v>
      </c>
      <c r="AQ239" s="659"/>
      <c r="AR239" s="659" t="str">
        <f>IF(OR($C$245=2,$C$245=5,$C$245=3,$C$245=6)=TRUE,$G$250," ")</f>
        <v> </v>
      </c>
      <c r="AS239" s="657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 t="str">
        <f>IF(OR($C$245=2,$C$245=2,$C$245=2)=TRUE,$C$247," ")</f>
        <v> </v>
      </c>
      <c r="N240" s="660" t="str">
        <f>IF(OR($C$245=3,$C$245=3,$C$245=3)=TRUE,$C$247," ")</f>
        <v> </v>
      </c>
      <c r="O240" s="661"/>
      <c r="P240" s="660" t="str">
        <f>IF(OR($C$245=2,$C$245=4,$C$245=4)=TRUE,$C$247," ")</f>
        <v> </v>
      </c>
      <c r="Q240" s="660" t="str">
        <f>IF(OR($C$245=5,$C$245=5,$C$245=5)=TRUE,$C$247," ")</f>
        <v> </v>
      </c>
      <c r="R240" s="661"/>
      <c r="S240" s="660" t="str">
        <f>IF(OR($C$245=2,$C$245=3,$C$245=6)=TRUE,$C$247," ")</f>
        <v> </v>
      </c>
      <c r="T240" s="660">
        <f>IF(OR($C$245=7,$C$245=7,$C$245=7)=TRUE,$C$247," ")</f>
        <v>6</v>
      </c>
      <c r="U240" s="660" t="str">
        <f>IF(OR($C$245=2,$C$245=4,$C$245=8)=TRUE,$C$247," ")</f>
        <v> </v>
      </c>
      <c r="V240" s="661"/>
      <c r="W240" s="660" t="str">
        <f>IF(OR($C$245=3,$C$245=9,$C$245=9)=TRUE,$C$247," ")</f>
        <v> </v>
      </c>
      <c r="X240" s="660" t="str">
        <f>IF(OR($C$245=2,$C$245=5,$C$245=5)=TRUE,$C$247," ")</f>
        <v> </v>
      </c>
      <c r="Y240" s="662"/>
      <c r="Z240" s="660" t="str">
        <f>IF(OR($C$245=2,$C$245=4,$C$245=3,$C$245=6)=TRUE,$C$247," ")</f>
        <v> </v>
      </c>
      <c r="AA240" s="662"/>
      <c r="AB240" s="660">
        <f>IF(OR($C$245=2,$C$245=7,$C$245=7)=TRUE,$C$247," ")</f>
        <v>6</v>
      </c>
      <c r="AC240" s="660" t="str">
        <f>IF(OR($C$245=3,$C$245=5,$C$245=5)=TRUE,$C$247," ")</f>
        <v> </v>
      </c>
      <c r="AD240" s="660" t="str">
        <f>IF(OR($C$245=2,$C$245=4,$C$245=8)=TRUE,$C$247," ")</f>
        <v> </v>
      </c>
      <c r="AE240" s="662"/>
      <c r="AF240" s="660" t="str">
        <f>IF(OR($C$245=2,$C$245=3,$C$245=6,$C$245=9)=TRUE,$C$247," ")</f>
        <v> </v>
      </c>
      <c r="AG240" s="659"/>
      <c r="AH240" s="662" t="str">
        <f>IF(OR($C$245=2,$C$245=5,$C$245=4)=TRUE,$C$247," ")</f>
        <v> </v>
      </c>
      <c r="AI240" s="660">
        <f>IF(OR($C$245=3,$C$245=7,$C$245=7)=TRUE,$C$247," ")</f>
        <v>6</v>
      </c>
      <c r="AJ240" s="662" t="str">
        <f>IF(OR($C$245=2,$C$245=2,$C$245=2)=TRUE,$C$247," ")</f>
        <v> </v>
      </c>
      <c r="AK240" s="662"/>
      <c r="AL240" s="662" t="str">
        <f>IF(OR($C$245=2,$C$245=3,$C$245=4,$C$245=6,$C$245=8)=TRUE,$C$247," ")</f>
        <v> </v>
      </c>
      <c r="AM240" s="662" t="str">
        <f>IF(OR($C$245=5,$C$245=5,$C$245=5)=TRUE,$C$247," ")</f>
        <v> </v>
      </c>
      <c r="AN240" s="662" t="str">
        <f>IF(OR($C$245=2,$C$245=2,$C$245=2)=TRUE,$C$247," ")</f>
        <v> </v>
      </c>
      <c r="AO240" s="659" t="str">
        <f>IF(OR($C$245=3,$C$245=9,$C$245=9)=TRUE,$C$247," ")</f>
        <v> </v>
      </c>
      <c r="AP240" s="659">
        <f>IF(OR($C$245=2,$C$245=4,$C$245=7)=TRUE,$C$247," ")</f>
        <v>6</v>
      </c>
      <c r="AQ240" s="659"/>
      <c r="AR240" s="659" t="str">
        <f>IF(OR($C$245=2,$C$245=5,$C$245=3,$C$245=6)=TRUE,$C$247," ")</f>
        <v> </v>
      </c>
      <c r="AS240" s="657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2.4977296666666664</v>
      </c>
      <c r="M241" s="295">
        <f>M238*100/$C$5</f>
        <v>2.0618985555555556</v>
      </c>
      <c r="N241" s="295">
        <f t="shared" ref="N241:AR241" si="265">N238*100/$C$5</f>
        <v>2.0618985555555556</v>
      </c>
      <c r="O241" s="295">
        <f t="shared" si="265"/>
        <v>0</v>
      </c>
      <c r="P241" s="295">
        <f t="shared" si="265"/>
        <v>1.8698983685657002</v>
      </c>
      <c r="Q241" s="295">
        <f t="shared" si="265"/>
        <v>1.8698985555555552</v>
      </c>
      <c r="R241" s="295">
        <f t="shared" si="265"/>
        <v>0</v>
      </c>
      <c r="S241" s="295">
        <f t="shared" si="265"/>
        <v>1.8698983685656989</v>
      </c>
      <c r="T241" s="295">
        <f t="shared" si="265"/>
        <v>1.8698985555555552</v>
      </c>
      <c r="U241" s="295">
        <f t="shared" si="265"/>
        <v>1.8698985555555552</v>
      </c>
      <c r="V241" s="295">
        <f t="shared" si="265"/>
        <v>0</v>
      </c>
      <c r="W241" s="295">
        <f t="shared" si="265"/>
        <v>1.6675783887977</v>
      </c>
      <c r="X241" s="295">
        <f t="shared" si="265"/>
        <v>1.6675785555555549</v>
      </c>
      <c r="Y241" s="295">
        <f t="shared" si="265"/>
        <v>1.6675785555555549</v>
      </c>
      <c r="Z241" s="295">
        <f t="shared" si="265"/>
        <v>1.6675785555555549</v>
      </c>
      <c r="AA241" s="295">
        <f t="shared" si="265"/>
        <v>1.6675785555555549</v>
      </c>
      <c r="AB241" s="295">
        <f t="shared" si="265"/>
        <v>1.6675785555555549</v>
      </c>
      <c r="AC241" s="295">
        <f t="shared" si="265"/>
        <v>1.6675785555555549</v>
      </c>
      <c r="AD241" s="295">
        <f t="shared" si="265"/>
        <v>1.6675785555555578</v>
      </c>
      <c r="AE241" s="295">
        <f t="shared" si="265"/>
        <v>1.6675785555555578</v>
      </c>
      <c r="AF241" s="295">
        <f t="shared" si="265"/>
        <v>1.6675785555555578</v>
      </c>
      <c r="AG241" s="295">
        <f t="shared" si="265"/>
        <v>1.6675785555555578</v>
      </c>
      <c r="AH241" s="295">
        <f t="shared" si="265"/>
        <v>1.6675785555555578</v>
      </c>
      <c r="AI241" s="295">
        <f t="shared" si="265"/>
        <v>1.6675785555555578</v>
      </c>
      <c r="AJ241" s="295">
        <f t="shared" si="265"/>
        <v>1.6675785555555578</v>
      </c>
      <c r="AK241" s="295">
        <f t="shared" si="265"/>
        <v>1.6675785555555578</v>
      </c>
      <c r="AL241" s="295">
        <f t="shared" si="265"/>
        <v>1.6675785555555578</v>
      </c>
      <c r="AM241" s="295">
        <f t="shared" si="265"/>
        <v>1.6675785555555578</v>
      </c>
      <c r="AN241" s="295">
        <f t="shared" si="265"/>
        <v>1.6675785555555578</v>
      </c>
      <c r="AO241" s="295">
        <f t="shared" si="265"/>
        <v>1.6675785555555578</v>
      </c>
      <c r="AP241" s="295">
        <f t="shared" si="265"/>
        <v>1.6675785555555578</v>
      </c>
      <c r="AQ241" s="295">
        <f t="shared" si="265"/>
        <v>1.6675785555555578</v>
      </c>
      <c r="AR241" s="295">
        <f t="shared" si="265"/>
        <v>1.6675785555555578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89.502270333333328</v>
      </c>
      <c r="M242" s="295">
        <f t="shared" ref="M242:AR242" si="266">IF(M239=$G$250,90,IF((L242-M241)&lt;$I$247,$L$247,(L242-M241)))</f>
        <v>87.44037177777777</v>
      </c>
      <c r="N242" s="295">
        <f t="shared" ref="N242" si="267">IF(N239=$G$250,90,IF((M242-N241)&lt;$I$247,$L$247,(M242-N241)))</f>
        <v>85.378473222222212</v>
      </c>
      <c r="O242" s="295">
        <f t="shared" ref="O242" si="268">IF(O239=$G$250,90,IF((N242-O241)&lt;$I$247,$L$247,(N242-O241)))</f>
        <v>85.378473222222212</v>
      </c>
      <c r="P242" s="295">
        <f t="shared" ref="P242" si="269">IF(P239=$G$250,90,IF((O242-P241)&lt;$I$247,$L$247,(O242-P241)))</f>
        <v>83.508574853656512</v>
      </c>
      <c r="Q242" s="295">
        <f t="shared" ref="Q242" si="270">IF(Q239=$G$250,90,IF((P242-Q241)&lt;$I$247,$L$247,(P242-Q241)))</f>
        <v>81.638676298100961</v>
      </c>
      <c r="R242" s="295">
        <f t="shared" ref="R242" si="271">IF(R239=$G$250,90,IF((Q242-R241)&lt;$I$247,$L$247,(Q242-R241)))</f>
        <v>81.638676298100961</v>
      </c>
      <c r="S242" s="295">
        <f t="shared" ref="S242" si="272">IF(S239=$G$250,90,IF((R242-S241)&lt;$I$247,$L$247,(R242-S241)))</f>
        <v>79.768777929535261</v>
      </c>
      <c r="T242" s="295">
        <f t="shared" ref="T242" si="273">IF(T239=$G$250,90,IF((S242-T241)&lt;$I$247,$L$247,(S242-T241)))</f>
        <v>90</v>
      </c>
      <c r="U242" s="295">
        <f t="shared" ref="U242" si="274">IF(U239=$G$250,90,IF((T242-U241)&lt;$I$247,$L$247,(T242-U241)))</f>
        <v>88.130101444444449</v>
      </c>
      <c r="V242" s="295">
        <f t="shared" ref="V242" si="275">IF(V239=$G$250,90,IF((U242-V241)&lt;$I$247,$L$247,(U242-V241)))</f>
        <v>88.130101444444449</v>
      </c>
      <c r="W242" s="295">
        <f t="shared" ref="W242" si="276">IF(W239=$G$250,90,IF((V242-W241)&lt;$I$247,$L$247,(V242-W241)))</f>
        <v>86.462523055646756</v>
      </c>
      <c r="X242" s="295">
        <f t="shared" ref="X242" si="277">IF(X239=$G$250,90,IF((W242-X241)&lt;$I$247,$L$247,(W242-X241)))</f>
        <v>84.794944500091205</v>
      </c>
      <c r="Y242" s="295">
        <f t="shared" si="266"/>
        <v>83.127365944535654</v>
      </c>
      <c r="Z242" s="295">
        <f t="shared" si="266"/>
        <v>81.459787388980104</v>
      </c>
      <c r="AA242" s="295">
        <f t="shared" si="266"/>
        <v>79.792208833424553</v>
      </c>
      <c r="AB242" s="295">
        <f t="shared" si="266"/>
        <v>90</v>
      </c>
      <c r="AC242" s="295">
        <f t="shared" si="266"/>
        <v>88.332421444444449</v>
      </c>
      <c r="AD242" s="295">
        <f t="shared" si="266"/>
        <v>86.664842888888899</v>
      </c>
      <c r="AE242" s="295">
        <f t="shared" si="266"/>
        <v>84.997264333333334</v>
      </c>
      <c r="AF242" s="295">
        <f t="shared" si="266"/>
        <v>83.329685777777769</v>
      </c>
      <c r="AG242" s="295">
        <f t="shared" si="266"/>
        <v>81.662107222222204</v>
      </c>
      <c r="AH242" s="295">
        <f t="shared" si="266"/>
        <v>79.994528666666639</v>
      </c>
      <c r="AI242" s="295">
        <f t="shared" si="266"/>
        <v>90</v>
      </c>
      <c r="AJ242" s="295">
        <f t="shared" si="266"/>
        <v>88.332421444444435</v>
      </c>
      <c r="AK242" s="295">
        <f t="shared" si="266"/>
        <v>86.66484288888887</v>
      </c>
      <c r="AL242" s="295">
        <f t="shared" si="266"/>
        <v>84.997264333333305</v>
      </c>
      <c r="AM242" s="295">
        <f t="shared" si="266"/>
        <v>83.32968577777774</v>
      </c>
      <c r="AN242" s="295">
        <f t="shared" si="266"/>
        <v>81.662107222222176</v>
      </c>
      <c r="AO242" s="295">
        <f t="shared" si="266"/>
        <v>79.994528666666611</v>
      </c>
      <c r="AP242" s="295">
        <f t="shared" si="266"/>
        <v>90</v>
      </c>
      <c r="AQ242" s="295">
        <f t="shared" si="266"/>
        <v>88.332421444444435</v>
      </c>
      <c r="AR242" s="295">
        <f t="shared" si="266"/>
        <v>86.66484288888887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278">IF((P242=100),(P242-O242)/100*$C$3+$E$92,0)</f>
        <v>0</v>
      </c>
      <c r="Q243" s="303">
        <f t="shared" si="278"/>
        <v>0</v>
      </c>
      <c r="R243" s="303">
        <f t="shared" si="278"/>
        <v>0</v>
      </c>
      <c r="S243" s="303">
        <f t="shared" si="278"/>
        <v>0</v>
      </c>
      <c r="T243" s="303">
        <f t="shared" si="278"/>
        <v>0</v>
      </c>
      <c r="U243" s="303">
        <f t="shared" si="278"/>
        <v>0</v>
      </c>
      <c r="V243" s="303">
        <f t="shared" si="278"/>
        <v>0</v>
      </c>
      <c r="W243" s="303">
        <f t="shared" si="278"/>
        <v>0</v>
      </c>
      <c r="X243" s="303">
        <f t="shared" si="278"/>
        <v>0</v>
      </c>
      <c r="Y243" s="303">
        <f t="shared" si="278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279">IF((AI242=100),(AI242-AH242)/100*$C$3+$E$92,0)</f>
        <v>0</v>
      </c>
      <c r="AJ243" s="303">
        <f t="shared" si="279"/>
        <v>0</v>
      </c>
      <c r="AK243" s="303">
        <f t="shared" si="279"/>
        <v>0</v>
      </c>
      <c r="AL243" s="303">
        <f t="shared" si="279"/>
        <v>0</v>
      </c>
      <c r="AM243" s="303">
        <f t="shared" si="279"/>
        <v>0</v>
      </c>
      <c r="AN243" s="303">
        <f t="shared" si="279"/>
        <v>0</v>
      </c>
      <c r="AO243" s="303">
        <f t="shared" si="279"/>
        <v>0</v>
      </c>
      <c r="AP243" s="303">
        <f t="shared" si="279"/>
        <v>0</v>
      </c>
      <c r="AQ243" s="303">
        <f t="shared" si="279"/>
        <v>0</v>
      </c>
      <c r="AR243" s="303">
        <f t="shared" si="279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634</v>
      </c>
      <c r="C245" s="665">
        <v>7</v>
      </c>
      <c r="E245" s="1075" t="s">
        <v>249</v>
      </c>
      <c r="F245" s="1076"/>
      <c r="G245" s="1076"/>
      <c r="H245" s="1076"/>
      <c r="I245" s="1076"/>
      <c r="J245" s="1076"/>
      <c r="K245" s="1077"/>
    </row>
    <row r="246" spans="1:116" ht="13.5" thickBot="1" x14ac:dyDescent="0.35">
      <c r="B246" s="79" t="s">
        <v>199</v>
      </c>
      <c r="C246" s="666">
        <v>120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</row>
    <row r="247" spans="1:116" ht="13.5" thickBot="1" x14ac:dyDescent="0.35">
      <c r="B247" s="76" t="s">
        <v>203</v>
      </c>
      <c r="C247" s="667">
        <f>C248/60*C246</f>
        <v>6</v>
      </c>
      <c r="E247" s="1078" t="s">
        <v>248</v>
      </c>
      <c r="F247" s="1079"/>
      <c r="G247" s="1079"/>
      <c r="H247" s="1080"/>
      <c r="I247" s="1110">
        <v>76</v>
      </c>
      <c r="J247" s="1111"/>
      <c r="K247" s="1112"/>
      <c r="L247" s="656">
        <v>90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</row>
    <row r="249" spans="1:116" ht="13.75" customHeight="1" thickBot="1" x14ac:dyDescent="0.4">
      <c r="B249" s="565" t="s">
        <v>624</v>
      </c>
      <c r="C249" s="669">
        <f>(C222/C5)*100</f>
        <v>10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</row>
    <row r="250" spans="1:116" ht="15" thickBot="1" x14ac:dyDescent="0.4">
      <c r="D250" s="1119" t="s">
        <v>338</v>
      </c>
      <c r="E250" s="663">
        <v>7.9710000000000001</v>
      </c>
      <c r="F250" s="263">
        <f>C246</f>
        <v>120</v>
      </c>
      <c r="G250" s="316">
        <f>E250*F250/60</f>
        <v>15.942</v>
      </c>
      <c r="H250" s="528">
        <f>G250+C222</f>
        <v>21.942</v>
      </c>
      <c r="J250" s="424"/>
      <c r="K250" s="43" t="s">
        <v>341</v>
      </c>
      <c r="AG250" s="285"/>
      <c r="AH250" s="1122"/>
      <c r="AI250" s="1122"/>
      <c r="AK250"/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f>C251</f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</row>
    <row r="252" spans="1:116" ht="15" thickBot="1" x14ac:dyDescent="0.4">
      <c r="B252" s="76" t="s">
        <v>203</v>
      </c>
      <c r="C252" s="667">
        <f>C253/60*C251</f>
        <v>4.5</v>
      </c>
      <c r="AF252" s="655" t="s">
        <v>635</v>
      </c>
      <c r="AG252" s="655" t="s">
        <v>636</v>
      </c>
      <c r="AH252" s="300">
        <f>AS238</f>
        <v>31.594648342224144</v>
      </c>
      <c r="AI252" s="300">
        <f>AH252*14.5</f>
        <v>458.12240096225008</v>
      </c>
      <c r="AJ252" s="1109">
        <f>(AI252+AI253)</f>
        <v>1382.7584009622501</v>
      </c>
      <c r="AK252"/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63.768000000000001</v>
      </c>
      <c r="AI253" s="300">
        <f>AH253*14.5</f>
        <v>924.63599999999997</v>
      </c>
      <c r="AJ253" s="1105"/>
      <c r="AK253"/>
    </row>
    <row r="254" spans="1:116" ht="14.5" thickBot="1" x14ac:dyDescent="0.35">
      <c r="B254" s="565" t="s">
        <v>624</v>
      </c>
      <c r="C254" s="670">
        <f>(C252/C5)*100</f>
        <v>7.5</v>
      </c>
      <c r="AH254" s="300">
        <f>AH255*C247</f>
        <v>24</v>
      </c>
      <c r="AI254" s="300">
        <f>AH254*14.5</f>
        <v>348</v>
      </c>
    </row>
    <row r="255" spans="1:116" ht="14.5" thickBot="1" x14ac:dyDescent="0.35">
      <c r="AG255" s="672" t="s">
        <v>638</v>
      </c>
      <c r="AH255" s="673">
        <f>COUNTIF(L240:AR240,$C$247)</f>
        <v>4</v>
      </c>
    </row>
    <row r="256" spans="1:116" x14ac:dyDescent="0.25">
      <c r="AJ256" s="43">
        <v>1154.1954959759796</v>
      </c>
    </row>
    <row r="257" spans="1:116" x14ac:dyDescent="0.25">
      <c r="AJ257" s="121">
        <f>AJ252-AJ256</f>
        <v>228.5629049862705</v>
      </c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>L$51</f>
        <v>0.11261596666666668</v>
      </c>
      <c r="M264" s="291">
        <f t="shared" ref="M264:BX264" si="280">M$51</f>
        <v>7.9282633333333352E-2</v>
      </c>
      <c r="N264" s="291">
        <f>N$51</f>
        <v>7.9282633333333352E-2</v>
      </c>
      <c r="O264" s="291">
        <f t="shared" si="280"/>
        <v>0</v>
      </c>
      <c r="P264" s="291">
        <f t="shared" si="280"/>
        <v>7.9282625405070029E-2</v>
      </c>
      <c r="Q264" s="291">
        <f t="shared" si="280"/>
        <v>7.9282633333333352E-2</v>
      </c>
      <c r="R264" s="291">
        <f t="shared" si="280"/>
        <v>0</v>
      </c>
      <c r="S264" s="291">
        <f t="shared" si="280"/>
        <v>7.9282625405070029E-2</v>
      </c>
      <c r="T264" s="291">
        <f t="shared" si="280"/>
        <v>7.9282633333333297E-2</v>
      </c>
      <c r="U264" s="291">
        <f t="shared" si="280"/>
        <v>7.9282633333333297E-2</v>
      </c>
      <c r="V264" s="291">
        <f t="shared" si="280"/>
        <v>0</v>
      </c>
      <c r="W264" s="291">
        <f t="shared" si="280"/>
        <v>7.9282625405070029E-2</v>
      </c>
      <c r="X264" s="291">
        <f t="shared" si="280"/>
        <v>7.9282633333333297E-2</v>
      </c>
      <c r="Y264" s="291">
        <f t="shared" si="280"/>
        <v>6.2002633333333335E-2</v>
      </c>
      <c r="Z264" s="291">
        <f t="shared" si="280"/>
        <v>6.2002633333333335E-2</v>
      </c>
      <c r="AA264" s="291">
        <f t="shared" si="280"/>
        <v>6.2002633333333224E-2</v>
      </c>
      <c r="AB264" s="291">
        <f t="shared" si="280"/>
        <v>6.2002633333333446E-2</v>
      </c>
      <c r="AC264" s="291">
        <f t="shared" si="280"/>
        <v>6.2002633333333446E-2</v>
      </c>
      <c r="AD264" s="291">
        <f t="shared" si="280"/>
        <v>6.2002633333333446E-2</v>
      </c>
      <c r="AE264" s="291">
        <f t="shared" si="280"/>
        <v>6.2002633333333446E-2</v>
      </c>
      <c r="AF264" s="291">
        <f t="shared" si="280"/>
        <v>6.2002633333333446E-2</v>
      </c>
      <c r="AG264" s="291">
        <f t="shared" si="280"/>
        <v>6.2002633333333446E-2</v>
      </c>
      <c r="AH264" s="291">
        <f t="shared" si="280"/>
        <v>6.2002633333333446E-2</v>
      </c>
      <c r="AI264" s="291">
        <f t="shared" si="280"/>
        <v>6.2002633333333446E-2</v>
      </c>
      <c r="AJ264" s="291">
        <f t="shared" si="280"/>
        <v>6.2002633333333446E-2</v>
      </c>
      <c r="AK264" s="291">
        <f t="shared" si="280"/>
        <v>6.2002633333333446E-2</v>
      </c>
      <c r="AL264" s="291">
        <f t="shared" si="280"/>
        <v>6.2002633333333446E-2</v>
      </c>
      <c r="AM264" s="291">
        <f t="shared" si="280"/>
        <v>6.2002633333333446E-2</v>
      </c>
      <c r="AN264" s="291">
        <f t="shared" si="280"/>
        <v>6.2002633333333446E-2</v>
      </c>
      <c r="AO264" s="291">
        <f t="shared" si="280"/>
        <v>6.2002633333333446E-2</v>
      </c>
      <c r="AP264" s="291">
        <f t="shared" si="280"/>
        <v>6.2002633333333446E-2</v>
      </c>
      <c r="AQ264" s="291">
        <f t="shared" si="280"/>
        <v>6.2002633333333446E-2</v>
      </c>
      <c r="AR264" s="291">
        <f t="shared" si="280"/>
        <v>6.2002633333333446E-2</v>
      </c>
      <c r="AS264" s="291">
        <f t="shared" si="280"/>
        <v>6.2002633333333446E-2</v>
      </c>
      <c r="AT264" s="291">
        <f t="shared" si="280"/>
        <v>6.2002633333333446E-2</v>
      </c>
      <c r="AU264" s="291">
        <f t="shared" si="280"/>
        <v>6.2002633333333446E-2</v>
      </c>
      <c r="AV264" s="291">
        <f t="shared" si="280"/>
        <v>6.2002633333333446E-2</v>
      </c>
      <c r="AW264" s="291">
        <f t="shared" si="280"/>
        <v>6.2002633333333446E-2</v>
      </c>
      <c r="AX264" s="291">
        <f t="shared" si="280"/>
        <v>6.2002633333333446E-2</v>
      </c>
      <c r="AY264" s="291">
        <f t="shared" si="280"/>
        <v>6.2002633333333446E-2</v>
      </c>
      <c r="AZ264" s="291">
        <f t="shared" si="280"/>
        <v>6.2002633333333446E-2</v>
      </c>
      <c r="BA264" s="291">
        <f t="shared" si="280"/>
        <v>6.2002633333333446E-2</v>
      </c>
      <c r="BB264" s="291">
        <f t="shared" si="280"/>
        <v>6.2002633333333446E-2</v>
      </c>
      <c r="BC264" s="291">
        <f t="shared" si="280"/>
        <v>6.2002633333333446E-2</v>
      </c>
      <c r="BD264" s="291">
        <f t="shared" si="280"/>
        <v>6.2002633333333446E-2</v>
      </c>
      <c r="BE264" s="291">
        <f t="shared" si="280"/>
        <v>6.2002633333333446E-2</v>
      </c>
      <c r="BF264" s="291">
        <f t="shared" si="280"/>
        <v>6.2002633333333446E-2</v>
      </c>
      <c r="BG264" s="291">
        <f t="shared" si="280"/>
        <v>6.2002633333333446E-2</v>
      </c>
      <c r="BH264" s="291">
        <f t="shared" si="280"/>
        <v>6.2002633333333446E-2</v>
      </c>
      <c r="BI264" s="291">
        <f t="shared" si="280"/>
        <v>6.2002633333333446E-2</v>
      </c>
      <c r="BJ264" s="291">
        <f t="shared" si="280"/>
        <v>6.2002633333333446E-2</v>
      </c>
      <c r="BK264" s="291">
        <f t="shared" si="280"/>
        <v>6.2002633333333446E-2</v>
      </c>
      <c r="BL264" s="291">
        <f t="shared" si="280"/>
        <v>6.2002633333333446E-2</v>
      </c>
      <c r="BM264" s="291">
        <f t="shared" si="280"/>
        <v>6.2002633333333446E-2</v>
      </c>
      <c r="BN264" s="291">
        <f t="shared" si="280"/>
        <v>6.2002633333333446E-2</v>
      </c>
      <c r="BO264" s="291">
        <f t="shared" si="280"/>
        <v>6.2002633333333446E-2</v>
      </c>
      <c r="BP264" s="291">
        <f t="shared" si="280"/>
        <v>6.2002633333333446E-2</v>
      </c>
      <c r="BQ264" s="291">
        <f t="shared" si="280"/>
        <v>6.2002633333333446E-2</v>
      </c>
      <c r="BR264" s="291">
        <f t="shared" si="280"/>
        <v>6.2002633333333446E-2</v>
      </c>
      <c r="BS264" s="291">
        <f t="shared" si="280"/>
        <v>6.2002633333333446E-2</v>
      </c>
      <c r="BT264" s="291">
        <f t="shared" si="280"/>
        <v>6.2002633333333446E-2</v>
      </c>
      <c r="BU264" s="291">
        <f t="shared" si="280"/>
        <v>6.2002633333333446E-2</v>
      </c>
      <c r="BV264" s="291">
        <f t="shared" si="280"/>
        <v>6.2002633333333446E-2</v>
      </c>
      <c r="BW264" s="291">
        <f t="shared" si="280"/>
        <v>6.2002633333333446E-2</v>
      </c>
      <c r="BX264" s="291">
        <f t="shared" si="280"/>
        <v>6.2002633333333446E-2</v>
      </c>
      <c r="BY264" s="291">
        <f t="shared" ref="BY264:CZ264" si="281">BY$51</f>
        <v>6.2002633333333002E-2</v>
      </c>
      <c r="BZ264" s="291">
        <f t="shared" si="281"/>
        <v>6.2002633333333002E-2</v>
      </c>
      <c r="CA264" s="291">
        <f t="shared" si="281"/>
        <v>6.2002633333333002E-2</v>
      </c>
      <c r="CB264" s="291">
        <f t="shared" si="281"/>
        <v>6.2002633333333002E-2</v>
      </c>
      <c r="CC264" s="291">
        <f t="shared" si="281"/>
        <v>6.2002633333333002E-2</v>
      </c>
      <c r="CD264" s="291">
        <f t="shared" si="281"/>
        <v>6.2002633333333002E-2</v>
      </c>
      <c r="CE264" s="291">
        <f t="shared" si="281"/>
        <v>6.2002633333333002E-2</v>
      </c>
      <c r="CF264" s="291">
        <f t="shared" si="281"/>
        <v>6.2002633333333002E-2</v>
      </c>
      <c r="CG264" s="291">
        <f t="shared" si="281"/>
        <v>6.2002633333333002E-2</v>
      </c>
      <c r="CH264" s="291">
        <f t="shared" si="281"/>
        <v>6.2002633333333002E-2</v>
      </c>
      <c r="CI264" s="291">
        <f t="shared" si="281"/>
        <v>6.2002633333333002E-2</v>
      </c>
      <c r="CJ264" s="291">
        <f>CJ$51</f>
        <v>6.2002633333333002E-2</v>
      </c>
      <c r="CK264" s="291">
        <f t="shared" si="281"/>
        <v>6.2002633333333002E-2</v>
      </c>
      <c r="CL264" s="291">
        <f t="shared" si="281"/>
        <v>6.2002633333333002E-2</v>
      </c>
      <c r="CM264" s="291">
        <f t="shared" si="281"/>
        <v>6.2002633333333002E-2</v>
      </c>
      <c r="CN264" s="291">
        <f t="shared" si="281"/>
        <v>6.2002633333333002E-2</v>
      </c>
      <c r="CO264" s="291">
        <f t="shared" si="281"/>
        <v>6.2002633333333002E-2</v>
      </c>
      <c r="CP264" s="291">
        <f t="shared" si="281"/>
        <v>6.2002633333333002E-2</v>
      </c>
      <c r="CQ264" s="291">
        <f t="shared" si="281"/>
        <v>6.2002633333333002E-2</v>
      </c>
      <c r="CR264" s="291">
        <f t="shared" si="281"/>
        <v>6.2002633333333002E-2</v>
      </c>
      <c r="CS264" s="291">
        <f t="shared" si="281"/>
        <v>6.2002633333333002E-2</v>
      </c>
      <c r="CT264" s="291">
        <f t="shared" si="281"/>
        <v>6.2002633333333002E-2</v>
      </c>
      <c r="CU264" s="291">
        <f t="shared" si="281"/>
        <v>6.2002633333333002E-2</v>
      </c>
      <c r="CV264" s="291">
        <f t="shared" si="281"/>
        <v>6.2002633333333002E-2</v>
      </c>
      <c r="CW264" s="291">
        <f t="shared" si="281"/>
        <v>6.2002633333333002E-2</v>
      </c>
      <c r="CX264" s="291">
        <f t="shared" si="281"/>
        <v>6.2002633333333002E-2</v>
      </c>
      <c r="CY264" s="291">
        <f t="shared" si="281"/>
        <v>6.2002633333333002E-2</v>
      </c>
      <c r="CZ264" s="291">
        <f t="shared" si="281"/>
        <v>6.2002633333333002E-2</v>
      </c>
      <c r="DA264" s="291">
        <f>CZ264</f>
        <v>6.2002633333333002E-2</v>
      </c>
      <c r="DB264" s="317">
        <f>SUM(L264:DA264)</f>
        <v>5.8483729428818725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282">M265</f>
        <v>#DIV/0!</v>
      </c>
      <c r="O265" s="295">
        <v>0</v>
      </c>
      <c r="P265" s="295" t="e">
        <f>N265</f>
        <v>#DIV/0!</v>
      </c>
      <c r="Q265" s="295" t="e">
        <f t="shared" si="282"/>
        <v>#DIV/0!</v>
      </c>
      <c r="R265" s="295" t="e">
        <f t="shared" si="282"/>
        <v>#DIV/0!</v>
      </c>
      <c r="S265" s="295" t="e">
        <f t="shared" si="282"/>
        <v>#DIV/0!</v>
      </c>
      <c r="T265" s="295" t="e">
        <f t="shared" si="282"/>
        <v>#DIV/0!</v>
      </c>
      <c r="U265" s="295" t="e">
        <f t="shared" si="282"/>
        <v>#DIV/0!</v>
      </c>
      <c r="V265" s="295">
        <v>0</v>
      </c>
      <c r="W265" s="295" t="e">
        <f>U265</f>
        <v>#DIV/0!</v>
      </c>
      <c r="X265" s="295" t="e">
        <f t="shared" si="282"/>
        <v>#DIV/0!</v>
      </c>
      <c r="Y265" s="295" t="e">
        <f t="shared" si="282"/>
        <v>#DIV/0!</v>
      </c>
      <c r="Z265" s="295" t="e">
        <f t="shared" si="282"/>
        <v>#DIV/0!</v>
      </c>
      <c r="AA265" s="295" t="e">
        <f t="shared" si="282"/>
        <v>#DIV/0!</v>
      </c>
      <c r="AB265" s="295" t="e">
        <f t="shared" si="282"/>
        <v>#DIV/0!</v>
      </c>
      <c r="AC265" s="295" t="e">
        <f t="shared" si="282"/>
        <v>#DIV/0!</v>
      </c>
      <c r="AD265" s="295" t="e">
        <f t="shared" si="282"/>
        <v>#DIV/0!</v>
      </c>
      <c r="AE265" s="295" t="e">
        <f t="shared" si="282"/>
        <v>#DIV/0!</v>
      </c>
      <c r="AF265" s="295" t="e">
        <f t="shared" si="282"/>
        <v>#DIV/0!</v>
      </c>
      <c r="AG265" s="295" t="e">
        <f t="shared" si="282"/>
        <v>#DIV/0!</v>
      </c>
      <c r="AH265" s="295" t="e">
        <f t="shared" si="282"/>
        <v>#DIV/0!</v>
      </c>
      <c r="AI265" s="295" t="e">
        <f t="shared" si="282"/>
        <v>#DIV/0!</v>
      </c>
      <c r="AJ265" s="295" t="e">
        <f t="shared" si="282"/>
        <v>#DIV/0!</v>
      </c>
      <c r="AK265" s="295" t="e">
        <f t="shared" si="282"/>
        <v>#DIV/0!</v>
      </c>
      <c r="AL265" s="295" t="e">
        <f t="shared" si="282"/>
        <v>#DIV/0!</v>
      </c>
      <c r="AM265" s="295" t="e">
        <f t="shared" si="282"/>
        <v>#DIV/0!</v>
      </c>
      <c r="AN265" s="295" t="e">
        <f t="shared" si="282"/>
        <v>#DIV/0!</v>
      </c>
      <c r="AO265" s="295" t="e">
        <f t="shared" si="282"/>
        <v>#DIV/0!</v>
      </c>
      <c r="AP265" s="295" t="e">
        <f t="shared" si="282"/>
        <v>#DIV/0!</v>
      </c>
      <c r="AQ265" s="295" t="e">
        <f t="shared" si="282"/>
        <v>#DIV/0!</v>
      </c>
      <c r="AR265" s="295" t="e">
        <f t="shared" si="282"/>
        <v>#DIV/0!</v>
      </c>
      <c r="AS265" s="295" t="e">
        <f t="shared" si="282"/>
        <v>#DIV/0!</v>
      </c>
      <c r="AT265" s="295" t="e">
        <f t="shared" si="282"/>
        <v>#DIV/0!</v>
      </c>
      <c r="AU265" s="295" t="e">
        <f t="shared" si="282"/>
        <v>#DIV/0!</v>
      </c>
      <c r="AV265" s="295" t="e">
        <f t="shared" si="282"/>
        <v>#DIV/0!</v>
      </c>
      <c r="AW265" s="295" t="e">
        <f t="shared" si="282"/>
        <v>#DIV/0!</v>
      </c>
      <c r="AX265" s="295" t="e">
        <f t="shared" si="282"/>
        <v>#DIV/0!</v>
      </c>
      <c r="AY265" s="295" t="e">
        <f t="shared" si="282"/>
        <v>#DIV/0!</v>
      </c>
      <c r="AZ265" s="295" t="e">
        <f t="shared" si="282"/>
        <v>#DIV/0!</v>
      </c>
      <c r="BA265" s="295" t="e">
        <f t="shared" si="282"/>
        <v>#DIV/0!</v>
      </c>
      <c r="BB265" s="295" t="e">
        <f t="shared" si="282"/>
        <v>#DIV/0!</v>
      </c>
      <c r="BC265" s="295" t="e">
        <f t="shared" si="282"/>
        <v>#DIV/0!</v>
      </c>
      <c r="BD265" s="295" t="e">
        <f t="shared" si="282"/>
        <v>#DIV/0!</v>
      </c>
      <c r="BE265" s="295" t="e">
        <f t="shared" si="282"/>
        <v>#DIV/0!</v>
      </c>
      <c r="BF265" s="295" t="e">
        <f t="shared" si="282"/>
        <v>#DIV/0!</v>
      </c>
      <c r="BG265" s="295" t="e">
        <f t="shared" si="282"/>
        <v>#DIV/0!</v>
      </c>
      <c r="BH265" s="295" t="e">
        <f t="shared" si="282"/>
        <v>#DIV/0!</v>
      </c>
      <c r="BI265" s="295" t="e">
        <f t="shared" si="282"/>
        <v>#DIV/0!</v>
      </c>
      <c r="BJ265" s="295" t="e">
        <f t="shared" si="282"/>
        <v>#DIV/0!</v>
      </c>
      <c r="BK265" s="295" t="e">
        <f t="shared" si="282"/>
        <v>#DIV/0!</v>
      </c>
      <c r="BL265" s="295" t="e">
        <f t="shared" si="282"/>
        <v>#DIV/0!</v>
      </c>
      <c r="BM265" s="295" t="e">
        <f t="shared" si="282"/>
        <v>#DIV/0!</v>
      </c>
      <c r="BN265" s="295" t="e">
        <f t="shared" si="282"/>
        <v>#DIV/0!</v>
      </c>
      <c r="BO265" s="295" t="e">
        <f t="shared" si="282"/>
        <v>#DIV/0!</v>
      </c>
      <c r="BP265" s="295" t="e">
        <f t="shared" si="282"/>
        <v>#DIV/0!</v>
      </c>
      <c r="BQ265" s="295" t="e">
        <f t="shared" si="282"/>
        <v>#DIV/0!</v>
      </c>
      <c r="BR265" s="295" t="e">
        <f t="shared" si="282"/>
        <v>#DIV/0!</v>
      </c>
      <c r="BS265" s="295" t="e">
        <f t="shared" si="282"/>
        <v>#DIV/0!</v>
      </c>
      <c r="BT265" s="295" t="e">
        <f t="shared" si="282"/>
        <v>#DIV/0!</v>
      </c>
      <c r="BU265" s="295" t="e">
        <f t="shared" si="282"/>
        <v>#DIV/0!</v>
      </c>
      <c r="BV265" s="295" t="e">
        <f t="shared" si="282"/>
        <v>#DIV/0!</v>
      </c>
      <c r="BW265" s="295" t="e">
        <f t="shared" si="282"/>
        <v>#DIV/0!</v>
      </c>
      <c r="BX265" s="295" t="e">
        <f t="shared" si="282"/>
        <v>#DIV/0!</v>
      </c>
      <c r="BY265" s="295" t="e">
        <f t="shared" si="282"/>
        <v>#DIV/0!</v>
      </c>
      <c r="BZ265" s="295" t="e">
        <f t="shared" ref="BZ265:DA265" si="283">BY265</f>
        <v>#DIV/0!</v>
      </c>
      <c r="CA265" s="295" t="e">
        <f t="shared" si="283"/>
        <v>#DIV/0!</v>
      </c>
      <c r="CB265" s="295" t="e">
        <f t="shared" si="283"/>
        <v>#DIV/0!</v>
      </c>
      <c r="CC265" s="295" t="e">
        <f t="shared" si="283"/>
        <v>#DIV/0!</v>
      </c>
      <c r="CD265" s="295" t="e">
        <f t="shared" si="283"/>
        <v>#DIV/0!</v>
      </c>
      <c r="CE265" s="295" t="e">
        <f t="shared" si="283"/>
        <v>#DIV/0!</v>
      </c>
      <c r="CF265" s="295" t="e">
        <f t="shared" si="283"/>
        <v>#DIV/0!</v>
      </c>
      <c r="CG265" s="295" t="e">
        <f t="shared" si="283"/>
        <v>#DIV/0!</v>
      </c>
      <c r="CH265" s="295" t="e">
        <f t="shared" si="283"/>
        <v>#DIV/0!</v>
      </c>
      <c r="CI265" s="295" t="e">
        <f t="shared" si="283"/>
        <v>#DIV/0!</v>
      </c>
      <c r="CJ265" s="295" t="e">
        <f t="shared" si="283"/>
        <v>#DIV/0!</v>
      </c>
      <c r="CK265" s="295" t="e">
        <f t="shared" si="283"/>
        <v>#DIV/0!</v>
      </c>
      <c r="CL265" s="295" t="e">
        <f t="shared" si="283"/>
        <v>#DIV/0!</v>
      </c>
      <c r="CM265" s="295" t="e">
        <f t="shared" si="283"/>
        <v>#DIV/0!</v>
      </c>
      <c r="CN265" s="295" t="e">
        <f t="shared" si="283"/>
        <v>#DIV/0!</v>
      </c>
      <c r="CO265" s="295" t="e">
        <f t="shared" si="283"/>
        <v>#DIV/0!</v>
      </c>
      <c r="CP265" s="295" t="e">
        <f t="shared" si="283"/>
        <v>#DIV/0!</v>
      </c>
      <c r="CQ265" s="295" t="e">
        <f t="shared" si="283"/>
        <v>#DIV/0!</v>
      </c>
      <c r="CR265" s="295" t="e">
        <f t="shared" si="283"/>
        <v>#DIV/0!</v>
      </c>
      <c r="CS265" s="295" t="e">
        <f t="shared" si="283"/>
        <v>#DIV/0!</v>
      </c>
      <c r="CT265" s="295" t="e">
        <f t="shared" si="283"/>
        <v>#DIV/0!</v>
      </c>
      <c r="CU265" s="295" t="e">
        <f t="shared" si="283"/>
        <v>#DIV/0!</v>
      </c>
      <c r="CV265" s="295" t="e">
        <f t="shared" si="283"/>
        <v>#DIV/0!</v>
      </c>
      <c r="CW265" s="295" t="e">
        <f t="shared" si="283"/>
        <v>#DIV/0!</v>
      </c>
      <c r="CX265" s="295" t="e">
        <f t="shared" si="283"/>
        <v>#DIV/0!</v>
      </c>
      <c r="CY265" s="295" t="e">
        <f t="shared" si="283"/>
        <v>#DIV/0!</v>
      </c>
      <c r="CZ265" s="295" t="e">
        <f t="shared" si="283"/>
        <v>#DIV/0!</v>
      </c>
      <c r="DA265" s="295" t="e">
        <f t="shared" si="283"/>
        <v>#DIV/0!</v>
      </c>
      <c r="DB265" s="317" t="e">
        <f t="shared" ref="DB265:DB266" si="284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285">SUM(M264:M265)</f>
        <v>#DIV/0!</v>
      </c>
      <c r="N266" s="295" t="e">
        <f t="shared" si="285"/>
        <v>#DIV/0!</v>
      </c>
      <c r="O266" s="295">
        <v>0</v>
      </c>
      <c r="P266" s="295" t="e">
        <f t="shared" si="285"/>
        <v>#DIV/0!</v>
      </c>
      <c r="Q266" s="295" t="e">
        <f t="shared" si="285"/>
        <v>#DIV/0!</v>
      </c>
      <c r="R266" s="295" t="e">
        <f t="shared" si="285"/>
        <v>#DIV/0!</v>
      </c>
      <c r="S266" s="295" t="e">
        <f t="shared" si="285"/>
        <v>#DIV/0!</v>
      </c>
      <c r="T266" s="295" t="e">
        <f t="shared" si="285"/>
        <v>#DIV/0!</v>
      </c>
      <c r="U266" s="295" t="e">
        <f t="shared" si="285"/>
        <v>#DIV/0!</v>
      </c>
      <c r="V266" s="295">
        <f t="shared" si="285"/>
        <v>0</v>
      </c>
      <c r="W266" s="295" t="e">
        <f t="shared" si="285"/>
        <v>#DIV/0!</v>
      </c>
      <c r="X266" s="295" t="e">
        <f t="shared" si="285"/>
        <v>#DIV/0!</v>
      </c>
      <c r="Y266" s="295" t="e">
        <f t="shared" si="285"/>
        <v>#DIV/0!</v>
      </c>
      <c r="Z266" s="295" t="e">
        <f t="shared" si="285"/>
        <v>#DIV/0!</v>
      </c>
      <c r="AA266" s="295" t="e">
        <f t="shared" si="285"/>
        <v>#DIV/0!</v>
      </c>
      <c r="AB266" s="295" t="e">
        <f t="shared" si="285"/>
        <v>#DIV/0!</v>
      </c>
      <c r="AC266" s="295" t="e">
        <f t="shared" si="285"/>
        <v>#DIV/0!</v>
      </c>
      <c r="AD266" s="295" t="e">
        <f t="shared" si="285"/>
        <v>#DIV/0!</v>
      </c>
      <c r="AE266" s="295" t="e">
        <f t="shared" si="285"/>
        <v>#DIV/0!</v>
      </c>
      <c r="AF266" s="295" t="e">
        <f t="shared" si="285"/>
        <v>#DIV/0!</v>
      </c>
      <c r="AG266" s="295" t="e">
        <f t="shared" si="285"/>
        <v>#DIV/0!</v>
      </c>
      <c r="AH266" s="295" t="e">
        <f t="shared" si="285"/>
        <v>#DIV/0!</v>
      </c>
      <c r="AI266" s="295" t="e">
        <f t="shared" si="285"/>
        <v>#DIV/0!</v>
      </c>
      <c r="AJ266" s="295" t="e">
        <f t="shared" si="285"/>
        <v>#DIV/0!</v>
      </c>
      <c r="AK266" s="295" t="e">
        <f t="shared" si="285"/>
        <v>#DIV/0!</v>
      </c>
      <c r="AL266" s="295" t="e">
        <f t="shared" si="285"/>
        <v>#DIV/0!</v>
      </c>
      <c r="AM266" s="295" t="e">
        <f t="shared" si="285"/>
        <v>#DIV/0!</v>
      </c>
      <c r="AN266" s="295" t="e">
        <f t="shared" si="285"/>
        <v>#DIV/0!</v>
      </c>
      <c r="AO266" s="295" t="e">
        <f t="shared" si="285"/>
        <v>#DIV/0!</v>
      </c>
      <c r="AP266" s="295" t="e">
        <f t="shared" si="285"/>
        <v>#DIV/0!</v>
      </c>
      <c r="AQ266" s="295" t="e">
        <f t="shared" si="285"/>
        <v>#DIV/0!</v>
      </c>
      <c r="AR266" s="295" t="e">
        <f t="shared" si="285"/>
        <v>#DIV/0!</v>
      </c>
      <c r="AS266" s="295" t="e">
        <f t="shared" si="285"/>
        <v>#DIV/0!</v>
      </c>
      <c r="AT266" s="295" t="e">
        <f t="shared" si="285"/>
        <v>#DIV/0!</v>
      </c>
      <c r="AU266" s="295" t="e">
        <f t="shared" si="285"/>
        <v>#DIV/0!</v>
      </c>
      <c r="AV266" s="295" t="e">
        <f t="shared" si="285"/>
        <v>#DIV/0!</v>
      </c>
      <c r="AW266" s="295" t="e">
        <f t="shared" si="285"/>
        <v>#DIV/0!</v>
      </c>
      <c r="AX266" s="295" t="e">
        <f t="shared" si="285"/>
        <v>#DIV/0!</v>
      </c>
      <c r="AY266" s="295" t="e">
        <f t="shared" si="285"/>
        <v>#DIV/0!</v>
      </c>
      <c r="AZ266" s="295" t="e">
        <f t="shared" si="285"/>
        <v>#DIV/0!</v>
      </c>
      <c r="BA266" s="295" t="e">
        <f t="shared" si="285"/>
        <v>#DIV/0!</v>
      </c>
      <c r="BB266" s="295" t="e">
        <f t="shared" si="285"/>
        <v>#DIV/0!</v>
      </c>
      <c r="BC266" s="295" t="e">
        <f t="shared" si="285"/>
        <v>#DIV/0!</v>
      </c>
      <c r="BD266" s="295" t="e">
        <f t="shared" si="285"/>
        <v>#DIV/0!</v>
      </c>
      <c r="BE266" s="295" t="e">
        <f t="shared" si="285"/>
        <v>#DIV/0!</v>
      </c>
      <c r="BF266" s="295" t="e">
        <f t="shared" si="285"/>
        <v>#DIV/0!</v>
      </c>
      <c r="BG266" s="295" t="e">
        <f t="shared" si="285"/>
        <v>#DIV/0!</v>
      </c>
      <c r="BH266" s="295" t="e">
        <f t="shared" si="285"/>
        <v>#DIV/0!</v>
      </c>
      <c r="BI266" s="295" t="e">
        <f t="shared" si="285"/>
        <v>#DIV/0!</v>
      </c>
      <c r="BJ266" s="295" t="e">
        <f t="shared" si="285"/>
        <v>#DIV/0!</v>
      </c>
      <c r="BK266" s="295" t="e">
        <f t="shared" si="285"/>
        <v>#DIV/0!</v>
      </c>
      <c r="BL266" s="295" t="e">
        <f t="shared" si="285"/>
        <v>#DIV/0!</v>
      </c>
      <c r="BM266" s="295" t="e">
        <f t="shared" si="285"/>
        <v>#DIV/0!</v>
      </c>
      <c r="BN266" s="295" t="e">
        <f t="shared" si="285"/>
        <v>#DIV/0!</v>
      </c>
      <c r="BO266" s="295" t="e">
        <f t="shared" si="285"/>
        <v>#DIV/0!</v>
      </c>
      <c r="BP266" s="295" t="e">
        <f t="shared" si="285"/>
        <v>#DIV/0!</v>
      </c>
      <c r="BQ266" s="295" t="e">
        <f t="shared" si="285"/>
        <v>#DIV/0!</v>
      </c>
      <c r="BR266" s="295" t="e">
        <f t="shared" si="285"/>
        <v>#DIV/0!</v>
      </c>
      <c r="BS266" s="295" t="e">
        <f t="shared" si="285"/>
        <v>#DIV/0!</v>
      </c>
      <c r="BT266" s="295" t="e">
        <f t="shared" si="285"/>
        <v>#DIV/0!</v>
      </c>
      <c r="BU266" s="295" t="e">
        <f t="shared" si="285"/>
        <v>#DIV/0!</v>
      </c>
      <c r="BV266" s="295" t="e">
        <f t="shared" si="285"/>
        <v>#DIV/0!</v>
      </c>
      <c r="BW266" s="295" t="e">
        <f t="shared" si="285"/>
        <v>#DIV/0!</v>
      </c>
      <c r="BX266" s="295" t="e">
        <f t="shared" si="285"/>
        <v>#DIV/0!</v>
      </c>
      <c r="BY266" s="295" t="e">
        <f t="shared" ref="BY266:DA266" si="286">SUM(BY264:BY265)</f>
        <v>#DIV/0!</v>
      </c>
      <c r="BZ266" s="295" t="e">
        <f t="shared" si="286"/>
        <v>#DIV/0!</v>
      </c>
      <c r="CA266" s="295" t="e">
        <f t="shared" si="286"/>
        <v>#DIV/0!</v>
      </c>
      <c r="CB266" s="295" t="e">
        <f t="shared" si="286"/>
        <v>#DIV/0!</v>
      </c>
      <c r="CC266" s="295" t="e">
        <f t="shared" si="286"/>
        <v>#DIV/0!</v>
      </c>
      <c r="CD266" s="295" t="e">
        <f t="shared" si="286"/>
        <v>#DIV/0!</v>
      </c>
      <c r="CE266" s="295" t="e">
        <f t="shared" si="286"/>
        <v>#DIV/0!</v>
      </c>
      <c r="CF266" s="295" t="e">
        <f t="shared" si="286"/>
        <v>#DIV/0!</v>
      </c>
      <c r="CG266" s="295" t="e">
        <f t="shared" si="286"/>
        <v>#DIV/0!</v>
      </c>
      <c r="CH266" s="295" t="e">
        <f t="shared" si="286"/>
        <v>#DIV/0!</v>
      </c>
      <c r="CI266" s="295" t="e">
        <f t="shared" si="286"/>
        <v>#DIV/0!</v>
      </c>
      <c r="CJ266" s="295" t="e">
        <f t="shared" si="286"/>
        <v>#DIV/0!</v>
      </c>
      <c r="CK266" s="295" t="e">
        <f t="shared" si="286"/>
        <v>#DIV/0!</v>
      </c>
      <c r="CL266" s="295" t="e">
        <f t="shared" si="286"/>
        <v>#DIV/0!</v>
      </c>
      <c r="CM266" s="295" t="e">
        <f t="shared" si="286"/>
        <v>#DIV/0!</v>
      </c>
      <c r="CN266" s="295" t="e">
        <f t="shared" si="286"/>
        <v>#DIV/0!</v>
      </c>
      <c r="CO266" s="295" t="e">
        <f t="shared" si="286"/>
        <v>#DIV/0!</v>
      </c>
      <c r="CP266" s="295" t="e">
        <f t="shared" si="286"/>
        <v>#DIV/0!</v>
      </c>
      <c r="CQ266" s="295" t="e">
        <f t="shared" si="286"/>
        <v>#DIV/0!</v>
      </c>
      <c r="CR266" s="295" t="e">
        <f t="shared" si="286"/>
        <v>#DIV/0!</v>
      </c>
      <c r="CS266" s="295" t="e">
        <f t="shared" si="286"/>
        <v>#DIV/0!</v>
      </c>
      <c r="CT266" s="295" t="e">
        <f t="shared" si="286"/>
        <v>#DIV/0!</v>
      </c>
      <c r="CU266" s="295" t="e">
        <f t="shared" si="286"/>
        <v>#DIV/0!</v>
      </c>
      <c r="CV266" s="295" t="e">
        <f t="shared" si="286"/>
        <v>#DIV/0!</v>
      </c>
      <c r="CW266" s="295" t="e">
        <f t="shared" si="286"/>
        <v>#DIV/0!</v>
      </c>
      <c r="CX266" s="295" t="e">
        <f t="shared" si="286"/>
        <v>#DIV/0!</v>
      </c>
      <c r="CY266" s="295" t="e">
        <f t="shared" si="286"/>
        <v>#DIV/0!</v>
      </c>
      <c r="CZ266" s="295" t="e">
        <f t="shared" si="286"/>
        <v>#DIV/0!</v>
      </c>
      <c r="DA266" s="295" t="e">
        <f t="shared" si="286"/>
        <v>#DIV/0!</v>
      </c>
      <c r="DB266" s="317" t="e">
        <f t="shared" si="284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 t="str">
        <f>IF(OR($C$273=2,$C$273=2,$C$273=2)=TRUE,$G$278," ")</f>
        <v> </v>
      </c>
      <c r="N267" s="660" t="str">
        <f>IF(OR($C$273=3,$C$273=3,$C$273=3)=TRUE,$G$278," ")</f>
        <v> </v>
      </c>
      <c r="O267" s="661"/>
      <c r="P267" s="660" t="str">
        <f>IF(OR($C$273=2,$C$273=4,$C$273=4)=TRUE,$G$278," ")</f>
        <v> </v>
      </c>
      <c r="Q267" s="660" t="str">
        <f>IF(OR($C$273=5,$C$273=5,$C$273=5)=TRUE,$G$278," ")</f>
        <v> </v>
      </c>
      <c r="R267" s="661"/>
      <c r="S267" s="660" t="str">
        <f>IF(OR($C$273=2,$C$273=3,$C$273=6)=TRUE,$G$278," ")</f>
        <v> </v>
      </c>
      <c r="T267" s="660">
        <f>IF(OR($C$273=7,$C$273=7,$C$273=7)=TRUE,$G$278," ")</f>
        <v>15.942</v>
      </c>
      <c r="U267" s="660" t="str">
        <f>IF(OR($C$273=2,$C$273=4,$C$273=8)=TRUE,$G$278," ")</f>
        <v> </v>
      </c>
      <c r="V267" s="661"/>
      <c r="W267" s="660" t="str">
        <f>IF(OR($C$273=3,$C$273=9,$C$273=9)=TRUE,$G$278," ")</f>
        <v> </v>
      </c>
      <c r="X267" s="661" t="str">
        <f>IF(OR($C$273=2,$C$273=5,$C$273=$G$278)=TRUE,$G$278," ")</f>
        <v> </v>
      </c>
      <c r="Y267" s="662"/>
      <c r="Z267" s="660" t="str">
        <f>IF(OR($C$273=2,$C$273=4,$C$273=3,$C$273=6)=TRUE,$G$278," ")</f>
        <v> </v>
      </c>
      <c r="AA267" s="662"/>
      <c r="AB267" s="660">
        <f>IF(OR($C$273=2,$C$273=7,$C$273=7)=TRUE,$G$278," ")</f>
        <v>15.942</v>
      </c>
      <c r="AC267" s="660" t="str">
        <f>IF(OR($C$273=3,$C$273=5,$C$273=5)=TRUE,$G$278," ")</f>
        <v> </v>
      </c>
      <c r="AD267" s="660" t="str">
        <f>IF(OR($C$273=2,$C$273=4,$C$273=8)=TRUE,$G$278," ")</f>
        <v> </v>
      </c>
      <c r="AE267" s="662"/>
      <c r="AF267" s="660" t="str">
        <f>IF(OR($C$273=2,$C$273=3,$C$273=6,$C$273=9)=TRUE,$G$278," ")</f>
        <v> </v>
      </c>
      <c r="AG267" s="659"/>
      <c r="AH267" s="662" t="str">
        <f>IF(OR($C$273=2,$C$273=5,$C$273=4)=TRUE,$G$278," ")</f>
        <v> </v>
      </c>
      <c r="AI267" s="660">
        <f>IF(OR($C$273=3,$C$273=7,$C$273=7)=TRUE,$G$278," ")</f>
        <v>15.942</v>
      </c>
      <c r="AJ267" s="662" t="str">
        <f>IF(OR($C$273=2,$C$273=2,$C$273=2)=TRUE,$G$278," ")</f>
        <v> </v>
      </c>
      <c r="AK267" s="662"/>
      <c r="AL267" s="662" t="str">
        <f>IF(OR($C$273=2,$C$273=3,$C$273=4,$C$273=6,$C$273=8)=TRUE,$G$278," ")</f>
        <v> </v>
      </c>
      <c r="AM267" s="662" t="str">
        <f>IF(OR($C$273=5,$C$273=5,$C$273=5)=TRUE,$G$278," ")</f>
        <v> </v>
      </c>
      <c r="AN267" s="662" t="str">
        <f>IF(OR($C$273=2,$C$273=2,$C$273=2)=TRUE,$G$278," ")</f>
        <v> </v>
      </c>
      <c r="AO267" s="659" t="str">
        <f>IF(OR($C$273=3,$C$273=9,$C$273=9)=TRUE,$G$278," ")</f>
        <v> </v>
      </c>
      <c r="AP267" s="659">
        <f>IF(OR($C$273=2,$C$273=4,$C$273=7)=TRUE,$G$278," ")</f>
        <v>15.942</v>
      </c>
      <c r="AQ267" s="659"/>
      <c r="AR267" s="659" t="str">
        <f>IF(OR($C$273=2,$C$273=5,$C$273=3,$C$273=6)=TRUE,$G$278," ")</f>
        <v> </v>
      </c>
      <c r="AS267" s="659"/>
      <c r="AT267" s="659" t="str">
        <f>IF(OR($C$273=2,$C$273=4,$C$273=8,$C$273=8)=TRUE,$G$278," ")</f>
        <v> </v>
      </c>
      <c r="AU267" s="659" t="str">
        <f>IF(OR($C$273=3,$C$273=3,$C$273=3,$C$273=3)=TRUE,$G$278," ")</f>
        <v> </v>
      </c>
      <c r="AV267" s="659" t="str">
        <f>IF(OR($C$273=2)=TRUE,$G$278," ")</f>
        <v> </v>
      </c>
      <c r="AW267" s="659">
        <f>IF(OR($C$273=5,$C$273=7)=TRUE,$G$278," ")</f>
        <v>15.942</v>
      </c>
      <c r="AX267" s="659" t="str">
        <f>IF(OR($C$273=2,$C$273=3,$C$273=4,$C$273=6)=TRUE,$G$278," ")</f>
        <v> </v>
      </c>
      <c r="AY267" s="659"/>
      <c r="AZ267" s="659" t="str">
        <f>IF(OR($C$273=2)=TRUE,$G$278," ")</f>
        <v> </v>
      </c>
      <c r="BA267" s="659" t="str">
        <f>IF(OR($C$273=3)=TRUE,$G$278," ")</f>
        <v> </v>
      </c>
      <c r="BB267" s="659" t="str">
        <f>IF(OR($C$273=2,$C$273=5,$C$273=4,$C$273=8)=TRUE,$G$278," ")</f>
        <v> </v>
      </c>
      <c r="BC267" s="659"/>
      <c r="BD267" s="659">
        <f>IF(OR($C$273=2,$C$273=3,$C$273=7,$C$273=6)=TRUE,$G$278," ")</f>
        <v>15.942</v>
      </c>
      <c r="BE267" s="659"/>
      <c r="BF267" s="659" t="str">
        <f>IF(OR($C$273=2,$C$273=4)=TRUE,$G$278," ")</f>
        <v> </v>
      </c>
      <c r="BG267" s="659" t="str">
        <f>IF(OR($C$273=5,$C$273=3)=TRUE,$G$278," ")</f>
        <v> </v>
      </c>
      <c r="BH267" s="659" t="str">
        <f>IF(OR($C$273=2)=TRUE,$G$278," ")</f>
        <v> </v>
      </c>
      <c r="BI267" s="659"/>
      <c r="BJ267" s="659" t="str">
        <f>IF(OR($C$273=2,$C$273=3,$C$273=4,$C$273=6,$C$273=8)=TRUE,$G$278," ")</f>
        <v> </v>
      </c>
      <c r="BK267" s="659">
        <f>IF(OR($C$273=7)=TRUE,$G$278," ")</f>
        <v>15.942</v>
      </c>
      <c r="BL267" s="659" t="str">
        <f>IF(OR($C$273=2,$C$273=5)=TRUE,$G$278," ")</f>
        <v> </v>
      </c>
      <c r="BM267" s="659" t="str">
        <f>IF(OR($C$273=3)=TRUE,$G$278," ")</f>
        <v> </v>
      </c>
      <c r="BN267" s="659" t="str">
        <f>IF(OR($C$273=2,$C$273=4)=TRUE,$G$278," ")</f>
        <v> </v>
      </c>
      <c r="BO267" s="659"/>
      <c r="BP267" s="659" t="str">
        <f>IF(OR($C$273=2,$C$273=3,$C$273=6,$C$273=9)=TRUE,$G$278," ")</f>
        <v> </v>
      </c>
      <c r="BQ267" s="659" t="str">
        <f>IF(OR($C$273=5)=TRUE,$G$278," ")</f>
        <v> </v>
      </c>
      <c r="BR267" s="659">
        <f>IF(OR($C$273=2,$C$273=4,$C$273=7,$C$273=8)=TRUE,$G$278," ")</f>
        <v>15.942</v>
      </c>
      <c r="BS267" s="659" t="str">
        <f>IF(OR($C$273=3)=TRUE,$G$278," ")</f>
        <v> </v>
      </c>
      <c r="BT267" s="659" t="str">
        <f>IF(OR($C$273=2)=TRUE,$G$278," ")</f>
        <v> </v>
      </c>
      <c r="BU267" s="659"/>
      <c r="BV267" s="659" t="str">
        <f>IF(OR($C$273=2,$C$273=3,$C$273=4,$C$273=5,$C$273=6)=TRUE,$G$278," ")</f>
        <v> </v>
      </c>
      <c r="BW267" s="659"/>
      <c r="BX267" s="659" t="str">
        <f>IF(OR($C$273=2)=TRUE,$G$278," ")</f>
        <v> </v>
      </c>
      <c r="BY267" s="659">
        <f>IF(OR($C$273=3,$C$273=7,$C$273=9)=TRUE,$G$278," ")</f>
        <v>15.942</v>
      </c>
      <c r="BZ267" s="659" t="str">
        <f>IF(OR($C$273=2,$C$273=4,$C$273=8)=TRUE,$G$278," ")</f>
        <v> </v>
      </c>
      <c r="CA267" s="659" t="str">
        <f>IF(OR($C$273=5)=TRUE,$G$278," ")</f>
        <v> </v>
      </c>
      <c r="CB267" s="659" t="str">
        <f>IF(OR($C$273=2,$C$273=3,$C$273=3,$C$273=6)=TRUE,$G$278," ")</f>
        <v> </v>
      </c>
      <c r="CC267" s="659"/>
      <c r="CD267" s="659" t="str">
        <f>IF(OR($C$273=2,$C$273=4)=TRUE,$G$278," ")</f>
        <v> </v>
      </c>
      <c r="CE267" s="659" t="str">
        <f>IF(OR($C$273=3)=TRUE,$G$278," ")</f>
        <v> </v>
      </c>
      <c r="CF267" s="659">
        <f>IF(OR($C$273=2,$C$273=5,$C$273=7)=TRUE,$G$278," ")</f>
        <v>15.942</v>
      </c>
      <c r="CG267" s="659"/>
      <c r="CH267" s="659" t="str">
        <f>IF(OR($C$273=2,$C$273=2,$C$273=3,$C$273=6,$C$273=8,$C$273=4)=TRUE,$G$278," ")</f>
        <v> </v>
      </c>
      <c r="CI267" s="659"/>
      <c r="CJ267" s="659" t="str">
        <f>IF(OR($C$273=2)=TRUE,$G$278," ")</f>
        <v> </v>
      </c>
      <c r="CK267" s="659" t="str">
        <f>IF(OR($C$273=3,$C$273=5)=TRUE,$G$278," ")</f>
        <v> </v>
      </c>
      <c r="CL267" s="659" t="str">
        <f>IF(OR($C$273=2,$C$273=4)=TRUE,$G$278," ")</f>
        <v> </v>
      </c>
      <c r="CM267" s="659">
        <f>IF(OR($C$273=7)=TRUE,$G$278," ")</f>
        <v>15.942</v>
      </c>
      <c r="CN267" s="659" t="str">
        <f>IF(OR($C$273=2,$C$273=6,$C$273=3,$C$273=6)=TRUE,$G$278," ")</f>
        <v> </v>
      </c>
      <c r="CO267" s="659"/>
      <c r="CP267" s="659" t="str">
        <f>IF(OR($C$273=2,$C$273=5,$C$273=4,$C$273=8)=TRUE,$G$278," ")</f>
        <v> </v>
      </c>
      <c r="CQ267" s="659" t="str">
        <f>IF(OR($C$273=3,$C$273=9)=TRUE,$G$278," ")</f>
        <v> </v>
      </c>
      <c r="CR267" s="659" t="str">
        <f>IF(OR($C$273=2)=TRUE,$G$278," ")</f>
        <v> </v>
      </c>
      <c r="CS267" s="659"/>
      <c r="CT267" s="659">
        <f>IF(OR($C$273=2,$C$273=4,$C$273=3,$C$273=6,$C$273=7)=TRUE,$G$278," ")</f>
        <v>15.942</v>
      </c>
      <c r="CU267" s="659" t="str">
        <f>IF(OR($C$273=5)=TRUE,$G$278," ")</f>
        <v> </v>
      </c>
      <c r="CV267" s="659" t="str">
        <f>IF(OR($C$273=2)=TRUE,$G$278," ")</f>
        <v> </v>
      </c>
      <c r="CW267" s="659" t="str">
        <f>IF(OR($C$273=3)=TRUE,$G$278," ")</f>
        <v> </v>
      </c>
      <c r="CX267" s="659" t="str">
        <f>IF(OR($C$273=2,$C$273=4,$C$273=8)=TRUE,$G$278," ")</f>
        <v> </v>
      </c>
      <c r="CY267" s="659"/>
      <c r="CZ267" s="659" t="str">
        <f>IF(OR($C$273=2,$C$273=5,$C$273=3,$C$273=6,$C$273=9)=TRUE,$G$278," ")</f>
        <v> </v>
      </c>
      <c r="DA267" s="659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 t="str">
        <f>IF(OR($C$273=2,$C$273=2,$C$273=2)=TRUE,$C$275," ")</f>
        <v> </v>
      </c>
      <c r="N268" s="660" t="str">
        <f>IF(OR($C$273=3,$C$273=3,$C$273=3)=TRUE,$C$275," ")</f>
        <v> </v>
      </c>
      <c r="O268" s="661"/>
      <c r="P268" s="660" t="str">
        <f>IF(OR($C$273=2,$C$273=4,$C$273=4)=TRUE,$C$275," ")</f>
        <v> </v>
      </c>
      <c r="Q268" s="660" t="str">
        <f>IF(OR($C$273=5,$C$273=5,$C$273=5)=TRUE,$C$275," ")</f>
        <v> </v>
      </c>
      <c r="R268" s="661"/>
      <c r="S268" s="660" t="str">
        <f>IF(OR($C$273=2,$C$273=3,$C$273=6)=TRUE,$C$275," ")</f>
        <v> </v>
      </c>
      <c r="T268" s="660">
        <f>IF(OR($C$273=7,$C$273=7,$C$273=7)=TRUE,$C$275," ")</f>
        <v>6</v>
      </c>
      <c r="U268" s="660" t="str">
        <f>IF(OR($C$273=2,$C$273=4,$C$273=8)=TRUE,$C$275," ")</f>
        <v> </v>
      </c>
      <c r="V268" s="661"/>
      <c r="W268" s="660" t="str">
        <f>IF(OR($C$273=3,$C$273=9,$C$273=9)=TRUE,$C$275," ")</f>
        <v> </v>
      </c>
      <c r="X268" s="660" t="str">
        <f>IF(OR($C$273=2,$C$273=5,$C$273=5)=TRUE,$C$275," ")</f>
        <v> </v>
      </c>
      <c r="Y268" s="662"/>
      <c r="Z268" s="660" t="str">
        <f>IF(OR($C$273=2,$C$273=4,$C$273=3,$C$273=6)=TRUE,$C$275," ")</f>
        <v> </v>
      </c>
      <c r="AA268" s="662"/>
      <c r="AB268" s="660">
        <f>IF(OR($C$273=2,$C$273=7,$C$273=7)=TRUE,$C$275," ")</f>
        <v>6</v>
      </c>
      <c r="AC268" s="660" t="str">
        <f>IF(OR($C$273=3,$C$273=5,$C$273=5)=TRUE,$C$275," ")</f>
        <v> </v>
      </c>
      <c r="AD268" s="660" t="str">
        <f>IF(OR($C$273=2,$C$273=4,$C$273=8)=TRUE,$C$275," ")</f>
        <v> </v>
      </c>
      <c r="AE268" s="662"/>
      <c r="AF268" s="660" t="str">
        <f>IF(OR($C$273=2,$C$273=3,$C$273=6,$C$273=9)=TRUE,$C$275," ")</f>
        <v> </v>
      </c>
      <c r="AG268" s="659"/>
      <c r="AH268" s="662" t="str">
        <f>IF(OR($C$273=2,$C$273=5,$C$273=4)=TRUE,$C$275," ")</f>
        <v> </v>
      </c>
      <c r="AI268" s="660">
        <f>IF(OR($C$273=3,$C$273=7,$C$273=7)=TRUE,$C$275," ")</f>
        <v>6</v>
      </c>
      <c r="AJ268" s="662" t="str">
        <f>IF(OR($C$273=2,$C$273=2,$C$273=2)=TRUE,$C$275," ")</f>
        <v> </v>
      </c>
      <c r="AK268" s="662"/>
      <c r="AL268" s="662" t="str">
        <f>IF(OR($C$273=2,$C$273=3,$C$273=4,$C$273=6,$C$273=8)=TRUE,$C$275," ")</f>
        <v> </v>
      </c>
      <c r="AM268" s="662" t="str">
        <f>IF(OR($C$273=5,$C$273=5,$C$273=5)=TRUE,$C$275," ")</f>
        <v> </v>
      </c>
      <c r="AN268" s="662" t="str">
        <f>IF(OR($C$273=2,$C$273=2,$C$273=2)=TRUE,$C$275," ")</f>
        <v> </v>
      </c>
      <c r="AO268" s="659" t="str">
        <f>IF(OR($C$273=3,$C$273=9,$C$273=9)=TRUE,$C$275," ")</f>
        <v> </v>
      </c>
      <c r="AP268" s="659">
        <f>IF(OR($C$273=2,$C$273=4,$C$273=7)=TRUE,$C$275," ")</f>
        <v>6</v>
      </c>
      <c r="AQ268" s="659"/>
      <c r="AR268" s="659" t="str">
        <f>IF(OR($C$273=2,$C$273=5,$C$273=3,$C$273=6)=TRUE,$C$275," ")</f>
        <v> </v>
      </c>
      <c r="AS268" s="659"/>
      <c r="AT268" s="660" t="str">
        <f>IF(OR($C$273=2,$C$273=4,$C$273=8)=TRUE,$C$275," ")</f>
        <v> </v>
      </c>
      <c r="AU268" s="660" t="str">
        <f>IF(OR($C$273=3,$C$273=3,$C$273=3)=TRUE,$C$275," ")</f>
        <v> </v>
      </c>
      <c r="AV268" s="660" t="str">
        <f>IF(OR($C$273=2)=TRUE,$C$275," ")</f>
        <v> </v>
      </c>
      <c r="AW268" s="660">
        <f>IF(OR($C$273=5,$C$273=7)=TRUE,$C$275," ")</f>
        <v>6</v>
      </c>
      <c r="AX268" s="660" t="str">
        <f>IF(OR($C$273=2,$C$273=3,$C$273=6,$C$273=4)=TRUE,$C$275," ")</f>
        <v> </v>
      </c>
      <c r="AY268" s="660"/>
      <c r="AZ268" s="660" t="str">
        <f>IF(OR($C$273=2)=TRUE,$C$275," ")</f>
        <v> </v>
      </c>
      <c r="BA268" s="660" t="str">
        <f>IF(OR($C$273=3)=TRUE,$C$275," ")</f>
        <v> </v>
      </c>
      <c r="BB268" s="662" t="str">
        <f>IF(OR($C$273=2,$C$273=5,$C$273=8,$C$273=4)=TRUE,$C$275," ")</f>
        <v> </v>
      </c>
      <c r="BC268" s="660"/>
      <c r="BD268" s="660">
        <f>IF(OR($C$273=2,$C$273=3,$C$273=7,$C$273=6)=TRUE,$C$275," ")</f>
        <v>6</v>
      </c>
      <c r="BE268" s="660"/>
      <c r="BF268" s="662" t="str">
        <f>IF(OR($C$273=2,$C$273=4)=TRUE,$C$275," ")</f>
        <v> </v>
      </c>
      <c r="BG268" s="660" t="str">
        <f>IF(OR($C$273=5,$C$273=3)=TRUE,$C$275," ")</f>
        <v> </v>
      </c>
      <c r="BH268" s="659" t="str">
        <f>IF(OR($C$273=2)=TRUE,$C$275," ")</f>
        <v> </v>
      </c>
      <c r="BI268" s="662"/>
      <c r="BJ268" s="660" t="str">
        <f>IF(OR($C$273=2,$C$273=3,$C$273=4,$C$273=6,$C$273=8)=TRUE,$C$275," ")</f>
        <v> </v>
      </c>
      <c r="BK268" s="662">
        <f>IF(OR($C$273=7)=TRUE,$C$275," ")</f>
        <v>6</v>
      </c>
      <c r="BL268" s="662" t="str">
        <f>IF(OR($C$273=2,$C$273=5)=TRUE,$C$275," ")</f>
        <v> </v>
      </c>
      <c r="BM268" s="662" t="str">
        <f>IF(OR($C$273=3)=TRUE,$C$275," ")</f>
        <v> </v>
      </c>
      <c r="BN268" s="662" t="str">
        <f>IF(OR($C$273=2,$C$273=4)=TRUE,$C$275," ")</f>
        <v> </v>
      </c>
      <c r="BO268" s="662"/>
      <c r="BP268" s="660" t="str">
        <f>IF(OR($C$273=2,$C$273=3,$C$273=6,$C$273=9)=TRUE,$C$275," ")</f>
        <v> </v>
      </c>
      <c r="BQ268" s="660" t="str">
        <f>IF(OR($C$273=5)=TRUE,$C$275," ")</f>
        <v> </v>
      </c>
      <c r="BR268" s="660">
        <f>IF(OR($C$273=2,$C$273=4,$C$273=7,$C$273=8)=TRUE,$C$275," ")</f>
        <v>6</v>
      </c>
      <c r="BS268" s="662" t="str">
        <f>IF(OR($C$273=3)=TRUE,$C$275," ")</f>
        <v> </v>
      </c>
      <c r="BT268" s="660" t="str">
        <f>IF(OR($C$273=2)=TRUE,$C$275," ")</f>
        <v> </v>
      </c>
      <c r="BU268" s="659"/>
      <c r="BV268" s="662" t="str">
        <f>IF(OR($C$273=2,$C$273=3,$C$273=4,$C$273=5,$C$273=6)=TRUE,$C$275," ")</f>
        <v> </v>
      </c>
      <c r="BW268" s="660"/>
      <c r="BX268" s="662" t="str">
        <f>IF(OR($C$273=2)=TRUE,$C$275," ")</f>
        <v> </v>
      </c>
      <c r="BY268" s="662">
        <f>IF(OR($C$273=3,$C$273=7,$C$273=9)=TRUE,$C$275," ")</f>
        <v>6</v>
      </c>
      <c r="BZ268" s="662" t="str">
        <f>IF(OR($C$273=2,$C$273=4,$C$273=8)=TRUE,$C$275," ")</f>
        <v> </v>
      </c>
      <c r="CA268" s="662" t="str">
        <f>IF(OR($C$273=5)=TRUE,$C$275," ")</f>
        <v> </v>
      </c>
      <c r="CB268" s="662" t="str">
        <f>IF(OR($C$273=2,$C$273=3,$C$273=3,$C$273=6)=TRUE,$C$275," ")</f>
        <v> </v>
      </c>
      <c r="CC268" s="660"/>
      <c r="CD268" s="660" t="str">
        <f>IF(OR($C$273=2,$C$273=4)=TRUE,$C$275," ")</f>
        <v> </v>
      </c>
      <c r="CE268" s="660" t="str">
        <f>IF(OR($C$273=3)=TRUE,$C$275," ")</f>
        <v> </v>
      </c>
      <c r="CF268" s="662">
        <f>IF(OR($C$273=2,$C$273=5,$C$273=7)=TRUE,$C$275," ")</f>
        <v>6</v>
      </c>
      <c r="CG268" s="660"/>
      <c r="CH268" s="660" t="str">
        <f>IF(OR($C$273=2,$C$273=2,$C$273=3,$C$273=6,$C$273=8,$C$273=4)=TRUE,$C$275," ")</f>
        <v> </v>
      </c>
      <c r="CI268" s="662"/>
      <c r="CJ268" s="660" t="str">
        <f>IF(OR($C$273=2)=TRUE,$C$275," ")</f>
        <v> </v>
      </c>
      <c r="CK268" s="662" t="str">
        <f>IF(OR($C$273=3,$C$273=5)=TRUE,$C$275," ")</f>
        <v> </v>
      </c>
      <c r="CL268" s="662" t="str">
        <f>IF(OR($C$273=2,$C$273=4)=TRUE,$C$275," ")</f>
        <v> </v>
      </c>
      <c r="CM268" s="662">
        <f>IF(OR($C$273=7)=TRUE,$C$275," ")</f>
        <v>6</v>
      </c>
      <c r="CN268" s="662" t="str">
        <f>IF(OR($C$273=2,$C$273=6,$C$273=3,$C$273=6)=TRUE,$C$275," ")</f>
        <v> </v>
      </c>
      <c r="CO268" s="662"/>
      <c r="CP268" s="660" t="str">
        <f>IF(OR($C$273=2,$C$273=5,$C$273=4,$C$273=8)=TRUE,$C$275," ")</f>
        <v> </v>
      </c>
      <c r="CQ268" s="660" t="str">
        <f>IF(OR($C$273=3,$C$273=9)=TRUE,$C$275," ")</f>
        <v> </v>
      </c>
      <c r="CR268" s="660" t="str">
        <f>IF(OR($C$273=2)=TRUE,$C$275," ")</f>
        <v> </v>
      </c>
      <c r="CS268" s="662"/>
      <c r="CT268" s="660">
        <f>IF(OR($C$273=2,$C$273=4,$C$273=3,$C$273=6,$C$273=7)=TRUE,$C$275," ")</f>
        <v>6</v>
      </c>
      <c r="CU268" s="659" t="str">
        <f>IF(OR($C$273=5)=TRUE,$C$275," ")</f>
        <v> </v>
      </c>
      <c r="CV268" s="662" t="str">
        <f>IF(OR($C$273=2)=TRUE,$C$275," ")</f>
        <v> </v>
      </c>
      <c r="CW268" s="660" t="str">
        <f>IF(OR($C$273=3)=TRUE,$C$275," ")</f>
        <v> </v>
      </c>
      <c r="CX268" s="662" t="str">
        <f>IF(OR($C$273=2,$C$273=4,$C$273=8)=TRUE,$C$275," ")</f>
        <v> </v>
      </c>
      <c r="CY268" s="662"/>
      <c r="CZ268" s="661" t="str">
        <f>IF(OR($C$273=2,$C$273=5,$C$273=3,$C$273=6,$C$273=9)=TRUE,$C$275," ")</f>
        <v> </v>
      </c>
      <c r="DA268" s="662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287">M266*100/$C$5</f>
        <v>#DIV/0!</v>
      </c>
      <c r="N269" s="295" t="e">
        <f t="shared" si="287"/>
        <v>#DIV/0!</v>
      </c>
      <c r="O269" s="295">
        <f t="shared" si="287"/>
        <v>0</v>
      </c>
      <c r="P269" s="295" t="e">
        <f t="shared" si="287"/>
        <v>#DIV/0!</v>
      </c>
      <c r="Q269" s="295" t="e">
        <f t="shared" si="287"/>
        <v>#DIV/0!</v>
      </c>
      <c r="R269" s="295" t="e">
        <f t="shared" si="287"/>
        <v>#DIV/0!</v>
      </c>
      <c r="S269" s="295" t="e">
        <f t="shared" si="287"/>
        <v>#DIV/0!</v>
      </c>
      <c r="T269" s="295" t="e">
        <f t="shared" si="287"/>
        <v>#DIV/0!</v>
      </c>
      <c r="U269" s="295" t="e">
        <f t="shared" si="287"/>
        <v>#DIV/0!</v>
      </c>
      <c r="V269" s="295">
        <f t="shared" si="287"/>
        <v>0</v>
      </c>
      <c r="W269" s="295" t="e">
        <f t="shared" si="287"/>
        <v>#DIV/0!</v>
      </c>
      <c r="X269" s="295" t="e">
        <f t="shared" si="287"/>
        <v>#DIV/0!</v>
      </c>
      <c r="Y269" s="295" t="e">
        <f t="shared" si="287"/>
        <v>#DIV/0!</v>
      </c>
      <c r="Z269" s="295" t="e">
        <f t="shared" si="287"/>
        <v>#DIV/0!</v>
      </c>
      <c r="AA269" s="295" t="e">
        <f t="shared" si="287"/>
        <v>#DIV/0!</v>
      </c>
      <c r="AB269" s="295" t="e">
        <f t="shared" si="287"/>
        <v>#DIV/0!</v>
      </c>
      <c r="AC269" s="295" t="e">
        <f t="shared" si="287"/>
        <v>#DIV/0!</v>
      </c>
      <c r="AD269" s="295" t="e">
        <f t="shared" si="287"/>
        <v>#DIV/0!</v>
      </c>
      <c r="AE269" s="295" t="e">
        <f t="shared" si="287"/>
        <v>#DIV/0!</v>
      </c>
      <c r="AF269" s="295" t="e">
        <f t="shared" si="287"/>
        <v>#DIV/0!</v>
      </c>
      <c r="AG269" s="295" t="e">
        <f t="shared" si="287"/>
        <v>#DIV/0!</v>
      </c>
      <c r="AH269" s="295" t="e">
        <f t="shared" si="287"/>
        <v>#DIV/0!</v>
      </c>
      <c r="AI269" s="295" t="e">
        <f t="shared" si="287"/>
        <v>#DIV/0!</v>
      </c>
      <c r="AJ269" s="295" t="e">
        <f t="shared" si="287"/>
        <v>#DIV/0!</v>
      </c>
      <c r="AK269" s="295" t="e">
        <f t="shared" si="287"/>
        <v>#DIV/0!</v>
      </c>
      <c r="AL269" s="295" t="e">
        <f t="shared" si="287"/>
        <v>#DIV/0!</v>
      </c>
      <c r="AM269" s="295" t="e">
        <f t="shared" si="287"/>
        <v>#DIV/0!</v>
      </c>
      <c r="AN269" s="295" t="e">
        <f t="shared" si="287"/>
        <v>#DIV/0!</v>
      </c>
      <c r="AO269" s="295" t="e">
        <f t="shared" si="287"/>
        <v>#DIV/0!</v>
      </c>
      <c r="AP269" s="295" t="e">
        <f t="shared" si="287"/>
        <v>#DIV/0!</v>
      </c>
      <c r="AQ269" s="295" t="e">
        <f t="shared" si="287"/>
        <v>#DIV/0!</v>
      </c>
      <c r="AR269" s="295" t="e">
        <f t="shared" si="287"/>
        <v>#DIV/0!</v>
      </c>
      <c r="AS269" s="295" t="e">
        <f t="shared" si="287"/>
        <v>#DIV/0!</v>
      </c>
      <c r="AT269" s="295" t="e">
        <f t="shared" si="287"/>
        <v>#DIV/0!</v>
      </c>
      <c r="AU269" s="295" t="e">
        <f t="shared" si="287"/>
        <v>#DIV/0!</v>
      </c>
      <c r="AV269" s="295" t="e">
        <f t="shared" si="287"/>
        <v>#DIV/0!</v>
      </c>
      <c r="AW269" s="295" t="e">
        <f t="shared" si="287"/>
        <v>#DIV/0!</v>
      </c>
      <c r="AX269" s="295" t="e">
        <f t="shared" si="287"/>
        <v>#DIV/0!</v>
      </c>
      <c r="AY269" s="295" t="e">
        <f t="shared" si="287"/>
        <v>#DIV/0!</v>
      </c>
      <c r="AZ269" s="295" t="e">
        <f t="shared" si="287"/>
        <v>#DIV/0!</v>
      </c>
      <c r="BA269" s="295" t="e">
        <f t="shared" si="287"/>
        <v>#DIV/0!</v>
      </c>
      <c r="BB269" s="295" t="e">
        <f t="shared" si="287"/>
        <v>#DIV/0!</v>
      </c>
      <c r="BC269" s="295" t="e">
        <f t="shared" si="287"/>
        <v>#DIV/0!</v>
      </c>
      <c r="BD269" s="295" t="e">
        <f t="shared" si="287"/>
        <v>#DIV/0!</v>
      </c>
      <c r="BE269" s="295" t="e">
        <f t="shared" si="287"/>
        <v>#DIV/0!</v>
      </c>
      <c r="BF269" s="295" t="e">
        <f t="shared" si="287"/>
        <v>#DIV/0!</v>
      </c>
      <c r="BG269" s="295" t="e">
        <f t="shared" si="287"/>
        <v>#DIV/0!</v>
      </c>
      <c r="BH269" s="295" t="e">
        <f t="shared" si="287"/>
        <v>#DIV/0!</v>
      </c>
      <c r="BI269" s="295" t="e">
        <f t="shared" si="287"/>
        <v>#DIV/0!</v>
      </c>
      <c r="BJ269" s="295" t="e">
        <f t="shared" si="287"/>
        <v>#DIV/0!</v>
      </c>
      <c r="BK269" s="295" t="e">
        <f t="shared" si="287"/>
        <v>#DIV/0!</v>
      </c>
      <c r="BL269" s="295" t="e">
        <f t="shared" si="287"/>
        <v>#DIV/0!</v>
      </c>
      <c r="BM269" s="295" t="e">
        <f t="shared" si="287"/>
        <v>#DIV/0!</v>
      </c>
      <c r="BN269" s="295" t="e">
        <f t="shared" si="287"/>
        <v>#DIV/0!</v>
      </c>
      <c r="BO269" s="295" t="e">
        <f t="shared" si="287"/>
        <v>#DIV/0!</v>
      </c>
      <c r="BP269" s="295" t="e">
        <f t="shared" si="287"/>
        <v>#DIV/0!</v>
      </c>
      <c r="BQ269" s="295" t="e">
        <f t="shared" si="287"/>
        <v>#DIV/0!</v>
      </c>
      <c r="BR269" s="295" t="e">
        <f t="shared" si="287"/>
        <v>#DIV/0!</v>
      </c>
      <c r="BS269" s="295" t="e">
        <f t="shared" si="287"/>
        <v>#DIV/0!</v>
      </c>
      <c r="BT269" s="295" t="e">
        <f t="shared" si="287"/>
        <v>#DIV/0!</v>
      </c>
      <c r="BU269" s="295" t="e">
        <f t="shared" si="287"/>
        <v>#DIV/0!</v>
      </c>
      <c r="BV269" s="295" t="e">
        <f t="shared" si="287"/>
        <v>#DIV/0!</v>
      </c>
      <c r="BW269" s="295" t="e">
        <f t="shared" si="287"/>
        <v>#DIV/0!</v>
      </c>
      <c r="BX269" s="295" t="e">
        <f t="shared" si="287"/>
        <v>#DIV/0!</v>
      </c>
      <c r="BY269" s="295" t="e">
        <f t="shared" ref="BY269:CZ269" si="288">BY266*100/$C$5</f>
        <v>#DIV/0!</v>
      </c>
      <c r="BZ269" s="295" t="e">
        <f t="shared" si="288"/>
        <v>#DIV/0!</v>
      </c>
      <c r="CA269" s="295" t="e">
        <f t="shared" si="288"/>
        <v>#DIV/0!</v>
      </c>
      <c r="CB269" s="295" t="e">
        <f t="shared" si="288"/>
        <v>#DIV/0!</v>
      </c>
      <c r="CC269" s="295" t="e">
        <f t="shared" si="288"/>
        <v>#DIV/0!</v>
      </c>
      <c r="CD269" s="295" t="e">
        <f t="shared" si="288"/>
        <v>#DIV/0!</v>
      </c>
      <c r="CE269" s="295" t="e">
        <f t="shared" si="288"/>
        <v>#DIV/0!</v>
      </c>
      <c r="CF269" s="295" t="e">
        <f t="shared" si="288"/>
        <v>#DIV/0!</v>
      </c>
      <c r="CG269" s="295" t="e">
        <f t="shared" si="288"/>
        <v>#DIV/0!</v>
      </c>
      <c r="CH269" s="295" t="e">
        <f t="shared" si="288"/>
        <v>#DIV/0!</v>
      </c>
      <c r="CI269" s="295" t="e">
        <f t="shared" si="288"/>
        <v>#DIV/0!</v>
      </c>
      <c r="CJ269" s="295" t="e">
        <f t="shared" si="288"/>
        <v>#DIV/0!</v>
      </c>
      <c r="CK269" s="295" t="e">
        <f t="shared" si="288"/>
        <v>#DIV/0!</v>
      </c>
      <c r="CL269" s="295" t="e">
        <f t="shared" si="288"/>
        <v>#DIV/0!</v>
      </c>
      <c r="CM269" s="295" t="e">
        <f t="shared" si="288"/>
        <v>#DIV/0!</v>
      </c>
      <c r="CN269" s="295" t="e">
        <f t="shared" si="288"/>
        <v>#DIV/0!</v>
      </c>
      <c r="CO269" s="295" t="e">
        <f t="shared" si="288"/>
        <v>#DIV/0!</v>
      </c>
      <c r="CP269" s="295" t="e">
        <f t="shared" si="288"/>
        <v>#DIV/0!</v>
      </c>
      <c r="CQ269" s="295" t="e">
        <f t="shared" si="288"/>
        <v>#DIV/0!</v>
      </c>
      <c r="CR269" s="295" t="e">
        <f t="shared" si="288"/>
        <v>#DIV/0!</v>
      </c>
      <c r="CS269" s="295" t="e">
        <f t="shared" si="288"/>
        <v>#DIV/0!</v>
      </c>
      <c r="CT269" s="295" t="e">
        <f t="shared" si="288"/>
        <v>#DIV/0!</v>
      </c>
      <c r="CU269" s="295" t="e">
        <f t="shared" si="288"/>
        <v>#DIV/0!</v>
      </c>
      <c r="CV269" s="295" t="e">
        <f t="shared" si="288"/>
        <v>#DIV/0!</v>
      </c>
      <c r="CW269" s="295" t="e">
        <f t="shared" si="288"/>
        <v>#DIV/0!</v>
      </c>
      <c r="CX269" s="295" t="e">
        <f t="shared" si="288"/>
        <v>#DIV/0!</v>
      </c>
      <c r="CY269" s="295" t="e">
        <f t="shared" si="288"/>
        <v>#DIV/0!</v>
      </c>
      <c r="CZ269" s="295" t="e">
        <f t="shared" si="288"/>
        <v>#DIV/0!</v>
      </c>
      <c r="DA269" s="295" t="e">
        <f t="shared" ref="DA269" si="289">DA266*100/$C$5</f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 t="e">
        <f t="shared" ref="M270:AA270" si="290">IF(M267=$G$278,90,IF((L270-M269)&lt;$I$275,$L$275,(L270-M269)))</f>
        <v>#DIV/0!</v>
      </c>
      <c r="N270" s="295" t="e">
        <f t="shared" si="290"/>
        <v>#DIV/0!</v>
      </c>
      <c r="O270" s="295" t="e">
        <f t="shared" si="290"/>
        <v>#DIV/0!</v>
      </c>
      <c r="P270" s="295" t="e">
        <f t="shared" si="290"/>
        <v>#DIV/0!</v>
      </c>
      <c r="Q270" s="295" t="e">
        <f t="shared" si="290"/>
        <v>#DIV/0!</v>
      </c>
      <c r="R270" s="295" t="e">
        <f t="shared" si="290"/>
        <v>#DIV/0!</v>
      </c>
      <c r="S270" s="295" t="e">
        <f t="shared" si="290"/>
        <v>#DIV/0!</v>
      </c>
      <c r="T270" s="295">
        <f t="shared" si="290"/>
        <v>90</v>
      </c>
      <c r="U270" s="295" t="e">
        <f t="shared" si="290"/>
        <v>#DIV/0!</v>
      </c>
      <c r="V270" s="295" t="e">
        <f t="shared" si="290"/>
        <v>#DIV/0!</v>
      </c>
      <c r="W270" s="295" t="e">
        <f t="shared" si="290"/>
        <v>#DIV/0!</v>
      </c>
      <c r="X270" s="295" t="e">
        <f t="shared" si="290"/>
        <v>#DIV/0!</v>
      </c>
      <c r="Y270" s="295" t="e">
        <f t="shared" si="290"/>
        <v>#DIV/0!</v>
      </c>
      <c r="Z270" s="295" t="e">
        <f t="shared" si="290"/>
        <v>#DIV/0!</v>
      </c>
      <c r="AA270" s="295" t="e">
        <f t="shared" si="290"/>
        <v>#DIV/0!</v>
      </c>
      <c r="AB270" s="295">
        <f t="shared" ref="AB270:BX270" si="291">IF(AB267=$G$278,90,IF((AA270-AB269)&lt;$I$275,$L$275,(AA270-AB269)))</f>
        <v>90</v>
      </c>
      <c r="AC270" s="295" t="e">
        <f t="shared" si="291"/>
        <v>#DIV/0!</v>
      </c>
      <c r="AD270" s="295" t="e">
        <f t="shared" si="291"/>
        <v>#DIV/0!</v>
      </c>
      <c r="AE270" s="295" t="e">
        <f t="shared" si="291"/>
        <v>#DIV/0!</v>
      </c>
      <c r="AF270" s="295" t="e">
        <f t="shared" si="291"/>
        <v>#DIV/0!</v>
      </c>
      <c r="AG270" s="295" t="e">
        <f t="shared" si="291"/>
        <v>#DIV/0!</v>
      </c>
      <c r="AH270" s="295" t="e">
        <f t="shared" si="291"/>
        <v>#DIV/0!</v>
      </c>
      <c r="AI270" s="295">
        <f t="shared" si="291"/>
        <v>90</v>
      </c>
      <c r="AJ270" s="295" t="e">
        <f t="shared" si="291"/>
        <v>#DIV/0!</v>
      </c>
      <c r="AK270" s="295" t="e">
        <f t="shared" si="291"/>
        <v>#DIV/0!</v>
      </c>
      <c r="AL270" s="295" t="e">
        <f t="shared" si="291"/>
        <v>#DIV/0!</v>
      </c>
      <c r="AM270" s="295" t="e">
        <f t="shared" si="291"/>
        <v>#DIV/0!</v>
      </c>
      <c r="AN270" s="295" t="e">
        <f t="shared" si="291"/>
        <v>#DIV/0!</v>
      </c>
      <c r="AO270" s="295" t="e">
        <f t="shared" si="291"/>
        <v>#DIV/0!</v>
      </c>
      <c r="AP270" s="295">
        <f t="shared" si="291"/>
        <v>90</v>
      </c>
      <c r="AQ270" s="295" t="e">
        <f t="shared" si="291"/>
        <v>#DIV/0!</v>
      </c>
      <c r="AR270" s="295" t="e">
        <f t="shared" si="291"/>
        <v>#DIV/0!</v>
      </c>
      <c r="AS270" s="295" t="e">
        <f t="shared" si="291"/>
        <v>#DIV/0!</v>
      </c>
      <c r="AT270" s="295" t="e">
        <f t="shared" si="291"/>
        <v>#DIV/0!</v>
      </c>
      <c r="AU270" s="295" t="e">
        <f t="shared" si="291"/>
        <v>#DIV/0!</v>
      </c>
      <c r="AV270" s="295" t="e">
        <f t="shared" si="291"/>
        <v>#DIV/0!</v>
      </c>
      <c r="AW270" s="295">
        <f t="shared" si="291"/>
        <v>90</v>
      </c>
      <c r="AX270" s="295" t="e">
        <f t="shared" si="291"/>
        <v>#DIV/0!</v>
      </c>
      <c r="AY270" s="295" t="e">
        <f t="shared" si="291"/>
        <v>#DIV/0!</v>
      </c>
      <c r="AZ270" s="295" t="e">
        <f t="shared" si="291"/>
        <v>#DIV/0!</v>
      </c>
      <c r="BA270" s="295" t="e">
        <f t="shared" si="291"/>
        <v>#DIV/0!</v>
      </c>
      <c r="BB270" s="295" t="e">
        <f t="shared" si="291"/>
        <v>#DIV/0!</v>
      </c>
      <c r="BC270" s="295" t="e">
        <f t="shared" si="291"/>
        <v>#DIV/0!</v>
      </c>
      <c r="BD270" s="295">
        <f t="shared" si="291"/>
        <v>90</v>
      </c>
      <c r="BE270" s="295" t="e">
        <f t="shared" si="291"/>
        <v>#DIV/0!</v>
      </c>
      <c r="BF270" s="295" t="e">
        <f t="shared" si="291"/>
        <v>#DIV/0!</v>
      </c>
      <c r="BG270" s="295" t="e">
        <f t="shared" si="291"/>
        <v>#DIV/0!</v>
      </c>
      <c r="BH270" s="295" t="e">
        <f t="shared" si="291"/>
        <v>#DIV/0!</v>
      </c>
      <c r="BI270" s="295" t="e">
        <f t="shared" si="291"/>
        <v>#DIV/0!</v>
      </c>
      <c r="BJ270" s="295" t="e">
        <f t="shared" si="291"/>
        <v>#DIV/0!</v>
      </c>
      <c r="BK270" s="295">
        <f t="shared" si="291"/>
        <v>90</v>
      </c>
      <c r="BL270" s="295" t="e">
        <f t="shared" si="291"/>
        <v>#DIV/0!</v>
      </c>
      <c r="BM270" s="295" t="e">
        <f t="shared" si="291"/>
        <v>#DIV/0!</v>
      </c>
      <c r="BN270" s="295" t="e">
        <f t="shared" si="291"/>
        <v>#DIV/0!</v>
      </c>
      <c r="BO270" s="295" t="e">
        <f t="shared" si="291"/>
        <v>#DIV/0!</v>
      </c>
      <c r="BP270" s="295" t="e">
        <f t="shared" si="291"/>
        <v>#DIV/0!</v>
      </c>
      <c r="BQ270" s="295" t="e">
        <f t="shared" si="291"/>
        <v>#DIV/0!</v>
      </c>
      <c r="BR270" s="295">
        <f t="shared" si="291"/>
        <v>90</v>
      </c>
      <c r="BS270" s="295" t="e">
        <f t="shared" si="291"/>
        <v>#DIV/0!</v>
      </c>
      <c r="BT270" s="295" t="e">
        <f t="shared" si="291"/>
        <v>#DIV/0!</v>
      </c>
      <c r="BU270" s="295" t="e">
        <f t="shared" si="291"/>
        <v>#DIV/0!</v>
      </c>
      <c r="BV270" s="295" t="e">
        <f t="shared" si="291"/>
        <v>#DIV/0!</v>
      </c>
      <c r="BW270" s="295" t="e">
        <f t="shared" si="291"/>
        <v>#DIV/0!</v>
      </c>
      <c r="BX270" s="295" t="e">
        <f t="shared" si="291"/>
        <v>#DIV/0!</v>
      </c>
      <c r="BY270" s="295">
        <f t="shared" ref="BY270:DA270" si="292">IF(BY267=$G$278,90,IF((BX270-BY269)&lt;$I$275,$L$275,(BX270-BY269)))</f>
        <v>90</v>
      </c>
      <c r="BZ270" s="295" t="e">
        <f t="shared" si="292"/>
        <v>#DIV/0!</v>
      </c>
      <c r="CA270" s="295" t="e">
        <f t="shared" si="292"/>
        <v>#DIV/0!</v>
      </c>
      <c r="CB270" s="295" t="e">
        <f t="shared" si="292"/>
        <v>#DIV/0!</v>
      </c>
      <c r="CC270" s="295" t="e">
        <f t="shared" si="292"/>
        <v>#DIV/0!</v>
      </c>
      <c r="CD270" s="295" t="e">
        <f t="shared" si="292"/>
        <v>#DIV/0!</v>
      </c>
      <c r="CE270" s="295" t="e">
        <f t="shared" si="292"/>
        <v>#DIV/0!</v>
      </c>
      <c r="CF270" s="295">
        <f t="shared" si="292"/>
        <v>90</v>
      </c>
      <c r="CG270" s="295" t="e">
        <f t="shared" si="292"/>
        <v>#DIV/0!</v>
      </c>
      <c r="CH270" s="295" t="e">
        <f t="shared" si="292"/>
        <v>#DIV/0!</v>
      </c>
      <c r="CI270" s="295" t="e">
        <f t="shared" si="292"/>
        <v>#DIV/0!</v>
      </c>
      <c r="CJ270" s="295" t="e">
        <f t="shared" si="292"/>
        <v>#DIV/0!</v>
      </c>
      <c r="CK270" s="295" t="e">
        <f t="shared" si="292"/>
        <v>#DIV/0!</v>
      </c>
      <c r="CL270" s="295" t="e">
        <f t="shared" si="292"/>
        <v>#DIV/0!</v>
      </c>
      <c r="CM270" s="295">
        <f t="shared" si="292"/>
        <v>90</v>
      </c>
      <c r="CN270" s="295" t="e">
        <f t="shared" si="292"/>
        <v>#DIV/0!</v>
      </c>
      <c r="CO270" s="295" t="e">
        <f t="shared" si="292"/>
        <v>#DIV/0!</v>
      </c>
      <c r="CP270" s="295" t="e">
        <f t="shared" si="292"/>
        <v>#DIV/0!</v>
      </c>
      <c r="CQ270" s="295" t="e">
        <f t="shared" si="292"/>
        <v>#DIV/0!</v>
      </c>
      <c r="CR270" s="295" t="e">
        <f t="shared" si="292"/>
        <v>#DIV/0!</v>
      </c>
      <c r="CS270" s="295" t="e">
        <f t="shared" si="292"/>
        <v>#DIV/0!</v>
      </c>
      <c r="CT270" s="295">
        <f t="shared" si="292"/>
        <v>90</v>
      </c>
      <c r="CU270" s="295" t="e">
        <f t="shared" si="292"/>
        <v>#DIV/0!</v>
      </c>
      <c r="CV270" s="295" t="e">
        <f t="shared" si="292"/>
        <v>#DIV/0!</v>
      </c>
      <c r="CW270" s="295" t="e">
        <f t="shared" si="292"/>
        <v>#DIV/0!</v>
      </c>
      <c r="CX270" s="295" t="e">
        <f t="shared" si="292"/>
        <v>#DIV/0!</v>
      </c>
      <c r="CY270" s="295" t="e">
        <f t="shared" si="292"/>
        <v>#DIV/0!</v>
      </c>
      <c r="CZ270" s="295" t="e">
        <f t="shared" si="292"/>
        <v>#DIV/0!</v>
      </c>
      <c r="DA270" s="295">
        <f t="shared" si="292"/>
        <v>90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 t="e">
        <f>IF((M270=100),(M270-L270)/100*$C$3+$E$92,0)</f>
        <v>#DIV/0!</v>
      </c>
      <c r="N271" s="303" t="e">
        <f>IF((N270=100),(N270-M270)/100*$C$3+$E$92,0)</f>
        <v>#DIV/0!</v>
      </c>
      <c r="O271" s="303">
        <v>0</v>
      </c>
      <c r="P271" s="303" t="e">
        <f t="shared" ref="P271:AU271" si="293">IF((P270=100),(P270-O270)/100*$C$3+$E$92,0)</f>
        <v>#DIV/0!</v>
      </c>
      <c r="Q271" s="303" t="e">
        <f t="shared" si="293"/>
        <v>#DIV/0!</v>
      </c>
      <c r="R271" s="303" t="e">
        <f t="shared" si="293"/>
        <v>#DIV/0!</v>
      </c>
      <c r="S271" s="303" t="e">
        <f t="shared" si="293"/>
        <v>#DIV/0!</v>
      </c>
      <c r="T271" s="303">
        <f t="shared" si="293"/>
        <v>0</v>
      </c>
      <c r="U271" s="303" t="e">
        <f t="shared" si="293"/>
        <v>#DIV/0!</v>
      </c>
      <c r="V271" s="303" t="e">
        <f t="shared" si="293"/>
        <v>#DIV/0!</v>
      </c>
      <c r="W271" s="303" t="e">
        <f t="shared" si="293"/>
        <v>#DIV/0!</v>
      </c>
      <c r="X271" s="303" t="e">
        <f t="shared" si="293"/>
        <v>#DIV/0!</v>
      </c>
      <c r="Y271" s="303" t="e">
        <f t="shared" si="293"/>
        <v>#DIV/0!</v>
      </c>
      <c r="Z271" s="303" t="e">
        <f t="shared" si="293"/>
        <v>#DIV/0!</v>
      </c>
      <c r="AA271" s="303" t="e">
        <f t="shared" si="293"/>
        <v>#DIV/0!</v>
      </c>
      <c r="AB271" s="303">
        <f t="shared" si="293"/>
        <v>0</v>
      </c>
      <c r="AC271" s="303" t="e">
        <f t="shared" si="293"/>
        <v>#DIV/0!</v>
      </c>
      <c r="AD271" s="303" t="e">
        <f t="shared" si="293"/>
        <v>#DIV/0!</v>
      </c>
      <c r="AE271" s="303" t="e">
        <f t="shared" si="293"/>
        <v>#DIV/0!</v>
      </c>
      <c r="AF271" s="303" t="e">
        <f t="shared" si="293"/>
        <v>#DIV/0!</v>
      </c>
      <c r="AG271" s="303" t="e">
        <f t="shared" si="293"/>
        <v>#DIV/0!</v>
      </c>
      <c r="AH271" s="303" t="e">
        <f t="shared" si="293"/>
        <v>#DIV/0!</v>
      </c>
      <c r="AI271" s="303">
        <f t="shared" si="293"/>
        <v>0</v>
      </c>
      <c r="AJ271" s="303" t="e">
        <f t="shared" si="293"/>
        <v>#DIV/0!</v>
      </c>
      <c r="AK271" s="303" t="e">
        <f t="shared" si="293"/>
        <v>#DIV/0!</v>
      </c>
      <c r="AL271" s="303" t="e">
        <f t="shared" si="293"/>
        <v>#DIV/0!</v>
      </c>
      <c r="AM271" s="303" t="e">
        <f t="shared" si="293"/>
        <v>#DIV/0!</v>
      </c>
      <c r="AN271" s="303" t="e">
        <f t="shared" si="293"/>
        <v>#DIV/0!</v>
      </c>
      <c r="AO271" s="303" t="e">
        <f t="shared" si="293"/>
        <v>#DIV/0!</v>
      </c>
      <c r="AP271" s="303">
        <f t="shared" si="293"/>
        <v>0</v>
      </c>
      <c r="AQ271" s="303" t="e">
        <f t="shared" si="293"/>
        <v>#DIV/0!</v>
      </c>
      <c r="AR271" s="303" t="e">
        <f t="shared" si="293"/>
        <v>#DIV/0!</v>
      </c>
      <c r="AS271" s="303" t="e">
        <f t="shared" si="293"/>
        <v>#DIV/0!</v>
      </c>
      <c r="AT271" s="303" t="e">
        <f t="shared" si="293"/>
        <v>#DIV/0!</v>
      </c>
      <c r="AU271" s="303" t="e">
        <f t="shared" si="293"/>
        <v>#DIV/0!</v>
      </c>
      <c r="AV271" s="303" t="e">
        <f t="shared" ref="AV271:CA271" si="294">IF((AV270=100),(AV270-AU270)/100*$C$3+$E$92,0)</f>
        <v>#DIV/0!</v>
      </c>
      <c r="AW271" s="303">
        <f t="shared" si="294"/>
        <v>0</v>
      </c>
      <c r="AX271" s="303" t="e">
        <f t="shared" si="294"/>
        <v>#DIV/0!</v>
      </c>
      <c r="AY271" s="303" t="e">
        <f t="shared" si="294"/>
        <v>#DIV/0!</v>
      </c>
      <c r="AZ271" s="303" t="e">
        <f t="shared" si="294"/>
        <v>#DIV/0!</v>
      </c>
      <c r="BA271" s="303" t="e">
        <f t="shared" si="294"/>
        <v>#DIV/0!</v>
      </c>
      <c r="BB271" s="303" t="e">
        <f t="shared" si="294"/>
        <v>#DIV/0!</v>
      </c>
      <c r="BC271" s="303" t="e">
        <f t="shared" si="294"/>
        <v>#DIV/0!</v>
      </c>
      <c r="BD271" s="303">
        <f t="shared" si="294"/>
        <v>0</v>
      </c>
      <c r="BE271" s="303" t="e">
        <f t="shared" si="294"/>
        <v>#DIV/0!</v>
      </c>
      <c r="BF271" s="303" t="e">
        <f t="shared" si="294"/>
        <v>#DIV/0!</v>
      </c>
      <c r="BG271" s="303" t="e">
        <f t="shared" si="294"/>
        <v>#DIV/0!</v>
      </c>
      <c r="BH271" s="303" t="e">
        <f t="shared" si="294"/>
        <v>#DIV/0!</v>
      </c>
      <c r="BI271" s="303" t="e">
        <f t="shared" si="294"/>
        <v>#DIV/0!</v>
      </c>
      <c r="BJ271" s="303" t="e">
        <f t="shared" si="294"/>
        <v>#DIV/0!</v>
      </c>
      <c r="BK271" s="303">
        <f t="shared" si="294"/>
        <v>0</v>
      </c>
      <c r="BL271" s="303" t="e">
        <f t="shared" si="294"/>
        <v>#DIV/0!</v>
      </c>
      <c r="BM271" s="303" t="e">
        <f t="shared" si="294"/>
        <v>#DIV/0!</v>
      </c>
      <c r="BN271" s="303" t="e">
        <f t="shared" si="294"/>
        <v>#DIV/0!</v>
      </c>
      <c r="BO271" s="303" t="e">
        <f t="shared" si="294"/>
        <v>#DIV/0!</v>
      </c>
      <c r="BP271" s="303" t="e">
        <f t="shared" si="294"/>
        <v>#DIV/0!</v>
      </c>
      <c r="BQ271" s="303" t="e">
        <f t="shared" si="294"/>
        <v>#DIV/0!</v>
      </c>
      <c r="BR271" s="303">
        <f t="shared" si="294"/>
        <v>0</v>
      </c>
      <c r="BS271" s="303" t="e">
        <f t="shared" si="294"/>
        <v>#DIV/0!</v>
      </c>
      <c r="BT271" s="303" t="e">
        <f t="shared" si="294"/>
        <v>#DIV/0!</v>
      </c>
      <c r="BU271" s="303" t="e">
        <f t="shared" si="294"/>
        <v>#DIV/0!</v>
      </c>
      <c r="BV271" s="303" t="e">
        <f t="shared" si="294"/>
        <v>#DIV/0!</v>
      </c>
      <c r="BW271" s="303" t="e">
        <f t="shared" si="294"/>
        <v>#DIV/0!</v>
      </c>
      <c r="BX271" s="303" t="e">
        <f t="shared" si="294"/>
        <v>#DIV/0!</v>
      </c>
      <c r="BY271" s="303">
        <f t="shared" si="294"/>
        <v>0</v>
      </c>
      <c r="BZ271" s="303" t="e">
        <f t="shared" si="294"/>
        <v>#DIV/0!</v>
      </c>
      <c r="CA271" s="303" t="e">
        <f t="shared" si="294"/>
        <v>#DIV/0!</v>
      </c>
      <c r="CB271" s="303" t="e">
        <f t="shared" ref="CB271:DA271" si="295">IF((CB270=100),(CB270-CA270)/100*$C$3+$E$92,0)</f>
        <v>#DIV/0!</v>
      </c>
      <c r="CC271" s="303" t="e">
        <f t="shared" si="295"/>
        <v>#DIV/0!</v>
      </c>
      <c r="CD271" s="303" t="e">
        <f t="shared" si="295"/>
        <v>#DIV/0!</v>
      </c>
      <c r="CE271" s="303" t="e">
        <f t="shared" si="295"/>
        <v>#DIV/0!</v>
      </c>
      <c r="CF271" s="303">
        <f t="shared" si="295"/>
        <v>0</v>
      </c>
      <c r="CG271" s="303" t="e">
        <f t="shared" si="295"/>
        <v>#DIV/0!</v>
      </c>
      <c r="CH271" s="303" t="e">
        <f t="shared" si="295"/>
        <v>#DIV/0!</v>
      </c>
      <c r="CI271" s="303" t="e">
        <f t="shared" si="295"/>
        <v>#DIV/0!</v>
      </c>
      <c r="CJ271" s="303" t="e">
        <f t="shared" si="295"/>
        <v>#DIV/0!</v>
      </c>
      <c r="CK271" s="303" t="e">
        <f t="shared" si="295"/>
        <v>#DIV/0!</v>
      </c>
      <c r="CL271" s="303" t="e">
        <f t="shared" si="295"/>
        <v>#DIV/0!</v>
      </c>
      <c r="CM271" s="303">
        <f t="shared" si="295"/>
        <v>0</v>
      </c>
      <c r="CN271" s="303" t="e">
        <f t="shared" si="295"/>
        <v>#DIV/0!</v>
      </c>
      <c r="CO271" s="303" t="e">
        <f t="shared" si="295"/>
        <v>#DIV/0!</v>
      </c>
      <c r="CP271" s="303" t="e">
        <f t="shared" si="295"/>
        <v>#DIV/0!</v>
      </c>
      <c r="CQ271" s="303" t="e">
        <f t="shared" si="295"/>
        <v>#DIV/0!</v>
      </c>
      <c r="CR271" s="303" t="e">
        <f t="shared" si="295"/>
        <v>#DIV/0!</v>
      </c>
      <c r="CS271" s="303" t="e">
        <f t="shared" si="295"/>
        <v>#DIV/0!</v>
      </c>
      <c r="CT271" s="303">
        <f t="shared" si="295"/>
        <v>0</v>
      </c>
      <c r="CU271" s="303" t="e">
        <f t="shared" si="295"/>
        <v>#DIV/0!</v>
      </c>
      <c r="CV271" s="303" t="e">
        <f t="shared" si="295"/>
        <v>#DIV/0!</v>
      </c>
      <c r="CW271" s="303" t="e">
        <f t="shared" si="295"/>
        <v>#DIV/0!</v>
      </c>
      <c r="CX271" s="303" t="e">
        <f t="shared" si="295"/>
        <v>#DIV/0!</v>
      </c>
      <c r="CY271" s="303" t="e">
        <f t="shared" si="295"/>
        <v>#DIV/0!</v>
      </c>
      <c r="CZ271" s="303" t="e">
        <f t="shared" si="295"/>
        <v>#DIV/0!</v>
      </c>
      <c r="DA271" s="303">
        <f t="shared" si="295"/>
        <v>0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634</v>
      </c>
      <c r="C273" s="665">
        <v>7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666">
        <v>120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6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95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10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v>120</v>
      </c>
      <c r="G278" s="316">
        <f>E278*F278/60</f>
        <v>15.942</v>
      </c>
      <c r="H278" s="528">
        <f>G278+C275</f>
        <v>21.942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G282" s="655" t="s">
        <v>635</v>
      </c>
      <c r="AH282" s="300" t="e">
        <f>DB266</f>
        <v>#DIV/0!</v>
      </c>
      <c r="AI282" s="300" t="e">
        <f>AH282*14.5</f>
        <v>#DIV/0!</v>
      </c>
      <c r="AJ282" s="1104" t="e">
        <f>(AI282+AI283)</f>
        <v>#DIV/0!</v>
      </c>
    </row>
    <row r="283" spans="2:36" ht="14.5" thickBot="1" x14ac:dyDescent="0.35">
      <c r="AG283" s="655" t="s">
        <v>637</v>
      </c>
      <c r="AH283" s="300">
        <f>DB267</f>
        <v>207.24600000000007</v>
      </c>
      <c r="AI283" s="300">
        <f>AH283*14.5</f>
        <v>3005.0670000000009</v>
      </c>
      <c r="AJ283" s="1105"/>
    </row>
    <row r="284" spans="2:36" ht="14.5" thickBot="1" x14ac:dyDescent="0.35">
      <c r="AG284" s="655" t="s">
        <v>636</v>
      </c>
      <c r="AH284" s="300">
        <f>AH285*C275</f>
        <v>78</v>
      </c>
      <c r="AI284" s="300">
        <f>AH284*14.5</f>
        <v>1131</v>
      </c>
    </row>
    <row r="285" spans="2:36" ht="14.5" thickBot="1" x14ac:dyDescent="0.35">
      <c r="AG285" s="672" t="s">
        <v>638</v>
      </c>
      <c r="AH285" s="673">
        <f>COUNTIF(L268:DA268,$C$275)</f>
        <v>13</v>
      </c>
    </row>
    <row r="286" spans="2:36" x14ac:dyDescent="0.25">
      <c r="AJ286" s="43">
        <v>3498.7490118966812</v>
      </c>
    </row>
    <row r="287" spans="2:36" x14ac:dyDescent="0.25">
      <c r="AJ287" s="121" t="e">
        <f>AJ282-AJ286</f>
        <v>#DIV/0!</v>
      </c>
    </row>
    <row r="290" spans="4:104" ht="13" thickBot="1" x14ac:dyDescent="0.3"/>
    <row r="291" spans="4:104" ht="13.5" thickBot="1" x14ac:dyDescent="0.35">
      <c r="L291" s="137" t="s">
        <v>443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543</v>
      </c>
      <c r="E292" s="412" t="s">
        <v>461</v>
      </c>
      <c r="F292" s="134" t="s">
        <v>465</v>
      </c>
      <c r="G292" s="134" t="s">
        <v>462</v>
      </c>
      <c r="H292" s="134" t="s">
        <v>463</v>
      </c>
      <c r="I292" s="134" t="s">
        <v>206</v>
      </c>
      <c r="J292" s="134" t="s">
        <v>464</v>
      </c>
      <c r="K292" s="134" t="s">
        <v>442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539</v>
      </c>
      <c r="E293" s="123">
        <f t="shared" ref="E293:AR293" si="296">SUM(E14:E30)</f>
        <v>5327.2243888888879</v>
      </c>
      <c r="F293" s="123">
        <f t="shared" si="296"/>
        <v>2027.2243888888891</v>
      </c>
      <c r="G293" s="123">
        <f t="shared" si="296"/>
        <v>2025.2243888888891</v>
      </c>
      <c r="H293" s="123">
        <f t="shared" si="296"/>
        <v>2025.2243888888891</v>
      </c>
      <c r="I293" s="123">
        <f t="shared" si="296"/>
        <v>2025.2243888888891</v>
      </c>
      <c r="J293" s="123">
        <f t="shared" si="296"/>
        <v>25.224388888888885</v>
      </c>
      <c r="K293" s="123">
        <f t="shared" si="296"/>
        <v>25.224388888888885</v>
      </c>
      <c r="L293" s="123">
        <f t="shared" si="296"/>
        <v>25.145388888888888</v>
      </c>
      <c r="M293" s="123">
        <f t="shared" si="296"/>
        <v>25.145388888888888</v>
      </c>
      <c r="N293" s="123">
        <f t="shared" si="296"/>
        <v>25.145388888888888</v>
      </c>
      <c r="O293" s="123">
        <f t="shared" si="296"/>
        <v>20.345388888888888</v>
      </c>
      <c r="P293" s="123">
        <f t="shared" si="296"/>
        <v>20.345388888888888</v>
      </c>
      <c r="Q293" s="123">
        <f t="shared" si="296"/>
        <v>20.345388888888888</v>
      </c>
      <c r="R293" s="123">
        <f t="shared" si="296"/>
        <v>20.345388888888888</v>
      </c>
      <c r="S293" s="123">
        <f t="shared" si="296"/>
        <v>20.345388888888888</v>
      </c>
      <c r="T293" s="123">
        <f t="shared" si="296"/>
        <v>20.345388888888888</v>
      </c>
      <c r="U293" s="123">
        <f t="shared" si="296"/>
        <v>20.345388888888888</v>
      </c>
      <c r="V293" s="123">
        <f t="shared" si="296"/>
        <v>15.987388888888887</v>
      </c>
      <c r="W293" s="123">
        <f t="shared" si="296"/>
        <v>15.987388888888887</v>
      </c>
      <c r="X293" s="123">
        <f t="shared" si="296"/>
        <v>15.987388888888887</v>
      </c>
      <c r="Y293" s="123">
        <f t="shared" si="296"/>
        <v>15.987388888888887</v>
      </c>
      <c r="Z293" s="123">
        <f t="shared" si="296"/>
        <v>15.987388888888887</v>
      </c>
      <c r="AA293" s="123">
        <f t="shared" si="296"/>
        <v>15.987388888888887</v>
      </c>
      <c r="AB293" s="123">
        <f t="shared" si="296"/>
        <v>15.987388888888887</v>
      </c>
      <c r="AC293" s="123">
        <f t="shared" si="296"/>
        <v>15.987388888888887</v>
      </c>
      <c r="AD293" s="123">
        <f t="shared" si="296"/>
        <v>15.987388888888887</v>
      </c>
      <c r="AE293" s="123">
        <f t="shared" si="296"/>
        <v>15.987388888888887</v>
      </c>
      <c r="AF293" s="123">
        <f t="shared" si="296"/>
        <v>15.987388888888887</v>
      </c>
      <c r="AG293" s="123">
        <f t="shared" si="296"/>
        <v>15.987388888888887</v>
      </c>
      <c r="AH293" s="123">
        <f t="shared" si="296"/>
        <v>15.987388888888887</v>
      </c>
      <c r="AI293" s="123">
        <f t="shared" si="296"/>
        <v>15.987388888888887</v>
      </c>
      <c r="AJ293" s="123">
        <f t="shared" si="296"/>
        <v>15.987388888888887</v>
      </c>
      <c r="AK293" s="123">
        <f t="shared" si="296"/>
        <v>15.987388888888887</v>
      </c>
      <c r="AL293" s="123">
        <f t="shared" si="296"/>
        <v>15.987388888888887</v>
      </c>
      <c r="AM293" s="123">
        <f t="shared" si="296"/>
        <v>15.987388888888887</v>
      </c>
      <c r="AN293" s="123">
        <f t="shared" si="296"/>
        <v>15.987388888888887</v>
      </c>
      <c r="AO293" s="123">
        <f t="shared" si="296"/>
        <v>15.987388888888887</v>
      </c>
      <c r="AP293" s="123">
        <f t="shared" si="296"/>
        <v>15.987388888888887</v>
      </c>
      <c r="AQ293" s="123">
        <f t="shared" si="296"/>
        <v>15.987388888888887</v>
      </c>
      <c r="AR293" s="123">
        <f t="shared" si="296"/>
        <v>15.987388888888887</v>
      </c>
    </row>
    <row r="294" spans="4:104" x14ac:dyDescent="0.25">
      <c r="D294" s="43" t="s">
        <v>612</v>
      </c>
      <c r="E294" s="123">
        <f t="shared" ref="E294:AR294" si="297">E15+E16+E17+E20+E22+E23+E31+E24+E27+E29+E30+E32+E33</f>
        <v>5342.0493888888877</v>
      </c>
      <c r="F294" s="123">
        <f t="shared" si="297"/>
        <v>2042.0493888888891</v>
      </c>
      <c r="G294" s="123">
        <f t="shared" si="297"/>
        <v>40.049388888888885</v>
      </c>
      <c r="H294" s="123">
        <f t="shared" si="297"/>
        <v>40.049388888888885</v>
      </c>
      <c r="I294" s="123">
        <f t="shared" si="297"/>
        <v>40.049388888888885</v>
      </c>
      <c r="J294" s="123">
        <f t="shared" si="297"/>
        <v>40.049388888888885</v>
      </c>
      <c r="K294" s="123">
        <f t="shared" si="297"/>
        <v>40.049388888888885</v>
      </c>
      <c r="L294" s="123">
        <f t="shared" si="297"/>
        <v>39.970388888888891</v>
      </c>
      <c r="M294" s="123">
        <f t="shared" si="297"/>
        <v>39.970388888888891</v>
      </c>
      <c r="N294" s="123">
        <f t="shared" si="297"/>
        <v>39.970388888888891</v>
      </c>
      <c r="O294" s="123">
        <f t="shared" si="297"/>
        <v>35.170388888888887</v>
      </c>
      <c r="P294" s="123">
        <f t="shared" si="297"/>
        <v>35.170388888888887</v>
      </c>
      <c r="Q294" s="123">
        <f t="shared" si="297"/>
        <v>35.170388888888887</v>
      </c>
      <c r="R294" s="123">
        <f t="shared" si="297"/>
        <v>35.170388888888887</v>
      </c>
      <c r="S294" s="123">
        <f t="shared" si="297"/>
        <v>35.170388888888887</v>
      </c>
      <c r="T294" s="123">
        <f t="shared" si="297"/>
        <v>35.170388888888887</v>
      </c>
      <c r="U294" s="123">
        <f t="shared" si="297"/>
        <v>35.170388888888887</v>
      </c>
      <c r="V294" s="123">
        <f t="shared" si="297"/>
        <v>30.112388888888887</v>
      </c>
      <c r="W294" s="123">
        <f t="shared" si="297"/>
        <v>30.112388888888887</v>
      </c>
      <c r="X294" s="123">
        <f t="shared" si="297"/>
        <v>30.112388888888887</v>
      </c>
      <c r="Y294" s="123">
        <f t="shared" si="297"/>
        <v>30.112388888888887</v>
      </c>
      <c r="Z294" s="123">
        <f t="shared" si="297"/>
        <v>30.112388888888887</v>
      </c>
      <c r="AA294" s="123">
        <f t="shared" si="297"/>
        <v>30.112388888888887</v>
      </c>
      <c r="AB294" s="123">
        <f t="shared" si="297"/>
        <v>30.112388888888887</v>
      </c>
      <c r="AC294" s="123">
        <f t="shared" si="297"/>
        <v>30.112388888888887</v>
      </c>
      <c r="AD294" s="123">
        <f t="shared" si="297"/>
        <v>30.112388888888887</v>
      </c>
      <c r="AE294" s="123">
        <f t="shared" si="297"/>
        <v>30.112388888888887</v>
      </c>
      <c r="AF294" s="123">
        <f t="shared" si="297"/>
        <v>30.112388888888887</v>
      </c>
      <c r="AG294" s="123">
        <f t="shared" si="297"/>
        <v>30.112388888888887</v>
      </c>
      <c r="AH294" s="123">
        <f t="shared" si="297"/>
        <v>30.112388888888887</v>
      </c>
      <c r="AI294" s="123">
        <f t="shared" si="297"/>
        <v>30.112388888888887</v>
      </c>
      <c r="AJ294" s="123">
        <f t="shared" si="297"/>
        <v>30.112388888888887</v>
      </c>
      <c r="AK294" s="123">
        <f t="shared" si="297"/>
        <v>30.112388888888887</v>
      </c>
      <c r="AL294" s="123">
        <f t="shared" si="297"/>
        <v>30.112388888888887</v>
      </c>
      <c r="AM294" s="123">
        <f t="shared" si="297"/>
        <v>30.112388888888887</v>
      </c>
      <c r="AN294" s="123">
        <f t="shared" si="297"/>
        <v>30.112388888888887</v>
      </c>
      <c r="AO294" s="123">
        <f t="shared" si="297"/>
        <v>30.112388888888887</v>
      </c>
      <c r="AP294" s="123">
        <f t="shared" si="297"/>
        <v>30.112388888888887</v>
      </c>
      <c r="AQ294" s="123">
        <f t="shared" si="297"/>
        <v>30.112388888888887</v>
      </c>
      <c r="AR294" s="123">
        <f t="shared" si="297"/>
        <v>30.112388888888887</v>
      </c>
    </row>
    <row r="295" spans="4:104" x14ac:dyDescent="0.25">
      <c r="D295" s="43" t="s">
        <v>613</v>
      </c>
      <c r="E295" s="123">
        <f t="shared" ref="E295:AR295" si="298">E15+E16+E17+E20+E22+E23+E31+E24+E27+E29+E30+E32+E34</f>
        <v>5339.5493888888877</v>
      </c>
      <c r="F295" s="123">
        <f t="shared" si="298"/>
        <v>2039.5493888888891</v>
      </c>
      <c r="G295" s="123">
        <f t="shared" si="298"/>
        <v>37.549388888888885</v>
      </c>
      <c r="H295" s="123">
        <f t="shared" si="298"/>
        <v>37.549388888888885</v>
      </c>
      <c r="I295" s="123">
        <f t="shared" si="298"/>
        <v>37.549388888888885</v>
      </c>
      <c r="J295" s="123">
        <f t="shared" si="298"/>
        <v>37.549388888888885</v>
      </c>
      <c r="K295" s="123">
        <f t="shared" si="298"/>
        <v>37.549388888888885</v>
      </c>
      <c r="L295" s="123">
        <f t="shared" si="298"/>
        <v>37.470388888888891</v>
      </c>
      <c r="M295" s="123">
        <f t="shared" si="298"/>
        <v>37.470388888888891</v>
      </c>
      <c r="N295" s="123">
        <f t="shared" si="298"/>
        <v>37.470388888888891</v>
      </c>
      <c r="O295" s="123">
        <f t="shared" si="298"/>
        <v>32.670388888888887</v>
      </c>
      <c r="P295" s="123">
        <f t="shared" si="298"/>
        <v>32.670388888888887</v>
      </c>
      <c r="Q295" s="123">
        <f t="shared" si="298"/>
        <v>32.670388888888887</v>
      </c>
      <c r="R295" s="123">
        <f t="shared" si="298"/>
        <v>32.670388888888887</v>
      </c>
      <c r="S295" s="123">
        <f t="shared" si="298"/>
        <v>32.670388888888887</v>
      </c>
      <c r="T295" s="123">
        <f t="shared" si="298"/>
        <v>32.670388888888887</v>
      </c>
      <c r="U295" s="123">
        <f t="shared" si="298"/>
        <v>32.670388888888887</v>
      </c>
      <c r="V295" s="123">
        <f t="shared" si="298"/>
        <v>27.612388888888887</v>
      </c>
      <c r="W295" s="123">
        <f t="shared" si="298"/>
        <v>27.612388888888887</v>
      </c>
      <c r="X295" s="123">
        <f t="shared" si="298"/>
        <v>27.612388888888887</v>
      </c>
      <c r="Y295" s="123">
        <f t="shared" si="298"/>
        <v>27.612388888888887</v>
      </c>
      <c r="Z295" s="123">
        <f t="shared" si="298"/>
        <v>27.612388888888887</v>
      </c>
      <c r="AA295" s="123">
        <f t="shared" si="298"/>
        <v>27.612388888888887</v>
      </c>
      <c r="AB295" s="123">
        <f t="shared" si="298"/>
        <v>27.612388888888887</v>
      </c>
      <c r="AC295" s="123">
        <f t="shared" si="298"/>
        <v>27.612388888888887</v>
      </c>
      <c r="AD295" s="123">
        <f t="shared" si="298"/>
        <v>27.612388888888887</v>
      </c>
      <c r="AE295" s="123">
        <f t="shared" si="298"/>
        <v>27.612388888888887</v>
      </c>
      <c r="AF295" s="123">
        <f t="shared" si="298"/>
        <v>27.612388888888887</v>
      </c>
      <c r="AG295" s="123">
        <f t="shared" si="298"/>
        <v>27.612388888888887</v>
      </c>
      <c r="AH295" s="123">
        <f t="shared" si="298"/>
        <v>27.612388888888887</v>
      </c>
      <c r="AI295" s="123">
        <f t="shared" si="298"/>
        <v>27.612388888888887</v>
      </c>
      <c r="AJ295" s="123">
        <f t="shared" si="298"/>
        <v>27.612388888888887</v>
      </c>
      <c r="AK295" s="123">
        <f t="shared" si="298"/>
        <v>27.612388888888887</v>
      </c>
      <c r="AL295" s="123">
        <f t="shared" si="298"/>
        <v>27.612388888888887</v>
      </c>
      <c r="AM295" s="123">
        <f t="shared" si="298"/>
        <v>27.612388888888887</v>
      </c>
      <c r="AN295" s="123">
        <f t="shared" si="298"/>
        <v>27.612388888888887</v>
      </c>
      <c r="AO295" s="123">
        <f t="shared" si="298"/>
        <v>27.612388888888887</v>
      </c>
      <c r="AP295" s="123">
        <f t="shared" si="298"/>
        <v>27.612388888888887</v>
      </c>
      <c r="AQ295" s="123">
        <f t="shared" si="298"/>
        <v>27.612388888888887</v>
      </c>
      <c r="AR295" s="123">
        <f t="shared" si="298"/>
        <v>27.612388888888887</v>
      </c>
    </row>
    <row r="296" spans="4:104" x14ac:dyDescent="0.25">
      <c r="D296" s="43" t="s">
        <v>614</v>
      </c>
      <c r="E296" s="123">
        <f>SUM(E15:E34)</f>
        <v>5353.6243888888876</v>
      </c>
      <c r="F296" s="123">
        <f t="shared" ref="F296:AR296" si="299">SUM(F15:F34)</f>
        <v>2053.6243888888894</v>
      </c>
      <c r="G296" s="123">
        <f t="shared" si="299"/>
        <v>2051.6243888888894</v>
      </c>
      <c r="H296" s="123">
        <f t="shared" si="299"/>
        <v>2051.6243888888894</v>
      </c>
      <c r="I296" s="123">
        <f t="shared" si="299"/>
        <v>2051.6243888888894</v>
      </c>
      <c r="J296" s="123">
        <f t="shared" si="299"/>
        <v>51.624388888888888</v>
      </c>
      <c r="K296" s="123">
        <f t="shared" si="299"/>
        <v>51.624388888888888</v>
      </c>
      <c r="L296" s="123">
        <f t="shared" si="299"/>
        <v>51.545388888888887</v>
      </c>
      <c r="M296" s="123">
        <f t="shared" si="299"/>
        <v>51.545388888888887</v>
      </c>
      <c r="N296" s="123">
        <f t="shared" si="299"/>
        <v>51.545388888888887</v>
      </c>
      <c r="O296" s="123">
        <f>SUM(O15:O34)</f>
        <v>46.745388888888883</v>
      </c>
      <c r="P296" s="123">
        <f t="shared" si="299"/>
        <v>46.745388888888883</v>
      </c>
      <c r="Q296" s="123">
        <f t="shared" si="299"/>
        <v>46.745388888888883</v>
      </c>
      <c r="R296" s="123">
        <f t="shared" si="299"/>
        <v>46.745388888888883</v>
      </c>
      <c r="S296" s="123">
        <f t="shared" si="299"/>
        <v>46.745388888888883</v>
      </c>
      <c r="T296" s="123">
        <f t="shared" si="299"/>
        <v>46.745388888888883</v>
      </c>
      <c r="U296" s="123">
        <f t="shared" si="299"/>
        <v>46.745388888888883</v>
      </c>
      <c r="V296" s="123">
        <f t="shared" si="299"/>
        <v>41.68738888888889</v>
      </c>
      <c r="W296" s="123">
        <f t="shared" si="299"/>
        <v>41.68738888888889</v>
      </c>
      <c r="X296" s="123">
        <f t="shared" si="299"/>
        <v>41.68738888888889</v>
      </c>
      <c r="Y296" s="123">
        <f t="shared" si="299"/>
        <v>41.68738888888889</v>
      </c>
      <c r="Z296" s="123">
        <f t="shared" si="299"/>
        <v>41.68738888888889</v>
      </c>
      <c r="AA296" s="123">
        <f t="shared" si="299"/>
        <v>41.68738888888889</v>
      </c>
      <c r="AB296" s="123">
        <f t="shared" si="299"/>
        <v>41.68738888888889</v>
      </c>
      <c r="AC296" s="123">
        <f t="shared" si="299"/>
        <v>41.68738888888889</v>
      </c>
      <c r="AD296" s="123">
        <f t="shared" si="299"/>
        <v>41.68738888888889</v>
      </c>
      <c r="AE296" s="123">
        <f t="shared" si="299"/>
        <v>41.68738888888889</v>
      </c>
      <c r="AF296" s="123">
        <f t="shared" si="299"/>
        <v>41.68738888888889</v>
      </c>
      <c r="AG296" s="123">
        <f t="shared" si="299"/>
        <v>41.68738888888889</v>
      </c>
      <c r="AH296" s="123">
        <f t="shared" si="299"/>
        <v>41.68738888888889</v>
      </c>
      <c r="AI296" s="123">
        <f t="shared" si="299"/>
        <v>41.68738888888889</v>
      </c>
      <c r="AJ296" s="123">
        <f t="shared" si="299"/>
        <v>41.68738888888889</v>
      </c>
      <c r="AK296" s="123">
        <f t="shared" si="299"/>
        <v>41.68738888888889</v>
      </c>
      <c r="AL296" s="123">
        <f t="shared" si="299"/>
        <v>41.68738888888889</v>
      </c>
      <c r="AM296" s="123">
        <f t="shared" si="299"/>
        <v>41.68738888888889</v>
      </c>
      <c r="AN296" s="123">
        <f t="shared" si="299"/>
        <v>41.68738888888889</v>
      </c>
      <c r="AO296" s="123">
        <f t="shared" si="299"/>
        <v>41.68738888888889</v>
      </c>
      <c r="AP296" s="123">
        <f t="shared" si="299"/>
        <v>41.68738888888889</v>
      </c>
      <c r="AQ296" s="123">
        <f t="shared" si="299"/>
        <v>41.68738888888889</v>
      </c>
      <c r="AR296" s="123">
        <f t="shared" si="299"/>
        <v>41.68738888888889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541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615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616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617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2" t="s">
        <v>461</v>
      </c>
      <c r="F305" s="134" t="s">
        <v>465</v>
      </c>
      <c r="G305" s="134" t="s">
        <v>462</v>
      </c>
      <c r="H305" s="134" t="s">
        <v>463</v>
      </c>
      <c r="I305" s="134" t="s">
        <v>206</v>
      </c>
      <c r="J305" s="134" t="s">
        <v>464</v>
      </c>
      <c r="K305" s="134" t="s">
        <v>442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827</v>
      </c>
      <c r="E306" s="121">
        <v>2014.3599800925927</v>
      </c>
      <c r="F306" s="121">
        <v>2014.3599800925927</v>
      </c>
      <c r="G306" s="121">
        <v>14.359980092592588</v>
      </c>
      <c r="H306" s="121">
        <v>14.359980092592588</v>
      </c>
      <c r="I306" s="121">
        <v>14.359980092592588</v>
      </c>
      <c r="J306" s="121">
        <v>14.359980092592588</v>
      </c>
      <c r="K306" s="121">
        <v>14.359980092592588</v>
      </c>
      <c r="L306" s="121">
        <v>14.359980092592588</v>
      </c>
      <c r="M306" s="121">
        <v>14.359980092592588</v>
      </c>
      <c r="N306" s="121">
        <v>14.359980092592588</v>
      </c>
      <c r="O306" s="121">
        <v>14.359980092592588</v>
      </c>
      <c r="P306" s="121">
        <v>14.359980092592588</v>
      </c>
      <c r="Q306" s="121">
        <v>14.359980092592588</v>
      </c>
      <c r="R306" s="121">
        <v>14.359980092592588</v>
      </c>
      <c r="S306" s="121">
        <v>14.359980092592588</v>
      </c>
      <c r="T306" s="121">
        <v>14.359980092592588</v>
      </c>
      <c r="U306" s="121">
        <v>14.359980092592588</v>
      </c>
      <c r="V306" s="121">
        <v>14.359980092592588</v>
      </c>
      <c r="W306" s="121">
        <v>14.359980092592588</v>
      </c>
      <c r="X306" s="121">
        <v>14.359980092592588</v>
      </c>
      <c r="Y306" s="121">
        <v>13.159980092592589</v>
      </c>
      <c r="Z306" s="121">
        <v>13.159980092592589</v>
      </c>
      <c r="AA306" s="121">
        <v>13.159980092592589</v>
      </c>
      <c r="AB306" s="121">
        <v>13.159980092592589</v>
      </c>
      <c r="AC306" s="121">
        <v>13.159980092592589</v>
      </c>
      <c r="AD306" s="121">
        <v>13.159980092592589</v>
      </c>
      <c r="AE306" s="121">
        <v>13.159980092592589</v>
      </c>
      <c r="AF306" s="121">
        <v>13.159980092592589</v>
      </c>
      <c r="AG306" s="121">
        <v>13.159980092592589</v>
      </c>
      <c r="AH306" s="121">
        <v>13.159980092592589</v>
      </c>
      <c r="AI306" s="121">
        <v>13.159980092592589</v>
      </c>
      <c r="AJ306" s="121">
        <v>13.159980092592589</v>
      </c>
      <c r="AK306" s="121">
        <v>13.159980092592589</v>
      </c>
      <c r="AL306" s="121">
        <v>13.159980092592589</v>
      </c>
      <c r="AM306" s="121">
        <v>13.159980092592589</v>
      </c>
      <c r="AN306" s="121">
        <v>13.159980092592589</v>
      </c>
      <c r="AO306" s="121">
        <v>13.159980092592589</v>
      </c>
      <c r="AP306" s="121">
        <v>13.159980092592589</v>
      </c>
      <c r="AQ306" s="121">
        <v>13.159980092592589</v>
      </c>
      <c r="AR306" s="121">
        <v>13.159980092592589</v>
      </c>
      <c r="AS306" s="121">
        <v>13.159980092592589</v>
      </c>
      <c r="AT306" s="121">
        <v>13.159980092592589</v>
      </c>
      <c r="AU306" s="121">
        <v>13.159980092592589</v>
      </c>
      <c r="AV306" s="121">
        <v>13.159980092592589</v>
      </c>
      <c r="AW306" s="121">
        <v>13.159980092592589</v>
      </c>
      <c r="AX306" s="121">
        <v>13.159980092592589</v>
      </c>
      <c r="AY306" s="121">
        <v>13.159980092592589</v>
      </c>
      <c r="AZ306" s="121">
        <v>13.159980092592589</v>
      </c>
      <c r="BA306" s="121">
        <v>13.159980092592589</v>
      </c>
      <c r="BB306" s="121">
        <v>13.159980092592589</v>
      </c>
      <c r="BC306" s="121">
        <v>13.159980092592589</v>
      </c>
      <c r="BD306" s="121">
        <v>13.159980092592589</v>
      </c>
      <c r="BE306" s="121">
        <v>13.159980092592589</v>
      </c>
      <c r="BF306" s="121">
        <v>13.159980092592589</v>
      </c>
      <c r="BG306" s="121">
        <v>13.159980092592589</v>
      </c>
      <c r="BH306" s="121">
        <v>13.159980092592589</v>
      </c>
      <c r="BI306" s="121">
        <v>13.159980092592589</v>
      </c>
      <c r="BJ306" s="121">
        <v>13.159980092592589</v>
      </c>
      <c r="BK306" s="121">
        <v>13.159980092592589</v>
      </c>
      <c r="BL306" s="121">
        <v>13.159980092592589</v>
      </c>
      <c r="BM306" s="121">
        <v>13.159980092592589</v>
      </c>
      <c r="BN306" s="121">
        <v>13.159980092592589</v>
      </c>
      <c r="BO306" s="121">
        <v>13.159980092592589</v>
      </c>
      <c r="BP306" s="121">
        <v>13.159980092592589</v>
      </c>
      <c r="BQ306" s="121">
        <v>13.159980092592589</v>
      </c>
      <c r="BR306" s="121">
        <v>13.159980092592589</v>
      </c>
      <c r="BS306" s="121">
        <v>13.159980092592589</v>
      </c>
      <c r="BT306" s="121">
        <v>13.159980092592589</v>
      </c>
      <c r="BU306" s="121">
        <v>13.159980092592589</v>
      </c>
      <c r="BV306" s="121">
        <v>13.159980092592589</v>
      </c>
      <c r="BW306" s="121">
        <v>13.159980092592589</v>
      </c>
      <c r="BX306" s="121">
        <v>13.159980092592589</v>
      </c>
      <c r="BY306" s="121">
        <v>13.159980092592589</v>
      </c>
      <c r="BZ306" s="121">
        <v>13.159980092592589</v>
      </c>
      <c r="CA306" s="121">
        <v>13.159980092592589</v>
      </c>
      <c r="CB306" s="121">
        <v>13.159980092592589</v>
      </c>
      <c r="CC306" s="121">
        <v>13.159980092592589</v>
      </c>
      <c r="CD306" s="121">
        <v>13.159980092592589</v>
      </c>
      <c r="CE306" s="121">
        <v>13.159980092592589</v>
      </c>
      <c r="CF306" s="121">
        <v>13.159980092592589</v>
      </c>
      <c r="CG306" s="121">
        <v>13.159980092592589</v>
      </c>
      <c r="CH306" s="121">
        <v>13.159980092592589</v>
      </c>
      <c r="CI306" s="121">
        <v>13.159980092592589</v>
      </c>
      <c r="CJ306" s="121">
        <v>13.159980092592589</v>
      </c>
      <c r="CK306" s="121">
        <v>13.159980092592589</v>
      </c>
      <c r="CL306" s="121">
        <v>13.159980092592589</v>
      </c>
      <c r="CM306" s="121">
        <v>13.159980092592589</v>
      </c>
      <c r="CN306" s="121">
        <v>13.159980092592589</v>
      </c>
      <c r="CO306" s="121">
        <v>13.159980092592589</v>
      </c>
      <c r="CP306" s="121">
        <v>13.159980092592589</v>
      </c>
      <c r="CQ306" s="121">
        <v>13.159980092592589</v>
      </c>
      <c r="CR306" s="121">
        <v>13.159980092592589</v>
      </c>
      <c r="CS306" s="121">
        <v>13.159980092592589</v>
      </c>
      <c r="CT306" s="121">
        <v>13.159980092592589</v>
      </c>
      <c r="CU306" s="121">
        <v>13.159980092592589</v>
      </c>
      <c r="CV306" s="121">
        <v>13.159980092592589</v>
      </c>
      <c r="CW306" s="121">
        <v>13.159980092592589</v>
      </c>
      <c r="CX306" s="121">
        <v>13.159980092592589</v>
      </c>
      <c r="CY306" s="121">
        <v>13.159980092592589</v>
      </c>
      <c r="CZ306" s="121">
        <v>13.159980092592589</v>
      </c>
    </row>
    <row r="307" spans="4:104" x14ac:dyDescent="0.25">
      <c r="D307" s="43" t="s">
        <v>826</v>
      </c>
    </row>
    <row r="340" spans="4:16" x14ac:dyDescent="0.25">
      <c r="D340" s="43" t="s">
        <v>548</v>
      </c>
      <c r="P340" s="43" t="s">
        <v>549</v>
      </c>
    </row>
    <row r="341" spans="4:16" x14ac:dyDescent="0.25">
      <c r="D341" s="43" t="s">
        <v>545</v>
      </c>
      <c r="E341" s="121" t="s">
        <v>546</v>
      </c>
      <c r="P341" s="43" t="s">
        <v>550</v>
      </c>
    </row>
    <row r="342" spans="4:16" x14ac:dyDescent="0.25">
      <c r="D342" s="43" t="s">
        <v>558</v>
      </c>
    </row>
    <row r="345" spans="4:16" x14ac:dyDescent="0.25">
      <c r="D345" s="43" t="s">
        <v>209</v>
      </c>
      <c r="E345" s="121" t="s">
        <v>556</v>
      </c>
    </row>
    <row r="346" spans="4:16" x14ac:dyDescent="0.25">
      <c r="D346" s="43" t="s">
        <v>547</v>
      </c>
      <c r="E346" s="121" t="s">
        <v>556</v>
      </c>
    </row>
    <row r="347" spans="4:16" x14ac:dyDescent="0.25">
      <c r="D347" s="43" t="s">
        <v>557</v>
      </c>
      <c r="E347" s="121" t="s">
        <v>556</v>
      </c>
    </row>
    <row r="348" spans="4:16" ht="13" thickBot="1" x14ac:dyDescent="0.3"/>
    <row r="349" spans="4:16" ht="15" thickBot="1" x14ac:dyDescent="0.3">
      <c r="E349" s="529" t="s">
        <v>559</v>
      </c>
      <c r="F349" s="530" t="s">
        <v>560</v>
      </c>
      <c r="G349" s="530" t="s">
        <v>561</v>
      </c>
      <c r="H349" s="530" t="s">
        <v>562</v>
      </c>
      <c r="I349" s="43" t="s">
        <v>574</v>
      </c>
    </row>
    <row r="350" spans="4:16" ht="44" thickBot="1" x14ac:dyDescent="0.3">
      <c r="E350" s="531" t="s">
        <v>563</v>
      </c>
      <c r="F350" s="532" t="s">
        <v>418</v>
      </c>
      <c r="G350" s="532" t="s">
        <v>564</v>
      </c>
      <c r="H350" s="532" t="s">
        <v>565</v>
      </c>
      <c r="I350" s="533">
        <v>400</v>
      </c>
    </row>
    <row r="351" spans="4:16" ht="29.5" thickBot="1" x14ac:dyDescent="0.3">
      <c r="E351" s="531" t="s">
        <v>277</v>
      </c>
      <c r="F351" s="532" t="s">
        <v>566</v>
      </c>
      <c r="G351" s="532" t="s">
        <v>567</v>
      </c>
      <c r="H351" s="532"/>
      <c r="I351" s="533">
        <v>43</v>
      </c>
    </row>
    <row r="352" spans="4:16" ht="29.5" thickBot="1" x14ac:dyDescent="0.3">
      <c r="E352" s="531" t="s">
        <v>211</v>
      </c>
      <c r="F352" s="532" t="s">
        <v>566</v>
      </c>
      <c r="G352" s="532" t="s">
        <v>568</v>
      </c>
      <c r="H352" s="532"/>
      <c r="I352" s="533">
        <v>0.6</v>
      </c>
    </row>
    <row r="353" spans="5:13" ht="29.5" thickBot="1" x14ac:dyDescent="0.3">
      <c r="E353" s="531" t="s">
        <v>42</v>
      </c>
      <c r="F353" s="532" t="s">
        <v>566</v>
      </c>
      <c r="G353" s="532" t="s">
        <v>569</v>
      </c>
      <c r="H353" s="532"/>
      <c r="I353" s="533">
        <v>3</v>
      </c>
      <c r="J353" s="43" t="s">
        <v>577</v>
      </c>
    </row>
    <row r="354" spans="5:13" ht="29.5" thickBot="1" x14ac:dyDescent="0.3">
      <c r="E354" s="531" t="s">
        <v>405</v>
      </c>
      <c r="F354" s="532" t="s">
        <v>566</v>
      </c>
      <c r="G354" s="532" t="s">
        <v>570</v>
      </c>
      <c r="H354" s="532"/>
      <c r="I354" s="533">
        <v>2</v>
      </c>
    </row>
    <row r="355" spans="5:13" ht="58.5" thickBot="1" x14ac:dyDescent="0.3">
      <c r="E355" s="531" t="s">
        <v>73</v>
      </c>
      <c r="F355" s="532" t="s">
        <v>571</v>
      </c>
      <c r="G355" s="532" t="s">
        <v>572</v>
      </c>
      <c r="H355" s="532" t="s">
        <v>573</v>
      </c>
      <c r="I355" s="533">
        <v>600</v>
      </c>
    </row>
    <row r="356" spans="5:13" ht="44" thickBot="1" x14ac:dyDescent="0.3">
      <c r="E356" s="531" t="s">
        <v>73</v>
      </c>
      <c r="F356" s="532" t="s">
        <v>421</v>
      </c>
      <c r="G356" s="532" t="s">
        <v>575</v>
      </c>
      <c r="H356" s="532"/>
      <c r="I356" s="43" t="s">
        <v>576</v>
      </c>
    </row>
    <row r="357" spans="5:13" ht="15" thickBot="1" x14ac:dyDescent="0.3">
      <c r="E357" s="531"/>
      <c r="F357" s="532"/>
      <c r="G357" s="532"/>
      <c r="H357" s="532"/>
    </row>
    <row r="367" spans="5:13" ht="13" thickBot="1" x14ac:dyDescent="0.3"/>
    <row r="368" spans="5:13" ht="14.5" x14ac:dyDescent="0.25">
      <c r="H368" s="1092" t="s">
        <v>628</v>
      </c>
      <c r="I368" s="1093"/>
      <c r="J368" s="639" t="s">
        <v>442</v>
      </c>
      <c r="K368" s="639" t="s">
        <v>629</v>
      </c>
      <c r="L368" s="639" t="s">
        <v>630</v>
      </c>
      <c r="M368" s="640" t="s">
        <v>631</v>
      </c>
    </row>
    <row r="369" spans="2:13" ht="14.5" x14ac:dyDescent="0.25">
      <c r="H369" s="1094" t="s">
        <v>543</v>
      </c>
      <c r="I369" s="641" t="s">
        <v>539</v>
      </c>
      <c r="J369" s="642">
        <v>28</v>
      </c>
      <c r="K369" s="642">
        <v>24.5</v>
      </c>
      <c r="L369" s="642">
        <v>19.8</v>
      </c>
      <c r="M369" s="643">
        <v>5.3</v>
      </c>
    </row>
    <row r="370" spans="2:13" ht="15" thickBot="1" x14ac:dyDescent="0.3">
      <c r="H370" s="1095"/>
      <c r="I370" s="644" t="s">
        <v>540</v>
      </c>
      <c r="J370" s="645">
        <v>53.8</v>
      </c>
      <c r="K370" s="645">
        <v>50.3</v>
      </c>
      <c r="L370" s="645">
        <v>45.6</v>
      </c>
      <c r="M370" s="646">
        <v>31.1</v>
      </c>
    </row>
    <row r="371" spans="2:13" ht="15" thickBot="1" x14ac:dyDescent="0.4">
      <c r="H371"/>
      <c r="I371"/>
      <c r="J371" s="6"/>
      <c r="K371" s="6"/>
      <c r="L371" s="6"/>
      <c r="M371" s="6"/>
    </row>
    <row r="372" spans="2:13" ht="14.5" x14ac:dyDescent="0.25">
      <c r="H372" s="1096" t="s">
        <v>632</v>
      </c>
      <c r="I372" s="1097"/>
      <c r="J372" s="647" t="s">
        <v>442</v>
      </c>
      <c r="K372" s="647" t="s">
        <v>629</v>
      </c>
      <c r="L372" s="647" t="s">
        <v>630</v>
      </c>
      <c r="M372" s="648" t="s">
        <v>631</v>
      </c>
    </row>
    <row r="373" spans="2:13" ht="14.5" x14ac:dyDescent="0.25">
      <c r="H373" s="1098" t="s">
        <v>543</v>
      </c>
      <c r="I373" s="649" t="s">
        <v>539</v>
      </c>
      <c r="J373" s="642">
        <v>28</v>
      </c>
      <c r="K373" s="642">
        <v>24.5</v>
      </c>
      <c r="L373" s="642">
        <v>19.8</v>
      </c>
      <c r="M373" s="643">
        <v>14</v>
      </c>
    </row>
    <row r="374" spans="2:13" ht="15" thickBot="1" x14ac:dyDescent="0.3">
      <c r="H374" s="1099"/>
      <c r="I374" s="650" t="s">
        <v>540</v>
      </c>
      <c r="J374" s="645">
        <v>53.8</v>
      </c>
      <c r="K374" s="645">
        <v>50.3</v>
      </c>
      <c r="L374" s="645">
        <v>45.6</v>
      </c>
      <c r="M374" s="646">
        <v>39.9</v>
      </c>
    </row>
    <row r="375" spans="2:13" ht="15" thickBot="1" x14ac:dyDescent="0.4">
      <c r="H375"/>
      <c r="I375"/>
      <c r="J375"/>
      <c r="K375"/>
      <c r="L375"/>
      <c r="M375"/>
    </row>
    <row r="376" spans="2:13" ht="14.5" x14ac:dyDescent="0.25">
      <c r="H376" s="1100"/>
      <c r="I376" s="1101"/>
      <c r="J376" s="651" t="s">
        <v>442</v>
      </c>
      <c r="K376" s="651" t="s">
        <v>629</v>
      </c>
      <c r="L376" s="651" t="s">
        <v>630</v>
      </c>
      <c r="M376" s="652" t="s">
        <v>631</v>
      </c>
    </row>
    <row r="377" spans="2:13" ht="14.5" x14ac:dyDescent="0.25">
      <c r="H377" s="1102" t="s">
        <v>633</v>
      </c>
      <c r="I377" s="653" t="s">
        <v>539</v>
      </c>
      <c r="J377" s="642">
        <v>4.5999999999999996</v>
      </c>
      <c r="K377" s="642">
        <v>4.5999999999999996</v>
      </c>
      <c r="L377" s="642">
        <v>4.5999999999999996</v>
      </c>
      <c r="M377" s="643">
        <v>4.5999999999999996</v>
      </c>
    </row>
    <row r="378" spans="2:13" ht="15" thickBot="1" x14ac:dyDescent="0.3">
      <c r="H378" s="1103"/>
      <c r="I378" s="654" t="s">
        <v>540</v>
      </c>
      <c r="J378" s="645">
        <v>5.14</v>
      </c>
      <c r="K378" s="645">
        <v>5.14</v>
      </c>
      <c r="L378" s="645">
        <v>5.14</v>
      </c>
      <c r="M378" s="646">
        <v>5.14</v>
      </c>
    </row>
    <row r="381" spans="2:13" x14ac:dyDescent="0.25">
      <c r="B381" s="43" t="s">
        <v>639</v>
      </c>
      <c r="E381" s="121" t="s">
        <v>642</v>
      </c>
      <c r="F381" s="43" t="s">
        <v>643</v>
      </c>
    </row>
    <row r="382" spans="2:13" x14ac:dyDescent="0.25">
      <c r="B382" s="43" t="s">
        <v>644</v>
      </c>
      <c r="D382" s="43" t="s">
        <v>641</v>
      </c>
      <c r="E382" s="121">
        <v>1030</v>
      </c>
      <c r="F382" s="43">
        <v>1299</v>
      </c>
    </row>
    <row r="383" spans="2:13" x14ac:dyDescent="0.25">
      <c r="E383" s="121">
        <v>3190</v>
      </c>
    </row>
    <row r="387" spans="2:7" x14ac:dyDescent="0.25">
      <c r="B387" s="43" t="s">
        <v>645</v>
      </c>
      <c r="D387" s="43" t="s">
        <v>641</v>
      </c>
      <c r="E387" s="121">
        <v>1097</v>
      </c>
      <c r="F387" s="43">
        <v>1366</v>
      </c>
    </row>
    <row r="388" spans="2:7" x14ac:dyDescent="0.25">
      <c r="D388" s="43" t="s">
        <v>640</v>
      </c>
      <c r="E388" s="121">
        <v>3224</v>
      </c>
    </row>
    <row r="391" spans="2:7" x14ac:dyDescent="0.25">
      <c r="E391" s="43" t="s">
        <v>644</v>
      </c>
      <c r="F391" s="43" t="s">
        <v>645</v>
      </c>
      <c r="G391" s="43" t="s">
        <v>646</v>
      </c>
    </row>
    <row r="392" spans="2:7" x14ac:dyDescent="0.25">
      <c r="D392" s="43" t="s">
        <v>640</v>
      </c>
      <c r="E392" s="121">
        <v>3190</v>
      </c>
      <c r="F392" s="121">
        <v>3224</v>
      </c>
      <c r="G392" s="43">
        <v>3526</v>
      </c>
    </row>
  </sheetData>
  <dataConsolidate link="1"/>
  <mergeCells count="106">
    <mergeCell ref="B10:B11"/>
    <mergeCell ref="C10:C11"/>
    <mergeCell ref="D278:D279"/>
    <mergeCell ref="AH276:AH279"/>
    <mergeCell ref="AI276:AI279"/>
    <mergeCell ref="AH280:AH281"/>
    <mergeCell ref="AI280:AI281"/>
    <mergeCell ref="E3:I3"/>
    <mergeCell ref="E2:F2"/>
    <mergeCell ref="B264:B271"/>
    <mergeCell ref="C264:C271"/>
    <mergeCell ref="B213:B218"/>
    <mergeCell ref="C213:C218"/>
    <mergeCell ref="E220:K220"/>
    <mergeCell ref="B238:B243"/>
    <mergeCell ref="C238:C243"/>
    <mergeCell ref="AH248:AH251"/>
    <mergeCell ref="AI248:AI251"/>
    <mergeCell ref="D225:D226"/>
    <mergeCell ref="D250:D251"/>
    <mergeCell ref="B43:B48"/>
    <mergeCell ref="C43:C45"/>
    <mergeCell ref="C46:C48"/>
    <mergeCell ref="B49:B54"/>
    <mergeCell ref="H368:I368"/>
    <mergeCell ref="H369:H370"/>
    <mergeCell ref="V7:CZ7"/>
    <mergeCell ref="H372:I372"/>
    <mergeCell ref="H373:H374"/>
    <mergeCell ref="H376:I376"/>
    <mergeCell ref="H377:H378"/>
    <mergeCell ref="AJ282:AJ283"/>
    <mergeCell ref="E221:H221"/>
    <mergeCell ref="I221:K221"/>
    <mergeCell ref="E222:H222"/>
    <mergeCell ref="I222:K222"/>
    <mergeCell ref="AJ252:AJ253"/>
    <mergeCell ref="AJ226:AJ227"/>
    <mergeCell ref="I274:K274"/>
    <mergeCell ref="E275:H275"/>
    <mergeCell ref="I275:K275"/>
    <mergeCell ref="E245:K245"/>
    <mergeCell ref="E246:H246"/>
    <mergeCell ref="I246:K246"/>
    <mergeCell ref="E247:H247"/>
    <mergeCell ref="I247:K247"/>
    <mergeCell ref="AH222:AH225"/>
    <mergeCell ref="AI222:AI225"/>
    <mergeCell ref="J1:T1"/>
    <mergeCell ref="E6:U6"/>
    <mergeCell ref="E7:N7"/>
    <mergeCell ref="O7:U7"/>
    <mergeCell ref="J104:M104"/>
    <mergeCell ref="N104:P104"/>
    <mergeCell ref="E273:K273"/>
    <mergeCell ref="E274:H274"/>
    <mergeCell ref="E5:U5"/>
    <mergeCell ref="E4:K4"/>
    <mergeCell ref="E8:CZ8"/>
    <mergeCell ref="J98:P100"/>
    <mergeCell ref="C49:C51"/>
    <mergeCell ref="C52:C54"/>
    <mergeCell ref="B58:B60"/>
    <mergeCell ref="C58:C60"/>
    <mergeCell ref="J58:P60"/>
    <mergeCell ref="B65:B67"/>
    <mergeCell ref="C65:C67"/>
    <mergeCell ref="B68:B70"/>
    <mergeCell ref="C68:C70"/>
    <mergeCell ref="B61:B63"/>
    <mergeCell ref="C61:C63"/>
    <mergeCell ref="B75:B78"/>
    <mergeCell ref="C75:C78"/>
    <mergeCell ref="B79:B82"/>
    <mergeCell ref="C79:C82"/>
    <mergeCell ref="B84:B87"/>
    <mergeCell ref="C84:C87"/>
    <mergeCell ref="B88:B91"/>
    <mergeCell ref="C88:C91"/>
    <mergeCell ref="B98:B100"/>
    <mergeCell ref="C98:C100"/>
    <mergeCell ref="B101:B103"/>
    <mergeCell ref="C101:C103"/>
    <mergeCell ref="J102:P102"/>
    <mergeCell ref="J103:M103"/>
    <mergeCell ref="N103:P103"/>
    <mergeCell ref="B105:B107"/>
    <mergeCell ref="C105:C107"/>
    <mergeCell ref="J106:P106"/>
    <mergeCell ref="J107:M107"/>
    <mergeCell ref="N107:P107"/>
    <mergeCell ref="B108:B110"/>
    <mergeCell ref="C108:C110"/>
    <mergeCell ref="J108:M108"/>
    <mergeCell ref="N108:P108"/>
    <mergeCell ref="B115:B118"/>
    <mergeCell ref="C115:C118"/>
    <mergeCell ref="B119:B122"/>
    <mergeCell ref="C119:C122"/>
    <mergeCell ref="B210:D210"/>
    <mergeCell ref="B128:B131"/>
    <mergeCell ref="C128:C131"/>
    <mergeCell ref="C178:C181"/>
    <mergeCell ref="C183:C186"/>
    <mergeCell ref="B124:B127"/>
    <mergeCell ref="C124:C127"/>
  </mergeCells>
  <phoneticPr fontId="29" type="noConversion"/>
  <conditionalFormatting sqref="E217:AR217">
    <cfRule type="cellIs" dxfId="173" priority="6" operator="equal">
      <formula>90</formula>
    </cfRule>
  </conditionalFormatting>
  <conditionalFormatting sqref="E117:CZ117">
    <cfRule type="cellIs" dxfId="172" priority="54" operator="equal">
      <formula>100</formula>
    </cfRule>
  </conditionalFormatting>
  <conditionalFormatting sqref="E118:CZ118 E218:CZ218">
    <cfRule type="cellIs" dxfId="171" priority="53" operator="greaterThan">
      <formula>1</formula>
    </cfRule>
  </conditionalFormatting>
  <conditionalFormatting sqref="E121:CZ121">
    <cfRule type="cellIs" dxfId="170" priority="45" operator="equal">
      <formula>100</formula>
    </cfRule>
  </conditionalFormatting>
  <conditionalFormatting sqref="E122:CZ122">
    <cfRule type="cellIs" dxfId="169" priority="51" operator="greaterThan">
      <formula>1</formula>
    </cfRule>
  </conditionalFormatting>
  <conditionalFormatting sqref="E217:CZ217">
    <cfRule type="cellIs" dxfId="168" priority="7" operator="equal">
      <formula>100</formula>
    </cfRule>
  </conditionalFormatting>
  <conditionalFormatting sqref="E243:CZ243">
    <cfRule type="cellIs" dxfId="167" priority="17" operator="greaterThan">
      <formula>1</formula>
    </cfRule>
  </conditionalFormatting>
  <conditionalFormatting sqref="E271:DA271">
    <cfRule type="cellIs" dxfId="166" priority="40" operator="greaterThan">
      <formula>1</formula>
    </cfRule>
  </conditionalFormatting>
  <conditionalFormatting sqref="K242:AR242">
    <cfRule type="cellIs" dxfId="165" priority="12" operator="equal">
      <formula>90</formula>
    </cfRule>
  </conditionalFormatting>
  <conditionalFormatting sqref="K242:CZ242">
    <cfRule type="cellIs" dxfId="164" priority="13" operator="equal">
      <formula>100</formula>
    </cfRule>
  </conditionalFormatting>
  <conditionalFormatting sqref="K270:DA270">
    <cfRule type="cellIs" dxfId="163" priority="2" operator="equal">
      <formula>100</formula>
    </cfRule>
  </conditionalFormatting>
  <conditionalFormatting sqref="L214:AR215">
    <cfRule type="cellIs" dxfId="162" priority="9" operator="equal">
      <formula>$G$250</formula>
    </cfRule>
  </conditionalFormatting>
  <conditionalFormatting sqref="L215:AR215">
    <cfRule type="cellIs" dxfId="161" priority="8" operator="equal">
      <formula>$C$247</formula>
    </cfRule>
  </conditionalFormatting>
  <conditionalFormatting sqref="L239:AR240">
    <cfRule type="cellIs" dxfId="160" priority="11" operator="equal">
      <formula>$G$250</formula>
    </cfRule>
  </conditionalFormatting>
  <conditionalFormatting sqref="L240:AR240">
    <cfRule type="cellIs" dxfId="159" priority="10" operator="equal">
      <formula>$C$247</formula>
    </cfRule>
  </conditionalFormatting>
  <conditionalFormatting sqref="L126:CZ126">
    <cfRule type="cellIs" dxfId="158" priority="49" operator="equal">
      <formula>100</formula>
    </cfRule>
  </conditionalFormatting>
  <conditionalFormatting sqref="L127:CZ127">
    <cfRule type="cellIs" dxfId="157" priority="48" operator="greaterThan">
      <formula>1</formula>
    </cfRule>
  </conditionalFormatting>
  <conditionalFormatting sqref="L130:CZ130">
    <cfRule type="cellIs" dxfId="156" priority="47" operator="equal">
      <formula>100</formula>
    </cfRule>
  </conditionalFormatting>
  <conditionalFormatting sqref="L131:CZ131">
    <cfRule type="cellIs" dxfId="155" priority="46" operator="greaterThan">
      <formula>1</formula>
    </cfRule>
  </conditionalFormatting>
  <conditionalFormatting sqref="L267:DA268">
    <cfRule type="cellIs" dxfId="154" priority="4" operator="equal">
      <formula>$G$250</formula>
    </cfRule>
  </conditionalFormatting>
  <conditionalFormatting sqref="L268:DA268">
    <cfRule type="cellIs" dxfId="153" priority="3" operator="equal">
      <formula>$C$247</formula>
    </cfRule>
  </conditionalFormatting>
  <conditionalFormatting sqref="L270:DA270">
    <cfRule type="cellIs" dxfId="152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5228-5B14-458A-BD2B-5F7C807C629B}">
  <sheetPr>
    <tabColor rgb="FFFF0000"/>
  </sheetPr>
  <dimension ref="A1:EB416"/>
  <sheetViews>
    <sheetView topLeftCell="B1" zoomScale="70" zoomScaleNormal="70" workbookViewId="0">
      <selection activeCell="E29" sqref="E29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9" width="7.453125" style="43" customWidth="1"/>
    <col min="10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/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/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2:104" ht="14" customHeight="1" x14ac:dyDescent="0.25">
      <c r="D17" s="409" t="s">
        <v>466</v>
      </c>
      <c r="E17" s="121">
        <v>2</v>
      </c>
      <c r="F17" s="121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2:104" ht="14" customHeight="1" x14ac:dyDescent="0.25">
      <c r="D18" s="409" t="s">
        <v>581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2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2:104" ht="14" customHeight="1" x14ac:dyDescent="0.25">
      <c r="C20" s="43">
        <f>'Customer Mode'!L49/1000</f>
        <v>0.76400000000000001</v>
      </c>
      <c r="D20" s="139" t="s">
        <v>449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2:104" ht="14" customHeight="1" x14ac:dyDescent="0.25">
      <c r="B21" s="43">
        <v>0.25</v>
      </c>
      <c r="C21" s="43">
        <v>0.25</v>
      </c>
      <c r="D21" s="409" t="s">
        <v>209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2:104" x14ac:dyDescent="0.25">
      <c r="B22" s="43">
        <v>4.8</v>
      </c>
      <c r="C22" s="51">
        <v>4.8</v>
      </c>
      <c r="D22" s="823" t="s">
        <v>445</v>
      </c>
      <c r="E22" s="121">
        <v>5</v>
      </c>
      <c r="F22" s="121">
        <f>E22</f>
        <v>5</v>
      </c>
      <c r="G22" s="121">
        <f t="shared" ref="G22:U24" si="0">F22</f>
        <v>5</v>
      </c>
      <c r="H22" s="121">
        <f t="shared" si="0"/>
        <v>5</v>
      </c>
      <c r="I22" s="121">
        <f t="shared" si="0"/>
        <v>5</v>
      </c>
      <c r="J22" s="121">
        <f t="shared" si="0"/>
        <v>5</v>
      </c>
      <c r="K22" s="121">
        <f t="shared" si="0"/>
        <v>5</v>
      </c>
      <c r="L22" s="121">
        <f t="shared" si="0"/>
        <v>5</v>
      </c>
      <c r="M22" s="121">
        <f t="shared" si="0"/>
        <v>5</v>
      </c>
      <c r="N22" s="121">
        <f t="shared" si="0"/>
        <v>5</v>
      </c>
      <c r="O22" s="121">
        <f t="shared" si="0"/>
        <v>5</v>
      </c>
      <c r="P22" s="121">
        <f t="shared" si="0"/>
        <v>5</v>
      </c>
      <c r="Q22" s="121">
        <f t="shared" si="0"/>
        <v>5</v>
      </c>
      <c r="R22" s="121">
        <f t="shared" si="0"/>
        <v>5</v>
      </c>
      <c r="S22" s="121">
        <f t="shared" si="0"/>
        <v>5</v>
      </c>
      <c r="T22" s="121">
        <f t="shared" si="0"/>
        <v>5</v>
      </c>
      <c r="U22" s="121">
        <f t="shared" si="0"/>
        <v>5</v>
      </c>
      <c r="V22" s="121">
        <f t="shared" ref="V22:V24" si="1">U22</f>
        <v>5</v>
      </c>
      <c r="W22" s="121">
        <f t="shared" ref="W22:W24" si="2">V22</f>
        <v>5</v>
      </c>
      <c r="X22" s="121">
        <f t="shared" ref="X22:X24" si="3">W22</f>
        <v>5</v>
      </c>
      <c r="Y22" s="121">
        <f t="shared" ref="Y22:Y24" si="4">X22</f>
        <v>5</v>
      </c>
      <c r="Z22" s="121">
        <f t="shared" ref="Z22:Z24" si="5">Y22</f>
        <v>5</v>
      </c>
      <c r="AA22" s="121">
        <f t="shared" ref="AA22:AA24" si="6">Z22</f>
        <v>5</v>
      </c>
      <c r="AB22" s="121">
        <f t="shared" ref="AB22:AB24" si="7">AA22</f>
        <v>5</v>
      </c>
      <c r="AC22" s="121">
        <f t="shared" ref="AC22:AC24" si="8">AB22</f>
        <v>5</v>
      </c>
      <c r="AD22" s="121">
        <f t="shared" ref="AD22:AD24" si="9">AC22</f>
        <v>5</v>
      </c>
      <c r="AE22" s="121">
        <f t="shared" ref="AE22:AE24" si="10">AD22</f>
        <v>5</v>
      </c>
      <c r="AF22" s="121">
        <f t="shared" ref="AF22:AF24" si="11">AE22</f>
        <v>5</v>
      </c>
      <c r="AG22" s="121">
        <f t="shared" ref="AG22:AG24" si="12">AF22</f>
        <v>5</v>
      </c>
      <c r="AH22" s="121">
        <f t="shared" ref="AH22:AH24" si="13">AG22</f>
        <v>5</v>
      </c>
      <c r="AI22" s="121">
        <f t="shared" ref="AI22:AI24" si="14">AH22</f>
        <v>5</v>
      </c>
      <c r="AJ22" s="121">
        <f t="shared" ref="AJ22:AJ24" si="15">AI22</f>
        <v>5</v>
      </c>
      <c r="AK22" s="121">
        <f t="shared" ref="AK22:AK24" si="16">AJ22</f>
        <v>5</v>
      </c>
      <c r="AL22" s="121">
        <f t="shared" ref="AL22:AL24" si="17">AK22</f>
        <v>5</v>
      </c>
      <c r="AM22" s="121">
        <f t="shared" ref="AM22:AM24" si="18">AL22</f>
        <v>5</v>
      </c>
      <c r="AN22" s="121">
        <f t="shared" ref="AN22:AN24" si="19">AM22</f>
        <v>5</v>
      </c>
      <c r="AO22" s="121">
        <f t="shared" ref="AO22:AO24" si="20">AN22</f>
        <v>5</v>
      </c>
      <c r="AP22" s="121">
        <f t="shared" ref="AP22:AP24" si="21">AO22</f>
        <v>5</v>
      </c>
      <c r="AQ22" s="121">
        <f t="shared" ref="AQ22:AQ24" si="22">AP22</f>
        <v>5</v>
      </c>
      <c r="AR22" s="121">
        <f t="shared" ref="AR22:AR24" si="23">AQ22</f>
        <v>5</v>
      </c>
    </row>
    <row r="23" spans="2:104" ht="15.65" customHeight="1" x14ac:dyDescent="0.25">
      <c r="B23" s="43">
        <v>1</v>
      </c>
      <c r="C23" s="51">
        <v>1</v>
      </c>
      <c r="D23" s="823" t="s">
        <v>446</v>
      </c>
      <c r="E23" s="121">
        <f>Customer!E26</f>
        <v>1</v>
      </c>
      <c r="F23" s="121">
        <f>E23</f>
        <v>1</v>
      </c>
      <c r="G23" s="121">
        <f t="shared" si="0"/>
        <v>1</v>
      </c>
      <c r="H23" s="121">
        <f t="shared" si="0"/>
        <v>1</v>
      </c>
      <c r="I23" s="121">
        <f t="shared" si="0"/>
        <v>1</v>
      </c>
      <c r="J23" s="121">
        <f t="shared" si="0"/>
        <v>1</v>
      </c>
      <c r="K23" s="121">
        <f t="shared" si="0"/>
        <v>1</v>
      </c>
      <c r="L23" s="121">
        <f t="shared" si="0"/>
        <v>1</v>
      </c>
      <c r="M23" s="121">
        <f t="shared" si="0"/>
        <v>1</v>
      </c>
      <c r="N23" s="121">
        <f t="shared" si="0"/>
        <v>1</v>
      </c>
      <c r="O23" s="121">
        <f t="shared" si="0"/>
        <v>1</v>
      </c>
      <c r="P23" s="121">
        <f t="shared" si="0"/>
        <v>1</v>
      </c>
      <c r="Q23" s="121">
        <f t="shared" si="0"/>
        <v>1</v>
      </c>
      <c r="R23" s="121">
        <f t="shared" si="0"/>
        <v>1</v>
      </c>
      <c r="S23" s="121">
        <f t="shared" si="0"/>
        <v>1</v>
      </c>
      <c r="T23" s="121">
        <f t="shared" si="0"/>
        <v>1</v>
      </c>
      <c r="U23" s="121">
        <f t="shared" si="0"/>
        <v>1</v>
      </c>
      <c r="V23" s="121">
        <f t="shared" si="1"/>
        <v>1</v>
      </c>
      <c r="W23" s="121">
        <f t="shared" si="2"/>
        <v>1</v>
      </c>
      <c r="X23" s="121">
        <f t="shared" si="3"/>
        <v>1</v>
      </c>
      <c r="Y23" s="121">
        <f t="shared" si="4"/>
        <v>1</v>
      </c>
      <c r="Z23" s="121">
        <f t="shared" si="5"/>
        <v>1</v>
      </c>
      <c r="AA23" s="121">
        <f t="shared" si="6"/>
        <v>1</v>
      </c>
      <c r="AB23" s="121">
        <f t="shared" si="7"/>
        <v>1</v>
      </c>
      <c r="AC23" s="121">
        <f t="shared" si="8"/>
        <v>1</v>
      </c>
      <c r="AD23" s="121">
        <f t="shared" si="9"/>
        <v>1</v>
      </c>
      <c r="AE23" s="121">
        <f t="shared" si="10"/>
        <v>1</v>
      </c>
      <c r="AF23" s="121">
        <f t="shared" si="11"/>
        <v>1</v>
      </c>
      <c r="AG23" s="121">
        <f t="shared" si="12"/>
        <v>1</v>
      </c>
      <c r="AH23" s="121">
        <f t="shared" si="13"/>
        <v>1</v>
      </c>
      <c r="AI23" s="121">
        <f t="shared" si="14"/>
        <v>1</v>
      </c>
      <c r="AJ23" s="121">
        <f t="shared" si="15"/>
        <v>1</v>
      </c>
      <c r="AK23" s="121">
        <f t="shared" si="16"/>
        <v>1</v>
      </c>
      <c r="AL23" s="121">
        <f t="shared" si="17"/>
        <v>1</v>
      </c>
      <c r="AM23" s="121">
        <f t="shared" si="18"/>
        <v>1</v>
      </c>
      <c r="AN23" s="121">
        <f t="shared" si="19"/>
        <v>1</v>
      </c>
      <c r="AO23" s="121">
        <f t="shared" si="20"/>
        <v>1</v>
      </c>
      <c r="AP23" s="121">
        <f t="shared" si="21"/>
        <v>1</v>
      </c>
      <c r="AQ23" s="121">
        <f t="shared" si="22"/>
        <v>1</v>
      </c>
      <c r="AR23" s="121">
        <f t="shared" si="23"/>
        <v>1</v>
      </c>
    </row>
    <row r="24" spans="2:104" x14ac:dyDescent="0.25">
      <c r="B24" s="43">
        <v>6</v>
      </c>
      <c r="D24" s="823" t="s">
        <v>378</v>
      </c>
      <c r="E24" s="121">
        <f>Customer!E46</f>
        <v>6</v>
      </c>
      <c r="F24" s="121">
        <f>E24</f>
        <v>6</v>
      </c>
      <c r="G24" s="121">
        <f t="shared" si="0"/>
        <v>6</v>
      </c>
      <c r="H24" s="121">
        <f t="shared" si="0"/>
        <v>6</v>
      </c>
      <c r="I24" s="121">
        <f t="shared" si="0"/>
        <v>6</v>
      </c>
      <c r="J24" s="121">
        <f t="shared" si="0"/>
        <v>6</v>
      </c>
      <c r="K24" s="121">
        <f t="shared" si="0"/>
        <v>6</v>
      </c>
      <c r="L24" s="121">
        <f t="shared" si="0"/>
        <v>6</v>
      </c>
      <c r="M24" s="121">
        <f t="shared" si="0"/>
        <v>6</v>
      </c>
      <c r="N24" s="121">
        <f t="shared" si="0"/>
        <v>6</v>
      </c>
      <c r="O24" s="121">
        <f t="shared" si="0"/>
        <v>6</v>
      </c>
      <c r="P24" s="121">
        <f t="shared" si="0"/>
        <v>6</v>
      </c>
      <c r="Q24" s="121">
        <f t="shared" si="0"/>
        <v>6</v>
      </c>
      <c r="R24" s="121">
        <f t="shared" si="0"/>
        <v>6</v>
      </c>
      <c r="S24" s="121">
        <f t="shared" si="0"/>
        <v>6</v>
      </c>
      <c r="T24" s="121">
        <f t="shared" si="0"/>
        <v>6</v>
      </c>
      <c r="U24" s="121">
        <f t="shared" si="0"/>
        <v>6</v>
      </c>
      <c r="V24" s="121">
        <f t="shared" si="1"/>
        <v>6</v>
      </c>
      <c r="W24" s="121">
        <f t="shared" si="2"/>
        <v>6</v>
      </c>
      <c r="X24" s="121">
        <f t="shared" si="3"/>
        <v>6</v>
      </c>
      <c r="Y24" s="121">
        <f t="shared" si="4"/>
        <v>6</v>
      </c>
      <c r="Z24" s="121">
        <f t="shared" si="5"/>
        <v>6</v>
      </c>
      <c r="AA24" s="121">
        <f t="shared" si="6"/>
        <v>6</v>
      </c>
      <c r="AB24" s="121">
        <f t="shared" si="7"/>
        <v>6</v>
      </c>
      <c r="AC24" s="121">
        <f t="shared" si="8"/>
        <v>6</v>
      </c>
      <c r="AD24" s="121">
        <f t="shared" si="9"/>
        <v>6</v>
      </c>
      <c r="AE24" s="121">
        <f t="shared" si="10"/>
        <v>6</v>
      </c>
      <c r="AF24" s="121">
        <f t="shared" si="11"/>
        <v>6</v>
      </c>
      <c r="AG24" s="121">
        <f t="shared" si="12"/>
        <v>6</v>
      </c>
      <c r="AH24" s="121">
        <f t="shared" si="13"/>
        <v>6</v>
      </c>
      <c r="AI24" s="121">
        <f t="shared" si="14"/>
        <v>6</v>
      </c>
      <c r="AJ24" s="121">
        <f t="shared" si="15"/>
        <v>6</v>
      </c>
      <c r="AK24" s="121">
        <f t="shared" si="16"/>
        <v>6</v>
      </c>
      <c r="AL24" s="121">
        <f t="shared" si="17"/>
        <v>6</v>
      </c>
      <c r="AM24" s="121">
        <f t="shared" si="18"/>
        <v>6</v>
      </c>
      <c r="AN24" s="121">
        <f t="shared" si="19"/>
        <v>6</v>
      </c>
      <c r="AO24" s="121">
        <f t="shared" si="20"/>
        <v>6</v>
      </c>
      <c r="AP24" s="121">
        <f t="shared" si="21"/>
        <v>6</v>
      </c>
      <c r="AQ24" s="121">
        <f t="shared" si="22"/>
        <v>6</v>
      </c>
      <c r="AR24" s="121">
        <f t="shared" si="23"/>
        <v>6</v>
      </c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</row>
    <row r="25" spans="2:104" ht="14" customHeight="1" x14ac:dyDescent="0.25">
      <c r="D25" s="40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44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226"/>
    </row>
    <row r="26" spans="2:104" ht="14" customHeight="1" x14ac:dyDescent="0.3">
      <c r="B26" s="43">
        <v>0</v>
      </c>
      <c r="D26" s="636" t="s">
        <v>135</v>
      </c>
      <c r="E26" s="635">
        <v>0</v>
      </c>
      <c r="F26" s="121">
        <f>E26</f>
        <v>0</v>
      </c>
      <c r="G26" s="121">
        <f t="shared" ref="G26:BR26" si="24">F26</f>
        <v>0</v>
      </c>
      <c r="H26" s="121">
        <f t="shared" si="24"/>
        <v>0</v>
      </c>
      <c r="I26" s="121">
        <f t="shared" si="24"/>
        <v>0</v>
      </c>
      <c r="J26" s="121">
        <f t="shared" si="24"/>
        <v>0</v>
      </c>
      <c r="K26" s="121">
        <f t="shared" si="24"/>
        <v>0</v>
      </c>
      <c r="L26" s="121">
        <f t="shared" si="24"/>
        <v>0</v>
      </c>
      <c r="M26" s="121">
        <f t="shared" si="24"/>
        <v>0</v>
      </c>
      <c r="N26" s="121">
        <f t="shared" si="24"/>
        <v>0</v>
      </c>
      <c r="O26" s="121">
        <f t="shared" si="24"/>
        <v>0</v>
      </c>
      <c r="P26" s="121">
        <f t="shared" si="24"/>
        <v>0</v>
      </c>
      <c r="Q26" s="121">
        <f t="shared" si="24"/>
        <v>0</v>
      </c>
      <c r="R26" s="121">
        <f t="shared" si="24"/>
        <v>0</v>
      </c>
      <c r="S26" s="121">
        <f t="shared" si="24"/>
        <v>0</v>
      </c>
      <c r="T26" s="121">
        <f t="shared" si="24"/>
        <v>0</v>
      </c>
      <c r="U26" s="121">
        <f t="shared" si="24"/>
        <v>0</v>
      </c>
      <c r="V26" s="121">
        <f t="shared" si="24"/>
        <v>0</v>
      </c>
      <c r="W26" s="121">
        <f t="shared" si="24"/>
        <v>0</v>
      </c>
      <c r="X26" s="121">
        <f t="shared" si="24"/>
        <v>0</v>
      </c>
      <c r="Y26" s="121">
        <f t="shared" si="24"/>
        <v>0</v>
      </c>
      <c r="Z26" s="121">
        <f t="shared" si="24"/>
        <v>0</v>
      </c>
      <c r="AA26" s="121">
        <f t="shared" si="24"/>
        <v>0</v>
      </c>
      <c r="AB26" s="121">
        <f t="shared" si="24"/>
        <v>0</v>
      </c>
      <c r="AC26" s="121">
        <f t="shared" si="24"/>
        <v>0</v>
      </c>
      <c r="AD26" s="121">
        <f t="shared" si="24"/>
        <v>0</v>
      </c>
      <c r="AE26" s="121">
        <f t="shared" si="24"/>
        <v>0</v>
      </c>
      <c r="AF26" s="121">
        <f t="shared" si="24"/>
        <v>0</v>
      </c>
      <c r="AG26" s="121">
        <f t="shared" si="24"/>
        <v>0</v>
      </c>
      <c r="AH26" s="121">
        <f t="shared" si="24"/>
        <v>0</v>
      </c>
      <c r="AI26" s="121">
        <f t="shared" si="24"/>
        <v>0</v>
      </c>
      <c r="AJ26" s="121">
        <f t="shared" si="24"/>
        <v>0</v>
      </c>
      <c r="AK26" s="121">
        <f t="shared" si="24"/>
        <v>0</v>
      </c>
      <c r="AL26" s="121">
        <f t="shared" si="24"/>
        <v>0</v>
      </c>
      <c r="AM26" s="121">
        <f t="shared" si="24"/>
        <v>0</v>
      </c>
      <c r="AN26" s="121">
        <f t="shared" si="24"/>
        <v>0</v>
      </c>
      <c r="AO26" s="121">
        <f t="shared" si="24"/>
        <v>0</v>
      </c>
      <c r="AP26" s="121">
        <f t="shared" si="24"/>
        <v>0</v>
      </c>
      <c r="AQ26" s="121">
        <f t="shared" si="24"/>
        <v>0</v>
      </c>
      <c r="AR26" s="121">
        <f t="shared" si="24"/>
        <v>0</v>
      </c>
      <c r="AS26" s="121">
        <f t="shared" si="24"/>
        <v>0</v>
      </c>
      <c r="AT26" s="121">
        <f t="shared" si="24"/>
        <v>0</v>
      </c>
      <c r="AU26" s="121">
        <f t="shared" si="24"/>
        <v>0</v>
      </c>
      <c r="AV26" s="121">
        <f t="shared" si="24"/>
        <v>0</v>
      </c>
      <c r="AW26" s="121">
        <f t="shared" si="24"/>
        <v>0</v>
      </c>
      <c r="AX26" s="121">
        <f t="shared" si="24"/>
        <v>0</v>
      </c>
      <c r="AY26" s="121">
        <f t="shared" si="24"/>
        <v>0</v>
      </c>
      <c r="AZ26" s="121">
        <f t="shared" si="24"/>
        <v>0</v>
      </c>
      <c r="BA26" s="121">
        <f t="shared" si="24"/>
        <v>0</v>
      </c>
      <c r="BB26" s="121">
        <f t="shared" si="24"/>
        <v>0</v>
      </c>
      <c r="BC26" s="121">
        <f t="shared" si="24"/>
        <v>0</v>
      </c>
      <c r="BD26" s="121">
        <f t="shared" si="24"/>
        <v>0</v>
      </c>
      <c r="BE26" s="121">
        <f t="shared" si="24"/>
        <v>0</v>
      </c>
      <c r="BF26" s="121">
        <f t="shared" si="24"/>
        <v>0</v>
      </c>
      <c r="BG26" s="121">
        <f t="shared" si="24"/>
        <v>0</v>
      </c>
      <c r="BH26" s="121">
        <f t="shared" si="24"/>
        <v>0</v>
      </c>
      <c r="BI26" s="121">
        <f t="shared" si="24"/>
        <v>0</v>
      </c>
      <c r="BJ26" s="121">
        <f t="shared" si="24"/>
        <v>0</v>
      </c>
      <c r="BK26" s="121">
        <f t="shared" si="24"/>
        <v>0</v>
      </c>
      <c r="BL26" s="121">
        <f t="shared" si="24"/>
        <v>0</v>
      </c>
      <c r="BM26" s="121">
        <f t="shared" si="24"/>
        <v>0</v>
      </c>
      <c r="BN26" s="121">
        <f t="shared" si="24"/>
        <v>0</v>
      </c>
      <c r="BO26" s="121">
        <f t="shared" si="24"/>
        <v>0</v>
      </c>
      <c r="BP26" s="121">
        <f t="shared" si="24"/>
        <v>0</v>
      </c>
      <c r="BQ26" s="121">
        <f t="shared" si="24"/>
        <v>0</v>
      </c>
      <c r="BR26" s="121">
        <f t="shared" si="24"/>
        <v>0</v>
      </c>
      <c r="BS26" s="121">
        <f t="shared" ref="BS26:CZ26" si="25">BR26</f>
        <v>0</v>
      </c>
      <c r="BT26" s="121">
        <f t="shared" si="25"/>
        <v>0</v>
      </c>
      <c r="BU26" s="121">
        <f t="shared" si="25"/>
        <v>0</v>
      </c>
      <c r="BV26" s="121">
        <f t="shared" si="25"/>
        <v>0</v>
      </c>
      <c r="BW26" s="121">
        <f t="shared" si="25"/>
        <v>0</v>
      </c>
      <c r="BX26" s="121">
        <f t="shared" si="25"/>
        <v>0</v>
      </c>
      <c r="BY26" s="121">
        <f t="shared" si="25"/>
        <v>0</v>
      </c>
      <c r="BZ26" s="121">
        <f t="shared" si="25"/>
        <v>0</v>
      </c>
      <c r="CA26" s="121">
        <f t="shared" si="25"/>
        <v>0</v>
      </c>
      <c r="CB26" s="121">
        <f t="shared" si="25"/>
        <v>0</v>
      </c>
      <c r="CC26" s="121">
        <f t="shared" si="25"/>
        <v>0</v>
      </c>
      <c r="CD26" s="121">
        <f t="shared" si="25"/>
        <v>0</v>
      </c>
      <c r="CE26" s="121">
        <f t="shared" si="25"/>
        <v>0</v>
      </c>
      <c r="CF26" s="121">
        <f t="shared" si="25"/>
        <v>0</v>
      </c>
      <c r="CG26" s="121">
        <f t="shared" si="25"/>
        <v>0</v>
      </c>
      <c r="CH26" s="121">
        <f t="shared" si="25"/>
        <v>0</v>
      </c>
      <c r="CI26" s="121">
        <f t="shared" si="25"/>
        <v>0</v>
      </c>
      <c r="CJ26" s="121">
        <f t="shared" si="25"/>
        <v>0</v>
      </c>
      <c r="CK26" s="121">
        <f t="shared" si="25"/>
        <v>0</v>
      </c>
      <c r="CL26" s="121">
        <f t="shared" si="25"/>
        <v>0</v>
      </c>
      <c r="CM26" s="121">
        <f t="shared" si="25"/>
        <v>0</v>
      </c>
      <c r="CN26" s="121">
        <f t="shared" si="25"/>
        <v>0</v>
      </c>
      <c r="CO26" s="121">
        <f t="shared" si="25"/>
        <v>0</v>
      </c>
      <c r="CP26" s="121">
        <f t="shared" si="25"/>
        <v>0</v>
      </c>
      <c r="CQ26" s="121">
        <f t="shared" si="25"/>
        <v>0</v>
      </c>
      <c r="CR26" s="121">
        <f t="shared" si="25"/>
        <v>0</v>
      </c>
      <c r="CS26" s="121">
        <f t="shared" si="25"/>
        <v>0</v>
      </c>
      <c r="CT26" s="121">
        <f t="shared" si="25"/>
        <v>0</v>
      </c>
      <c r="CU26" s="121">
        <f t="shared" si="25"/>
        <v>0</v>
      </c>
      <c r="CV26" s="121">
        <f t="shared" si="25"/>
        <v>0</v>
      </c>
      <c r="CW26" s="121">
        <f t="shared" si="25"/>
        <v>0</v>
      </c>
      <c r="CX26" s="121">
        <f t="shared" si="25"/>
        <v>0</v>
      </c>
      <c r="CY26" s="121">
        <f t="shared" si="25"/>
        <v>0</v>
      </c>
      <c r="CZ26" s="121">
        <f t="shared" si="25"/>
        <v>0</v>
      </c>
    </row>
    <row r="27" spans="2:104" ht="13" x14ac:dyDescent="0.3">
      <c r="B27" s="43">
        <v>11.7</v>
      </c>
      <c r="C27" s="43">
        <v>6</v>
      </c>
      <c r="D27" s="409" t="s">
        <v>212</v>
      </c>
      <c r="E27" s="121">
        <f>Customer!E66</f>
        <v>9</v>
      </c>
      <c r="F27" s="43">
        <f t="shared" ref="F27:U28" si="26">E27</f>
        <v>9</v>
      </c>
      <c r="G27" s="43">
        <f t="shared" si="26"/>
        <v>9</v>
      </c>
      <c r="H27" s="43">
        <f t="shared" si="26"/>
        <v>9</v>
      </c>
      <c r="I27" s="43">
        <f t="shared" si="26"/>
        <v>9</v>
      </c>
      <c r="J27" s="43">
        <f>I27</f>
        <v>9</v>
      </c>
      <c r="K27" s="43">
        <f t="shared" si="26"/>
        <v>9</v>
      </c>
      <c r="L27" s="43">
        <f t="shared" si="26"/>
        <v>9</v>
      </c>
      <c r="M27" s="43">
        <f t="shared" si="26"/>
        <v>9</v>
      </c>
      <c r="N27" s="43">
        <f t="shared" si="26"/>
        <v>9</v>
      </c>
      <c r="O27" s="43">
        <f>Customer!E71</f>
        <v>4.2</v>
      </c>
      <c r="P27" s="43">
        <f>O27</f>
        <v>4.2</v>
      </c>
      <c r="Q27" s="43">
        <f t="shared" si="26"/>
        <v>4.2</v>
      </c>
      <c r="R27" s="43">
        <f t="shared" si="26"/>
        <v>4.2</v>
      </c>
      <c r="S27" s="43">
        <f t="shared" si="26"/>
        <v>4.2</v>
      </c>
      <c r="T27" s="43">
        <f t="shared" si="26"/>
        <v>4.2</v>
      </c>
      <c r="U27" s="43">
        <f t="shared" si="26"/>
        <v>4.2</v>
      </c>
      <c r="CZ27" s="223"/>
    </row>
    <row r="28" spans="2:104" ht="14" customHeight="1" x14ac:dyDescent="0.25">
      <c r="B28" s="43">
        <v>7.4999999999999997E-2</v>
      </c>
      <c r="C28" s="43">
        <v>11.7</v>
      </c>
      <c r="D28" s="409" t="s">
        <v>210</v>
      </c>
      <c r="E28" s="121">
        <f>Customer!E24</f>
        <v>7.4999999999999997E-2</v>
      </c>
      <c r="F28" s="43">
        <f t="shared" si="26"/>
        <v>7.4999999999999997E-2</v>
      </c>
      <c r="G28" s="43">
        <f t="shared" si="26"/>
        <v>7.4999999999999997E-2</v>
      </c>
      <c r="H28" s="43">
        <f t="shared" si="26"/>
        <v>7.4999999999999997E-2</v>
      </c>
      <c r="I28" s="43">
        <f t="shared" si="26"/>
        <v>7.4999999999999997E-2</v>
      </c>
      <c r="J28" s="43">
        <f>I28</f>
        <v>7.4999999999999997E-2</v>
      </c>
      <c r="K28" s="43">
        <f t="shared" si="26"/>
        <v>7.4999999999999997E-2</v>
      </c>
      <c r="L28" s="43">
        <f t="shared" si="26"/>
        <v>7.4999999999999997E-2</v>
      </c>
      <c r="M28" s="43">
        <f t="shared" si="26"/>
        <v>7.4999999999999997E-2</v>
      </c>
      <c r="N28" s="43">
        <f t="shared" si="26"/>
        <v>7.4999999999999997E-2</v>
      </c>
      <c r="O28" s="43">
        <f t="shared" si="26"/>
        <v>7.4999999999999997E-2</v>
      </c>
      <c r="P28" s="43">
        <f t="shared" si="26"/>
        <v>7.4999999999999997E-2</v>
      </c>
      <c r="Q28" s="43">
        <f t="shared" si="26"/>
        <v>7.4999999999999997E-2</v>
      </c>
      <c r="R28" s="43">
        <f t="shared" si="26"/>
        <v>7.4999999999999997E-2</v>
      </c>
      <c r="S28" s="43">
        <f t="shared" si="26"/>
        <v>7.4999999999999997E-2</v>
      </c>
      <c r="T28" s="43">
        <f t="shared" si="26"/>
        <v>7.4999999999999997E-2</v>
      </c>
      <c r="U28" s="43">
        <f t="shared" si="26"/>
        <v>7.4999999999999997E-2</v>
      </c>
      <c r="V28" s="43">
        <f t="shared" ref="V28:CG28" si="27">U28</f>
        <v>7.4999999999999997E-2</v>
      </c>
      <c r="W28" s="43">
        <f t="shared" si="27"/>
        <v>7.4999999999999997E-2</v>
      </c>
      <c r="X28" s="43">
        <f t="shared" si="27"/>
        <v>7.4999999999999997E-2</v>
      </c>
      <c r="Y28" s="43">
        <f t="shared" si="27"/>
        <v>7.4999999999999997E-2</v>
      </c>
      <c r="Z28" s="43">
        <f t="shared" si="27"/>
        <v>7.4999999999999997E-2</v>
      </c>
      <c r="AA28" s="43">
        <f t="shared" si="27"/>
        <v>7.4999999999999997E-2</v>
      </c>
      <c r="AB28" s="43">
        <f t="shared" si="27"/>
        <v>7.4999999999999997E-2</v>
      </c>
      <c r="AC28" s="43">
        <f t="shared" si="27"/>
        <v>7.4999999999999997E-2</v>
      </c>
      <c r="AD28" s="43">
        <f t="shared" si="27"/>
        <v>7.4999999999999997E-2</v>
      </c>
      <c r="AE28" s="43">
        <f t="shared" si="27"/>
        <v>7.4999999999999997E-2</v>
      </c>
      <c r="AF28" s="43">
        <f t="shared" si="27"/>
        <v>7.4999999999999997E-2</v>
      </c>
      <c r="AG28" s="43">
        <f t="shared" si="27"/>
        <v>7.4999999999999997E-2</v>
      </c>
      <c r="AH28" s="43">
        <f t="shared" si="27"/>
        <v>7.4999999999999997E-2</v>
      </c>
      <c r="AI28" s="43">
        <f t="shared" si="27"/>
        <v>7.4999999999999997E-2</v>
      </c>
      <c r="AJ28" s="43">
        <f t="shared" si="27"/>
        <v>7.4999999999999997E-2</v>
      </c>
      <c r="AK28" s="43">
        <f t="shared" si="27"/>
        <v>7.4999999999999997E-2</v>
      </c>
      <c r="AL28" s="43">
        <f t="shared" si="27"/>
        <v>7.4999999999999997E-2</v>
      </c>
      <c r="AM28" s="43">
        <f t="shared" si="27"/>
        <v>7.4999999999999997E-2</v>
      </c>
      <c r="AN28" s="43">
        <f t="shared" si="27"/>
        <v>7.4999999999999997E-2</v>
      </c>
      <c r="AO28" s="43">
        <f t="shared" si="27"/>
        <v>7.4999999999999997E-2</v>
      </c>
      <c r="AP28" s="43">
        <f t="shared" si="27"/>
        <v>7.4999999999999997E-2</v>
      </c>
      <c r="AQ28" s="43">
        <f t="shared" si="27"/>
        <v>7.4999999999999997E-2</v>
      </c>
      <c r="AR28" s="43">
        <f t="shared" si="27"/>
        <v>7.4999999999999997E-2</v>
      </c>
      <c r="AS28" s="43">
        <f t="shared" si="27"/>
        <v>7.4999999999999997E-2</v>
      </c>
      <c r="AT28" s="43">
        <f t="shared" si="27"/>
        <v>7.4999999999999997E-2</v>
      </c>
      <c r="AU28" s="43">
        <f t="shared" si="27"/>
        <v>7.4999999999999997E-2</v>
      </c>
      <c r="AV28" s="43">
        <f t="shared" si="27"/>
        <v>7.4999999999999997E-2</v>
      </c>
      <c r="AW28" s="43">
        <f t="shared" si="27"/>
        <v>7.4999999999999997E-2</v>
      </c>
      <c r="AX28" s="43">
        <f t="shared" si="27"/>
        <v>7.4999999999999997E-2</v>
      </c>
      <c r="AY28" s="43">
        <f t="shared" si="27"/>
        <v>7.4999999999999997E-2</v>
      </c>
      <c r="AZ28" s="43">
        <f t="shared" si="27"/>
        <v>7.4999999999999997E-2</v>
      </c>
      <c r="BA28" s="43">
        <f t="shared" si="27"/>
        <v>7.4999999999999997E-2</v>
      </c>
      <c r="BB28" s="43">
        <f t="shared" si="27"/>
        <v>7.4999999999999997E-2</v>
      </c>
      <c r="BC28" s="43">
        <f t="shared" si="27"/>
        <v>7.4999999999999997E-2</v>
      </c>
      <c r="BD28" s="43">
        <f t="shared" si="27"/>
        <v>7.4999999999999997E-2</v>
      </c>
      <c r="BE28" s="43">
        <f t="shared" si="27"/>
        <v>7.4999999999999997E-2</v>
      </c>
      <c r="BF28" s="43">
        <f t="shared" si="27"/>
        <v>7.4999999999999997E-2</v>
      </c>
      <c r="BG28" s="43">
        <f t="shared" si="27"/>
        <v>7.4999999999999997E-2</v>
      </c>
      <c r="BH28" s="43">
        <f t="shared" si="27"/>
        <v>7.4999999999999997E-2</v>
      </c>
      <c r="BI28" s="43">
        <f t="shared" si="27"/>
        <v>7.4999999999999997E-2</v>
      </c>
      <c r="BJ28" s="43">
        <f t="shared" si="27"/>
        <v>7.4999999999999997E-2</v>
      </c>
      <c r="BK28" s="43">
        <f t="shared" si="27"/>
        <v>7.4999999999999997E-2</v>
      </c>
      <c r="BL28" s="43">
        <f t="shared" si="27"/>
        <v>7.4999999999999997E-2</v>
      </c>
      <c r="BM28" s="43">
        <f t="shared" si="27"/>
        <v>7.4999999999999997E-2</v>
      </c>
      <c r="BN28" s="43">
        <f t="shared" si="27"/>
        <v>7.4999999999999997E-2</v>
      </c>
      <c r="BO28" s="43">
        <f t="shared" si="27"/>
        <v>7.4999999999999997E-2</v>
      </c>
      <c r="BP28" s="43">
        <f t="shared" si="27"/>
        <v>7.4999999999999997E-2</v>
      </c>
      <c r="BQ28" s="43">
        <f t="shared" si="27"/>
        <v>7.4999999999999997E-2</v>
      </c>
      <c r="BR28" s="43">
        <f t="shared" si="27"/>
        <v>7.4999999999999997E-2</v>
      </c>
      <c r="BS28" s="43">
        <f t="shared" si="27"/>
        <v>7.4999999999999997E-2</v>
      </c>
      <c r="BT28" s="43">
        <f t="shared" si="27"/>
        <v>7.4999999999999997E-2</v>
      </c>
      <c r="BU28" s="43">
        <f t="shared" si="27"/>
        <v>7.4999999999999997E-2</v>
      </c>
      <c r="BV28" s="43">
        <f t="shared" si="27"/>
        <v>7.4999999999999997E-2</v>
      </c>
      <c r="BW28" s="43">
        <f t="shared" si="27"/>
        <v>7.4999999999999997E-2</v>
      </c>
      <c r="BX28" s="43">
        <f t="shared" si="27"/>
        <v>7.4999999999999997E-2</v>
      </c>
      <c r="BY28" s="43">
        <f t="shared" si="27"/>
        <v>7.4999999999999997E-2</v>
      </c>
      <c r="BZ28" s="43">
        <f t="shared" si="27"/>
        <v>7.4999999999999997E-2</v>
      </c>
      <c r="CA28" s="43">
        <f t="shared" si="27"/>
        <v>7.4999999999999997E-2</v>
      </c>
      <c r="CB28" s="43">
        <f t="shared" si="27"/>
        <v>7.4999999999999997E-2</v>
      </c>
      <c r="CC28" s="43">
        <f t="shared" si="27"/>
        <v>7.4999999999999997E-2</v>
      </c>
      <c r="CD28" s="43">
        <f t="shared" si="27"/>
        <v>7.4999999999999997E-2</v>
      </c>
      <c r="CE28" s="43">
        <f t="shared" si="27"/>
        <v>7.4999999999999997E-2</v>
      </c>
      <c r="CF28" s="43">
        <f t="shared" si="27"/>
        <v>7.4999999999999997E-2</v>
      </c>
      <c r="CG28" s="43">
        <f t="shared" si="27"/>
        <v>7.4999999999999997E-2</v>
      </c>
      <c r="CH28" s="43">
        <f t="shared" ref="CH28:CZ28" si="28">CG28</f>
        <v>7.4999999999999997E-2</v>
      </c>
      <c r="CI28" s="43">
        <f t="shared" si="28"/>
        <v>7.4999999999999997E-2</v>
      </c>
      <c r="CJ28" s="43">
        <f t="shared" si="28"/>
        <v>7.4999999999999997E-2</v>
      </c>
      <c r="CK28" s="43">
        <f t="shared" si="28"/>
        <v>7.4999999999999997E-2</v>
      </c>
      <c r="CL28" s="43">
        <f t="shared" si="28"/>
        <v>7.4999999999999997E-2</v>
      </c>
      <c r="CM28" s="43">
        <f t="shared" si="28"/>
        <v>7.4999999999999997E-2</v>
      </c>
      <c r="CN28" s="43">
        <f t="shared" si="28"/>
        <v>7.4999999999999997E-2</v>
      </c>
      <c r="CO28" s="43">
        <f t="shared" si="28"/>
        <v>7.4999999999999997E-2</v>
      </c>
      <c r="CP28" s="43">
        <f t="shared" si="28"/>
        <v>7.4999999999999997E-2</v>
      </c>
      <c r="CQ28" s="43">
        <f t="shared" si="28"/>
        <v>7.4999999999999997E-2</v>
      </c>
      <c r="CR28" s="43">
        <f t="shared" si="28"/>
        <v>7.4999999999999997E-2</v>
      </c>
      <c r="CS28" s="43">
        <f t="shared" si="28"/>
        <v>7.4999999999999997E-2</v>
      </c>
      <c r="CT28" s="43">
        <f t="shared" si="28"/>
        <v>7.4999999999999997E-2</v>
      </c>
      <c r="CU28" s="43">
        <f t="shared" si="28"/>
        <v>7.4999999999999997E-2</v>
      </c>
      <c r="CV28" s="43">
        <f t="shared" si="28"/>
        <v>7.4999999999999997E-2</v>
      </c>
      <c r="CW28" s="43">
        <f t="shared" si="28"/>
        <v>7.4999999999999997E-2</v>
      </c>
      <c r="CX28" s="43">
        <f t="shared" si="28"/>
        <v>7.4999999999999997E-2</v>
      </c>
      <c r="CY28" s="43">
        <f t="shared" si="28"/>
        <v>7.4999999999999997E-2</v>
      </c>
      <c r="CZ28" s="43">
        <f t="shared" si="28"/>
        <v>7.4999999999999997E-2</v>
      </c>
    </row>
    <row r="29" spans="2:104" ht="13" x14ac:dyDescent="0.3">
      <c r="B29" s="43">
        <v>9.1184722222222199</v>
      </c>
      <c r="C29" s="43">
        <v>7.4999999999999997E-2</v>
      </c>
      <c r="D29" s="409" t="s">
        <v>213</v>
      </c>
      <c r="E29" s="121">
        <f>Customer!E96/24*1000</f>
        <v>2.4413888888888886</v>
      </c>
      <c r="F29" s="121">
        <f t="shared" ref="F29:AR29" si="29">$E$29</f>
        <v>2.4413888888888886</v>
      </c>
      <c r="G29" s="121">
        <f t="shared" si="29"/>
        <v>2.4413888888888886</v>
      </c>
      <c r="H29" s="121">
        <f t="shared" si="29"/>
        <v>2.4413888888888886</v>
      </c>
      <c r="I29" s="121">
        <f t="shared" si="29"/>
        <v>2.4413888888888886</v>
      </c>
      <c r="J29" s="121">
        <f t="shared" si="29"/>
        <v>2.4413888888888886</v>
      </c>
      <c r="K29" s="121">
        <f t="shared" si="29"/>
        <v>2.4413888888888886</v>
      </c>
      <c r="L29" s="121">
        <f t="shared" si="29"/>
        <v>2.4413888888888886</v>
      </c>
      <c r="M29" s="121">
        <f t="shared" si="29"/>
        <v>2.4413888888888886</v>
      </c>
      <c r="N29" s="121">
        <f t="shared" si="29"/>
        <v>2.4413888888888886</v>
      </c>
      <c r="O29" s="121">
        <f t="shared" si="29"/>
        <v>2.4413888888888886</v>
      </c>
      <c r="P29" s="121">
        <f t="shared" si="29"/>
        <v>2.4413888888888886</v>
      </c>
      <c r="Q29" s="121">
        <f t="shared" si="29"/>
        <v>2.4413888888888886</v>
      </c>
      <c r="R29" s="121">
        <f t="shared" si="29"/>
        <v>2.4413888888888886</v>
      </c>
      <c r="S29" s="121">
        <f t="shared" si="29"/>
        <v>2.4413888888888886</v>
      </c>
      <c r="T29" s="121">
        <f t="shared" si="29"/>
        <v>2.4413888888888886</v>
      </c>
      <c r="U29" s="121">
        <f t="shared" si="29"/>
        <v>2.4413888888888886</v>
      </c>
      <c r="V29" s="121">
        <f t="shared" si="29"/>
        <v>2.4413888888888886</v>
      </c>
      <c r="W29" s="121">
        <f t="shared" si="29"/>
        <v>2.4413888888888886</v>
      </c>
      <c r="X29" s="121">
        <f t="shared" si="29"/>
        <v>2.4413888888888886</v>
      </c>
      <c r="Y29" s="121">
        <f t="shared" si="29"/>
        <v>2.4413888888888886</v>
      </c>
      <c r="Z29" s="121">
        <f t="shared" si="29"/>
        <v>2.4413888888888886</v>
      </c>
      <c r="AA29" s="121">
        <f t="shared" si="29"/>
        <v>2.4413888888888886</v>
      </c>
      <c r="AB29" s="121">
        <f t="shared" si="29"/>
        <v>2.4413888888888886</v>
      </c>
      <c r="AC29" s="121">
        <f t="shared" si="29"/>
        <v>2.4413888888888886</v>
      </c>
      <c r="AD29" s="121">
        <f t="shared" si="29"/>
        <v>2.4413888888888886</v>
      </c>
      <c r="AE29" s="121">
        <f t="shared" si="29"/>
        <v>2.4413888888888886</v>
      </c>
      <c r="AF29" s="121">
        <f t="shared" si="29"/>
        <v>2.4413888888888886</v>
      </c>
      <c r="AG29" s="121">
        <f t="shared" si="29"/>
        <v>2.4413888888888886</v>
      </c>
      <c r="AH29" s="121">
        <f t="shared" si="29"/>
        <v>2.4413888888888886</v>
      </c>
      <c r="AI29" s="121">
        <f t="shared" si="29"/>
        <v>2.4413888888888886</v>
      </c>
      <c r="AJ29" s="121">
        <f t="shared" si="29"/>
        <v>2.4413888888888886</v>
      </c>
      <c r="AK29" s="121">
        <f t="shared" si="29"/>
        <v>2.4413888888888886</v>
      </c>
      <c r="AL29" s="121">
        <f t="shared" si="29"/>
        <v>2.4413888888888886</v>
      </c>
      <c r="AM29" s="121">
        <f t="shared" si="29"/>
        <v>2.4413888888888886</v>
      </c>
      <c r="AN29" s="121">
        <f t="shared" si="29"/>
        <v>2.4413888888888886</v>
      </c>
      <c r="AO29" s="121">
        <f t="shared" si="29"/>
        <v>2.4413888888888886</v>
      </c>
      <c r="AP29" s="121">
        <f t="shared" si="29"/>
        <v>2.4413888888888886</v>
      </c>
      <c r="AQ29" s="121">
        <f t="shared" si="29"/>
        <v>2.4413888888888886</v>
      </c>
      <c r="AR29" s="217">
        <f t="shared" si="29"/>
        <v>2.4413888888888886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</row>
    <row r="30" spans="2:104" ht="13" x14ac:dyDescent="0.3">
      <c r="B30" s="43">
        <v>3.6081999999999996</v>
      </c>
      <c r="C30" s="43">
        <v>9.1184722222222199</v>
      </c>
      <c r="D30" s="409" t="s">
        <v>214</v>
      </c>
      <c r="E30" s="449">
        <f>'Customer Mode'!L45</f>
        <v>1.708</v>
      </c>
      <c r="F30" s="121">
        <f t="shared" ref="F30:K30" si="30">$E$30</f>
        <v>1.708</v>
      </c>
      <c r="G30" s="121">
        <f t="shared" si="30"/>
        <v>1.708</v>
      </c>
      <c r="H30" s="121">
        <f t="shared" si="30"/>
        <v>1.708</v>
      </c>
      <c r="I30" s="121">
        <f t="shared" si="30"/>
        <v>1.708</v>
      </c>
      <c r="J30" s="121">
        <f t="shared" si="30"/>
        <v>1.708</v>
      </c>
      <c r="K30" s="121">
        <f t="shared" si="30"/>
        <v>1.708</v>
      </c>
      <c r="L30" s="449">
        <f>'Customer Mode'!M45</f>
        <v>1.629</v>
      </c>
      <c r="M30" s="121">
        <f>L30</f>
        <v>1.629</v>
      </c>
      <c r="N30" s="121">
        <f t="shared" ref="N30:AC35" si="31">M30</f>
        <v>1.629</v>
      </c>
      <c r="O30" s="121">
        <f t="shared" si="31"/>
        <v>1.629</v>
      </c>
      <c r="P30" s="121">
        <f t="shared" si="31"/>
        <v>1.629</v>
      </c>
      <c r="Q30" s="121">
        <f t="shared" si="31"/>
        <v>1.629</v>
      </c>
      <c r="R30" s="121">
        <f t="shared" si="31"/>
        <v>1.629</v>
      </c>
      <c r="S30" s="121">
        <f t="shared" si="31"/>
        <v>1.629</v>
      </c>
      <c r="T30" s="121">
        <f t="shared" si="31"/>
        <v>1.629</v>
      </c>
      <c r="U30" s="121">
        <f t="shared" si="31"/>
        <v>1.629</v>
      </c>
      <c r="V30" s="449">
        <f>'Customer Mode'!AC45</f>
        <v>1.4710000000000001</v>
      </c>
      <c r="W30" s="121">
        <f>V30</f>
        <v>1.4710000000000001</v>
      </c>
      <c r="X30" s="121">
        <f t="shared" ref="X30:AM30" si="32">W30</f>
        <v>1.4710000000000001</v>
      </c>
      <c r="Y30" s="121">
        <f t="shared" si="32"/>
        <v>1.4710000000000001</v>
      </c>
      <c r="Z30" s="121">
        <f t="shared" si="32"/>
        <v>1.4710000000000001</v>
      </c>
      <c r="AA30" s="121">
        <f t="shared" si="32"/>
        <v>1.4710000000000001</v>
      </c>
      <c r="AB30" s="121">
        <f t="shared" si="32"/>
        <v>1.4710000000000001</v>
      </c>
      <c r="AC30" s="121">
        <f t="shared" si="32"/>
        <v>1.4710000000000001</v>
      </c>
      <c r="AD30" s="121">
        <f t="shared" si="32"/>
        <v>1.4710000000000001</v>
      </c>
      <c r="AE30" s="121">
        <f t="shared" si="32"/>
        <v>1.4710000000000001</v>
      </c>
      <c r="AF30" s="121">
        <f t="shared" si="32"/>
        <v>1.4710000000000001</v>
      </c>
      <c r="AG30" s="121">
        <f t="shared" si="32"/>
        <v>1.4710000000000001</v>
      </c>
      <c r="AH30" s="121">
        <f t="shared" si="32"/>
        <v>1.4710000000000001</v>
      </c>
      <c r="AI30" s="121">
        <f t="shared" si="32"/>
        <v>1.4710000000000001</v>
      </c>
      <c r="AJ30" s="121">
        <f t="shared" si="32"/>
        <v>1.4710000000000001</v>
      </c>
      <c r="AK30" s="121">
        <f t="shared" si="32"/>
        <v>1.4710000000000001</v>
      </c>
      <c r="AL30" s="121">
        <f t="shared" si="32"/>
        <v>1.4710000000000001</v>
      </c>
      <c r="AM30" s="121">
        <f t="shared" si="32"/>
        <v>1.4710000000000001</v>
      </c>
      <c r="AN30" s="121">
        <f t="shared" ref="AD30:AS35" si="33">AM30</f>
        <v>1.4710000000000001</v>
      </c>
      <c r="AO30" s="121">
        <f t="shared" si="33"/>
        <v>1.4710000000000001</v>
      </c>
      <c r="AP30" s="121">
        <f t="shared" si="33"/>
        <v>1.4710000000000001</v>
      </c>
      <c r="AQ30" s="121">
        <f t="shared" si="33"/>
        <v>1.4710000000000001</v>
      </c>
      <c r="AR30" s="121">
        <f t="shared" si="33"/>
        <v>1.4710000000000001</v>
      </c>
      <c r="CZ30" s="223"/>
    </row>
    <row r="31" spans="2:104" ht="13" x14ac:dyDescent="0.3">
      <c r="B31" s="43">
        <v>2.075E-3</v>
      </c>
      <c r="C31" s="43">
        <v>3.6081999999999996</v>
      </c>
      <c r="D31" s="409" t="s">
        <v>211</v>
      </c>
      <c r="E31" s="121">
        <v>0</v>
      </c>
      <c r="F31" s="940">
        <v>0</v>
      </c>
      <c r="G31" s="940">
        <v>0</v>
      </c>
      <c r="H31" s="940">
        <v>0</v>
      </c>
      <c r="I31" s="940">
        <v>0</v>
      </c>
      <c r="J31" s="940">
        <v>0</v>
      </c>
      <c r="K31" s="940">
        <v>0</v>
      </c>
      <c r="L31" s="940">
        <v>0</v>
      </c>
      <c r="M31" s="940">
        <v>0</v>
      </c>
      <c r="N31" s="940">
        <v>0</v>
      </c>
      <c r="O31" s="940">
        <v>0</v>
      </c>
      <c r="P31" s="940">
        <v>0</v>
      </c>
      <c r="Q31" s="940">
        <v>0</v>
      </c>
      <c r="R31" s="940">
        <v>0</v>
      </c>
      <c r="S31" s="940">
        <v>0</v>
      </c>
      <c r="T31" s="940">
        <v>0</v>
      </c>
      <c r="U31" s="940">
        <v>0</v>
      </c>
      <c r="V31" s="940">
        <v>0</v>
      </c>
      <c r="CZ31" s="223"/>
    </row>
    <row r="32" spans="2:104" ht="13" x14ac:dyDescent="0.3">
      <c r="B32" s="43">
        <f>SUM(B21:B31)</f>
        <v>36.553747222222214</v>
      </c>
      <c r="C32" s="43">
        <f>SUM(C21:C31)</f>
        <v>36.551672222222216</v>
      </c>
      <c r="D32" s="409" t="s">
        <v>137</v>
      </c>
      <c r="E32" s="121">
        <v>0.2</v>
      </c>
      <c r="F32" s="43">
        <f t="shared" ref="F32:U35" si="34">E32</f>
        <v>0.2</v>
      </c>
      <c r="G32" s="43">
        <f t="shared" si="34"/>
        <v>0.2</v>
      </c>
      <c r="H32" s="43">
        <f t="shared" si="34"/>
        <v>0.2</v>
      </c>
      <c r="I32" s="43">
        <f t="shared" si="34"/>
        <v>0.2</v>
      </c>
      <c r="J32" s="43">
        <f>I32</f>
        <v>0.2</v>
      </c>
      <c r="K32" s="43">
        <f t="shared" si="34"/>
        <v>0.2</v>
      </c>
      <c r="L32" s="43">
        <f t="shared" si="34"/>
        <v>0.2</v>
      </c>
      <c r="M32" s="43">
        <f t="shared" si="34"/>
        <v>0.2</v>
      </c>
      <c r="N32" s="43">
        <f t="shared" si="34"/>
        <v>0.2</v>
      </c>
      <c r="O32" s="43">
        <f t="shared" si="34"/>
        <v>0.2</v>
      </c>
      <c r="P32" s="43">
        <f t="shared" si="34"/>
        <v>0.2</v>
      </c>
      <c r="Q32" s="43">
        <f t="shared" si="31"/>
        <v>0.2</v>
      </c>
      <c r="R32" s="43">
        <f t="shared" si="31"/>
        <v>0.2</v>
      </c>
      <c r="S32" s="43">
        <f t="shared" si="31"/>
        <v>0.2</v>
      </c>
      <c r="T32" s="43">
        <f t="shared" si="31"/>
        <v>0.2</v>
      </c>
      <c r="U32" s="43">
        <f t="shared" si="31"/>
        <v>0.2</v>
      </c>
      <c r="V32" s="43">
        <f t="shared" si="31"/>
        <v>0.2</v>
      </c>
      <c r="W32" s="43">
        <f t="shared" si="31"/>
        <v>0.2</v>
      </c>
      <c r="X32" s="43">
        <f t="shared" si="31"/>
        <v>0.2</v>
      </c>
      <c r="Y32" s="43">
        <f t="shared" si="31"/>
        <v>0.2</v>
      </c>
      <c r="Z32" s="43">
        <f t="shared" si="31"/>
        <v>0.2</v>
      </c>
      <c r="AA32" s="43">
        <f t="shared" si="31"/>
        <v>0.2</v>
      </c>
      <c r="AB32" s="43">
        <f t="shared" si="31"/>
        <v>0.2</v>
      </c>
      <c r="AC32" s="43">
        <f t="shared" si="31"/>
        <v>0.2</v>
      </c>
      <c r="AD32" s="43">
        <f t="shared" si="33"/>
        <v>0.2</v>
      </c>
      <c r="AE32" s="43">
        <f t="shared" si="33"/>
        <v>0.2</v>
      </c>
      <c r="AF32" s="43">
        <f t="shared" si="33"/>
        <v>0.2</v>
      </c>
      <c r="AG32" s="43">
        <f t="shared" si="33"/>
        <v>0.2</v>
      </c>
      <c r="AH32" s="43">
        <f t="shared" si="33"/>
        <v>0.2</v>
      </c>
      <c r="AI32" s="43">
        <f t="shared" si="33"/>
        <v>0.2</v>
      </c>
      <c r="AJ32" s="43">
        <f t="shared" si="33"/>
        <v>0.2</v>
      </c>
      <c r="AK32" s="43">
        <f t="shared" si="33"/>
        <v>0.2</v>
      </c>
      <c r="AL32" s="43">
        <f t="shared" si="33"/>
        <v>0.2</v>
      </c>
      <c r="AM32" s="43">
        <f t="shared" si="33"/>
        <v>0.2</v>
      </c>
      <c r="AN32" s="43">
        <f t="shared" si="33"/>
        <v>0.2</v>
      </c>
      <c r="AO32" s="43">
        <f t="shared" si="33"/>
        <v>0.2</v>
      </c>
      <c r="AP32" s="43">
        <f t="shared" si="33"/>
        <v>0.2</v>
      </c>
      <c r="AQ32" s="43">
        <f t="shared" si="33"/>
        <v>0.2</v>
      </c>
      <c r="AR32" s="43">
        <f t="shared" si="33"/>
        <v>0.2</v>
      </c>
      <c r="CZ32" s="46"/>
    </row>
    <row r="33" spans="2:104" ht="13" x14ac:dyDescent="0.3">
      <c r="D33" s="409" t="s">
        <v>154</v>
      </c>
      <c r="E33" s="430">
        <v>14</v>
      </c>
      <c r="F33" s="43">
        <f t="shared" si="34"/>
        <v>14</v>
      </c>
      <c r="G33" s="43">
        <f t="shared" si="34"/>
        <v>14</v>
      </c>
      <c r="H33" s="43">
        <f t="shared" si="34"/>
        <v>14</v>
      </c>
      <c r="I33" s="43">
        <f t="shared" si="34"/>
        <v>14</v>
      </c>
      <c r="J33" s="43">
        <f>I33</f>
        <v>14</v>
      </c>
      <c r="K33" s="43">
        <f t="shared" si="34"/>
        <v>14</v>
      </c>
      <c r="L33" s="43">
        <f t="shared" si="34"/>
        <v>14</v>
      </c>
      <c r="M33" s="43">
        <f t="shared" si="34"/>
        <v>14</v>
      </c>
      <c r="N33" s="43">
        <f t="shared" si="34"/>
        <v>14</v>
      </c>
      <c r="O33" s="43">
        <f t="shared" si="34"/>
        <v>14</v>
      </c>
      <c r="P33" s="43">
        <f t="shared" si="34"/>
        <v>14</v>
      </c>
      <c r="Q33" s="43">
        <f t="shared" si="31"/>
        <v>14</v>
      </c>
      <c r="R33" s="43">
        <f t="shared" si="31"/>
        <v>14</v>
      </c>
      <c r="S33" s="43">
        <f t="shared" si="31"/>
        <v>14</v>
      </c>
      <c r="T33" s="43">
        <f t="shared" si="31"/>
        <v>14</v>
      </c>
      <c r="U33" s="43">
        <f t="shared" si="31"/>
        <v>14</v>
      </c>
      <c r="V33" s="43">
        <f t="shared" si="31"/>
        <v>14</v>
      </c>
      <c r="W33" s="43">
        <f t="shared" si="31"/>
        <v>14</v>
      </c>
      <c r="X33" s="43">
        <f t="shared" si="31"/>
        <v>14</v>
      </c>
      <c r="Y33" s="43">
        <f t="shared" si="31"/>
        <v>14</v>
      </c>
      <c r="Z33" s="43">
        <f t="shared" si="31"/>
        <v>14</v>
      </c>
      <c r="AA33" s="43">
        <f t="shared" si="31"/>
        <v>14</v>
      </c>
      <c r="AB33" s="43">
        <f t="shared" si="31"/>
        <v>14</v>
      </c>
      <c r="AC33" s="43">
        <f t="shared" si="31"/>
        <v>14</v>
      </c>
      <c r="AD33" s="43">
        <f t="shared" si="33"/>
        <v>14</v>
      </c>
      <c r="AE33" s="43">
        <f t="shared" si="33"/>
        <v>14</v>
      </c>
      <c r="AF33" s="43">
        <f t="shared" si="33"/>
        <v>14</v>
      </c>
      <c r="AG33" s="43">
        <f t="shared" si="33"/>
        <v>14</v>
      </c>
      <c r="AH33" s="43">
        <f t="shared" si="33"/>
        <v>14</v>
      </c>
      <c r="AI33" s="43">
        <f t="shared" si="33"/>
        <v>14</v>
      </c>
      <c r="AJ33" s="43">
        <f t="shared" si="33"/>
        <v>14</v>
      </c>
      <c r="AK33" s="43">
        <f t="shared" si="33"/>
        <v>14</v>
      </c>
      <c r="AL33" s="43">
        <f t="shared" si="33"/>
        <v>14</v>
      </c>
      <c r="AM33" s="43">
        <f t="shared" si="33"/>
        <v>14</v>
      </c>
      <c r="AN33" s="43">
        <f t="shared" si="33"/>
        <v>14</v>
      </c>
      <c r="AO33" s="43">
        <f t="shared" si="33"/>
        <v>14</v>
      </c>
      <c r="AP33" s="43">
        <f t="shared" si="33"/>
        <v>14</v>
      </c>
      <c r="AQ33" s="43">
        <f t="shared" si="33"/>
        <v>14</v>
      </c>
      <c r="AR33" s="43">
        <f t="shared" si="33"/>
        <v>14</v>
      </c>
      <c r="CZ33" s="223"/>
    </row>
    <row r="34" spans="2:104" ht="13" x14ac:dyDescent="0.3">
      <c r="C34" s="43">
        <v>11</v>
      </c>
      <c r="D34" s="409" t="s">
        <v>153</v>
      </c>
      <c r="E34" s="430">
        <v>11.5</v>
      </c>
      <c r="F34" s="43">
        <f t="shared" si="34"/>
        <v>11.5</v>
      </c>
      <c r="G34" s="43">
        <f t="shared" si="34"/>
        <v>11.5</v>
      </c>
      <c r="H34" s="43">
        <f t="shared" si="34"/>
        <v>11.5</v>
      </c>
      <c r="I34" s="43">
        <f t="shared" si="34"/>
        <v>11.5</v>
      </c>
      <c r="J34" s="43">
        <f>I34</f>
        <v>11.5</v>
      </c>
      <c r="K34" s="43">
        <f t="shared" si="34"/>
        <v>11.5</v>
      </c>
      <c r="L34" s="43">
        <f t="shared" si="34"/>
        <v>11.5</v>
      </c>
      <c r="M34" s="43">
        <f t="shared" si="34"/>
        <v>11.5</v>
      </c>
      <c r="N34" s="43">
        <f t="shared" si="34"/>
        <v>11.5</v>
      </c>
      <c r="O34" s="43">
        <f t="shared" si="34"/>
        <v>11.5</v>
      </c>
      <c r="P34" s="43">
        <f t="shared" si="34"/>
        <v>11.5</v>
      </c>
      <c r="Q34" s="43">
        <f t="shared" si="34"/>
        <v>11.5</v>
      </c>
      <c r="R34" s="43">
        <f t="shared" si="34"/>
        <v>11.5</v>
      </c>
      <c r="S34" s="43">
        <f t="shared" si="34"/>
        <v>11.5</v>
      </c>
      <c r="T34" s="43">
        <f t="shared" si="34"/>
        <v>11.5</v>
      </c>
      <c r="U34" s="43">
        <f t="shared" si="34"/>
        <v>11.5</v>
      </c>
      <c r="V34" s="43">
        <f t="shared" si="31"/>
        <v>11.5</v>
      </c>
      <c r="W34" s="43">
        <f t="shared" si="31"/>
        <v>11.5</v>
      </c>
      <c r="X34" s="43">
        <f t="shared" si="31"/>
        <v>11.5</v>
      </c>
      <c r="Y34" s="43">
        <f t="shared" si="31"/>
        <v>11.5</v>
      </c>
      <c r="Z34" s="43">
        <f t="shared" si="31"/>
        <v>11.5</v>
      </c>
      <c r="AA34" s="43">
        <f t="shared" si="31"/>
        <v>11.5</v>
      </c>
      <c r="AB34" s="43">
        <f t="shared" si="31"/>
        <v>11.5</v>
      </c>
      <c r="AC34" s="43">
        <f t="shared" si="31"/>
        <v>11.5</v>
      </c>
      <c r="AD34" s="43">
        <f t="shared" si="33"/>
        <v>11.5</v>
      </c>
      <c r="AE34" s="43">
        <f t="shared" si="33"/>
        <v>11.5</v>
      </c>
      <c r="AF34" s="43">
        <f t="shared" si="33"/>
        <v>11.5</v>
      </c>
      <c r="AG34" s="43">
        <f t="shared" si="33"/>
        <v>11.5</v>
      </c>
      <c r="AH34" s="43">
        <f t="shared" si="33"/>
        <v>11.5</v>
      </c>
      <c r="AI34" s="43">
        <f t="shared" si="33"/>
        <v>11.5</v>
      </c>
      <c r="AJ34" s="43">
        <f t="shared" si="33"/>
        <v>11.5</v>
      </c>
      <c r="AK34" s="43">
        <f t="shared" si="33"/>
        <v>11.5</v>
      </c>
      <c r="AL34" s="43">
        <f t="shared" si="33"/>
        <v>11.5</v>
      </c>
      <c r="AM34" s="43">
        <f t="shared" si="33"/>
        <v>11.5</v>
      </c>
      <c r="AN34" s="43">
        <f t="shared" si="33"/>
        <v>11.5</v>
      </c>
      <c r="AO34" s="43">
        <f t="shared" si="33"/>
        <v>11.5</v>
      </c>
      <c r="AP34" s="43">
        <f t="shared" si="33"/>
        <v>11.5</v>
      </c>
      <c r="AQ34" s="43">
        <f t="shared" si="33"/>
        <v>11.5</v>
      </c>
      <c r="AR34" s="43">
        <f t="shared" si="33"/>
        <v>11.5</v>
      </c>
      <c r="CZ34" s="223"/>
    </row>
    <row r="35" spans="2:104" x14ac:dyDescent="0.25">
      <c r="C35" s="43">
        <v>55</v>
      </c>
      <c r="D35" s="409" t="s">
        <v>215</v>
      </c>
      <c r="E35" s="121">
        <f>((Delivery!F74*35)+(Delivery!F78*20))+Delivery!F83</f>
        <v>1.3368055555555557E-2</v>
      </c>
      <c r="F35" s="150">
        <f t="shared" si="34"/>
        <v>1.3368055555555557E-2</v>
      </c>
      <c r="G35" s="150">
        <f t="shared" si="34"/>
        <v>1.3368055555555557E-2</v>
      </c>
      <c r="H35" s="150">
        <f t="shared" si="34"/>
        <v>1.3368055555555557E-2</v>
      </c>
      <c r="I35" s="150">
        <f t="shared" si="34"/>
        <v>1.3368055555555557E-2</v>
      </c>
      <c r="J35" s="150">
        <f>I35</f>
        <v>1.3368055555555557E-2</v>
      </c>
      <c r="K35" s="150">
        <f t="shared" si="34"/>
        <v>1.3368055555555557E-2</v>
      </c>
      <c r="L35" s="150">
        <f t="shared" si="34"/>
        <v>1.3368055555555557E-2</v>
      </c>
      <c r="M35" s="150">
        <f t="shared" si="34"/>
        <v>1.3368055555555557E-2</v>
      </c>
      <c r="N35" s="150">
        <f t="shared" si="34"/>
        <v>1.3368055555555557E-2</v>
      </c>
      <c r="O35" s="150">
        <f t="shared" si="34"/>
        <v>1.3368055555555557E-2</v>
      </c>
      <c r="P35" s="150">
        <f t="shared" si="34"/>
        <v>1.3368055555555557E-2</v>
      </c>
      <c r="Q35" s="150">
        <f t="shared" si="34"/>
        <v>1.3368055555555557E-2</v>
      </c>
      <c r="R35" s="150">
        <f t="shared" si="34"/>
        <v>1.3368055555555557E-2</v>
      </c>
      <c r="S35" s="150">
        <f t="shared" si="34"/>
        <v>1.3368055555555557E-2</v>
      </c>
      <c r="T35" s="150">
        <f t="shared" si="34"/>
        <v>1.3368055555555557E-2</v>
      </c>
      <c r="U35" s="150">
        <f t="shared" si="34"/>
        <v>1.3368055555555557E-2</v>
      </c>
      <c r="V35" s="150">
        <f t="shared" si="31"/>
        <v>1.3368055555555557E-2</v>
      </c>
      <c r="W35" s="150">
        <f t="shared" si="31"/>
        <v>1.3368055555555557E-2</v>
      </c>
      <c r="X35" s="150">
        <f t="shared" si="31"/>
        <v>1.3368055555555557E-2</v>
      </c>
      <c r="Y35" s="150">
        <f t="shared" si="31"/>
        <v>1.3368055555555557E-2</v>
      </c>
      <c r="Z35" s="150">
        <f t="shared" si="31"/>
        <v>1.3368055555555557E-2</v>
      </c>
      <c r="AA35" s="150">
        <f t="shared" si="31"/>
        <v>1.3368055555555557E-2</v>
      </c>
      <c r="AB35" s="150">
        <f t="shared" si="31"/>
        <v>1.3368055555555557E-2</v>
      </c>
      <c r="AC35" s="150">
        <f t="shared" si="31"/>
        <v>1.3368055555555557E-2</v>
      </c>
      <c r="AD35" s="150">
        <f t="shared" si="33"/>
        <v>1.3368055555555557E-2</v>
      </c>
      <c r="AE35" s="150">
        <f t="shared" si="33"/>
        <v>1.3368055555555557E-2</v>
      </c>
      <c r="AF35" s="150">
        <f t="shared" si="33"/>
        <v>1.3368055555555557E-2</v>
      </c>
      <c r="AG35" s="150">
        <f t="shared" si="33"/>
        <v>1.3368055555555557E-2</v>
      </c>
      <c r="AH35" s="150">
        <f t="shared" si="33"/>
        <v>1.3368055555555557E-2</v>
      </c>
      <c r="AI35" s="150">
        <f t="shared" si="33"/>
        <v>1.3368055555555557E-2</v>
      </c>
      <c r="AJ35" s="150">
        <f t="shared" si="33"/>
        <v>1.3368055555555557E-2</v>
      </c>
      <c r="AK35" s="150">
        <f t="shared" si="33"/>
        <v>1.3368055555555557E-2</v>
      </c>
      <c r="AL35" s="150">
        <f t="shared" si="33"/>
        <v>1.3368055555555557E-2</v>
      </c>
      <c r="AM35" s="150">
        <f t="shared" si="33"/>
        <v>1.3368055555555557E-2</v>
      </c>
      <c r="AN35" s="150">
        <f t="shared" si="33"/>
        <v>1.3368055555555557E-2</v>
      </c>
      <c r="AO35" s="150">
        <f t="shared" si="33"/>
        <v>1.3368055555555557E-2</v>
      </c>
      <c r="AP35" s="150">
        <f t="shared" si="33"/>
        <v>1.3368055555555557E-2</v>
      </c>
      <c r="AQ35" s="150">
        <f t="shared" si="33"/>
        <v>1.3368055555555557E-2</v>
      </c>
      <c r="AR35" s="150">
        <f t="shared" si="33"/>
        <v>1.3368055555555557E-2</v>
      </c>
      <c r="AS35" s="150">
        <f t="shared" si="33"/>
        <v>1.3368055555555557E-2</v>
      </c>
      <c r="AT35" s="150">
        <f t="shared" ref="AT35:CZ35" si="35">AS35</f>
        <v>1.3368055555555557E-2</v>
      </c>
      <c r="AU35" s="150">
        <f t="shared" si="35"/>
        <v>1.3368055555555557E-2</v>
      </c>
      <c r="AV35" s="150">
        <f t="shared" si="35"/>
        <v>1.3368055555555557E-2</v>
      </c>
      <c r="AW35" s="150">
        <f t="shared" si="35"/>
        <v>1.3368055555555557E-2</v>
      </c>
      <c r="AX35" s="150">
        <f t="shared" si="35"/>
        <v>1.3368055555555557E-2</v>
      </c>
      <c r="AY35" s="150">
        <f t="shared" si="35"/>
        <v>1.3368055555555557E-2</v>
      </c>
      <c r="AZ35" s="150">
        <f t="shared" si="35"/>
        <v>1.3368055555555557E-2</v>
      </c>
      <c r="BA35" s="150">
        <f t="shared" si="35"/>
        <v>1.3368055555555557E-2</v>
      </c>
      <c r="BB35" s="150">
        <f t="shared" si="35"/>
        <v>1.3368055555555557E-2</v>
      </c>
      <c r="BC35" s="150">
        <f t="shared" si="35"/>
        <v>1.3368055555555557E-2</v>
      </c>
      <c r="BD35" s="150">
        <f t="shared" si="35"/>
        <v>1.3368055555555557E-2</v>
      </c>
      <c r="BE35" s="150">
        <f t="shared" si="35"/>
        <v>1.3368055555555557E-2</v>
      </c>
      <c r="BF35" s="150">
        <f t="shared" si="35"/>
        <v>1.3368055555555557E-2</v>
      </c>
      <c r="BG35" s="150">
        <f t="shared" si="35"/>
        <v>1.3368055555555557E-2</v>
      </c>
      <c r="BH35" s="150">
        <f t="shared" si="35"/>
        <v>1.3368055555555557E-2</v>
      </c>
      <c r="BI35" s="150">
        <f t="shared" si="35"/>
        <v>1.3368055555555557E-2</v>
      </c>
      <c r="BJ35" s="150">
        <f t="shared" si="35"/>
        <v>1.3368055555555557E-2</v>
      </c>
      <c r="BK35" s="150">
        <f t="shared" si="35"/>
        <v>1.3368055555555557E-2</v>
      </c>
      <c r="BL35" s="150">
        <f t="shared" si="35"/>
        <v>1.3368055555555557E-2</v>
      </c>
      <c r="BM35" s="150">
        <f t="shared" si="35"/>
        <v>1.3368055555555557E-2</v>
      </c>
      <c r="BN35" s="150">
        <f t="shared" si="35"/>
        <v>1.3368055555555557E-2</v>
      </c>
      <c r="BO35" s="150">
        <f t="shared" si="35"/>
        <v>1.3368055555555557E-2</v>
      </c>
      <c r="BP35" s="150">
        <f t="shared" si="35"/>
        <v>1.3368055555555557E-2</v>
      </c>
      <c r="BQ35" s="150">
        <f t="shared" si="35"/>
        <v>1.3368055555555557E-2</v>
      </c>
      <c r="BR35" s="150">
        <f t="shared" si="35"/>
        <v>1.3368055555555557E-2</v>
      </c>
      <c r="BS35" s="150">
        <f t="shared" si="35"/>
        <v>1.3368055555555557E-2</v>
      </c>
      <c r="BT35" s="150">
        <f t="shared" si="35"/>
        <v>1.3368055555555557E-2</v>
      </c>
      <c r="BU35" s="150">
        <f t="shared" si="35"/>
        <v>1.3368055555555557E-2</v>
      </c>
      <c r="BV35" s="150">
        <f t="shared" si="35"/>
        <v>1.3368055555555557E-2</v>
      </c>
      <c r="BW35" s="150">
        <f t="shared" si="35"/>
        <v>1.3368055555555557E-2</v>
      </c>
      <c r="BX35" s="150">
        <f t="shared" si="35"/>
        <v>1.3368055555555557E-2</v>
      </c>
      <c r="BY35" s="150">
        <f t="shared" si="35"/>
        <v>1.3368055555555557E-2</v>
      </c>
      <c r="BZ35" s="150">
        <f t="shared" si="35"/>
        <v>1.3368055555555557E-2</v>
      </c>
      <c r="CA35" s="150">
        <f t="shared" si="35"/>
        <v>1.3368055555555557E-2</v>
      </c>
      <c r="CB35" s="150">
        <f t="shared" si="35"/>
        <v>1.3368055555555557E-2</v>
      </c>
      <c r="CC35" s="150">
        <f t="shared" si="35"/>
        <v>1.3368055555555557E-2</v>
      </c>
      <c r="CD35" s="150">
        <f t="shared" si="35"/>
        <v>1.3368055555555557E-2</v>
      </c>
      <c r="CE35" s="150">
        <f t="shared" si="35"/>
        <v>1.3368055555555557E-2</v>
      </c>
      <c r="CF35" s="150">
        <f t="shared" si="35"/>
        <v>1.3368055555555557E-2</v>
      </c>
      <c r="CG35" s="150">
        <f t="shared" si="35"/>
        <v>1.3368055555555557E-2</v>
      </c>
      <c r="CH35" s="150">
        <f t="shared" si="35"/>
        <v>1.3368055555555557E-2</v>
      </c>
      <c r="CI35" s="150">
        <f t="shared" si="35"/>
        <v>1.3368055555555557E-2</v>
      </c>
      <c r="CJ35" s="150">
        <f t="shared" si="35"/>
        <v>1.3368055555555557E-2</v>
      </c>
      <c r="CK35" s="150">
        <f t="shared" si="35"/>
        <v>1.3368055555555557E-2</v>
      </c>
      <c r="CL35" s="150">
        <f t="shared" si="35"/>
        <v>1.3368055555555557E-2</v>
      </c>
      <c r="CM35" s="150">
        <f t="shared" si="35"/>
        <v>1.3368055555555557E-2</v>
      </c>
      <c r="CN35" s="150">
        <f t="shared" si="35"/>
        <v>1.3368055555555557E-2</v>
      </c>
      <c r="CO35" s="150">
        <f t="shared" si="35"/>
        <v>1.3368055555555557E-2</v>
      </c>
      <c r="CP35" s="150">
        <f t="shared" si="35"/>
        <v>1.3368055555555557E-2</v>
      </c>
      <c r="CQ35" s="150">
        <f t="shared" si="35"/>
        <v>1.3368055555555557E-2</v>
      </c>
      <c r="CR35" s="150">
        <f t="shared" si="35"/>
        <v>1.3368055555555557E-2</v>
      </c>
      <c r="CS35" s="150">
        <f t="shared" si="35"/>
        <v>1.3368055555555557E-2</v>
      </c>
      <c r="CT35" s="150">
        <f t="shared" si="35"/>
        <v>1.3368055555555557E-2</v>
      </c>
      <c r="CU35" s="150">
        <f t="shared" si="35"/>
        <v>1.3368055555555557E-2</v>
      </c>
      <c r="CV35" s="150">
        <f t="shared" si="35"/>
        <v>1.3368055555555557E-2</v>
      </c>
      <c r="CW35" s="150">
        <f t="shared" si="35"/>
        <v>1.3368055555555557E-2</v>
      </c>
      <c r="CX35" s="150">
        <f t="shared" si="35"/>
        <v>1.3368055555555557E-2</v>
      </c>
      <c r="CY35" s="150">
        <f t="shared" si="35"/>
        <v>1.3368055555555557E-2</v>
      </c>
      <c r="CZ35" s="150">
        <f t="shared" si="35"/>
        <v>1.3368055555555557E-2</v>
      </c>
    </row>
    <row r="36" spans="2:104" ht="13" x14ac:dyDescent="0.3">
      <c r="D36" s="409" t="s">
        <v>216</v>
      </c>
      <c r="E36" s="121">
        <f>Delivery!E54*1000/24</f>
        <v>0</v>
      </c>
      <c r="F36" s="150">
        <f t="shared" ref="F36:BQ36" si="36">$E$36</f>
        <v>0</v>
      </c>
      <c r="G36" s="150">
        <f t="shared" si="36"/>
        <v>0</v>
      </c>
      <c r="H36" s="150">
        <f t="shared" si="36"/>
        <v>0</v>
      </c>
      <c r="I36" s="150">
        <f t="shared" si="36"/>
        <v>0</v>
      </c>
      <c r="J36" s="150">
        <f t="shared" si="36"/>
        <v>0</v>
      </c>
      <c r="K36" s="150">
        <f t="shared" si="36"/>
        <v>0</v>
      </c>
      <c r="L36" s="150">
        <f t="shared" si="36"/>
        <v>0</v>
      </c>
      <c r="M36" s="150">
        <f t="shared" si="36"/>
        <v>0</v>
      </c>
      <c r="N36" s="150">
        <f t="shared" si="36"/>
        <v>0</v>
      </c>
      <c r="O36" s="150">
        <f t="shared" si="36"/>
        <v>0</v>
      </c>
      <c r="P36" s="150">
        <f t="shared" si="36"/>
        <v>0</v>
      </c>
      <c r="Q36" s="150">
        <f t="shared" si="36"/>
        <v>0</v>
      </c>
      <c r="R36" s="150">
        <f t="shared" si="36"/>
        <v>0</v>
      </c>
      <c r="S36" s="150">
        <f t="shared" si="36"/>
        <v>0</v>
      </c>
      <c r="T36" s="150">
        <f t="shared" si="36"/>
        <v>0</v>
      </c>
      <c r="U36" s="150">
        <f t="shared" si="36"/>
        <v>0</v>
      </c>
      <c r="V36" s="150">
        <f t="shared" si="36"/>
        <v>0</v>
      </c>
      <c r="W36" s="150">
        <f t="shared" si="36"/>
        <v>0</v>
      </c>
      <c r="X36" s="150">
        <f t="shared" si="36"/>
        <v>0</v>
      </c>
      <c r="Y36" s="150">
        <f t="shared" si="36"/>
        <v>0</v>
      </c>
      <c r="Z36" s="150">
        <f t="shared" si="36"/>
        <v>0</v>
      </c>
      <c r="AA36" s="150">
        <f t="shared" si="36"/>
        <v>0</v>
      </c>
      <c r="AB36" s="150">
        <f t="shared" si="36"/>
        <v>0</v>
      </c>
      <c r="AC36" s="150">
        <f t="shared" si="36"/>
        <v>0</v>
      </c>
      <c r="AD36" s="150">
        <f t="shared" si="36"/>
        <v>0</v>
      </c>
      <c r="AE36" s="150">
        <f t="shared" si="36"/>
        <v>0</v>
      </c>
      <c r="AF36" s="150">
        <f t="shared" si="36"/>
        <v>0</v>
      </c>
      <c r="AG36" s="150">
        <f t="shared" si="36"/>
        <v>0</v>
      </c>
      <c r="AH36" s="150">
        <f t="shared" si="36"/>
        <v>0</v>
      </c>
      <c r="AI36" s="150">
        <f t="shared" si="36"/>
        <v>0</v>
      </c>
      <c r="AJ36" s="150">
        <f t="shared" si="36"/>
        <v>0</v>
      </c>
      <c r="AK36" s="150">
        <f t="shared" si="36"/>
        <v>0</v>
      </c>
      <c r="AL36" s="150">
        <f t="shared" si="36"/>
        <v>0</v>
      </c>
      <c r="AM36" s="150">
        <f t="shared" si="36"/>
        <v>0</v>
      </c>
      <c r="AN36" s="150">
        <f t="shared" si="36"/>
        <v>0</v>
      </c>
      <c r="AO36" s="150">
        <f t="shared" si="36"/>
        <v>0</v>
      </c>
      <c r="AP36" s="150">
        <f t="shared" si="36"/>
        <v>0</v>
      </c>
      <c r="AQ36" s="150">
        <f t="shared" si="36"/>
        <v>0</v>
      </c>
      <c r="AR36" s="218">
        <f t="shared" si="36"/>
        <v>0</v>
      </c>
      <c r="AS36" s="150">
        <f t="shared" si="36"/>
        <v>0</v>
      </c>
      <c r="AT36" s="150">
        <f t="shared" si="36"/>
        <v>0</v>
      </c>
      <c r="AU36" s="150">
        <f t="shared" si="36"/>
        <v>0</v>
      </c>
      <c r="AV36" s="150">
        <f t="shared" si="36"/>
        <v>0</v>
      </c>
      <c r="AW36" s="150">
        <f t="shared" si="36"/>
        <v>0</v>
      </c>
      <c r="AX36" s="150">
        <f t="shared" si="36"/>
        <v>0</v>
      </c>
      <c r="AY36" s="150">
        <f t="shared" si="36"/>
        <v>0</v>
      </c>
      <c r="AZ36" s="150">
        <f t="shared" si="36"/>
        <v>0</v>
      </c>
      <c r="BA36" s="150">
        <f t="shared" si="36"/>
        <v>0</v>
      </c>
      <c r="BB36" s="150">
        <f t="shared" si="36"/>
        <v>0</v>
      </c>
      <c r="BC36" s="150">
        <f t="shared" si="36"/>
        <v>0</v>
      </c>
      <c r="BD36" s="150">
        <f t="shared" si="36"/>
        <v>0</v>
      </c>
      <c r="BE36" s="150">
        <f t="shared" si="36"/>
        <v>0</v>
      </c>
      <c r="BF36" s="150">
        <f t="shared" si="36"/>
        <v>0</v>
      </c>
      <c r="BG36" s="150">
        <f t="shared" si="36"/>
        <v>0</v>
      </c>
      <c r="BH36" s="150">
        <f t="shared" si="36"/>
        <v>0</v>
      </c>
      <c r="BI36" s="150">
        <f t="shared" si="36"/>
        <v>0</v>
      </c>
      <c r="BJ36" s="150">
        <f t="shared" si="36"/>
        <v>0</v>
      </c>
      <c r="BK36" s="150">
        <f t="shared" si="36"/>
        <v>0</v>
      </c>
      <c r="BL36" s="150">
        <f t="shared" si="36"/>
        <v>0</v>
      </c>
      <c r="BM36" s="150">
        <f t="shared" si="36"/>
        <v>0</v>
      </c>
      <c r="BN36" s="150">
        <f t="shared" si="36"/>
        <v>0</v>
      </c>
      <c r="BO36" s="150">
        <f t="shared" si="36"/>
        <v>0</v>
      </c>
      <c r="BP36" s="150">
        <f t="shared" si="36"/>
        <v>0</v>
      </c>
      <c r="BQ36" s="150">
        <f t="shared" si="36"/>
        <v>0</v>
      </c>
      <c r="BR36" s="150">
        <f t="shared" ref="BR36:CZ36" si="37">$E$36</f>
        <v>0</v>
      </c>
      <c r="BS36" s="150">
        <f t="shared" si="37"/>
        <v>0</v>
      </c>
      <c r="BT36" s="150">
        <f t="shared" si="37"/>
        <v>0</v>
      </c>
      <c r="BU36" s="150">
        <f t="shared" si="37"/>
        <v>0</v>
      </c>
      <c r="BV36" s="150">
        <f t="shared" si="37"/>
        <v>0</v>
      </c>
      <c r="BW36" s="150">
        <f t="shared" si="37"/>
        <v>0</v>
      </c>
      <c r="BX36" s="150">
        <f t="shared" si="37"/>
        <v>0</v>
      </c>
      <c r="BY36" s="150">
        <f t="shared" si="37"/>
        <v>0</v>
      </c>
      <c r="BZ36" s="150">
        <f t="shared" si="37"/>
        <v>0</v>
      </c>
      <c r="CA36" s="150">
        <f t="shared" si="37"/>
        <v>0</v>
      </c>
      <c r="CB36" s="150">
        <f t="shared" si="37"/>
        <v>0</v>
      </c>
      <c r="CC36" s="150">
        <f t="shared" si="37"/>
        <v>0</v>
      </c>
      <c r="CD36" s="150">
        <f t="shared" si="37"/>
        <v>0</v>
      </c>
      <c r="CE36" s="150">
        <f t="shared" si="37"/>
        <v>0</v>
      </c>
      <c r="CF36" s="150">
        <f t="shared" si="37"/>
        <v>0</v>
      </c>
      <c r="CG36" s="150">
        <f t="shared" si="37"/>
        <v>0</v>
      </c>
      <c r="CH36" s="150">
        <f t="shared" si="37"/>
        <v>0</v>
      </c>
      <c r="CI36" s="150">
        <f t="shared" si="37"/>
        <v>0</v>
      </c>
      <c r="CJ36" s="150">
        <f t="shared" si="37"/>
        <v>0</v>
      </c>
      <c r="CK36" s="150">
        <f t="shared" si="37"/>
        <v>0</v>
      </c>
      <c r="CL36" s="150">
        <f t="shared" si="37"/>
        <v>0</v>
      </c>
      <c r="CM36" s="150">
        <f t="shared" si="37"/>
        <v>0</v>
      </c>
      <c r="CN36" s="150">
        <f t="shared" si="37"/>
        <v>0</v>
      </c>
      <c r="CO36" s="150">
        <f t="shared" si="37"/>
        <v>0</v>
      </c>
      <c r="CP36" s="150">
        <f t="shared" si="37"/>
        <v>0</v>
      </c>
      <c r="CQ36" s="150">
        <f t="shared" si="37"/>
        <v>0</v>
      </c>
      <c r="CR36" s="150">
        <f t="shared" si="37"/>
        <v>0</v>
      </c>
      <c r="CS36" s="150">
        <f t="shared" si="37"/>
        <v>0</v>
      </c>
      <c r="CT36" s="150">
        <f t="shared" si="37"/>
        <v>0</v>
      </c>
      <c r="CU36" s="150">
        <f t="shared" si="37"/>
        <v>0</v>
      </c>
      <c r="CV36" s="150">
        <f t="shared" si="37"/>
        <v>0</v>
      </c>
      <c r="CW36" s="150">
        <f t="shared" si="37"/>
        <v>0</v>
      </c>
      <c r="CX36" s="150">
        <f t="shared" si="37"/>
        <v>0</v>
      </c>
      <c r="CY36" s="150">
        <f t="shared" si="37"/>
        <v>0</v>
      </c>
      <c r="CZ36" s="218">
        <f t="shared" si="37"/>
        <v>0</v>
      </c>
    </row>
    <row r="37" spans="2:104" ht="13" x14ac:dyDescent="0.3">
      <c r="B37" s="43">
        <v>3.41</v>
      </c>
      <c r="C37" s="43">
        <v>5</v>
      </c>
      <c r="D37" s="139" t="s">
        <v>217</v>
      </c>
      <c r="E37" s="121">
        <v>3.41</v>
      </c>
      <c r="F37" s="121">
        <f t="shared" ref="F37:BQ37" si="38">$E$37</f>
        <v>3.41</v>
      </c>
      <c r="G37" s="121">
        <f t="shared" si="38"/>
        <v>3.41</v>
      </c>
      <c r="H37" s="121">
        <f t="shared" si="38"/>
        <v>3.41</v>
      </c>
      <c r="I37" s="121">
        <f t="shared" si="38"/>
        <v>3.41</v>
      </c>
      <c r="J37" s="121">
        <f t="shared" si="38"/>
        <v>3.41</v>
      </c>
      <c r="K37" s="121">
        <f t="shared" si="38"/>
        <v>3.41</v>
      </c>
      <c r="L37" s="121">
        <f t="shared" si="38"/>
        <v>3.41</v>
      </c>
      <c r="M37" s="121">
        <f t="shared" si="38"/>
        <v>3.41</v>
      </c>
      <c r="N37" s="121">
        <f t="shared" si="38"/>
        <v>3.41</v>
      </c>
      <c r="O37" s="121">
        <f t="shared" si="38"/>
        <v>3.41</v>
      </c>
      <c r="P37" s="121">
        <f t="shared" si="38"/>
        <v>3.41</v>
      </c>
      <c r="Q37" s="121">
        <f t="shared" si="38"/>
        <v>3.41</v>
      </c>
      <c r="R37" s="121">
        <f t="shared" si="38"/>
        <v>3.41</v>
      </c>
      <c r="S37" s="121">
        <f t="shared" si="38"/>
        <v>3.41</v>
      </c>
      <c r="T37" s="121">
        <f t="shared" si="38"/>
        <v>3.41</v>
      </c>
      <c r="U37" s="121">
        <f t="shared" si="38"/>
        <v>3.41</v>
      </c>
      <c r="V37" s="121">
        <f t="shared" si="38"/>
        <v>3.41</v>
      </c>
      <c r="W37" s="121">
        <f t="shared" si="38"/>
        <v>3.41</v>
      </c>
      <c r="X37" s="121">
        <f t="shared" si="38"/>
        <v>3.41</v>
      </c>
      <c r="Y37" s="121">
        <f t="shared" si="38"/>
        <v>3.41</v>
      </c>
      <c r="Z37" s="121">
        <f t="shared" si="38"/>
        <v>3.41</v>
      </c>
      <c r="AA37" s="121">
        <f t="shared" si="38"/>
        <v>3.41</v>
      </c>
      <c r="AB37" s="121">
        <f t="shared" si="38"/>
        <v>3.41</v>
      </c>
      <c r="AC37" s="121">
        <f t="shared" si="38"/>
        <v>3.41</v>
      </c>
      <c r="AD37" s="121">
        <f t="shared" si="38"/>
        <v>3.41</v>
      </c>
      <c r="AE37" s="121">
        <f t="shared" si="38"/>
        <v>3.41</v>
      </c>
      <c r="AF37" s="121">
        <f t="shared" si="38"/>
        <v>3.41</v>
      </c>
      <c r="AG37" s="121">
        <f t="shared" si="38"/>
        <v>3.41</v>
      </c>
      <c r="AH37" s="121">
        <f t="shared" si="38"/>
        <v>3.41</v>
      </c>
      <c r="AI37" s="121">
        <f t="shared" si="38"/>
        <v>3.41</v>
      </c>
      <c r="AJ37" s="121">
        <f t="shared" si="38"/>
        <v>3.41</v>
      </c>
      <c r="AK37" s="121">
        <f t="shared" si="38"/>
        <v>3.41</v>
      </c>
      <c r="AL37" s="121">
        <f t="shared" si="38"/>
        <v>3.41</v>
      </c>
      <c r="AM37" s="121">
        <f t="shared" si="38"/>
        <v>3.41</v>
      </c>
      <c r="AN37" s="121">
        <f t="shared" si="38"/>
        <v>3.41</v>
      </c>
      <c r="AO37" s="121">
        <f t="shared" si="38"/>
        <v>3.41</v>
      </c>
      <c r="AP37" s="121">
        <f t="shared" si="38"/>
        <v>3.41</v>
      </c>
      <c r="AQ37" s="121">
        <f t="shared" si="38"/>
        <v>3.41</v>
      </c>
      <c r="AR37" s="217">
        <f t="shared" si="38"/>
        <v>3.41</v>
      </c>
      <c r="AS37" s="121">
        <f t="shared" si="38"/>
        <v>3.41</v>
      </c>
      <c r="AT37" s="121">
        <f t="shared" si="38"/>
        <v>3.41</v>
      </c>
      <c r="AU37" s="121">
        <f t="shared" si="38"/>
        <v>3.41</v>
      </c>
      <c r="AV37" s="121">
        <f t="shared" si="38"/>
        <v>3.41</v>
      </c>
      <c r="AW37" s="121">
        <f t="shared" si="38"/>
        <v>3.41</v>
      </c>
      <c r="AX37" s="121">
        <f t="shared" si="38"/>
        <v>3.41</v>
      </c>
      <c r="AY37" s="121">
        <f t="shared" si="38"/>
        <v>3.41</v>
      </c>
      <c r="AZ37" s="121">
        <f t="shared" si="38"/>
        <v>3.41</v>
      </c>
      <c r="BA37" s="121">
        <f t="shared" si="38"/>
        <v>3.41</v>
      </c>
      <c r="BB37" s="121">
        <f t="shared" si="38"/>
        <v>3.41</v>
      </c>
      <c r="BC37" s="121">
        <f t="shared" si="38"/>
        <v>3.41</v>
      </c>
      <c r="BD37" s="121">
        <f t="shared" si="38"/>
        <v>3.41</v>
      </c>
      <c r="BE37" s="121">
        <f t="shared" si="38"/>
        <v>3.41</v>
      </c>
      <c r="BF37" s="121">
        <f t="shared" si="38"/>
        <v>3.41</v>
      </c>
      <c r="BG37" s="121">
        <f t="shared" si="38"/>
        <v>3.41</v>
      </c>
      <c r="BH37" s="121">
        <f t="shared" si="38"/>
        <v>3.41</v>
      </c>
      <c r="BI37" s="121">
        <f t="shared" si="38"/>
        <v>3.41</v>
      </c>
      <c r="BJ37" s="121">
        <f t="shared" si="38"/>
        <v>3.41</v>
      </c>
      <c r="BK37" s="121">
        <f t="shared" si="38"/>
        <v>3.41</v>
      </c>
      <c r="BL37" s="121">
        <f t="shared" si="38"/>
        <v>3.41</v>
      </c>
      <c r="BM37" s="121">
        <f t="shared" si="38"/>
        <v>3.41</v>
      </c>
      <c r="BN37" s="121">
        <f t="shared" si="38"/>
        <v>3.41</v>
      </c>
      <c r="BO37" s="121">
        <f t="shared" si="38"/>
        <v>3.41</v>
      </c>
      <c r="BP37" s="121">
        <f t="shared" si="38"/>
        <v>3.41</v>
      </c>
      <c r="BQ37" s="121">
        <f t="shared" si="38"/>
        <v>3.41</v>
      </c>
      <c r="BR37" s="121">
        <f t="shared" ref="BR37:CZ37" si="39">$E$37</f>
        <v>3.41</v>
      </c>
      <c r="BS37" s="121">
        <f t="shared" si="39"/>
        <v>3.41</v>
      </c>
      <c r="BT37" s="121">
        <f t="shared" si="39"/>
        <v>3.41</v>
      </c>
      <c r="BU37" s="121">
        <f t="shared" si="39"/>
        <v>3.41</v>
      </c>
      <c r="BV37" s="121">
        <f t="shared" si="39"/>
        <v>3.41</v>
      </c>
      <c r="BW37" s="121">
        <f t="shared" si="39"/>
        <v>3.41</v>
      </c>
      <c r="BX37" s="121">
        <f t="shared" si="39"/>
        <v>3.41</v>
      </c>
      <c r="BY37" s="121">
        <f t="shared" si="39"/>
        <v>3.41</v>
      </c>
      <c r="BZ37" s="121">
        <f t="shared" si="39"/>
        <v>3.41</v>
      </c>
      <c r="CA37" s="121">
        <f t="shared" si="39"/>
        <v>3.41</v>
      </c>
      <c r="CB37" s="121">
        <f t="shared" si="39"/>
        <v>3.41</v>
      </c>
      <c r="CC37" s="121">
        <f t="shared" si="39"/>
        <v>3.41</v>
      </c>
      <c r="CD37" s="121">
        <f t="shared" si="39"/>
        <v>3.41</v>
      </c>
      <c r="CE37" s="121">
        <f t="shared" si="39"/>
        <v>3.41</v>
      </c>
      <c r="CF37" s="121">
        <f t="shared" si="39"/>
        <v>3.41</v>
      </c>
      <c r="CG37" s="121">
        <f t="shared" si="39"/>
        <v>3.41</v>
      </c>
      <c r="CH37" s="121">
        <f t="shared" si="39"/>
        <v>3.41</v>
      </c>
      <c r="CI37" s="121">
        <f t="shared" si="39"/>
        <v>3.41</v>
      </c>
      <c r="CJ37" s="121">
        <f t="shared" si="39"/>
        <v>3.41</v>
      </c>
      <c r="CK37" s="121">
        <f t="shared" si="39"/>
        <v>3.41</v>
      </c>
      <c r="CL37" s="121">
        <f t="shared" si="39"/>
        <v>3.41</v>
      </c>
      <c r="CM37" s="121">
        <f t="shared" si="39"/>
        <v>3.41</v>
      </c>
      <c r="CN37" s="121">
        <f t="shared" si="39"/>
        <v>3.41</v>
      </c>
      <c r="CO37" s="121">
        <f t="shared" si="39"/>
        <v>3.41</v>
      </c>
      <c r="CP37" s="121">
        <f t="shared" si="39"/>
        <v>3.41</v>
      </c>
      <c r="CQ37" s="121">
        <f t="shared" si="39"/>
        <v>3.41</v>
      </c>
      <c r="CR37" s="121">
        <f t="shared" si="39"/>
        <v>3.41</v>
      </c>
      <c r="CS37" s="121">
        <f t="shared" si="39"/>
        <v>3.41</v>
      </c>
      <c r="CT37" s="121">
        <f t="shared" si="39"/>
        <v>3.41</v>
      </c>
      <c r="CU37" s="121">
        <f t="shared" si="39"/>
        <v>3.41</v>
      </c>
      <c r="CV37" s="121">
        <f t="shared" si="39"/>
        <v>3.41</v>
      </c>
      <c r="CW37" s="121">
        <f t="shared" si="39"/>
        <v>3.41</v>
      </c>
      <c r="CX37" s="121">
        <f t="shared" si="39"/>
        <v>3.41</v>
      </c>
      <c r="CY37" s="121">
        <f t="shared" si="39"/>
        <v>3.41</v>
      </c>
      <c r="CZ37" s="217">
        <f t="shared" si="39"/>
        <v>3.41</v>
      </c>
    </row>
    <row r="38" spans="2:104" ht="13" x14ac:dyDescent="0.3">
      <c r="C38" s="43">
        <f>Delivery!F39</f>
        <v>0.72</v>
      </c>
      <c r="D38" s="901" t="s">
        <v>218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219</v>
      </c>
      <c r="E39" s="150">
        <f>Customer!E119/24</f>
        <v>2.075E-3</v>
      </c>
      <c r="F39" s="121">
        <f t="shared" ref="F39:BQ39" si="40">$E$39</f>
        <v>2.075E-3</v>
      </c>
      <c r="G39" s="121">
        <f t="shared" si="40"/>
        <v>2.075E-3</v>
      </c>
      <c r="H39" s="121">
        <f t="shared" si="40"/>
        <v>2.075E-3</v>
      </c>
      <c r="I39" s="121">
        <f t="shared" si="40"/>
        <v>2.075E-3</v>
      </c>
      <c r="J39" s="121">
        <f t="shared" si="40"/>
        <v>2.075E-3</v>
      </c>
      <c r="K39" s="121">
        <f t="shared" si="40"/>
        <v>2.075E-3</v>
      </c>
      <c r="L39" s="121">
        <f t="shared" si="40"/>
        <v>2.075E-3</v>
      </c>
      <c r="M39" s="121">
        <f t="shared" si="40"/>
        <v>2.075E-3</v>
      </c>
      <c r="N39" s="121">
        <f t="shared" si="40"/>
        <v>2.075E-3</v>
      </c>
      <c r="O39" s="121">
        <f t="shared" si="40"/>
        <v>2.075E-3</v>
      </c>
      <c r="P39" s="121">
        <f t="shared" si="40"/>
        <v>2.075E-3</v>
      </c>
      <c r="Q39" s="121">
        <f t="shared" si="40"/>
        <v>2.075E-3</v>
      </c>
      <c r="R39" s="121">
        <f t="shared" si="40"/>
        <v>2.075E-3</v>
      </c>
      <c r="S39" s="121">
        <f t="shared" si="40"/>
        <v>2.075E-3</v>
      </c>
      <c r="T39" s="121">
        <f t="shared" si="40"/>
        <v>2.075E-3</v>
      </c>
      <c r="U39" s="121">
        <f t="shared" si="40"/>
        <v>2.075E-3</v>
      </c>
      <c r="V39" s="121">
        <f t="shared" si="40"/>
        <v>2.075E-3</v>
      </c>
      <c r="W39" s="121">
        <f t="shared" si="40"/>
        <v>2.075E-3</v>
      </c>
      <c r="X39" s="121">
        <f t="shared" si="40"/>
        <v>2.075E-3</v>
      </c>
      <c r="Y39" s="121">
        <f t="shared" si="40"/>
        <v>2.075E-3</v>
      </c>
      <c r="Z39" s="121">
        <f t="shared" si="40"/>
        <v>2.075E-3</v>
      </c>
      <c r="AA39" s="121">
        <f t="shared" si="40"/>
        <v>2.075E-3</v>
      </c>
      <c r="AB39" s="121">
        <f t="shared" si="40"/>
        <v>2.075E-3</v>
      </c>
      <c r="AC39" s="121">
        <f t="shared" si="40"/>
        <v>2.075E-3</v>
      </c>
      <c r="AD39" s="121">
        <f t="shared" si="40"/>
        <v>2.075E-3</v>
      </c>
      <c r="AE39" s="121">
        <f t="shared" si="40"/>
        <v>2.075E-3</v>
      </c>
      <c r="AF39" s="121">
        <f t="shared" si="40"/>
        <v>2.075E-3</v>
      </c>
      <c r="AG39" s="121">
        <f t="shared" si="40"/>
        <v>2.075E-3</v>
      </c>
      <c r="AH39" s="121">
        <f t="shared" si="40"/>
        <v>2.075E-3</v>
      </c>
      <c r="AI39" s="121">
        <f t="shared" si="40"/>
        <v>2.075E-3</v>
      </c>
      <c r="AJ39" s="121">
        <f t="shared" si="40"/>
        <v>2.075E-3</v>
      </c>
      <c r="AK39" s="121">
        <f t="shared" si="40"/>
        <v>2.075E-3</v>
      </c>
      <c r="AL39" s="121">
        <f t="shared" si="40"/>
        <v>2.075E-3</v>
      </c>
      <c r="AM39" s="121">
        <f t="shared" si="40"/>
        <v>2.075E-3</v>
      </c>
      <c r="AN39" s="121">
        <f t="shared" si="40"/>
        <v>2.075E-3</v>
      </c>
      <c r="AO39" s="121">
        <f t="shared" si="40"/>
        <v>2.075E-3</v>
      </c>
      <c r="AP39" s="121">
        <f t="shared" si="40"/>
        <v>2.075E-3</v>
      </c>
      <c r="AQ39" s="121">
        <f t="shared" si="40"/>
        <v>2.075E-3</v>
      </c>
      <c r="AR39" s="217">
        <f t="shared" si="40"/>
        <v>2.075E-3</v>
      </c>
      <c r="AS39" s="121">
        <f t="shared" si="40"/>
        <v>2.075E-3</v>
      </c>
      <c r="AT39" s="121">
        <f t="shared" si="40"/>
        <v>2.075E-3</v>
      </c>
      <c r="AU39" s="121">
        <f t="shared" si="40"/>
        <v>2.075E-3</v>
      </c>
      <c r="AV39" s="121">
        <f t="shared" si="40"/>
        <v>2.075E-3</v>
      </c>
      <c r="AW39" s="121">
        <f t="shared" si="40"/>
        <v>2.075E-3</v>
      </c>
      <c r="AX39" s="121">
        <f t="shared" si="40"/>
        <v>2.075E-3</v>
      </c>
      <c r="AY39" s="121">
        <f t="shared" si="40"/>
        <v>2.075E-3</v>
      </c>
      <c r="AZ39" s="121">
        <f t="shared" si="40"/>
        <v>2.075E-3</v>
      </c>
      <c r="BA39" s="121">
        <f t="shared" si="40"/>
        <v>2.075E-3</v>
      </c>
      <c r="BB39" s="121">
        <f t="shared" si="40"/>
        <v>2.075E-3</v>
      </c>
      <c r="BC39" s="121">
        <f t="shared" si="40"/>
        <v>2.075E-3</v>
      </c>
      <c r="BD39" s="121">
        <f t="shared" si="40"/>
        <v>2.075E-3</v>
      </c>
      <c r="BE39" s="121">
        <f t="shared" si="40"/>
        <v>2.075E-3</v>
      </c>
      <c r="BF39" s="121">
        <f t="shared" si="40"/>
        <v>2.075E-3</v>
      </c>
      <c r="BG39" s="121">
        <f t="shared" si="40"/>
        <v>2.075E-3</v>
      </c>
      <c r="BH39" s="121">
        <f t="shared" si="40"/>
        <v>2.075E-3</v>
      </c>
      <c r="BI39" s="121">
        <f t="shared" si="40"/>
        <v>2.075E-3</v>
      </c>
      <c r="BJ39" s="121">
        <f t="shared" si="40"/>
        <v>2.075E-3</v>
      </c>
      <c r="BK39" s="121">
        <f t="shared" si="40"/>
        <v>2.075E-3</v>
      </c>
      <c r="BL39" s="121">
        <f t="shared" si="40"/>
        <v>2.075E-3</v>
      </c>
      <c r="BM39" s="121">
        <f t="shared" si="40"/>
        <v>2.075E-3</v>
      </c>
      <c r="BN39" s="121">
        <f t="shared" si="40"/>
        <v>2.075E-3</v>
      </c>
      <c r="BO39" s="121">
        <f t="shared" si="40"/>
        <v>2.075E-3</v>
      </c>
      <c r="BP39" s="121">
        <f t="shared" si="40"/>
        <v>2.075E-3</v>
      </c>
      <c r="BQ39" s="121">
        <f t="shared" si="40"/>
        <v>2.075E-3</v>
      </c>
      <c r="BR39" s="121">
        <f t="shared" ref="BR39:CZ39" si="41">$E$39</f>
        <v>2.075E-3</v>
      </c>
      <c r="BS39" s="121">
        <f t="shared" si="41"/>
        <v>2.075E-3</v>
      </c>
      <c r="BT39" s="121">
        <f t="shared" si="41"/>
        <v>2.075E-3</v>
      </c>
      <c r="BU39" s="121">
        <f t="shared" si="41"/>
        <v>2.075E-3</v>
      </c>
      <c r="BV39" s="121">
        <f t="shared" si="41"/>
        <v>2.075E-3</v>
      </c>
      <c r="BW39" s="121">
        <f t="shared" si="41"/>
        <v>2.075E-3</v>
      </c>
      <c r="BX39" s="121">
        <f t="shared" si="41"/>
        <v>2.075E-3</v>
      </c>
      <c r="BY39" s="121">
        <f t="shared" si="41"/>
        <v>2.075E-3</v>
      </c>
      <c r="BZ39" s="121">
        <f t="shared" si="41"/>
        <v>2.075E-3</v>
      </c>
      <c r="CA39" s="121">
        <f t="shared" si="41"/>
        <v>2.075E-3</v>
      </c>
      <c r="CB39" s="121">
        <f t="shared" si="41"/>
        <v>2.075E-3</v>
      </c>
      <c r="CC39" s="121">
        <f t="shared" si="41"/>
        <v>2.075E-3</v>
      </c>
      <c r="CD39" s="121">
        <f t="shared" si="41"/>
        <v>2.075E-3</v>
      </c>
      <c r="CE39" s="121">
        <f t="shared" si="41"/>
        <v>2.075E-3</v>
      </c>
      <c r="CF39" s="121">
        <f t="shared" si="41"/>
        <v>2.075E-3</v>
      </c>
      <c r="CG39" s="121">
        <f t="shared" si="41"/>
        <v>2.075E-3</v>
      </c>
      <c r="CH39" s="121">
        <f t="shared" si="41"/>
        <v>2.075E-3</v>
      </c>
      <c r="CI39" s="121">
        <f t="shared" si="41"/>
        <v>2.075E-3</v>
      </c>
      <c r="CJ39" s="121">
        <f t="shared" si="41"/>
        <v>2.075E-3</v>
      </c>
      <c r="CK39" s="121">
        <f t="shared" si="41"/>
        <v>2.075E-3</v>
      </c>
      <c r="CL39" s="121">
        <f t="shared" si="41"/>
        <v>2.075E-3</v>
      </c>
      <c r="CM39" s="121">
        <f t="shared" si="41"/>
        <v>2.075E-3</v>
      </c>
      <c r="CN39" s="121">
        <f t="shared" si="41"/>
        <v>2.075E-3</v>
      </c>
      <c r="CO39" s="121">
        <f t="shared" si="41"/>
        <v>2.075E-3</v>
      </c>
      <c r="CP39" s="121">
        <f t="shared" si="41"/>
        <v>2.075E-3</v>
      </c>
      <c r="CQ39" s="121">
        <f t="shared" si="41"/>
        <v>2.075E-3</v>
      </c>
      <c r="CR39" s="121">
        <f t="shared" si="41"/>
        <v>2.075E-3</v>
      </c>
      <c r="CS39" s="121">
        <f t="shared" si="41"/>
        <v>2.075E-3</v>
      </c>
      <c r="CT39" s="121">
        <f t="shared" si="41"/>
        <v>2.075E-3</v>
      </c>
      <c r="CU39" s="121">
        <f t="shared" si="41"/>
        <v>2.075E-3</v>
      </c>
      <c r="CV39" s="121">
        <f t="shared" si="41"/>
        <v>2.075E-3</v>
      </c>
      <c r="CW39" s="121">
        <f t="shared" si="41"/>
        <v>2.075E-3</v>
      </c>
      <c r="CX39" s="121">
        <f t="shared" si="41"/>
        <v>2.075E-3</v>
      </c>
      <c r="CY39" s="121">
        <f t="shared" si="41"/>
        <v>2.075E-3</v>
      </c>
      <c r="CZ39" s="217">
        <f t="shared" si="41"/>
        <v>2.075E-3</v>
      </c>
    </row>
    <row r="40" spans="2:104" ht="13" x14ac:dyDescent="0.3">
      <c r="D40" s="153"/>
      <c r="E40" s="150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220</v>
      </c>
      <c r="E41" s="150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S41" si="42">G41</f>
        <v>2.075E-3</v>
      </c>
      <c r="I41" s="155">
        <f t="shared" si="42"/>
        <v>2.075E-3</v>
      </c>
      <c r="J41" s="155">
        <f>I41</f>
        <v>2.075E-3</v>
      </c>
      <c r="K41" s="155">
        <f t="shared" si="42"/>
        <v>2.075E-3</v>
      </c>
      <c r="L41" s="155">
        <f t="shared" si="42"/>
        <v>2.075E-3</v>
      </c>
      <c r="M41" s="155">
        <f t="shared" si="42"/>
        <v>2.075E-3</v>
      </c>
      <c r="N41" s="155">
        <f t="shared" si="42"/>
        <v>2.075E-3</v>
      </c>
      <c r="O41" s="155">
        <f t="shared" si="42"/>
        <v>2.075E-3</v>
      </c>
      <c r="P41" s="676">
        <f t="shared" si="42"/>
        <v>2.075E-3</v>
      </c>
      <c r="Q41" s="155">
        <f t="shared" si="42"/>
        <v>2.075E-3</v>
      </c>
      <c r="R41" s="155">
        <f t="shared" si="42"/>
        <v>2.075E-3</v>
      </c>
      <c r="S41" s="155">
        <f t="shared" si="42"/>
        <v>2.075E-3</v>
      </c>
      <c r="T41" s="155">
        <f t="shared" si="42"/>
        <v>2.075E-3</v>
      </c>
      <c r="U41" s="155">
        <f t="shared" si="42"/>
        <v>2.075E-3</v>
      </c>
      <c r="V41" s="155">
        <f t="shared" si="42"/>
        <v>2.075E-3</v>
      </c>
      <c r="W41" s="155">
        <f t="shared" si="42"/>
        <v>2.075E-3</v>
      </c>
      <c r="X41" s="155">
        <f t="shared" si="42"/>
        <v>2.075E-3</v>
      </c>
      <c r="Y41" s="155">
        <f t="shared" si="42"/>
        <v>2.075E-3</v>
      </c>
      <c r="Z41" s="155">
        <f t="shared" si="42"/>
        <v>2.075E-3</v>
      </c>
      <c r="AA41" s="155">
        <f t="shared" si="42"/>
        <v>2.075E-3</v>
      </c>
      <c r="AB41" s="155">
        <f t="shared" si="42"/>
        <v>2.075E-3</v>
      </c>
      <c r="AC41" s="155">
        <f t="shared" si="42"/>
        <v>2.075E-3</v>
      </c>
      <c r="AD41" s="155">
        <f t="shared" si="42"/>
        <v>2.075E-3</v>
      </c>
      <c r="AE41" s="155">
        <f t="shared" si="42"/>
        <v>2.075E-3</v>
      </c>
      <c r="AF41" s="155">
        <f t="shared" si="42"/>
        <v>2.075E-3</v>
      </c>
      <c r="AG41" s="155">
        <f t="shared" si="42"/>
        <v>2.075E-3</v>
      </c>
      <c r="AH41" s="155">
        <f t="shared" si="42"/>
        <v>2.075E-3</v>
      </c>
      <c r="AI41" s="155">
        <f t="shared" si="42"/>
        <v>2.075E-3</v>
      </c>
      <c r="AJ41" s="155">
        <f t="shared" si="42"/>
        <v>2.075E-3</v>
      </c>
      <c r="AK41" s="155">
        <f t="shared" si="42"/>
        <v>2.075E-3</v>
      </c>
      <c r="AL41" s="155">
        <f t="shared" si="42"/>
        <v>2.075E-3</v>
      </c>
      <c r="AM41" s="155">
        <f t="shared" si="42"/>
        <v>2.075E-3</v>
      </c>
      <c r="AN41" s="155">
        <f t="shared" si="42"/>
        <v>2.075E-3</v>
      </c>
      <c r="AO41" s="155">
        <f t="shared" si="42"/>
        <v>2.075E-3</v>
      </c>
      <c r="AP41" s="155">
        <f t="shared" si="42"/>
        <v>2.075E-3</v>
      </c>
      <c r="AQ41" s="155">
        <f t="shared" si="42"/>
        <v>2.075E-3</v>
      </c>
      <c r="AR41" s="155">
        <f t="shared" si="42"/>
        <v>2.075E-3</v>
      </c>
      <c r="AS41" s="155">
        <f t="shared" si="42"/>
        <v>2.075E-3</v>
      </c>
      <c r="AT41" s="155">
        <f t="shared" si="42"/>
        <v>2.075E-3</v>
      </c>
      <c r="AU41" s="155">
        <f t="shared" si="42"/>
        <v>2.075E-3</v>
      </c>
      <c r="AV41" s="155">
        <f t="shared" si="42"/>
        <v>2.075E-3</v>
      </c>
      <c r="AW41" s="155">
        <f t="shared" si="42"/>
        <v>2.075E-3</v>
      </c>
      <c r="AX41" s="155">
        <f t="shared" si="42"/>
        <v>2.075E-3</v>
      </c>
      <c r="AY41" s="155">
        <f t="shared" si="42"/>
        <v>2.075E-3</v>
      </c>
      <c r="AZ41" s="155">
        <f t="shared" si="42"/>
        <v>2.075E-3</v>
      </c>
      <c r="BA41" s="155">
        <f t="shared" si="42"/>
        <v>2.075E-3</v>
      </c>
      <c r="BB41" s="155">
        <f t="shared" si="42"/>
        <v>2.075E-3</v>
      </c>
      <c r="BC41" s="155">
        <f t="shared" si="42"/>
        <v>2.075E-3</v>
      </c>
      <c r="BD41" s="155">
        <f t="shared" si="42"/>
        <v>2.075E-3</v>
      </c>
      <c r="BE41" s="155">
        <f t="shared" si="42"/>
        <v>2.075E-3</v>
      </c>
      <c r="BF41" s="155">
        <f t="shared" si="42"/>
        <v>2.075E-3</v>
      </c>
      <c r="BG41" s="155">
        <f t="shared" si="42"/>
        <v>2.075E-3</v>
      </c>
      <c r="BH41" s="155">
        <f t="shared" si="42"/>
        <v>2.075E-3</v>
      </c>
      <c r="BI41" s="155">
        <f t="shared" si="42"/>
        <v>2.075E-3</v>
      </c>
      <c r="BJ41" s="155">
        <f t="shared" si="42"/>
        <v>2.075E-3</v>
      </c>
      <c r="BK41" s="155">
        <f t="shared" si="42"/>
        <v>2.075E-3</v>
      </c>
      <c r="BL41" s="155">
        <f t="shared" si="42"/>
        <v>2.075E-3</v>
      </c>
      <c r="BM41" s="155">
        <f t="shared" si="42"/>
        <v>2.075E-3</v>
      </c>
      <c r="BN41" s="155">
        <f t="shared" si="42"/>
        <v>2.075E-3</v>
      </c>
      <c r="BO41" s="155">
        <f t="shared" si="42"/>
        <v>2.075E-3</v>
      </c>
      <c r="BP41" s="155">
        <f t="shared" si="42"/>
        <v>2.075E-3</v>
      </c>
      <c r="BQ41" s="155">
        <f t="shared" si="42"/>
        <v>2.075E-3</v>
      </c>
      <c r="BR41" s="155">
        <f t="shared" si="42"/>
        <v>2.075E-3</v>
      </c>
      <c r="BS41" s="155">
        <f t="shared" si="42"/>
        <v>2.075E-3</v>
      </c>
      <c r="BT41" s="155">
        <f t="shared" ref="BT41:CZ41" si="43">BS41</f>
        <v>2.075E-3</v>
      </c>
      <c r="BU41" s="155">
        <f t="shared" si="43"/>
        <v>2.075E-3</v>
      </c>
      <c r="BV41" s="155">
        <f t="shared" si="43"/>
        <v>2.075E-3</v>
      </c>
      <c r="BW41" s="155">
        <f t="shared" si="43"/>
        <v>2.075E-3</v>
      </c>
      <c r="BX41" s="155">
        <f t="shared" si="43"/>
        <v>2.075E-3</v>
      </c>
      <c r="BY41" s="155">
        <f t="shared" si="43"/>
        <v>2.075E-3</v>
      </c>
      <c r="BZ41" s="155">
        <f t="shared" si="43"/>
        <v>2.075E-3</v>
      </c>
      <c r="CA41" s="155">
        <f t="shared" si="43"/>
        <v>2.075E-3</v>
      </c>
      <c r="CB41" s="155">
        <f t="shared" si="43"/>
        <v>2.075E-3</v>
      </c>
      <c r="CC41" s="155">
        <f t="shared" si="43"/>
        <v>2.075E-3</v>
      </c>
      <c r="CD41" s="155">
        <f t="shared" si="43"/>
        <v>2.075E-3</v>
      </c>
      <c r="CE41" s="155">
        <f t="shared" si="43"/>
        <v>2.075E-3</v>
      </c>
      <c r="CF41" s="155">
        <f t="shared" si="43"/>
        <v>2.075E-3</v>
      </c>
      <c r="CG41" s="155">
        <f t="shared" si="43"/>
        <v>2.075E-3</v>
      </c>
      <c r="CH41" s="155">
        <f t="shared" si="43"/>
        <v>2.075E-3</v>
      </c>
      <c r="CI41" s="155">
        <f t="shared" si="43"/>
        <v>2.075E-3</v>
      </c>
      <c r="CJ41" s="155">
        <f t="shared" si="43"/>
        <v>2.075E-3</v>
      </c>
      <c r="CK41" s="155">
        <f t="shared" si="43"/>
        <v>2.075E-3</v>
      </c>
      <c r="CL41" s="155">
        <f t="shared" si="43"/>
        <v>2.075E-3</v>
      </c>
      <c r="CM41" s="155">
        <f t="shared" si="43"/>
        <v>2.075E-3</v>
      </c>
      <c r="CN41" s="155">
        <f t="shared" si="43"/>
        <v>2.075E-3</v>
      </c>
      <c r="CO41" s="155">
        <f t="shared" si="43"/>
        <v>2.075E-3</v>
      </c>
      <c r="CP41" s="155">
        <f t="shared" si="43"/>
        <v>2.075E-3</v>
      </c>
      <c r="CQ41" s="155">
        <f t="shared" si="43"/>
        <v>2.075E-3</v>
      </c>
      <c r="CR41" s="155">
        <f t="shared" si="43"/>
        <v>2.075E-3</v>
      </c>
      <c r="CS41" s="155">
        <f t="shared" si="43"/>
        <v>2.075E-3</v>
      </c>
      <c r="CT41" s="155">
        <f t="shared" si="43"/>
        <v>2.075E-3</v>
      </c>
      <c r="CU41" s="155">
        <f t="shared" si="43"/>
        <v>2.075E-3</v>
      </c>
      <c r="CV41" s="155">
        <f t="shared" si="43"/>
        <v>2.075E-3</v>
      </c>
      <c r="CW41" s="155">
        <f t="shared" si="43"/>
        <v>2.075E-3</v>
      </c>
      <c r="CX41" s="155">
        <f t="shared" si="43"/>
        <v>2.075E-3</v>
      </c>
      <c r="CY41" s="155">
        <f t="shared" si="43"/>
        <v>2.075E-3</v>
      </c>
      <c r="CZ41" s="219">
        <f t="shared" si="43"/>
        <v>2.075E-3</v>
      </c>
    </row>
    <row r="42" spans="2:104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6" t="s">
        <v>221</v>
      </c>
      <c r="C43" s="1055" t="s">
        <v>222</v>
      </c>
      <c r="D43" s="136" t="s">
        <v>223</v>
      </c>
      <c r="E43" s="156">
        <f>SUM(E14:E30)+SUM(E39:E39)</f>
        <v>5327.2264638888882</v>
      </c>
      <c r="F43" s="156">
        <f>SUM(F14:F30)+SUM(F39:F39)</f>
        <v>2027.2264638888892</v>
      </c>
      <c r="G43" s="156">
        <f t="shared" ref="G43:N43" si="44">SUM(G14:G30)+SUM(G39:G39)</f>
        <v>2025.2264638888892</v>
      </c>
      <c r="H43" s="156">
        <f>SUM(H14:H30)+SUM(H39:H39)</f>
        <v>2025.2264638888892</v>
      </c>
      <c r="I43" s="156">
        <f t="shared" si="44"/>
        <v>2025.2264638888892</v>
      </c>
      <c r="J43" s="156">
        <f t="shared" si="44"/>
        <v>25.226463888888887</v>
      </c>
      <c r="K43" s="156">
        <f t="shared" si="44"/>
        <v>25.226463888888887</v>
      </c>
      <c r="L43" s="174">
        <f>SUM(L14:L30)+L39</f>
        <v>25.14746388888889</v>
      </c>
      <c r="M43" s="156">
        <f t="shared" si="44"/>
        <v>25.14746388888889</v>
      </c>
      <c r="N43" s="156">
        <f t="shared" si="44"/>
        <v>25.14746388888889</v>
      </c>
      <c r="O43" s="156">
        <v>0</v>
      </c>
      <c r="P43" s="156">
        <f t="shared" ref="P43:U43" si="45">SUM(P14:P30)+SUM(P39:P39)</f>
        <v>20.347463888888889</v>
      </c>
      <c r="Q43" s="156">
        <f t="shared" si="45"/>
        <v>20.347463888888889</v>
      </c>
      <c r="R43" s="156">
        <f t="shared" si="45"/>
        <v>20.347463888888889</v>
      </c>
      <c r="S43" s="156">
        <f t="shared" si="45"/>
        <v>20.347463888888889</v>
      </c>
      <c r="T43" s="156">
        <f t="shared" si="45"/>
        <v>20.347463888888889</v>
      </c>
      <c r="U43" s="156">
        <f t="shared" si="45"/>
        <v>20.347463888888889</v>
      </c>
      <c r="V43" s="156">
        <v>0</v>
      </c>
      <c r="W43" s="156">
        <f t="shared" ref="W43:AR43" si="46">SUM(W14:W30)+SUM(W39:W39)</f>
        <v>15.989463888888887</v>
      </c>
      <c r="X43" s="156">
        <f t="shared" si="46"/>
        <v>15.989463888888887</v>
      </c>
      <c r="Y43" s="156">
        <f>SUM(Y14:Y30)+SUM(Y39:Y39)</f>
        <v>15.989463888888887</v>
      </c>
      <c r="Z43" s="156">
        <f t="shared" si="46"/>
        <v>15.989463888888887</v>
      </c>
      <c r="AA43" s="156">
        <f t="shared" si="46"/>
        <v>15.989463888888887</v>
      </c>
      <c r="AB43" s="156">
        <f>SUM(AB14:AB30)+SUM(AB39:AB39)</f>
        <v>15.989463888888887</v>
      </c>
      <c r="AC43" s="156">
        <f t="shared" si="46"/>
        <v>15.989463888888887</v>
      </c>
      <c r="AD43" s="156">
        <f t="shared" si="46"/>
        <v>15.989463888888887</v>
      </c>
      <c r="AE43" s="156">
        <f t="shared" si="46"/>
        <v>15.989463888888887</v>
      </c>
      <c r="AF43" s="156">
        <f t="shared" si="46"/>
        <v>15.989463888888887</v>
      </c>
      <c r="AG43" s="156">
        <f t="shared" si="46"/>
        <v>15.989463888888887</v>
      </c>
      <c r="AH43" s="156">
        <f t="shared" si="46"/>
        <v>15.989463888888887</v>
      </c>
      <c r="AI43" s="156">
        <f t="shared" si="46"/>
        <v>15.989463888888887</v>
      </c>
      <c r="AJ43" s="156">
        <f t="shared" si="46"/>
        <v>15.989463888888887</v>
      </c>
      <c r="AK43" s="156">
        <f t="shared" si="46"/>
        <v>15.989463888888887</v>
      </c>
      <c r="AL43" s="156">
        <f t="shared" si="46"/>
        <v>15.989463888888887</v>
      </c>
      <c r="AM43" s="156">
        <f t="shared" si="46"/>
        <v>15.989463888888887</v>
      </c>
      <c r="AN43" s="156">
        <f t="shared" si="46"/>
        <v>15.989463888888887</v>
      </c>
      <c r="AO43" s="156">
        <f t="shared" si="46"/>
        <v>15.989463888888887</v>
      </c>
      <c r="AP43" s="156">
        <f t="shared" si="46"/>
        <v>15.989463888888887</v>
      </c>
      <c r="AQ43" s="156">
        <f t="shared" si="46"/>
        <v>15.989463888888887</v>
      </c>
      <c r="AR43" s="156">
        <f t="shared" si="46"/>
        <v>15.989463888888887</v>
      </c>
      <c r="AS43" s="157">
        <f>AVERAGE(L43,M43,N43,P43,Q43,S43,T43,U43,W43:AR43)</f>
        <v>17.631597222222229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37"/>
      <c r="C44" s="1050"/>
      <c r="D44" s="139" t="s">
        <v>224</v>
      </c>
      <c r="E44" s="121">
        <f>E43/1000*E11*24</f>
        <v>4.4393553865740745E-2</v>
      </c>
      <c r="F44" s="121">
        <f t="shared" ref="F44:AR44" si="47">F43/1000*(F11-E11)*24+E44</f>
        <v>6.1287107731481494E-2</v>
      </c>
      <c r="G44" s="121">
        <f t="shared" si="47"/>
        <v>9.5040882129629647E-2</v>
      </c>
      <c r="H44" s="121">
        <f t="shared" si="47"/>
        <v>0.19630220532407411</v>
      </c>
      <c r="I44" s="121">
        <f t="shared" si="47"/>
        <v>0.26380975412037044</v>
      </c>
      <c r="J44" s="121">
        <f t="shared" si="47"/>
        <v>0.28609313055555563</v>
      </c>
      <c r="K44" s="121">
        <f t="shared" si="47"/>
        <v>0.46267837777777782</v>
      </c>
      <c r="L44" s="152">
        <f t="shared" si="47"/>
        <v>0.86503780000000008</v>
      </c>
      <c r="M44" s="121">
        <f t="shared" si="47"/>
        <v>1.4685769333333334</v>
      </c>
      <c r="N44" s="121">
        <f t="shared" si="47"/>
        <v>2.0721160666666667</v>
      </c>
      <c r="O44" s="121">
        <f t="shared" si="47"/>
        <v>2.0721160666666667</v>
      </c>
      <c r="P44" s="121">
        <f t="shared" si="47"/>
        <v>2.5604551511660869</v>
      </c>
      <c r="Q44" s="121">
        <f t="shared" si="47"/>
        <v>3.0487942844994205</v>
      </c>
      <c r="R44" s="121">
        <f t="shared" si="47"/>
        <v>3.0487943333333338</v>
      </c>
      <c r="S44" s="121">
        <f t="shared" si="47"/>
        <v>3.5371334178327536</v>
      </c>
      <c r="T44" s="121">
        <f t="shared" si="47"/>
        <v>4.0254725511660867</v>
      </c>
      <c r="U44" s="121">
        <f t="shared" si="47"/>
        <v>4.5138116844994203</v>
      </c>
      <c r="V44" s="121">
        <f t="shared" si="47"/>
        <v>4.5138116844994203</v>
      </c>
      <c r="W44" s="121">
        <f t="shared" si="47"/>
        <v>4.8975587794580404</v>
      </c>
      <c r="X44" s="121">
        <f t="shared" si="47"/>
        <v>5.2813059127913737</v>
      </c>
      <c r="Y44" s="121">
        <f t="shared" si="47"/>
        <v>5.6650530461247071</v>
      </c>
      <c r="Z44" s="121">
        <f t="shared" si="47"/>
        <v>6.0488001794580404</v>
      </c>
      <c r="AA44" s="121">
        <f t="shared" si="47"/>
        <v>6.4325473127913737</v>
      </c>
      <c r="AB44" s="121">
        <f t="shared" si="47"/>
        <v>6.816294446124707</v>
      </c>
      <c r="AC44" s="121">
        <f t="shared" si="47"/>
        <v>7.2000415794580404</v>
      </c>
      <c r="AD44" s="121">
        <f t="shared" si="47"/>
        <v>7.5837887127913737</v>
      </c>
      <c r="AE44" s="121">
        <f t="shared" si="47"/>
        <v>7.967535846124707</v>
      </c>
      <c r="AF44" s="121">
        <f t="shared" si="47"/>
        <v>8.3512829794580394</v>
      </c>
      <c r="AG44" s="121">
        <f t="shared" si="47"/>
        <v>8.7350301127913728</v>
      </c>
      <c r="AH44" s="121">
        <f t="shared" si="47"/>
        <v>9.1187772461247061</v>
      </c>
      <c r="AI44" s="121">
        <f t="shared" si="47"/>
        <v>9.5025243794580394</v>
      </c>
      <c r="AJ44" s="121">
        <f t="shared" si="47"/>
        <v>9.8862715127913727</v>
      </c>
      <c r="AK44" s="121">
        <f t="shared" si="47"/>
        <v>10.270018646124706</v>
      </c>
      <c r="AL44" s="121">
        <f t="shared" si="47"/>
        <v>10.653765779458039</v>
      </c>
      <c r="AM44" s="121">
        <f t="shared" si="47"/>
        <v>11.037512912791373</v>
      </c>
      <c r="AN44" s="121">
        <f t="shared" si="47"/>
        <v>11.421260046124706</v>
      </c>
      <c r="AO44" s="121">
        <f t="shared" si="47"/>
        <v>11.805007179458039</v>
      </c>
      <c r="AP44" s="121">
        <f t="shared" si="47"/>
        <v>12.188754312791373</v>
      </c>
      <c r="AQ44" s="121">
        <f t="shared" si="47"/>
        <v>12.572501446124706</v>
      </c>
      <c r="AR44" s="221">
        <f t="shared" si="47"/>
        <v>12.956248579458039</v>
      </c>
      <c r="AS44" s="121">
        <f>AS43*30</f>
        <v>528.94791666666686</v>
      </c>
      <c r="AT44" s="426">
        <f>AS44*24</f>
        <v>12694.750000000004</v>
      </c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37"/>
      <c r="C45" s="1051"/>
      <c r="D45" s="143" t="s">
        <v>225</v>
      </c>
      <c r="E45" s="145">
        <v>0</v>
      </c>
      <c r="F45" s="145">
        <f t="shared" ref="F45:K45" si="48">F44</f>
        <v>6.1287107731481494E-2</v>
      </c>
      <c r="G45" s="145">
        <f t="shared" si="48"/>
        <v>9.5040882129629647E-2</v>
      </c>
      <c r="H45" s="145">
        <f t="shared" si="48"/>
        <v>0.19630220532407411</v>
      </c>
      <c r="I45" s="145">
        <f t="shared" si="48"/>
        <v>0.26380975412037044</v>
      </c>
      <c r="J45" s="145">
        <f t="shared" si="48"/>
        <v>0.28609313055555563</v>
      </c>
      <c r="K45" s="145">
        <f t="shared" si="48"/>
        <v>0.46267837777777782</v>
      </c>
      <c r="L45" s="161">
        <f>L44</f>
        <v>0.86503780000000008</v>
      </c>
      <c r="M45" s="145">
        <f>M44-L44</f>
        <v>0.60353913333333331</v>
      </c>
      <c r="N45" s="145">
        <f>N44-M44</f>
        <v>0.60353913333333331</v>
      </c>
      <c r="O45" s="145"/>
      <c r="P45" s="162">
        <f>P44-O44</f>
        <v>0.48833908449942021</v>
      </c>
      <c r="Q45" s="162">
        <f>Q44-P44</f>
        <v>0.48833913333333356</v>
      </c>
      <c r="R45" s="145"/>
      <c r="S45" s="163">
        <f>S44-R44</f>
        <v>0.48833908449941976</v>
      </c>
      <c r="T45" s="163">
        <f>T44-S44</f>
        <v>0.48833913333333312</v>
      </c>
      <c r="U45" s="163">
        <f>U44-T44</f>
        <v>0.48833913333333356</v>
      </c>
      <c r="V45" s="145"/>
      <c r="W45" s="163">
        <f t="shared" ref="W45:AR45" si="49">W44-V44</f>
        <v>0.38374709495862014</v>
      </c>
      <c r="X45" s="163">
        <f t="shared" si="49"/>
        <v>0.38374713333333332</v>
      </c>
      <c r="Y45" s="163">
        <f t="shared" si="49"/>
        <v>0.38374713333333332</v>
      </c>
      <c r="Z45" s="163">
        <f t="shared" si="49"/>
        <v>0.38374713333333332</v>
      </c>
      <c r="AA45" s="163">
        <f t="shared" si="49"/>
        <v>0.38374713333333332</v>
      </c>
      <c r="AB45" s="163">
        <f t="shared" si="49"/>
        <v>0.38374713333333332</v>
      </c>
      <c r="AC45" s="163">
        <f t="shared" si="49"/>
        <v>0.38374713333333332</v>
      </c>
      <c r="AD45" s="163">
        <f t="shared" si="49"/>
        <v>0.38374713333333332</v>
      </c>
      <c r="AE45" s="163">
        <f t="shared" si="49"/>
        <v>0.38374713333333332</v>
      </c>
      <c r="AF45" s="163">
        <f t="shared" si="49"/>
        <v>0.38374713333333244</v>
      </c>
      <c r="AG45" s="163">
        <f t="shared" si="49"/>
        <v>0.38374713333333332</v>
      </c>
      <c r="AH45" s="163">
        <f t="shared" si="49"/>
        <v>0.38374713333333332</v>
      </c>
      <c r="AI45" s="163">
        <f t="shared" si="49"/>
        <v>0.38374713333333332</v>
      </c>
      <c r="AJ45" s="163">
        <f t="shared" si="49"/>
        <v>0.38374713333333332</v>
      </c>
      <c r="AK45" s="163">
        <f t="shared" si="49"/>
        <v>0.38374713333333332</v>
      </c>
      <c r="AL45" s="163">
        <f t="shared" si="49"/>
        <v>0.38374713333333332</v>
      </c>
      <c r="AM45" s="163">
        <f t="shared" si="49"/>
        <v>0.38374713333333332</v>
      </c>
      <c r="AN45" s="163">
        <f t="shared" si="49"/>
        <v>0.38374713333333332</v>
      </c>
      <c r="AO45" s="163">
        <f t="shared" si="49"/>
        <v>0.38374713333333332</v>
      </c>
      <c r="AP45" s="163">
        <f t="shared" si="49"/>
        <v>0.38374713333333332</v>
      </c>
      <c r="AQ45" s="163">
        <f t="shared" si="49"/>
        <v>0.38374713333333332</v>
      </c>
      <c r="AR45" s="222">
        <f t="shared" si="49"/>
        <v>0.38374713333333332</v>
      </c>
      <c r="AS45" s="145"/>
      <c r="AT45" s="809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37"/>
      <c r="C46" s="1056" t="s">
        <v>222</v>
      </c>
      <c r="D46" s="136" t="s">
        <v>223</v>
      </c>
      <c r="E46" s="174">
        <f>SUM(E14:E34)+SUM(E39:E40)</f>
        <v>5352.9264638888881</v>
      </c>
      <c r="F46" s="174">
        <f t="shared" ref="F46:N46" si="50">SUM(F14:F34)+SUM(F40:F41)</f>
        <v>2052.926463888889</v>
      </c>
      <c r="G46" s="174">
        <f t="shared" si="50"/>
        <v>2050.926463888889</v>
      </c>
      <c r="H46" s="174">
        <f t="shared" si="50"/>
        <v>2050.926463888889</v>
      </c>
      <c r="I46" s="174">
        <f t="shared" si="50"/>
        <v>2050.926463888889</v>
      </c>
      <c r="J46" s="174">
        <f t="shared" si="50"/>
        <v>50.926463888888883</v>
      </c>
      <c r="K46" s="174">
        <f t="shared" si="50"/>
        <v>50.926463888888883</v>
      </c>
      <c r="L46" s="174">
        <f>SUM(L14:L34)+SUM(L40:L41)</f>
        <v>50.847463888888889</v>
      </c>
      <c r="M46" s="174">
        <f t="shared" si="50"/>
        <v>50.847463888888889</v>
      </c>
      <c r="N46" s="174">
        <f t="shared" si="50"/>
        <v>50.847463888888889</v>
      </c>
      <c r="O46" s="174">
        <v>0</v>
      </c>
      <c r="P46" s="174">
        <f t="shared" ref="P46:U46" si="51">SUM(P14:P34)+SUM(P40:P41)</f>
        <v>46.047463888888885</v>
      </c>
      <c r="Q46" s="174">
        <f t="shared" si="51"/>
        <v>46.047463888888885</v>
      </c>
      <c r="R46" s="174">
        <f t="shared" si="51"/>
        <v>46.047463888888885</v>
      </c>
      <c r="S46" s="174">
        <f t="shared" si="51"/>
        <v>46.047463888888885</v>
      </c>
      <c r="T46" s="174">
        <f t="shared" si="51"/>
        <v>46.047463888888885</v>
      </c>
      <c r="U46" s="174">
        <f t="shared" si="51"/>
        <v>46.047463888888885</v>
      </c>
      <c r="V46" s="174">
        <v>0</v>
      </c>
      <c r="W46" s="174">
        <f t="shared" ref="W46:AR46" si="52">SUM(W14:W34)+SUM(W40:W41)</f>
        <v>41.689463888888888</v>
      </c>
      <c r="X46" s="174">
        <f>SUM(X14:X34)+SUM(X40:X41)</f>
        <v>41.689463888888888</v>
      </c>
      <c r="Y46" s="174">
        <f t="shared" si="52"/>
        <v>41.689463888888888</v>
      </c>
      <c r="Z46" s="174">
        <f t="shared" si="52"/>
        <v>41.689463888888888</v>
      </c>
      <c r="AA46" s="174">
        <f t="shared" si="52"/>
        <v>41.689463888888888</v>
      </c>
      <c r="AB46" s="174">
        <f t="shared" si="52"/>
        <v>41.689463888888888</v>
      </c>
      <c r="AC46" s="174">
        <f t="shared" si="52"/>
        <v>41.689463888888888</v>
      </c>
      <c r="AD46" s="174">
        <f t="shared" si="52"/>
        <v>41.689463888888888</v>
      </c>
      <c r="AE46" s="174">
        <f t="shared" si="52"/>
        <v>41.689463888888888</v>
      </c>
      <c r="AF46" s="174">
        <f t="shared" si="52"/>
        <v>41.689463888888888</v>
      </c>
      <c r="AG46" s="174">
        <f t="shared" si="52"/>
        <v>41.689463888888888</v>
      </c>
      <c r="AH46" s="174">
        <f t="shared" si="52"/>
        <v>41.689463888888888</v>
      </c>
      <c r="AI46" s="174">
        <f t="shared" si="52"/>
        <v>41.689463888888888</v>
      </c>
      <c r="AJ46" s="174">
        <f t="shared" si="52"/>
        <v>41.689463888888888</v>
      </c>
      <c r="AK46" s="174">
        <f t="shared" si="52"/>
        <v>41.689463888888888</v>
      </c>
      <c r="AL46" s="174">
        <f t="shared" si="52"/>
        <v>41.689463888888888</v>
      </c>
      <c r="AM46" s="174">
        <f t="shared" si="52"/>
        <v>41.689463888888888</v>
      </c>
      <c r="AN46" s="174">
        <f t="shared" si="52"/>
        <v>41.689463888888888</v>
      </c>
      <c r="AO46" s="174">
        <f t="shared" si="52"/>
        <v>41.689463888888888</v>
      </c>
      <c r="AP46" s="174">
        <f t="shared" si="52"/>
        <v>41.689463888888888</v>
      </c>
      <c r="AQ46" s="174">
        <f t="shared" si="52"/>
        <v>41.689463888888888</v>
      </c>
      <c r="AR46" s="174">
        <f t="shared" si="52"/>
        <v>41.689463888888888</v>
      </c>
      <c r="AS46" s="157">
        <f>AVERAGE(L46,M46,N46,P46,Q46,S46,T46,U46,W46:AR46)</f>
        <v>43.331597222222221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37"/>
      <c r="C47" s="1021"/>
      <c r="D47" s="139" t="s">
        <v>224</v>
      </c>
      <c r="E47" s="121">
        <f>E46/1000*E11*24</f>
        <v>4.4607720532407406E-2</v>
      </c>
      <c r="F47" s="150">
        <f t="shared" ref="F47:AR47" si="53">F46/1000*(F11-E11)*24+E47</f>
        <v>6.1715441064814816E-2</v>
      </c>
      <c r="G47" s="150">
        <f t="shared" si="53"/>
        <v>9.5897548796296306E-2</v>
      </c>
      <c r="H47" s="150">
        <f t="shared" si="53"/>
        <v>0.19844387199074073</v>
      </c>
      <c r="I47" s="150">
        <f t="shared" si="53"/>
        <v>0.26680808745370371</v>
      </c>
      <c r="J47" s="150">
        <f t="shared" si="53"/>
        <v>0.31179313055555558</v>
      </c>
      <c r="K47" s="150">
        <f t="shared" si="53"/>
        <v>0.66827837777777765</v>
      </c>
      <c r="L47" s="161">
        <f t="shared" si="53"/>
        <v>1.4818377999999999</v>
      </c>
      <c r="M47" s="150">
        <f t="shared" si="53"/>
        <v>2.702176933333333</v>
      </c>
      <c r="N47" s="150">
        <f t="shared" si="53"/>
        <v>3.9225160666666663</v>
      </c>
      <c r="O47" s="121">
        <f t="shared" si="53"/>
        <v>3.9225160666666663</v>
      </c>
      <c r="P47" s="121">
        <f t="shared" si="53"/>
        <v>5.0276550894860863</v>
      </c>
      <c r="Q47" s="121">
        <f t="shared" si="53"/>
        <v>6.1327942228194194</v>
      </c>
      <c r="R47" s="121">
        <f t="shared" si="53"/>
        <v>6.132794333333333</v>
      </c>
      <c r="S47" s="121">
        <f t="shared" si="53"/>
        <v>7.2379333561527526</v>
      </c>
      <c r="T47" s="121">
        <f t="shared" si="53"/>
        <v>8.3430724894860866</v>
      </c>
      <c r="U47" s="121">
        <f t="shared" si="53"/>
        <v>9.4482116228194197</v>
      </c>
      <c r="V47" s="121">
        <f t="shared" si="53"/>
        <v>9.4482116228194197</v>
      </c>
      <c r="W47" s="121">
        <f t="shared" si="53"/>
        <v>10.44875865609804</v>
      </c>
      <c r="X47" s="121">
        <f t="shared" si="53"/>
        <v>11.449305789431373</v>
      </c>
      <c r="Y47" s="121">
        <f t="shared" si="53"/>
        <v>12.449852922764705</v>
      </c>
      <c r="Z47" s="121">
        <f t="shared" si="53"/>
        <v>13.450400056098038</v>
      </c>
      <c r="AA47" s="121">
        <f t="shared" si="53"/>
        <v>14.450947189431371</v>
      </c>
      <c r="AB47" s="121">
        <f t="shared" si="53"/>
        <v>15.451494322764704</v>
      </c>
      <c r="AC47" s="121">
        <f t="shared" si="53"/>
        <v>16.452041456098037</v>
      </c>
      <c r="AD47" s="121">
        <f t="shared" si="53"/>
        <v>17.452588589431372</v>
      </c>
      <c r="AE47" s="121">
        <f t="shared" si="53"/>
        <v>18.453135722764706</v>
      </c>
      <c r="AF47" s="121">
        <f t="shared" si="53"/>
        <v>19.453682856098041</v>
      </c>
      <c r="AG47" s="121">
        <f t="shared" si="53"/>
        <v>20.454229989431376</v>
      </c>
      <c r="AH47" s="121">
        <f t="shared" si="53"/>
        <v>21.45477712276471</v>
      </c>
      <c r="AI47" s="121">
        <f t="shared" si="53"/>
        <v>22.455324256098045</v>
      </c>
      <c r="AJ47" s="121">
        <f t="shared" si="53"/>
        <v>23.45587138943138</v>
      </c>
      <c r="AK47" s="121">
        <f t="shared" si="53"/>
        <v>24.456418522764714</v>
      </c>
      <c r="AL47" s="121">
        <f t="shared" si="53"/>
        <v>25.456965656098049</v>
      </c>
      <c r="AM47" s="121">
        <f t="shared" si="53"/>
        <v>26.457512789431384</v>
      </c>
      <c r="AN47" s="121">
        <f t="shared" si="53"/>
        <v>27.458059922764718</v>
      </c>
      <c r="AO47" s="121">
        <f t="shared" si="53"/>
        <v>28.458607056098053</v>
      </c>
      <c r="AP47" s="121">
        <f t="shared" si="53"/>
        <v>29.459154189431388</v>
      </c>
      <c r="AQ47" s="121">
        <f t="shared" si="53"/>
        <v>30.459701322764722</v>
      </c>
      <c r="AR47" s="221">
        <f t="shared" si="53"/>
        <v>31.460248456098057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38"/>
      <c r="C48" s="1022"/>
      <c r="D48" s="143" t="s">
        <v>225</v>
      </c>
      <c r="E48" s="155">
        <v>0</v>
      </c>
      <c r="F48" s="145"/>
      <c r="G48" s="162">
        <f t="shared" ref="G48:K48" si="54">G47</f>
        <v>9.5897548796296306E-2</v>
      </c>
      <c r="H48" s="162">
        <f t="shared" si="54"/>
        <v>0.19844387199074073</v>
      </c>
      <c r="I48" s="162">
        <f t="shared" si="54"/>
        <v>0.26680808745370371</v>
      </c>
      <c r="J48" s="162">
        <f t="shared" si="54"/>
        <v>0.31179313055555558</v>
      </c>
      <c r="K48" s="162">
        <f t="shared" si="54"/>
        <v>0.66827837777777765</v>
      </c>
      <c r="L48" s="161">
        <f>L47</f>
        <v>1.4818377999999999</v>
      </c>
      <c r="M48" s="162">
        <f>M47-L47</f>
        <v>1.2203391333333331</v>
      </c>
      <c r="N48" s="162">
        <f>N47-M47</f>
        <v>1.2203391333333333</v>
      </c>
      <c r="O48" s="145"/>
      <c r="P48" s="162">
        <f>P47-O47</f>
        <v>1.10513902281942</v>
      </c>
      <c r="Q48" s="162">
        <f>Q47-P47</f>
        <v>1.1051391333333331</v>
      </c>
      <c r="R48" s="145"/>
      <c r="S48" s="163">
        <f>S47-R47</f>
        <v>1.1051390228194196</v>
      </c>
      <c r="T48" s="163">
        <f>T47-S47</f>
        <v>1.105139133333334</v>
      </c>
      <c r="U48" s="163">
        <f>U47-T47</f>
        <v>1.1051391333333331</v>
      </c>
      <c r="V48" s="145"/>
      <c r="W48" s="163">
        <f t="shared" ref="W48:AR48" si="55">W47-V47</f>
        <v>1.0005470332786199</v>
      </c>
      <c r="X48" s="163">
        <f t="shared" si="55"/>
        <v>1.0005471333333329</v>
      </c>
      <c r="Y48" s="163">
        <f t="shared" si="55"/>
        <v>1.0005471333333329</v>
      </c>
      <c r="Z48" s="163">
        <f t="shared" si="55"/>
        <v>1.0005471333333329</v>
      </c>
      <c r="AA48" s="163">
        <f t="shared" si="55"/>
        <v>1.0005471333333329</v>
      </c>
      <c r="AB48" s="163">
        <f t="shared" si="55"/>
        <v>1.0005471333333329</v>
      </c>
      <c r="AC48" s="163">
        <f t="shared" si="55"/>
        <v>1.0005471333333329</v>
      </c>
      <c r="AD48" s="163">
        <f t="shared" si="55"/>
        <v>1.0005471333333347</v>
      </c>
      <c r="AE48" s="163">
        <f t="shared" si="55"/>
        <v>1.0005471333333347</v>
      </c>
      <c r="AF48" s="163">
        <f t="shared" si="55"/>
        <v>1.0005471333333347</v>
      </c>
      <c r="AG48" s="163">
        <f t="shared" si="55"/>
        <v>1.0005471333333347</v>
      </c>
      <c r="AH48" s="163">
        <f t="shared" si="55"/>
        <v>1.0005471333333347</v>
      </c>
      <c r="AI48" s="163">
        <f t="shared" si="55"/>
        <v>1.0005471333333347</v>
      </c>
      <c r="AJ48" s="163">
        <f t="shared" si="55"/>
        <v>1.0005471333333347</v>
      </c>
      <c r="AK48" s="163">
        <f t="shared" si="55"/>
        <v>1.0005471333333347</v>
      </c>
      <c r="AL48" s="163">
        <f t="shared" si="55"/>
        <v>1.0005471333333347</v>
      </c>
      <c r="AM48" s="163">
        <f t="shared" si="55"/>
        <v>1.0005471333333347</v>
      </c>
      <c r="AN48" s="163">
        <f t="shared" si="55"/>
        <v>1.0005471333333347</v>
      </c>
      <c r="AO48" s="163">
        <f t="shared" si="55"/>
        <v>1.0005471333333347</v>
      </c>
      <c r="AP48" s="163">
        <f t="shared" si="55"/>
        <v>1.0005471333333347</v>
      </c>
      <c r="AQ48" s="163">
        <f t="shared" si="55"/>
        <v>1.0005471333333347</v>
      </c>
      <c r="AR48" s="222">
        <f t="shared" si="55"/>
        <v>1.0005471333333347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>SUM(E35:E39)+E15+E26</f>
        <v>2003.4254430555557</v>
      </c>
      <c r="F49" s="166">
        <f t="shared" ref="F49:BQ49" si="56">SUM(F35:F39)+F15+F26</f>
        <v>2003.4254430555557</v>
      </c>
      <c r="G49" s="166">
        <f t="shared" si="56"/>
        <v>3.4254430555555557</v>
      </c>
      <c r="H49" s="166">
        <f t="shared" si="56"/>
        <v>3.4254430555555557</v>
      </c>
      <c r="I49" s="166">
        <f t="shared" si="56"/>
        <v>3.4254430555555557</v>
      </c>
      <c r="J49" s="166">
        <f t="shared" si="56"/>
        <v>3.4254430555555557</v>
      </c>
      <c r="K49" s="166">
        <f t="shared" si="56"/>
        <v>3.4254430555555557</v>
      </c>
      <c r="L49" s="166">
        <f t="shared" si="56"/>
        <v>3.4254430555555557</v>
      </c>
      <c r="M49" s="166">
        <f t="shared" si="56"/>
        <v>3.4254430555555557</v>
      </c>
      <c r="N49" s="166">
        <f t="shared" si="56"/>
        <v>3.4254430555555557</v>
      </c>
      <c r="O49" s="166">
        <f t="shared" si="56"/>
        <v>3.4254430555555557</v>
      </c>
      <c r="P49" s="166">
        <f t="shared" si="56"/>
        <v>3.4254430555555557</v>
      </c>
      <c r="Q49" s="166">
        <f t="shared" si="56"/>
        <v>3.4254430555555557</v>
      </c>
      <c r="R49" s="166">
        <f t="shared" si="56"/>
        <v>3.4254430555555557</v>
      </c>
      <c r="S49" s="166">
        <f t="shared" si="56"/>
        <v>3.4254430555555557</v>
      </c>
      <c r="T49" s="166">
        <f t="shared" si="56"/>
        <v>3.4254430555555557</v>
      </c>
      <c r="U49" s="166">
        <f t="shared" si="56"/>
        <v>3.4254430555555557</v>
      </c>
      <c r="V49" s="166">
        <f t="shared" si="56"/>
        <v>3.4254430555555557</v>
      </c>
      <c r="W49" s="166">
        <f>SUM(W35:W39)+W15+W26</f>
        <v>3.4254430555555557</v>
      </c>
      <c r="X49" s="166">
        <f t="shared" si="56"/>
        <v>3.4254430555555557</v>
      </c>
      <c r="Y49" s="166">
        <f t="shared" si="56"/>
        <v>3.4254430555555557</v>
      </c>
      <c r="Z49" s="166">
        <f t="shared" si="56"/>
        <v>3.4254430555555557</v>
      </c>
      <c r="AA49" s="166">
        <f t="shared" si="56"/>
        <v>3.4254430555555557</v>
      </c>
      <c r="AB49" s="166">
        <f t="shared" si="56"/>
        <v>3.4254430555555557</v>
      </c>
      <c r="AC49" s="166">
        <f t="shared" si="56"/>
        <v>3.4254430555555557</v>
      </c>
      <c r="AD49" s="166">
        <f t="shared" si="56"/>
        <v>3.4254430555555557</v>
      </c>
      <c r="AE49" s="166">
        <f t="shared" si="56"/>
        <v>3.4254430555555557</v>
      </c>
      <c r="AF49" s="166">
        <f t="shared" si="56"/>
        <v>3.4254430555555557</v>
      </c>
      <c r="AG49" s="166">
        <f t="shared" si="56"/>
        <v>3.4254430555555557</v>
      </c>
      <c r="AH49" s="166">
        <f t="shared" si="56"/>
        <v>3.4254430555555557</v>
      </c>
      <c r="AI49" s="166">
        <f t="shared" si="56"/>
        <v>3.4254430555555557</v>
      </c>
      <c r="AJ49" s="166">
        <f t="shared" si="56"/>
        <v>3.4254430555555557</v>
      </c>
      <c r="AK49" s="166">
        <f t="shared" si="56"/>
        <v>3.4254430555555557</v>
      </c>
      <c r="AL49" s="166">
        <f t="shared" si="56"/>
        <v>3.4254430555555557</v>
      </c>
      <c r="AM49" s="166">
        <f t="shared" si="56"/>
        <v>3.4254430555555557</v>
      </c>
      <c r="AN49" s="166">
        <f t="shared" si="56"/>
        <v>3.4254430555555557</v>
      </c>
      <c r="AO49" s="166">
        <f t="shared" si="56"/>
        <v>3.4254430555555557</v>
      </c>
      <c r="AP49" s="166">
        <f t="shared" si="56"/>
        <v>3.4254430555555557</v>
      </c>
      <c r="AQ49" s="166">
        <f t="shared" si="56"/>
        <v>3.4254430555555557</v>
      </c>
      <c r="AR49" s="166">
        <f t="shared" si="56"/>
        <v>3.4254430555555557</v>
      </c>
      <c r="AS49" s="166">
        <f t="shared" si="56"/>
        <v>3.4254430555555557</v>
      </c>
      <c r="AT49" s="166">
        <f t="shared" si="56"/>
        <v>3.4254430555555557</v>
      </c>
      <c r="AU49" s="166">
        <f t="shared" si="56"/>
        <v>3.4254430555555557</v>
      </c>
      <c r="AV49" s="166">
        <f t="shared" si="56"/>
        <v>3.4254430555555557</v>
      </c>
      <c r="AW49" s="166">
        <f t="shared" si="56"/>
        <v>3.4254430555555557</v>
      </c>
      <c r="AX49" s="166">
        <f t="shared" si="56"/>
        <v>3.4254430555555557</v>
      </c>
      <c r="AY49" s="166">
        <f t="shared" si="56"/>
        <v>3.4254430555555557</v>
      </c>
      <c r="AZ49" s="166">
        <f t="shared" si="56"/>
        <v>3.4254430555555557</v>
      </c>
      <c r="BA49" s="166">
        <f t="shared" si="56"/>
        <v>3.4254430555555557</v>
      </c>
      <c r="BB49" s="166">
        <f t="shared" si="56"/>
        <v>3.4254430555555557</v>
      </c>
      <c r="BC49" s="166">
        <f t="shared" si="56"/>
        <v>3.4254430555555557</v>
      </c>
      <c r="BD49" s="166">
        <f t="shared" si="56"/>
        <v>3.4254430555555557</v>
      </c>
      <c r="BE49" s="166">
        <f t="shared" si="56"/>
        <v>3.4254430555555557</v>
      </c>
      <c r="BF49" s="166">
        <f t="shared" si="56"/>
        <v>3.4254430555555557</v>
      </c>
      <c r="BG49" s="166">
        <f t="shared" si="56"/>
        <v>3.4254430555555557</v>
      </c>
      <c r="BH49" s="166">
        <f t="shared" si="56"/>
        <v>3.4254430555555557</v>
      </c>
      <c r="BI49" s="166">
        <f t="shared" si="56"/>
        <v>3.4254430555555557</v>
      </c>
      <c r="BJ49" s="166">
        <f t="shared" si="56"/>
        <v>3.4254430555555557</v>
      </c>
      <c r="BK49" s="166">
        <f t="shared" si="56"/>
        <v>3.4254430555555557</v>
      </c>
      <c r="BL49" s="166">
        <f t="shared" si="56"/>
        <v>3.4254430555555557</v>
      </c>
      <c r="BM49" s="166">
        <f t="shared" si="56"/>
        <v>3.4254430555555557</v>
      </c>
      <c r="BN49" s="166">
        <f t="shared" si="56"/>
        <v>3.4254430555555557</v>
      </c>
      <c r="BO49" s="166">
        <f t="shared" si="56"/>
        <v>3.4254430555555557</v>
      </c>
      <c r="BP49" s="166">
        <f t="shared" si="56"/>
        <v>3.4254430555555557</v>
      </c>
      <c r="BQ49" s="166">
        <f t="shared" si="56"/>
        <v>3.4254430555555557</v>
      </c>
      <c r="BR49" s="166">
        <f t="shared" ref="BR49:CZ49" si="57">SUM(BR35:BR39)+BR15+BR26</f>
        <v>3.4254430555555557</v>
      </c>
      <c r="BS49" s="166">
        <f t="shared" si="57"/>
        <v>3.4254430555555557</v>
      </c>
      <c r="BT49" s="166">
        <f t="shared" si="57"/>
        <v>3.4254430555555557</v>
      </c>
      <c r="BU49" s="166">
        <f t="shared" si="57"/>
        <v>3.4254430555555557</v>
      </c>
      <c r="BV49" s="166">
        <f t="shared" si="57"/>
        <v>3.4254430555555557</v>
      </c>
      <c r="BW49" s="166">
        <f t="shared" si="57"/>
        <v>3.4254430555555557</v>
      </c>
      <c r="BX49" s="166">
        <f t="shared" si="57"/>
        <v>3.4254430555555557</v>
      </c>
      <c r="BY49" s="166">
        <f t="shared" si="57"/>
        <v>3.4254430555555557</v>
      </c>
      <c r="BZ49" s="166">
        <f t="shared" si="57"/>
        <v>3.4254430555555557</v>
      </c>
      <c r="CA49" s="166">
        <f t="shared" si="57"/>
        <v>3.4254430555555557</v>
      </c>
      <c r="CB49" s="166">
        <f t="shared" si="57"/>
        <v>3.4254430555555557</v>
      </c>
      <c r="CC49" s="166">
        <f t="shared" si="57"/>
        <v>3.4254430555555557</v>
      </c>
      <c r="CD49" s="166">
        <f t="shared" si="57"/>
        <v>3.4254430555555557</v>
      </c>
      <c r="CE49" s="166">
        <f t="shared" si="57"/>
        <v>3.4254430555555557</v>
      </c>
      <c r="CF49" s="166">
        <f t="shared" si="57"/>
        <v>3.4254430555555557</v>
      </c>
      <c r="CG49" s="166">
        <f t="shared" si="57"/>
        <v>3.4254430555555557</v>
      </c>
      <c r="CH49" s="166">
        <f t="shared" si="57"/>
        <v>3.4254430555555557</v>
      </c>
      <c r="CI49" s="166">
        <f t="shared" si="57"/>
        <v>3.4254430555555557</v>
      </c>
      <c r="CJ49" s="166">
        <f t="shared" si="57"/>
        <v>3.4254430555555557</v>
      </c>
      <c r="CK49" s="166">
        <f t="shared" si="57"/>
        <v>3.4254430555555557</v>
      </c>
      <c r="CL49" s="166">
        <f t="shared" si="57"/>
        <v>3.4254430555555557</v>
      </c>
      <c r="CM49" s="166">
        <f t="shared" si="57"/>
        <v>3.4254430555555557</v>
      </c>
      <c r="CN49" s="166">
        <f t="shared" si="57"/>
        <v>3.4254430555555557</v>
      </c>
      <c r="CO49" s="166">
        <f t="shared" si="57"/>
        <v>3.4254430555555557</v>
      </c>
      <c r="CP49" s="166">
        <f t="shared" si="57"/>
        <v>3.4254430555555557</v>
      </c>
      <c r="CQ49" s="166">
        <f t="shared" si="57"/>
        <v>3.4254430555555557</v>
      </c>
      <c r="CR49" s="166">
        <f t="shared" si="57"/>
        <v>3.4254430555555557</v>
      </c>
      <c r="CS49" s="166">
        <f t="shared" si="57"/>
        <v>3.4254430555555557</v>
      </c>
      <c r="CT49" s="166">
        <f t="shared" si="57"/>
        <v>3.4254430555555557</v>
      </c>
      <c r="CU49" s="166">
        <f t="shared" si="57"/>
        <v>3.4254430555555557</v>
      </c>
      <c r="CV49" s="166">
        <f t="shared" si="57"/>
        <v>3.4254430555555557</v>
      </c>
      <c r="CW49" s="166">
        <f t="shared" si="57"/>
        <v>3.4254430555555557</v>
      </c>
      <c r="CX49" s="166">
        <f t="shared" si="57"/>
        <v>3.4254430555555557</v>
      </c>
      <c r="CY49" s="166">
        <f t="shared" si="57"/>
        <v>3.4254430555555557</v>
      </c>
      <c r="CZ49" s="166">
        <f t="shared" si="57"/>
        <v>3.4254430555555557</v>
      </c>
      <c r="DA49" s="157">
        <f>AVERAGE(L49:N49,P49,Q49,S49,T49,U49,W49,X49:CZ49)</f>
        <v>3.4254430555555517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1.6695212025462966E-2</v>
      </c>
      <c r="F50" s="121">
        <f t="shared" ref="F50:BQ50" si="58">F49/1000*(F12-E12)*24+E50</f>
        <v>3.3390424050925932E-2</v>
      </c>
      <c r="G50" s="121">
        <f t="shared" si="58"/>
        <v>3.3447514768518524E-2</v>
      </c>
      <c r="H50" s="121">
        <f t="shared" si="58"/>
        <v>3.3618786921296301E-2</v>
      </c>
      <c r="I50" s="121">
        <f t="shared" si="58"/>
        <v>3.3732968356481485E-2</v>
      </c>
      <c r="J50" s="121">
        <f t="shared" si="58"/>
        <v>3.6758776388888893E-2</v>
      </c>
      <c r="K50" s="121">
        <f t="shared" si="58"/>
        <v>6.0736877777777781E-2</v>
      </c>
      <c r="L50" s="161">
        <f t="shared" si="58"/>
        <v>0.11554396666666668</v>
      </c>
      <c r="M50" s="121">
        <f t="shared" si="58"/>
        <v>0.1977546</v>
      </c>
      <c r="N50" s="121">
        <f t="shared" si="58"/>
        <v>0.27996523333333334</v>
      </c>
      <c r="O50" s="121">
        <f t="shared" si="58"/>
        <v>0.27996524155439667</v>
      </c>
      <c r="P50" s="121">
        <f t="shared" si="58"/>
        <v>0.36217586666666668</v>
      </c>
      <c r="Q50" s="121">
        <f t="shared" si="58"/>
        <v>0.44438650000000002</v>
      </c>
      <c r="R50" s="121">
        <f t="shared" si="58"/>
        <v>0.44438650822106335</v>
      </c>
      <c r="S50" s="121">
        <f t="shared" si="58"/>
        <v>0.52659713333333336</v>
      </c>
      <c r="T50" s="121">
        <f t="shared" si="58"/>
        <v>0.60880776666666669</v>
      </c>
      <c r="U50" s="121">
        <f t="shared" si="58"/>
        <v>0.69101840000000003</v>
      </c>
      <c r="V50" s="121">
        <f t="shared" si="58"/>
        <v>0.69101840822106331</v>
      </c>
      <c r="W50" s="121">
        <f t="shared" si="58"/>
        <v>0.77322903333333337</v>
      </c>
      <c r="X50" s="121">
        <f t="shared" si="58"/>
        <v>0.85543966666666671</v>
      </c>
      <c r="Y50" s="121">
        <f t="shared" si="58"/>
        <v>0.93765030000000005</v>
      </c>
      <c r="Z50" s="121">
        <f t="shared" si="58"/>
        <v>1.0198609333333333</v>
      </c>
      <c r="AA50" s="121">
        <f t="shared" si="58"/>
        <v>1.1020715666666665</v>
      </c>
      <c r="AB50" s="121">
        <f t="shared" si="58"/>
        <v>1.1842821999999997</v>
      </c>
      <c r="AC50" s="121">
        <f t="shared" si="58"/>
        <v>1.266492833333333</v>
      </c>
      <c r="AD50" s="121">
        <f t="shared" si="58"/>
        <v>1.3487034666666662</v>
      </c>
      <c r="AE50" s="121">
        <f t="shared" si="58"/>
        <v>1.4309140999999994</v>
      </c>
      <c r="AF50" s="121">
        <f t="shared" si="58"/>
        <v>1.5131247333333326</v>
      </c>
      <c r="AG50" s="121">
        <f t="shared" si="58"/>
        <v>1.5953353666666659</v>
      </c>
      <c r="AH50" s="121">
        <f t="shared" si="58"/>
        <v>1.6775459999999991</v>
      </c>
      <c r="AI50" s="121">
        <f t="shared" si="58"/>
        <v>1.7597566333333323</v>
      </c>
      <c r="AJ50" s="121">
        <f t="shared" si="58"/>
        <v>1.8419672666666655</v>
      </c>
      <c r="AK50" s="121">
        <f t="shared" si="58"/>
        <v>1.9241778999999988</v>
      </c>
      <c r="AL50" s="121">
        <f t="shared" si="58"/>
        <v>2.006388533333332</v>
      </c>
      <c r="AM50" s="121">
        <f t="shared" si="58"/>
        <v>2.0885991666666652</v>
      </c>
      <c r="AN50" s="121">
        <f t="shared" si="58"/>
        <v>2.1708097999999985</v>
      </c>
      <c r="AO50" s="121">
        <f t="shared" si="58"/>
        <v>2.2530204333333317</v>
      </c>
      <c r="AP50" s="121">
        <f t="shared" si="58"/>
        <v>2.3352310666666649</v>
      </c>
      <c r="AQ50" s="121">
        <f t="shared" si="58"/>
        <v>2.4174416999999981</v>
      </c>
      <c r="AR50" s="217">
        <f t="shared" si="58"/>
        <v>2.4996523333333314</v>
      </c>
      <c r="AS50" s="121">
        <f t="shared" si="58"/>
        <v>2.5818629666666646</v>
      </c>
      <c r="AT50" s="121">
        <f t="shared" si="58"/>
        <v>2.6640735999999978</v>
      </c>
      <c r="AU50" s="121">
        <f t="shared" si="58"/>
        <v>2.746284233333331</v>
      </c>
      <c r="AV50" s="121">
        <f t="shared" si="58"/>
        <v>2.8284948666666643</v>
      </c>
      <c r="AW50" s="121">
        <f t="shared" si="58"/>
        <v>2.9107054999999975</v>
      </c>
      <c r="AX50" s="121">
        <f t="shared" si="58"/>
        <v>2.9929161333333307</v>
      </c>
      <c r="AY50" s="121">
        <f t="shared" si="58"/>
        <v>3.075126766666664</v>
      </c>
      <c r="AZ50" s="121">
        <f t="shared" si="58"/>
        <v>3.1573373999999972</v>
      </c>
      <c r="BA50" s="121">
        <f t="shared" si="58"/>
        <v>3.2395480333333304</v>
      </c>
      <c r="BB50" s="121">
        <f t="shared" si="58"/>
        <v>3.3217586666666636</v>
      </c>
      <c r="BC50" s="121">
        <f t="shared" si="58"/>
        <v>3.4039692999999969</v>
      </c>
      <c r="BD50" s="121">
        <f t="shared" si="58"/>
        <v>3.4861799333333301</v>
      </c>
      <c r="BE50" s="121">
        <f t="shared" si="58"/>
        <v>3.5683905666666633</v>
      </c>
      <c r="BF50" s="121">
        <f t="shared" si="58"/>
        <v>3.6506011999999965</v>
      </c>
      <c r="BG50" s="121">
        <f t="shared" si="58"/>
        <v>3.7328118333333298</v>
      </c>
      <c r="BH50" s="121">
        <f t="shared" si="58"/>
        <v>3.815022466666663</v>
      </c>
      <c r="BI50" s="121">
        <f t="shared" si="58"/>
        <v>3.8972330999999962</v>
      </c>
      <c r="BJ50" s="121">
        <f t="shared" si="58"/>
        <v>3.9794437333333295</v>
      </c>
      <c r="BK50" s="121">
        <f t="shared" si="58"/>
        <v>4.0616543666666631</v>
      </c>
      <c r="BL50" s="121">
        <f t="shared" si="58"/>
        <v>4.1438649999999964</v>
      </c>
      <c r="BM50" s="121">
        <f t="shared" si="58"/>
        <v>4.2260756333333296</v>
      </c>
      <c r="BN50" s="121">
        <f t="shared" si="58"/>
        <v>4.3082862666666628</v>
      </c>
      <c r="BO50" s="121">
        <f t="shared" si="58"/>
        <v>4.390496899999996</v>
      </c>
      <c r="BP50" s="121">
        <f t="shared" si="58"/>
        <v>4.4727075333333293</v>
      </c>
      <c r="BQ50" s="121">
        <f t="shared" si="58"/>
        <v>4.5549181666666625</v>
      </c>
      <c r="BR50" s="121">
        <f t="shared" ref="BR50:CZ50" si="59">BR49/1000*(BR12-BQ12)*24+BQ50</f>
        <v>4.6371287999999957</v>
      </c>
      <c r="BS50" s="121">
        <f t="shared" si="59"/>
        <v>4.7193394333333289</v>
      </c>
      <c r="BT50" s="121">
        <f t="shared" si="59"/>
        <v>4.8015500666666622</v>
      </c>
      <c r="BU50" s="121">
        <f t="shared" si="59"/>
        <v>4.8837606999999954</v>
      </c>
      <c r="BV50" s="121">
        <f t="shared" si="59"/>
        <v>4.9659713333333286</v>
      </c>
      <c r="BW50" s="121">
        <f t="shared" si="59"/>
        <v>5.0481819666666619</v>
      </c>
      <c r="BX50" s="121">
        <f t="shared" si="59"/>
        <v>5.1303925999999951</v>
      </c>
      <c r="BY50" s="121">
        <f t="shared" si="59"/>
        <v>5.2126032333333283</v>
      </c>
      <c r="BZ50" s="121">
        <f t="shared" si="59"/>
        <v>5.2948138666666615</v>
      </c>
      <c r="CA50" s="121">
        <f t="shared" si="59"/>
        <v>5.3770244999999948</v>
      </c>
      <c r="CB50" s="121">
        <f t="shared" si="59"/>
        <v>5.459235133333328</v>
      </c>
      <c r="CC50" s="121">
        <f t="shared" si="59"/>
        <v>5.5414457666666612</v>
      </c>
      <c r="CD50" s="121">
        <f t="shared" si="59"/>
        <v>5.6236563999999944</v>
      </c>
      <c r="CE50" s="121">
        <f t="shared" si="59"/>
        <v>5.7058670333333277</v>
      </c>
      <c r="CF50" s="121">
        <f t="shared" si="59"/>
        <v>5.7880776666666609</v>
      </c>
      <c r="CG50" s="121">
        <f t="shared" si="59"/>
        <v>5.8702882999999941</v>
      </c>
      <c r="CH50" s="121">
        <f t="shared" si="59"/>
        <v>5.9524989333333274</v>
      </c>
      <c r="CI50" s="121">
        <f t="shared" si="59"/>
        <v>6.0347095666666606</v>
      </c>
      <c r="CJ50" s="121">
        <f t="shared" si="59"/>
        <v>6.1169201999999938</v>
      </c>
      <c r="CK50" s="121">
        <f t="shared" si="59"/>
        <v>6.199130833333327</v>
      </c>
      <c r="CL50" s="121">
        <f t="shared" si="59"/>
        <v>6.2813414666666603</v>
      </c>
      <c r="CM50" s="121">
        <f t="shared" si="59"/>
        <v>6.3635520999999935</v>
      </c>
      <c r="CN50" s="121">
        <f t="shared" si="59"/>
        <v>6.4457627333333267</v>
      </c>
      <c r="CO50" s="121">
        <f t="shared" si="59"/>
        <v>6.5279733666666599</v>
      </c>
      <c r="CP50" s="121">
        <f t="shared" si="59"/>
        <v>6.6101839999999932</v>
      </c>
      <c r="CQ50" s="121">
        <f t="shared" si="59"/>
        <v>6.6923946333333264</v>
      </c>
      <c r="CR50" s="121">
        <f t="shared" si="59"/>
        <v>6.7746052666666596</v>
      </c>
      <c r="CS50" s="121">
        <f t="shared" si="59"/>
        <v>6.8568158999999929</v>
      </c>
      <c r="CT50" s="121">
        <f t="shared" si="59"/>
        <v>6.9390265333333261</v>
      </c>
      <c r="CU50" s="121">
        <f t="shared" si="59"/>
        <v>7.0212371666666593</v>
      </c>
      <c r="CV50" s="121">
        <f t="shared" si="59"/>
        <v>7.1034477999999925</v>
      </c>
      <c r="CW50" s="121">
        <f t="shared" si="59"/>
        <v>7.1856584333333258</v>
      </c>
      <c r="CX50" s="121">
        <f t="shared" si="59"/>
        <v>7.267869066666659</v>
      </c>
      <c r="CY50" s="121">
        <f t="shared" si="59"/>
        <v>7.3500796999999922</v>
      </c>
      <c r="CZ50" s="231">
        <f t="shared" si="59"/>
        <v>7.4322903333333254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0.11554396666666668</v>
      </c>
      <c r="M51" s="162">
        <f>M50-L50</f>
        <v>8.2210633333333324E-2</v>
      </c>
      <c r="N51" s="162">
        <f>N50-M50</f>
        <v>8.2210633333333338E-2</v>
      </c>
      <c r="O51" s="145"/>
      <c r="P51" s="162">
        <f>P50-O50</f>
        <v>8.2210625112270008E-2</v>
      </c>
      <c r="Q51" s="162">
        <f>Q50-P50</f>
        <v>8.2210633333333338E-2</v>
      </c>
      <c r="R51" s="145"/>
      <c r="S51" s="163">
        <f>S50-R50</f>
        <v>8.2210625112270008E-2</v>
      </c>
      <c r="T51" s="163">
        <f>T50-S50</f>
        <v>8.2210633333333338E-2</v>
      </c>
      <c r="U51" s="163">
        <f>U50-T50</f>
        <v>8.2210633333333338E-2</v>
      </c>
      <c r="V51" s="163">
        <f t="shared" ref="V51:CG51" si="60">V50-U50</f>
        <v>8.2210632745827183E-9</v>
      </c>
      <c r="W51" s="163">
        <f t="shared" si="60"/>
        <v>8.2210625112270064E-2</v>
      </c>
      <c r="X51" s="163">
        <f t="shared" si="60"/>
        <v>8.2210633333333338E-2</v>
      </c>
      <c r="Y51" s="163">
        <f t="shared" si="60"/>
        <v>8.2210633333333338E-2</v>
      </c>
      <c r="Z51" s="163">
        <f t="shared" si="60"/>
        <v>8.2210633333333227E-2</v>
      </c>
      <c r="AA51" s="163">
        <f t="shared" si="60"/>
        <v>8.2210633333333227E-2</v>
      </c>
      <c r="AB51" s="163">
        <f t="shared" si="60"/>
        <v>8.2210633333333227E-2</v>
      </c>
      <c r="AC51" s="163">
        <f t="shared" si="60"/>
        <v>8.2210633333333227E-2</v>
      </c>
      <c r="AD51" s="163">
        <f t="shared" si="60"/>
        <v>8.2210633333333227E-2</v>
      </c>
      <c r="AE51" s="163">
        <f t="shared" si="60"/>
        <v>8.2210633333333227E-2</v>
      </c>
      <c r="AF51" s="163">
        <f t="shared" si="60"/>
        <v>8.2210633333333227E-2</v>
      </c>
      <c r="AG51" s="163">
        <f t="shared" si="60"/>
        <v>8.2210633333333227E-2</v>
      </c>
      <c r="AH51" s="163">
        <f t="shared" si="60"/>
        <v>8.2210633333333227E-2</v>
      </c>
      <c r="AI51" s="163">
        <f t="shared" si="60"/>
        <v>8.2210633333333227E-2</v>
      </c>
      <c r="AJ51" s="163">
        <f t="shared" si="60"/>
        <v>8.2210633333333227E-2</v>
      </c>
      <c r="AK51" s="163">
        <f t="shared" si="60"/>
        <v>8.2210633333333227E-2</v>
      </c>
      <c r="AL51" s="163">
        <f t="shared" si="60"/>
        <v>8.2210633333333227E-2</v>
      </c>
      <c r="AM51" s="163">
        <f>AM50-AL50</f>
        <v>8.2210633333333227E-2</v>
      </c>
      <c r="AN51" s="163">
        <f t="shared" si="60"/>
        <v>8.2210633333333227E-2</v>
      </c>
      <c r="AO51" s="163">
        <f t="shared" si="60"/>
        <v>8.2210633333333227E-2</v>
      </c>
      <c r="AP51" s="163">
        <f t="shared" si="60"/>
        <v>8.2210633333333227E-2</v>
      </c>
      <c r="AQ51" s="163">
        <f t="shared" si="60"/>
        <v>8.2210633333333227E-2</v>
      </c>
      <c r="AR51" s="222">
        <f t="shared" si="60"/>
        <v>8.2210633333333227E-2</v>
      </c>
      <c r="AS51" s="163">
        <f t="shared" si="60"/>
        <v>8.2210633333333227E-2</v>
      </c>
      <c r="AT51" s="163">
        <f t="shared" si="60"/>
        <v>8.2210633333333227E-2</v>
      </c>
      <c r="AU51" s="163">
        <f t="shared" si="60"/>
        <v>8.2210633333333227E-2</v>
      </c>
      <c r="AV51" s="163">
        <f t="shared" si="60"/>
        <v>8.2210633333333227E-2</v>
      </c>
      <c r="AW51" s="163">
        <f t="shared" si="60"/>
        <v>8.2210633333333227E-2</v>
      </c>
      <c r="AX51" s="163">
        <f t="shared" si="60"/>
        <v>8.2210633333333227E-2</v>
      </c>
      <c r="AY51" s="163">
        <f t="shared" si="60"/>
        <v>8.2210633333333227E-2</v>
      </c>
      <c r="AZ51" s="163">
        <f t="shared" si="60"/>
        <v>8.2210633333333227E-2</v>
      </c>
      <c r="BA51" s="163">
        <f t="shared" si="60"/>
        <v>8.2210633333333227E-2</v>
      </c>
      <c r="BB51" s="163">
        <f t="shared" si="60"/>
        <v>8.2210633333333227E-2</v>
      </c>
      <c r="BC51" s="163">
        <f t="shared" si="60"/>
        <v>8.2210633333333227E-2</v>
      </c>
      <c r="BD51" s="163">
        <f t="shared" si="60"/>
        <v>8.2210633333333227E-2</v>
      </c>
      <c r="BE51" s="163">
        <f t="shared" si="60"/>
        <v>8.2210633333333227E-2</v>
      </c>
      <c r="BF51" s="163">
        <f t="shared" si="60"/>
        <v>8.2210633333333227E-2</v>
      </c>
      <c r="BG51" s="163">
        <f t="shared" si="60"/>
        <v>8.2210633333333227E-2</v>
      </c>
      <c r="BH51" s="163">
        <f t="shared" si="60"/>
        <v>8.2210633333333227E-2</v>
      </c>
      <c r="BI51" s="163">
        <f t="shared" si="60"/>
        <v>8.2210633333333227E-2</v>
      </c>
      <c r="BJ51" s="163">
        <f t="shared" si="60"/>
        <v>8.2210633333333227E-2</v>
      </c>
      <c r="BK51" s="163">
        <f t="shared" si="60"/>
        <v>8.2210633333333671E-2</v>
      </c>
      <c r="BL51" s="163">
        <f t="shared" si="60"/>
        <v>8.2210633333333227E-2</v>
      </c>
      <c r="BM51" s="163">
        <f t="shared" si="60"/>
        <v>8.2210633333333227E-2</v>
      </c>
      <c r="BN51" s="163">
        <f t="shared" si="60"/>
        <v>8.2210633333333227E-2</v>
      </c>
      <c r="BO51" s="163">
        <f t="shared" si="60"/>
        <v>8.2210633333333227E-2</v>
      </c>
      <c r="BP51" s="163">
        <f t="shared" si="60"/>
        <v>8.2210633333333227E-2</v>
      </c>
      <c r="BQ51" s="163">
        <f t="shared" si="60"/>
        <v>8.2210633333333227E-2</v>
      </c>
      <c r="BR51" s="163">
        <f t="shared" si="60"/>
        <v>8.2210633333333227E-2</v>
      </c>
      <c r="BS51" s="163">
        <f t="shared" si="60"/>
        <v>8.2210633333333227E-2</v>
      </c>
      <c r="BT51" s="163">
        <f t="shared" si="60"/>
        <v>8.2210633333333227E-2</v>
      </c>
      <c r="BU51" s="163">
        <f t="shared" si="60"/>
        <v>8.2210633333333227E-2</v>
      </c>
      <c r="BV51" s="163">
        <f t="shared" si="60"/>
        <v>8.2210633333333227E-2</v>
      </c>
      <c r="BW51" s="163">
        <f t="shared" si="60"/>
        <v>8.2210633333333227E-2</v>
      </c>
      <c r="BX51" s="163">
        <f t="shared" si="60"/>
        <v>8.2210633333333227E-2</v>
      </c>
      <c r="BY51" s="163">
        <f t="shared" si="60"/>
        <v>8.2210633333333227E-2</v>
      </c>
      <c r="BZ51" s="163">
        <f t="shared" si="60"/>
        <v>8.2210633333333227E-2</v>
      </c>
      <c r="CA51" s="163">
        <f t="shared" si="60"/>
        <v>8.2210633333333227E-2</v>
      </c>
      <c r="CB51" s="163">
        <f t="shared" si="60"/>
        <v>8.2210633333333227E-2</v>
      </c>
      <c r="CC51" s="163">
        <f t="shared" si="60"/>
        <v>8.2210633333333227E-2</v>
      </c>
      <c r="CD51" s="163">
        <f t="shared" si="60"/>
        <v>8.2210633333333227E-2</v>
      </c>
      <c r="CE51" s="163">
        <f t="shared" si="60"/>
        <v>8.2210633333333227E-2</v>
      </c>
      <c r="CF51" s="163">
        <f t="shared" si="60"/>
        <v>8.2210633333333227E-2</v>
      </c>
      <c r="CG51" s="163">
        <f t="shared" si="60"/>
        <v>8.2210633333333227E-2</v>
      </c>
      <c r="CH51" s="163">
        <f t="shared" ref="CH51:CZ51" si="61">CH50-CG50</f>
        <v>8.2210633333333227E-2</v>
      </c>
      <c r="CI51" s="163">
        <f t="shared" si="61"/>
        <v>8.2210633333333227E-2</v>
      </c>
      <c r="CJ51" s="163">
        <f t="shared" si="61"/>
        <v>8.2210633333333227E-2</v>
      </c>
      <c r="CK51" s="163">
        <f t="shared" si="61"/>
        <v>8.2210633333333227E-2</v>
      </c>
      <c r="CL51" s="163">
        <f t="shared" si="61"/>
        <v>8.2210633333333227E-2</v>
      </c>
      <c r="CM51" s="163">
        <f t="shared" si="61"/>
        <v>8.2210633333333227E-2</v>
      </c>
      <c r="CN51" s="163">
        <f t="shared" si="61"/>
        <v>8.2210633333333227E-2</v>
      </c>
      <c r="CO51" s="163">
        <f t="shared" si="61"/>
        <v>8.2210633333333227E-2</v>
      </c>
      <c r="CP51" s="163">
        <f t="shared" si="61"/>
        <v>8.2210633333333227E-2</v>
      </c>
      <c r="CQ51" s="163">
        <f t="shared" si="61"/>
        <v>8.2210633333333227E-2</v>
      </c>
      <c r="CR51" s="163">
        <f t="shared" si="61"/>
        <v>8.2210633333333227E-2</v>
      </c>
      <c r="CS51" s="163">
        <f t="shared" si="61"/>
        <v>8.2210633333333227E-2</v>
      </c>
      <c r="CT51" s="163">
        <f t="shared" si="61"/>
        <v>8.2210633333333227E-2</v>
      </c>
      <c r="CU51" s="163">
        <f t="shared" si="61"/>
        <v>8.2210633333333227E-2</v>
      </c>
      <c r="CV51" s="163">
        <f t="shared" si="61"/>
        <v>8.2210633333333227E-2</v>
      </c>
      <c r="CW51" s="163">
        <f t="shared" si="61"/>
        <v>8.2210633333333227E-2</v>
      </c>
      <c r="CX51" s="163">
        <f t="shared" si="61"/>
        <v>8.2210633333333227E-2</v>
      </c>
      <c r="CY51" s="163">
        <f t="shared" si="61"/>
        <v>8.2210633333333227E-2</v>
      </c>
      <c r="CZ51" s="232">
        <f t="shared" si="61"/>
        <v>8.2210633333333227E-2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 t="shared" ref="E52:N52" si="62">SUM(E35:E39)+E15+E26</f>
        <v>2003.4254430555557</v>
      </c>
      <c r="F52" s="159">
        <f t="shared" si="62"/>
        <v>2003.4254430555557</v>
      </c>
      <c r="G52" s="159">
        <f t="shared" si="62"/>
        <v>3.4254430555555557</v>
      </c>
      <c r="H52" s="159">
        <f t="shared" si="62"/>
        <v>3.4254430555555557</v>
      </c>
      <c r="I52" s="159">
        <f t="shared" si="62"/>
        <v>3.4254430555555557</v>
      </c>
      <c r="J52" s="159">
        <f t="shared" si="62"/>
        <v>3.4254430555555557</v>
      </c>
      <c r="K52" s="159">
        <f t="shared" si="62"/>
        <v>3.4254430555555557</v>
      </c>
      <c r="L52" s="159">
        <f t="shared" si="62"/>
        <v>3.4254430555555557</v>
      </c>
      <c r="M52" s="159">
        <f t="shared" si="62"/>
        <v>3.4254430555555557</v>
      </c>
      <c r="N52" s="159">
        <f t="shared" si="62"/>
        <v>3.4254430555555557</v>
      </c>
      <c r="O52" s="159">
        <v>0</v>
      </c>
      <c r="P52" s="159">
        <f t="shared" ref="P52:U52" si="63">SUM(P35:P39)+P15+P26</f>
        <v>3.4254430555555557</v>
      </c>
      <c r="Q52" s="159">
        <f t="shared" si="63"/>
        <v>3.4254430555555557</v>
      </c>
      <c r="R52" s="159">
        <f t="shared" si="63"/>
        <v>3.4254430555555557</v>
      </c>
      <c r="S52" s="159">
        <f t="shared" si="63"/>
        <v>3.4254430555555557</v>
      </c>
      <c r="T52" s="159">
        <f t="shared" si="63"/>
        <v>3.4254430555555557</v>
      </c>
      <c r="U52" s="159">
        <f t="shared" si="63"/>
        <v>3.4254430555555557</v>
      </c>
      <c r="V52" s="159">
        <v>0</v>
      </c>
      <c r="W52" s="159">
        <f t="shared" ref="W52:CH52" si="64">SUM(W35:W39)+W15+W26</f>
        <v>3.4254430555555557</v>
      </c>
      <c r="X52" s="159">
        <f t="shared" si="64"/>
        <v>3.4254430555555557</v>
      </c>
      <c r="Y52" s="159">
        <f t="shared" si="64"/>
        <v>3.4254430555555557</v>
      </c>
      <c r="Z52" s="159">
        <f t="shared" si="64"/>
        <v>3.4254430555555557</v>
      </c>
      <c r="AA52" s="159">
        <f t="shared" si="64"/>
        <v>3.4254430555555557</v>
      </c>
      <c r="AB52" s="159">
        <f t="shared" si="64"/>
        <v>3.4254430555555557</v>
      </c>
      <c r="AC52" s="159">
        <f t="shared" si="64"/>
        <v>3.4254430555555557</v>
      </c>
      <c r="AD52" s="159">
        <f t="shared" si="64"/>
        <v>3.4254430555555557</v>
      </c>
      <c r="AE52" s="159">
        <f t="shared" si="64"/>
        <v>3.4254430555555557</v>
      </c>
      <c r="AF52" s="159">
        <f t="shared" si="64"/>
        <v>3.4254430555555557</v>
      </c>
      <c r="AG52" s="159">
        <f t="shared" si="64"/>
        <v>3.4254430555555557</v>
      </c>
      <c r="AH52" s="159">
        <f t="shared" si="64"/>
        <v>3.4254430555555557</v>
      </c>
      <c r="AI52" s="159">
        <f t="shared" si="64"/>
        <v>3.4254430555555557</v>
      </c>
      <c r="AJ52" s="159">
        <f t="shared" si="64"/>
        <v>3.4254430555555557</v>
      </c>
      <c r="AK52" s="159">
        <f t="shared" si="64"/>
        <v>3.4254430555555557</v>
      </c>
      <c r="AL52" s="159">
        <f t="shared" si="64"/>
        <v>3.4254430555555557</v>
      </c>
      <c r="AM52" s="159">
        <f t="shared" si="64"/>
        <v>3.4254430555555557</v>
      </c>
      <c r="AN52" s="159">
        <f t="shared" si="64"/>
        <v>3.4254430555555557</v>
      </c>
      <c r="AO52" s="159">
        <f t="shared" si="64"/>
        <v>3.4254430555555557</v>
      </c>
      <c r="AP52" s="159">
        <f t="shared" si="64"/>
        <v>3.4254430555555557</v>
      </c>
      <c r="AQ52" s="159">
        <f t="shared" si="64"/>
        <v>3.4254430555555557</v>
      </c>
      <c r="AR52" s="159">
        <f t="shared" si="64"/>
        <v>3.4254430555555557</v>
      </c>
      <c r="AS52" s="159">
        <f t="shared" si="64"/>
        <v>3.4254430555555557</v>
      </c>
      <c r="AT52" s="159">
        <f t="shared" si="64"/>
        <v>3.4254430555555557</v>
      </c>
      <c r="AU52" s="159">
        <f t="shared" si="64"/>
        <v>3.4254430555555557</v>
      </c>
      <c r="AV52" s="159">
        <f t="shared" si="64"/>
        <v>3.4254430555555557</v>
      </c>
      <c r="AW52" s="159">
        <f t="shared" si="64"/>
        <v>3.4254430555555557</v>
      </c>
      <c r="AX52" s="159">
        <f t="shared" si="64"/>
        <v>3.4254430555555557</v>
      </c>
      <c r="AY52" s="159">
        <f t="shared" si="64"/>
        <v>3.4254430555555557</v>
      </c>
      <c r="AZ52" s="159">
        <f t="shared" si="64"/>
        <v>3.4254430555555557</v>
      </c>
      <c r="BA52" s="159">
        <f t="shared" si="64"/>
        <v>3.4254430555555557</v>
      </c>
      <c r="BB52" s="159">
        <f t="shared" si="64"/>
        <v>3.4254430555555557</v>
      </c>
      <c r="BC52" s="159">
        <f t="shared" si="64"/>
        <v>3.4254430555555557</v>
      </c>
      <c r="BD52" s="159">
        <f t="shared" si="64"/>
        <v>3.4254430555555557</v>
      </c>
      <c r="BE52" s="159">
        <f t="shared" si="64"/>
        <v>3.4254430555555557</v>
      </c>
      <c r="BF52" s="159">
        <f t="shared" si="64"/>
        <v>3.4254430555555557</v>
      </c>
      <c r="BG52" s="159">
        <f t="shared" si="64"/>
        <v>3.4254430555555557</v>
      </c>
      <c r="BH52" s="159">
        <f t="shared" si="64"/>
        <v>3.4254430555555557</v>
      </c>
      <c r="BI52" s="159">
        <f t="shared" si="64"/>
        <v>3.4254430555555557</v>
      </c>
      <c r="BJ52" s="159">
        <f t="shared" si="64"/>
        <v>3.4254430555555557</v>
      </c>
      <c r="BK52" s="159">
        <f t="shared" si="64"/>
        <v>3.4254430555555557</v>
      </c>
      <c r="BL52" s="159">
        <f t="shared" si="64"/>
        <v>3.4254430555555557</v>
      </c>
      <c r="BM52" s="159">
        <f t="shared" si="64"/>
        <v>3.4254430555555557</v>
      </c>
      <c r="BN52" s="159">
        <f t="shared" si="64"/>
        <v>3.4254430555555557</v>
      </c>
      <c r="BO52" s="159">
        <f t="shared" si="64"/>
        <v>3.4254430555555557</v>
      </c>
      <c r="BP52" s="159">
        <f t="shared" si="64"/>
        <v>3.4254430555555557</v>
      </c>
      <c r="BQ52" s="159">
        <f t="shared" si="64"/>
        <v>3.4254430555555557</v>
      </c>
      <c r="BR52" s="159">
        <f t="shared" si="64"/>
        <v>3.4254430555555557</v>
      </c>
      <c r="BS52" s="159">
        <f t="shared" si="64"/>
        <v>3.4254430555555557</v>
      </c>
      <c r="BT52" s="159">
        <f t="shared" si="64"/>
        <v>3.4254430555555557</v>
      </c>
      <c r="BU52" s="159">
        <f t="shared" si="64"/>
        <v>3.4254430555555557</v>
      </c>
      <c r="BV52" s="159">
        <f t="shared" si="64"/>
        <v>3.4254430555555557</v>
      </c>
      <c r="BW52" s="159">
        <f t="shared" si="64"/>
        <v>3.4254430555555557</v>
      </c>
      <c r="BX52" s="159">
        <f t="shared" si="64"/>
        <v>3.4254430555555557</v>
      </c>
      <c r="BY52" s="159">
        <f t="shared" si="64"/>
        <v>3.4254430555555557</v>
      </c>
      <c r="BZ52" s="159">
        <f t="shared" si="64"/>
        <v>3.4254430555555557</v>
      </c>
      <c r="CA52" s="159">
        <f t="shared" si="64"/>
        <v>3.4254430555555557</v>
      </c>
      <c r="CB52" s="159">
        <f t="shared" si="64"/>
        <v>3.4254430555555557</v>
      </c>
      <c r="CC52" s="159">
        <f t="shared" si="64"/>
        <v>3.4254430555555557</v>
      </c>
      <c r="CD52" s="159">
        <f t="shared" si="64"/>
        <v>3.4254430555555557</v>
      </c>
      <c r="CE52" s="159">
        <f t="shared" si="64"/>
        <v>3.4254430555555557</v>
      </c>
      <c r="CF52" s="159">
        <f t="shared" si="64"/>
        <v>3.4254430555555557</v>
      </c>
      <c r="CG52" s="159">
        <f t="shared" si="64"/>
        <v>3.4254430555555557</v>
      </c>
      <c r="CH52" s="159">
        <f t="shared" si="64"/>
        <v>3.4254430555555557</v>
      </c>
      <c r="CI52" s="159">
        <f t="shared" ref="CI52:CZ52" si="65">SUM(CI35:CI39)+CI15+CI26</f>
        <v>3.4254430555555557</v>
      </c>
      <c r="CJ52" s="159">
        <f t="shared" si="65"/>
        <v>3.4254430555555557</v>
      </c>
      <c r="CK52" s="159">
        <f t="shared" si="65"/>
        <v>3.4254430555555557</v>
      </c>
      <c r="CL52" s="159">
        <f t="shared" si="65"/>
        <v>3.4254430555555557</v>
      </c>
      <c r="CM52" s="159">
        <f t="shared" si="65"/>
        <v>3.4254430555555557</v>
      </c>
      <c r="CN52" s="159">
        <f t="shared" si="65"/>
        <v>3.4254430555555557</v>
      </c>
      <c r="CO52" s="159">
        <f t="shared" si="65"/>
        <v>3.4254430555555557</v>
      </c>
      <c r="CP52" s="159">
        <f t="shared" si="65"/>
        <v>3.4254430555555557</v>
      </c>
      <c r="CQ52" s="159">
        <f t="shared" si="65"/>
        <v>3.4254430555555557</v>
      </c>
      <c r="CR52" s="159">
        <f t="shared" si="65"/>
        <v>3.4254430555555557</v>
      </c>
      <c r="CS52" s="159">
        <f t="shared" si="65"/>
        <v>3.4254430555555557</v>
      </c>
      <c r="CT52" s="159">
        <f t="shared" si="65"/>
        <v>3.4254430555555557</v>
      </c>
      <c r="CU52" s="159">
        <f t="shared" si="65"/>
        <v>3.4254430555555557</v>
      </c>
      <c r="CV52" s="159">
        <f t="shared" si="65"/>
        <v>3.4254430555555557</v>
      </c>
      <c r="CW52" s="159">
        <f t="shared" si="65"/>
        <v>3.4254430555555557</v>
      </c>
      <c r="CX52" s="159">
        <f t="shared" si="65"/>
        <v>3.4254430555555557</v>
      </c>
      <c r="CY52" s="159">
        <f t="shared" si="65"/>
        <v>3.4254430555555557</v>
      </c>
      <c r="CZ52" s="159">
        <f t="shared" si="65"/>
        <v>3.4254430555555557</v>
      </c>
      <c r="DA52" s="157">
        <f t="shared" ref="DA52" si="66">AVERAGE(L52:N52,P52,Q52,S52,T52,U52,W52,X52:CZ52)</f>
        <v>3.4254430555555517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1.6695212025462966E-2</v>
      </c>
      <c r="F53" s="121">
        <f t="shared" ref="F53:BQ53" si="67">F52/1000*(F12-E12)*24+E53</f>
        <v>3.3390424050925932E-2</v>
      </c>
      <c r="G53" s="121">
        <f t="shared" si="67"/>
        <v>3.3447514768518524E-2</v>
      </c>
      <c r="H53" s="121">
        <f t="shared" si="67"/>
        <v>3.3618786921296301E-2</v>
      </c>
      <c r="I53" s="121">
        <f t="shared" si="67"/>
        <v>3.3732968356481485E-2</v>
      </c>
      <c r="J53" s="121">
        <f t="shared" si="67"/>
        <v>3.6758776388888893E-2</v>
      </c>
      <c r="K53" s="121">
        <f t="shared" si="67"/>
        <v>6.0736877777777781E-2</v>
      </c>
      <c r="L53" s="161">
        <f t="shared" si="67"/>
        <v>0.11554396666666668</v>
      </c>
      <c r="M53" s="121">
        <f t="shared" si="67"/>
        <v>0.1977546</v>
      </c>
      <c r="N53" s="121">
        <f t="shared" si="67"/>
        <v>0.27996523333333334</v>
      </c>
      <c r="O53" s="121">
        <f t="shared" si="67"/>
        <v>0.27996523333333334</v>
      </c>
      <c r="P53" s="121">
        <f t="shared" si="67"/>
        <v>0.36217585844560335</v>
      </c>
      <c r="Q53" s="121">
        <f t="shared" si="67"/>
        <v>0.44438649177893669</v>
      </c>
      <c r="R53" s="121">
        <f t="shared" si="67"/>
        <v>0.44438650000000002</v>
      </c>
      <c r="S53" s="121">
        <f t="shared" si="67"/>
        <v>0.52659712511226997</v>
      </c>
      <c r="T53" s="121">
        <f t="shared" si="67"/>
        <v>0.60880775844560331</v>
      </c>
      <c r="U53" s="121">
        <f t="shared" si="67"/>
        <v>0.69101839177893665</v>
      </c>
      <c r="V53" s="121">
        <f t="shared" si="67"/>
        <v>0.69101839177893665</v>
      </c>
      <c r="W53" s="121">
        <f t="shared" si="67"/>
        <v>0.77322901689120671</v>
      </c>
      <c r="X53" s="121">
        <f t="shared" si="67"/>
        <v>0.85543965022454005</v>
      </c>
      <c r="Y53" s="121">
        <f t="shared" si="67"/>
        <v>0.93765028355787339</v>
      </c>
      <c r="Z53" s="121">
        <f t="shared" si="67"/>
        <v>1.0198609168912067</v>
      </c>
      <c r="AA53" s="121">
        <f t="shared" si="67"/>
        <v>1.1020715502245402</v>
      </c>
      <c r="AB53" s="121">
        <f t="shared" si="67"/>
        <v>1.1842821835578734</v>
      </c>
      <c r="AC53" s="121">
        <f t="shared" si="67"/>
        <v>1.2664928168912066</v>
      </c>
      <c r="AD53" s="121">
        <f t="shared" si="67"/>
        <v>1.3487034502245399</v>
      </c>
      <c r="AE53" s="121">
        <f t="shared" si="67"/>
        <v>1.4309140835578731</v>
      </c>
      <c r="AF53" s="121">
        <f t="shared" si="67"/>
        <v>1.5131247168912063</v>
      </c>
      <c r="AG53" s="121">
        <f t="shared" si="67"/>
        <v>1.5953353502245395</v>
      </c>
      <c r="AH53" s="121">
        <f t="shared" si="67"/>
        <v>1.6775459835578728</v>
      </c>
      <c r="AI53" s="121">
        <f t="shared" si="67"/>
        <v>1.759756616891206</v>
      </c>
      <c r="AJ53" s="121">
        <f t="shared" si="67"/>
        <v>1.8419672502245392</v>
      </c>
      <c r="AK53" s="121">
        <f t="shared" si="67"/>
        <v>1.9241778835578724</v>
      </c>
      <c r="AL53" s="121">
        <f t="shared" si="67"/>
        <v>2.0063885168912057</v>
      </c>
      <c r="AM53" s="121">
        <f t="shared" si="67"/>
        <v>2.0885991502245389</v>
      </c>
      <c r="AN53" s="121">
        <f t="shared" si="67"/>
        <v>2.1708097835578721</v>
      </c>
      <c r="AO53" s="121">
        <f t="shared" si="67"/>
        <v>2.2530204168912054</v>
      </c>
      <c r="AP53" s="121">
        <f t="shared" si="67"/>
        <v>2.3352310502245386</v>
      </c>
      <c r="AQ53" s="121">
        <f t="shared" si="67"/>
        <v>2.4174416835578718</v>
      </c>
      <c r="AR53" s="217">
        <f t="shared" si="67"/>
        <v>2.499652316891205</v>
      </c>
      <c r="AS53" s="121">
        <f t="shared" si="67"/>
        <v>2.5818629502245383</v>
      </c>
      <c r="AT53" s="121">
        <f t="shared" si="67"/>
        <v>2.6640735835578715</v>
      </c>
      <c r="AU53" s="121">
        <f t="shared" si="67"/>
        <v>2.7462842168912047</v>
      </c>
      <c r="AV53" s="121">
        <f t="shared" si="67"/>
        <v>2.8284948502245379</v>
      </c>
      <c r="AW53" s="121">
        <f t="shared" si="67"/>
        <v>2.9107054835578712</v>
      </c>
      <c r="AX53" s="121">
        <f t="shared" si="67"/>
        <v>2.9929161168912044</v>
      </c>
      <c r="AY53" s="121">
        <f t="shared" si="67"/>
        <v>3.0751267502245376</v>
      </c>
      <c r="AZ53" s="121">
        <f t="shared" si="67"/>
        <v>3.1573373835578709</v>
      </c>
      <c r="BA53" s="121">
        <f t="shared" si="67"/>
        <v>3.2395480168912041</v>
      </c>
      <c r="BB53" s="121">
        <f t="shared" si="67"/>
        <v>3.3217586502245373</v>
      </c>
      <c r="BC53" s="121">
        <f t="shared" si="67"/>
        <v>3.4039692835578705</v>
      </c>
      <c r="BD53" s="121">
        <f t="shared" si="67"/>
        <v>3.4861799168912038</v>
      </c>
      <c r="BE53" s="121">
        <f t="shared" si="67"/>
        <v>3.568390550224537</v>
      </c>
      <c r="BF53" s="121">
        <f t="shared" si="67"/>
        <v>3.6506011835578702</v>
      </c>
      <c r="BG53" s="121">
        <f t="shared" si="67"/>
        <v>3.7328118168912034</v>
      </c>
      <c r="BH53" s="121">
        <f t="shared" si="67"/>
        <v>3.8150224502245367</v>
      </c>
      <c r="BI53" s="121">
        <f t="shared" si="67"/>
        <v>3.8972330835578699</v>
      </c>
      <c r="BJ53" s="121">
        <f t="shared" si="67"/>
        <v>3.9794437168912031</v>
      </c>
      <c r="BK53" s="121">
        <f t="shared" si="67"/>
        <v>4.0616543502245364</v>
      </c>
      <c r="BL53" s="121">
        <f t="shared" si="67"/>
        <v>4.1438649835578696</v>
      </c>
      <c r="BM53" s="121">
        <f t="shared" si="67"/>
        <v>4.2260756168912028</v>
      </c>
      <c r="BN53" s="121">
        <f t="shared" si="67"/>
        <v>4.308286250224536</v>
      </c>
      <c r="BO53" s="121">
        <f t="shared" si="67"/>
        <v>4.3904968835578693</v>
      </c>
      <c r="BP53" s="121">
        <f t="shared" si="67"/>
        <v>4.4727075168912025</v>
      </c>
      <c r="BQ53" s="121">
        <f t="shared" si="67"/>
        <v>4.5549181502245357</v>
      </c>
      <c r="BR53" s="121">
        <f t="shared" ref="BR53:CZ53" si="68">BR52/1000*(BR12-BQ12)*24+BQ53</f>
        <v>4.6371287835578689</v>
      </c>
      <c r="BS53" s="121">
        <f t="shared" si="68"/>
        <v>4.7193394168912022</v>
      </c>
      <c r="BT53" s="121">
        <f t="shared" si="68"/>
        <v>4.8015500502245354</v>
      </c>
      <c r="BU53" s="121">
        <f t="shared" si="68"/>
        <v>4.8837606835578686</v>
      </c>
      <c r="BV53" s="121">
        <f t="shared" si="68"/>
        <v>4.9659713168912019</v>
      </c>
      <c r="BW53" s="121">
        <f t="shared" si="68"/>
        <v>5.0481819502245351</v>
      </c>
      <c r="BX53" s="121">
        <f t="shared" si="68"/>
        <v>5.1303925835578683</v>
      </c>
      <c r="BY53" s="121">
        <f t="shared" si="68"/>
        <v>5.2126032168912015</v>
      </c>
      <c r="BZ53" s="121">
        <f t="shared" si="68"/>
        <v>5.2948138502245348</v>
      </c>
      <c r="CA53" s="121">
        <f t="shared" si="68"/>
        <v>5.377024483557868</v>
      </c>
      <c r="CB53" s="121">
        <f t="shared" si="68"/>
        <v>5.4592351168912012</v>
      </c>
      <c r="CC53" s="121">
        <f t="shared" si="68"/>
        <v>5.5414457502245345</v>
      </c>
      <c r="CD53" s="121">
        <f t="shared" si="68"/>
        <v>5.6236563835578677</v>
      </c>
      <c r="CE53" s="121">
        <f t="shared" si="68"/>
        <v>5.7058670168912009</v>
      </c>
      <c r="CF53" s="121">
        <f t="shared" si="68"/>
        <v>5.7880776502245341</v>
      </c>
      <c r="CG53" s="121">
        <f t="shared" si="68"/>
        <v>5.8702882835578674</v>
      </c>
      <c r="CH53" s="121">
        <f t="shared" si="68"/>
        <v>5.9524989168912006</v>
      </c>
      <c r="CI53" s="121">
        <f t="shared" si="68"/>
        <v>6.0347095502245338</v>
      </c>
      <c r="CJ53" s="121">
        <f t="shared" si="68"/>
        <v>6.116920183557867</v>
      </c>
      <c r="CK53" s="121">
        <f t="shared" si="68"/>
        <v>6.1991308168912003</v>
      </c>
      <c r="CL53" s="121">
        <f t="shared" si="68"/>
        <v>6.2813414502245335</v>
      </c>
      <c r="CM53" s="121">
        <f t="shared" si="68"/>
        <v>6.3635520835578667</v>
      </c>
      <c r="CN53" s="121">
        <f t="shared" si="68"/>
        <v>6.4457627168912</v>
      </c>
      <c r="CO53" s="121">
        <f t="shared" si="68"/>
        <v>6.5279733502245332</v>
      </c>
      <c r="CP53" s="121">
        <f t="shared" si="68"/>
        <v>6.6101839835578664</v>
      </c>
      <c r="CQ53" s="121">
        <f t="shared" si="68"/>
        <v>6.6923946168911996</v>
      </c>
      <c r="CR53" s="121">
        <f t="shared" si="68"/>
        <v>6.7746052502245329</v>
      </c>
      <c r="CS53" s="121">
        <f t="shared" si="68"/>
        <v>6.8568158835578661</v>
      </c>
      <c r="CT53" s="121">
        <f t="shared" si="68"/>
        <v>6.9390265168911993</v>
      </c>
      <c r="CU53" s="121">
        <f t="shared" si="68"/>
        <v>7.0212371502245325</v>
      </c>
      <c r="CV53" s="121">
        <f t="shared" si="68"/>
        <v>7.1034477835578658</v>
      </c>
      <c r="CW53" s="121">
        <f t="shared" si="68"/>
        <v>7.185658416891199</v>
      </c>
      <c r="CX53" s="121">
        <f t="shared" si="68"/>
        <v>7.2678690502245322</v>
      </c>
      <c r="CY53" s="121">
        <f t="shared" si="68"/>
        <v>7.3500796835578655</v>
      </c>
      <c r="CZ53" s="231">
        <f t="shared" si="68"/>
        <v>7.4322903168911987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0.11554396666666668</v>
      </c>
      <c r="M54" s="163">
        <f>M53-L53</f>
        <v>8.2210633333333324E-2</v>
      </c>
      <c r="N54" s="163">
        <f>N53-M53</f>
        <v>8.2210633333333338E-2</v>
      </c>
      <c r="O54" s="145"/>
      <c r="P54" s="162">
        <f>P53-O53</f>
        <v>8.2210625112270008E-2</v>
      </c>
      <c r="Q54" s="162">
        <f>Q53-P53</f>
        <v>8.2210633333333338E-2</v>
      </c>
      <c r="R54" s="145"/>
      <c r="S54" s="163">
        <f>S53-R53</f>
        <v>8.2210625112269953E-2</v>
      </c>
      <c r="T54" s="163">
        <f>T53-S53</f>
        <v>8.2210633333333338E-2</v>
      </c>
      <c r="U54" s="163">
        <f>U53-T53</f>
        <v>8.2210633333333338E-2</v>
      </c>
      <c r="V54" s="163">
        <f t="shared" ref="V54:CG54" si="69">V53-U53</f>
        <v>0</v>
      </c>
      <c r="W54" s="163">
        <f t="shared" si="69"/>
        <v>8.2210625112270064E-2</v>
      </c>
      <c r="X54" s="163">
        <f t="shared" si="69"/>
        <v>8.2210633333333338E-2</v>
      </c>
      <c r="Y54" s="163">
        <f t="shared" si="69"/>
        <v>8.2210633333333338E-2</v>
      </c>
      <c r="Z54" s="163">
        <f t="shared" si="69"/>
        <v>8.2210633333333338E-2</v>
      </c>
      <c r="AA54" s="163">
        <f t="shared" si="69"/>
        <v>8.2210633333333449E-2</v>
      </c>
      <c r="AB54" s="163">
        <f t="shared" si="69"/>
        <v>8.2210633333333227E-2</v>
      </c>
      <c r="AC54" s="163">
        <f t="shared" si="69"/>
        <v>8.2210633333333227E-2</v>
      </c>
      <c r="AD54" s="163">
        <f t="shared" si="69"/>
        <v>8.2210633333333227E-2</v>
      </c>
      <c r="AE54" s="163">
        <f t="shared" si="69"/>
        <v>8.2210633333333227E-2</v>
      </c>
      <c r="AF54" s="163">
        <f t="shared" si="69"/>
        <v>8.2210633333333227E-2</v>
      </c>
      <c r="AG54" s="163">
        <f t="shared" si="69"/>
        <v>8.2210633333333227E-2</v>
      </c>
      <c r="AH54" s="163">
        <f t="shared" si="69"/>
        <v>8.2210633333333227E-2</v>
      </c>
      <c r="AI54" s="163">
        <f t="shared" si="69"/>
        <v>8.2210633333333227E-2</v>
      </c>
      <c r="AJ54" s="163">
        <f t="shared" si="69"/>
        <v>8.2210633333333227E-2</v>
      </c>
      <c r="AK54" s="163">
        <f t="shared" si="69"/>
        <v>8.2210633333333227E-2</v>
      </c>
      <c r="AL54" s="163">
        <f t="shared" si="69"/>
        <v>8.2210633333333227E-2</v>
      </c>
      <c r="AM54" s="163">
        <f t="shared" si="69"/>
        <v>8.2210633333333227E-2</v>
      </c>
      <c r="AN54" s="163">
        <f t="shared" si="69"/>
        <v>8.2210633333333227E-2</v>
      </c>
      <c r="AO54" s="163">
        <f t="shared" si="69"/>
        <v>8.2210633333333227E-2</v>
      </c>
      <c r="AP54" s="163">
        <f t="shared" si="69"/>
        <v>8.2210633333333227E-2</v>
      </c>
      <c r="AQ54" s="163">
        <f t="shared" si="69"/>
        <v>8.2210633333333227E-2</v>
      </c>
      <c r="AR54" s="222">
        <f t="shared" si="69"/>
        <v>8.2210633333333227E-2</v>
      </c>
      <c r="AS54" s="163">
        <f t="shared" si="69"/>
        <v>8.2210633333333227E-2</v>
      </c>
      <c r="AT54" s="163">
        <f t="shared" si="69"/>
        <v>8.2210633333333227E-2</v>
      </c>
      <c r="AU54" s="163">
        <f t="shared" si="69"/>
        <v>8.2210633333333227E-2</v>
      </c>
      <c r="AV54" s="163">
        <f t="shared" si="69"/>
        <v>8.2210633333333227E-2</v>
      </c>
      <c r="AW54" s="163">
        <f t="shared" si="69"/>
        <v>8.2210633333333227E-2</v>
      </c>
      <c r="AX54" s="163">
        <f t="shared" si="69"/>
        <v>8.2210633333333227E-2</v>
      </c>
      <c r="AY54" s="163">
        <f t="shared" si="69"/>
        <v>8.2210633333333227E-2</v>
      </c>
      <c r="AZ54" s="163">
        <f t="shared" si="69"/>
        <v>8.2210633333333227E-2</v>
      </c>
      <c r="BA54" s="163">
        <f t="shared" si="69"/>
        <v>8.2210633333333227E-2</v>
      </c>
      <c r="BB54" s="163">
        <f t="shared" si="69"/>
        <v>8.2210633333333227E-2</v>
      </c>
      <c r="BC54" s="163">
        <f t="shared" si="69"/>
        <v>8.2210633333333227E-2</v>
      </c>
      <c r="BD54" s="163">
        <f t="shared" si="69"/>
        <v>8.2210633333333227E-2</v>
      </c>
      <c r="BE54" s="163">
        <f t="shared" si="69"/>
        <v>8.2210633333333227E-2</v>
      </c>
      <c r="BF54" s="163">
        <f t="shared" si="69"/>
        <v>8.2210633333333227E-2</v>
      </c>
      <c r="BG54" s="163">
        <f t="shared" si="69"/>
        <v>8.2210633333333227E-2</v>
      </c>
      <c r="BH54" s="163">
        <f t="shared" si="69"/>
        <v>8.2210633333333227E-2</v>
      </c>
      <c r="BI54" s="163">
        <f t="shared" si="69"/>
        <v>8.2210633333333227E-2</v>
      </c>
      <c r="BJ54" s="163">
        <f t="shared" si="69"/>
        <v>8.2210633333333227E-2</v>
      </c>
      <c r="BK54" s="163">
        <f t="shared" si="69"/>
        <v>8.2210633333333227E-2</v>
      </c>
      <c r="BL54" s="163">
        <f t="shared" si="69"/>
        <v>8.2210633333333227E-2</v>
      </c>
      <c r="BM54" s="163">
        <f t="shared" si="69"/>
        <v>8.2210633333333227E-2</v>
      </c>
      <c r="BN54" s="163">
        <f t="shared" si="69"/>
        <v>8.2210633333333227E-2</v>
      </c>
      <c r="BO54" s="163">
        <f t="shared" si="69"/>
        <v>8.2210633333333227E-2</v>
      </c>
      <c r="BP54" s="163">
        <f t="shared" si="69"/>
        <v>8.2210633333333227E-2</v>
      </c>
      <c r="BQ54" s="163">
        <f t="shared" si="69"/>
        <v>8.2210633333333227E-2</v>
      </c>
      <c r="BR54" s="163">
        <f t="shared" si="69"/>
        <v>8.2210633333333227E-2</v>
      </c>
      <c r="BS54" s="163">
        <f t="shared" si="69"/>
        <v>8.2210633333333227E-2</v>
      </c>
      <c r="BT54" s="163">
        <f t="shared" si="69"/>
        <v>8.2210633333333227E-2</v>
      </c>
      <c r="BU54" s="163">
        <f t="shared" si="69"/>
        <v>8.2210633333333227E-2</v>
      </c>
      <c r="BV54" s="163">
        <f t="shared" si="69"/>
        <v>8.2210633333333227E-2</v>
      </c>
      <c r="BW54" s="163">
        <f t="shared" si="69"/>
        <v>8.2210633333333227E-2</v>
      </c>
      <c r="BX54" s="163">
        <f t="shared" si="69"/>
        <v>8.2210633333333227E-2</v>
      </c>
      <c r="BY54" s="163">
        <f t="shared" si="69"/>
        <v>8.2210633333333227E-2</v>
      </c>
      <c r="BZ54" s="163">
        <f t="shared" si="69"/>
        <v>8.2210633333333227E-2</v>
      </c>
      <c r="CA54" s="163">
        <f t="shared" si="69"/>
        <v>8.2210633333333227E-2</v>
      </c>
      <c r="CB54" s="163">
        <f t="shared" si="69"/>
        <v>8.2210633333333227E-2</v>
      </c>
      <c r="CC54" s="163">
        <f t="shared" si="69"/>
        <v>8.2210633333333227E-2</v>
      </c>
      <c r="CD54" s="163">
        <f t="shared" si="69"/>
        <v>8.2210633333333227E-2</v>
      </c>
      <c r="CE54" s="163">
        <f t="shared" si="69"/>
        <v>8.2210633333333227E-2</v>
      </c>
      <c r="CF54" s="163">
        <f t="shared" si="69"/>
        <v>8.2210633333333227E-2</v>
      </c>
      <c r="CG54" s="163">
        <f t="shared" si="69"/>
        <v>8.2210633333333227E-2</v>
      </c>
      <c r="CH54" s="163">
        <f t="shared" ref="CH54:CZ54" si="70">CH53-CG53</f>
        <v>8.2210633333333227E-2</v>
      </c>
      <c r="CI54" s="163">
        <f t="shared" si="70"/>
        <v>8.2210633333333227E-2</v>
      </c>
      <c r="CJ54" s="163">
        <f t="shared" si="70"/>
        <v>8.2210633333333227E-2</v>
      </c>
      <c r="CK54" s="163">
        <f t="shared" si="70"/>
        <v>8.2210633333333227E-2</v>
      </c>
      <c r="CL54" s="163">
        <f t="shared" si="70"/>
        <v>8.2210633333333227E-2</v>
      </c>
      <c r="CM54" s="163">
        <f t="shared" si="70"/>
        <v>8.2210633333333227E-2</v>
      </c>
      <c r="CN54" s="163">
        <f t="shared" si="70"/>
        <v>8.2210633333333227E-2</v>
      </c>
      <c r="CO54" s="163">
        <f t="shared" si="70"/>
        <v>8.2210633333333227E-2</v>
      </c>
      <c r="CP54" s="163">
        <f t="shared" si="70"/>
        <v>8.2210633333333227E-2</v>
      </c>
      <c r="CQ54" s="163">
        <f t="shared" si="70"/>
        <v>8.2210633333333227E-2</v>
      </c>
      <c r="CR54" s="163">
        <f t="shared" si="70"/>
        <v>8.2210633333333227E-2</v>
      </c>
      <c r="CS54" s="163">
        <f t="shared" si="70"/>
        <v>8.2210633333333227E-2</v>
      </c>
      <c r="CT54" s="163">
        <f t="shared" si="70"/>
        <v>8.2210633333333227E-2</v>
      </c>
      <c r="CU54" s="163">
        <f t="shared" si="70"/>
        <v>8.2210633333333227E-2</v>
      </c>
      <c r="CV54" s="163">
        <f t="shared" si="70"/>
        <v>8.2210633333333227E-2</v>
      </c>
      <c r="CW54" s="163">
        <f t="shared" si="70"/>
        <v>8.2210633333333227E-2</v>
      </c>
      <c r="CX54" s="163">
        <f t="shared" si="70"/>
        <v>8.2210633333333227E-2</v>
      </c>
      <c r="CY54" s="163">
        <f t="shared" si="70"/>
        <v>8.2210633333333227E-2</v>
      </c>
      <c r="CZ54" s="232">
        <f t="shared" si="70"/>
        <v>8.2210633333333227E-2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0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0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0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0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71">E45</f>
        <v>0</v>
      </c>
      <c r="F75" s="166">
        <f t="shared" si="71"/>
        <v>6.1287107731481494E-2</v>
      </c>
      <c r="G75" s="166">
        <f t="shared" si="71"/>
        <v>9.5040882129629647E-2</v>
      </c>
      <c r="H75" s="166">
        <f t="shared" si="71"/>
        <v>0.19630220532407411</v>
      </c>
      <c r="I75" s="166">
        <f t="shared" si="71"/>
        <v>0.26380975412037044</v>
      </c>
      <c r="J75" s="166">
        <f t="shared" si="71"/>
        <v>0.28609313055555563</v>
      </c>
      <c r="K75" s="166">
        <f t="shared" si="71"/>
        <v>0.46267837777777782</v>
      </c>
      <c r="L75" s="166">
        <f>L$45</f>
        <v>0.86503780000000008</v>
      </c>
      <c r="M75" s="166">
        <f t="shared" ref="M75:AR75" si="72">M$45</f>
        <v>0.60353913333333331</v>
      </c>
      <c r="N75" s="166">
        <f t="shared" si="72"/>
        <v>0.60353913333333331</v>
      </c>
      <c r="O75" s="166">
        <f t="shared" si="71"/>
        <v>0</v>
      </c>
      <c r="P75" s="166">
        <f t="shared" si="72"/>
        <v>0.48833908449942021</v>
      </c>
      <c r="Q75" s="166">
        <f t="shared" si="72"/>
        <v>0.48833913333333356</v>
      </c>
      <c r="R75" s="166">
        <f t="shared" si="71"/>
        <v>0</v>
      </c>
      <c r="S75" s="166">
        <f t="shared" si="72"/>
        <v>0.48833908449941976</v>
      </c>
      <c r="T75" s="166">
        <f t="shared" si="72"/>
        <v>0.48833913333333312</v>
      </c>
      <c r="U75" s="166">
        <f t="shared" si="72"/>
        <v>0.48833913333333356</v>
      </c>
      <c r="V75" s="166">
        <f t="shared" si="71"/>
        <v>0</v>
      </c>
      <c r="W75" s="166">
        <f t="shared" si="72"/>
        <v>0.38374709495862014</v>
      </c>
      <c r="X75" s="166">
        <f>X$45</f>
        <v>0.38374713333333332</v>
      </c>
      <c r="Y75" s="166">
        <f t="shared" si="72"/>
        <v>0.38374713333333332</v>
      </c>
      <c r="Z75" s="166">
        <f t="shared" si="72"/>
        <v>0.38374713333333332</v>
      </c>
      <c r="AA75" s="166">
        <f t="shared" si="72"/>
        <v>0.38374713333333332</v>
      </c>
      <c r="AB75" s="166">
        <f t="shared" si="72"/>
        <v>0.38374713333333332</v>
      </c>
      <c r="AC75" s="166">
        <f t="shared" si="72"/>
        <v>0.38374713333333332</v>
      </c>
      <c r="AD75" s="166">
        <f t="shared" si="72"/>
        <v>0.38374713333333332</v>
      </c>
      <c r="AE75" s="166">
        <f t="shared" si="72"/>
        <v>0.38374713333333332</v>
      </c>
      <c r="AF75" s="166">
        <f t="shared" si="72"/>
        <v>0.38374713333333244</v>
      </c>
      <c r="AG75" s="166">
        <f t="shared" si="72"/>
        <v>0.38374713333333332</v>
      </c>
      <c r="AH75" s="166">
        <f t="shared" si="72"/>
        <v>0.38374713333333332</v>
      </c>
      <c r="AI75" s="166">
        <f t="shared" si="72"/>
        <v>0.38374713333333332</v>
      </c>
      <c r="AJ75" s="166">
        <f t="shared" si="72"/>
        <v>0.38374713333333332</v>
      </c>
      <c r="AK75" s="166">
        <f t="shared" si="72"/>
        <v>0.38374713333333332</v>
      </c>
      <c r="AL75" s="166">
        <f t="shared" si="72"/>
        <v>0.38374713333333332</v>
      </c>
      <c r="AM75" s="166">
        <f t="shared" si="72"/>
        <v>0.38374713333333332</v>
      </c>
      <c r="AN75" s="166">
        <f t="shared" si="72"/>
        <v>0.38374713333333332</v>
      </c>
      <c r="AO75" s="166">
        <f t="shared" si="72"/>
        <v>0.38374713333333332</v>
      </c>
      <c r="AP75" s="166">
        <f t="shared" si="72"/>
        <v>0.38374713333333332</v>
      </c>
      <c r="AQ75" s="166">
        <f t="shared" si="72"/>
        <v>0.38374713333333332</v>
      </c>
      <c r="AR75" s="166">
        <f t="shared" si="72"/>
        <v>0.38374713333333332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0</v>
      </c>
      <c r="M76" s="121">
        <f>$E$60</f>
        <v>0</v>
      </c>
      <c r="N76" s="121">
        <f>$E$60</f>
        <v>0</v>
      </c>
      <c r="O76" s="121"/>
      <c r="P76" s="121">
        <f>$E$60</f>
        <v>0</v>
      </c>
      <c r="Q76" s="121">
        <f>$E$60</f>
        <v>0</v>
      </c>
      <c r="R76" s="121"/>
      <c r="S76" s="121">
        <f>$E$60</f>
        <v>0</v>
      </c>
      <c r="T76" s="121">
        <f>$E$60</f>
        <v>0</v>
      </c>
      <c r="U76" s="121">
        <f>$E$60</f>
        <v>0</v>
      </c>
      <c r="V76" s="121"/>
      <c r="W76" s="121">
        <f>$E$60</f>
        <v>0</v>
      </c>
      <c r="X76" s="121">
        <f t="shared" ref="X76:AR76" si="73">$E$60</f>
        <v>0</v>
      </c>
      <c r="Y76" s="121">
        <f t="shared" si="73"/>
        <v>0</v>
      </c>
      <c r="Z76" s="121">
        <f t="shared" si="73"/>
        <v>0</v>
      </c>
      <c r="AA76" s="121">
        <f t="shared" si="73"/>
        <v>0</v>
      </c>
      <c r="AB76" s="121">
        <f t="shared" si="73"/>
        <v>0</v>
      </c>
      <c r="AC76" s="121">
        <f t="shared" si="73"/>
        <v>0</v>
      </c>
      <c r="AD76" s="121">
        <f t="shared" si="73"/>
        <v>0</v>
      </c>
      <c r="AE76" s="121">
        <f t="shared" si="73"/>
        <v>0</v>
      </c>
      <c r="AF76" s="121">
        <f t="shared" si="73"/>
        <v>0</v>
      </c>
      <c r="AG76" s="121">
        <f t="shared" si="73"/>
        <v>0</v>
      </c>
      <c r="AH76" s="121">
        <f t="shared" si="73"/>
        <v>0</v>
      </c>
      <c r="AI76" s="121">
        <f t="shared" si="73"/>
        <v>0</v>
      </c>
      <c r="AJ76" s="121">
        <f t="shared" si="73"/>
        <v>0</v>
      </c>
      <c r="AK76" s="121">
        <f t="shared" si="73"/>
        <v>0</v>
      </c>
      <c r="AL76" s="121">
        <f t="shared" si="73"/>
        <v>0</v>
      </c>
      <c r="AM76" s="121">
        <f t="shared" si="73"/>
        <v>0</v>
      </c>
      <c r="AN76" s="121">
        <f t="shared" si="73"/>
        <v>0</v>
      </c>
      <c r="AO76" s="121">
        <f t="shared" si="73"/>
        <v>0</v>
      </c>
      <c r="AP76" s="121">
        <f t="shared" si="73"/>
        <v>0</v>
      </c>
      <c r="AQ76" s="121">
        <f t="shared" si="73"/>
        <v>0</v>
      </c>
      <c r="AR76" s="121">
        <f t="shared" si="73"/>
        <v>0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0.86503780000000008</v>
      </c>
      <c r="M77" s="152">
        <f>M75+M76</f>
        <v>0.60353913333333331</v>
      </c>
      <c r="N77" s="152">
        <f>N75+N76</f>
        <v>0.60353913333333331</v>
      </c>
      <c r="O77" s="121"/>
      <c r="P77" s="152">
        <f>P75+P76</f>
        <v>0.48833908449942021</v>
      </c>
      <c r="Q77" s="152">
        <f>Q75+Q76</f>
        <v>0.48833913333333356</v>
      </c>
      <c r="R77" s="121"/>
      <c r="S77" s="152">
        <f>S75+S76</f>
        <v>0.48833908449941976</v>
      </c>
      <c r="T77" s="152">
        <f>T75+T76</f>
        <v>0.48833913333333312</v>
      </c>
      <c r="U77" s="152">
        <f>U75+U76</f>
        <v>0.48833913333333356</v>
      </c>
      <c r="V77" s="121"/>
      <c r="W77" s="152">
        <f t="shared" ref="W77:AR77" si="74">W75+W76</f>
        <v>0.38374709495862014</v>
      </c>
      <c r="X77" s="152">
        <f t="shared" si="74"/>
        <v>0.38374713333333332</v>
      </c>
      <c r="Y77" s="152">
        <f t="shared" si="74"/>
        <v>0.38374713333333332</v>
      </c>
      <c r="Z77" s="152">
        <f t="shared" si="74"/>
        <v>0.38374713333333332</v>
      </c>
      <c r="AA77" s="152">
        <f t="shared" si="74"/>
        <v>0.38374713333333332</v>
      </c>
      <c r="AB77" s="152">
        <f t="shared" si="74"/>
        <v>0.38374713333333332</v>
      </c>
      <c r="AC77" s="152">
        <f t="shared" si="74"/>
        <v>0.38374713333333332</v>
      </c>
      <c r="AD77" s="152">
        <f t="shared" si="74"/>
        <v>0.38374713333333332</v>
      </c>
      <c r="AE77" s="152">
        <f t="shared" si="74"/>
        <v>0.38374713333333332</v>
      </c>
      <c r="AF77" s="152">
        <f t="shared" si="74"/>
        <v>0.38374713333333244</v>
      </c>
      <c r="AG77" s="152">
        <f t="shared" si="74"/>
        <v>0.38374713333333332</v>
      </c>
      <c r="AH77" s="152">
        <f t="shared" si="74"/>
        <v>0.38374713333333332</v>
      </c>
      <c r="AI77" s="152">
        <f t="shared" si="74"/>
        <v>0.38374713333333332</v>
      </c>
      <c r="AJ77" s="152">
        <f t="shared" si="74"/>
        <v>0.38374713333333332</v>
      </c>
      <c r="AK77" s="152">
        <f t="shared" si="74"/>
        <v>0.38374713333333332</v>
      </c>
      <c r="AL77" s="152">
        <f t="shared" si="74"/>
        <v>0.38374713333333332</v>
      </c>
      <c r="AM77" s="152">
        <f t="shared" si="74"/>
        <v>0.38374713333333332</v>
      </c>
      <c r="AN77" s="152">
        <f t="shared" si="74"/>
        <v>0.38374713333333332</v>
      </c>
      <c r="AO77" s="152">
        <f t="shared" si="74"/>
        <v>0.38374713333333332</v>
      </c>
      <c r="AP77" s="152">
        <f t="shared" si="74"/>
        <v>0.38374713333333332</v>
      </c>
      <c r="AQ77" s="152">
        <f t="shared" si="74"/>
        <v>0.38374713333333332</v>
      </c>
      <c r="AR77" s="152">
        <f t="shared" si="74"/>
        <v>0.38374713333333332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0.86503780000000008</v>
      </c>
      <c r="M78" s="145">
        <f>M77+L78</f>
        <v>1.4685769333333334</v>
      </c>
      <c r="N78" s="145">
        <f t="shared" ref="N78:AR78" si="75">N77+M78</f>
        <v>2.0721160666666667</v>
      </c>
      <c r="O78" s="145">
        <f t="shared" si="75"/>
        <v>2.0721160666666667</v>
      </c>
      <c r="P78" s="145">
        <f t="shared" si="75"/>
        <v>2.5604551511660869</v>
      </c>
      <c r="Q78" s="145">
        <f t="shared" si="75"/>
        <v>3.0487942844994205</v>
      </c>
      <c r="R78" s="145">
        <f t="shared" si="75"/>
        <v>3.0487942844994205</v>
      </c>
      <c r="S78" s="145">
        <f t="shared" si="75"/>
        <v>3.5371333689988402</v>
      </c>
      <c r="T78" s="145">
        <f t="shared" si="75"/>
        <v>4.0254725023321729</v>
      </c>
      <c r="U78" s="145">
        <f t="shared" si="75"/>
        <v>4.5138116356655065</v>
      </c>
      <c r="V78" s="145">
        <f t="shared" si="75"/>
        <v>4.5138116356655065</v>
      </c>
      <c r="W78" s="145">
        <f t="shared" si="75"/>
        <v>4.8975587306241266</v>
      </c>
      <c r="X78" s="145">
        <f t="shared" si="75"/>
        <v>5.2813058639574599</v>
      </c>
      <c r="Y78" s="145">
        <f t="shared" si="75"/>
        <v>5.6650529972907933</v>
      </c>
      <c r="Z78" s="145">
        <f t="shared" si="75"/>
        <v>6.0488001306241266</v>
      </c>
      <c r="AA78" s="145">
        <f t="shared" si="75"/>
        <v>6.4325472639574599</v>
      </c>
      <c r="AB78" s="145">
        <f t="shared" si="75"/>
        <v>6.8162943972907932</v>
      </c>
      <c r="AC78" s="145">
        <f t="shared" si="75"/>
        <v>7.2000415306241266</v>
      </c>
      <c r="AD78" s="145">
        <f t="shared" si="75"/>
        <v>7.5837886639574599</v>
      </c>
      <c r="AE78" s="145">
        <f t="shared" si="75"/>
        <v>7.9675357972907932</v>
      </c>
      <c r="AF78" s="145">
        <f t="shared" si="75"/>
        <v>8.3512829306241265</v>
      </c>
      <c r="AG78" s="145">
        <f t="shared" si="75"/>
        <v>8.7350300639574598</v>
      </c>
      <c r="AH78" s="145">
        <f t="shared" si="75"/>
        <v>9.1187771972907932</v>
      </c>
      <c r="AI78" s="145">
        <f t="shared" si="75"/>
        <v>9.5025243306241265</v>
      </c>
      <c r="AJ78" s="145">
        <f t="shared" si="75"/>
        <v>9.8862714639574598</v>
      </c>
      <c r="AK78" s="145">
        <f t="shared" si="75"/>
        <v>10.270018597290793</v>
      </c>
      <c r="AL78" s="145">
        <f t="shared" si="75"/>
        <v>10.653765730624126</v>
      </c>
      <c r="AM78" s="145">
        <f t="shared" si="75"/>
        <v>11.03751286395746</v>
      </c>
      <c r="AN78" s="145">
        <f t="shared" si="75"/>
        <v>11.421259997290793</v>
      </c>
      <c r="AO78" s="145">
        <f t="shared" si="75"/>
        <v>11.805007130624126</v>
      </c>
      <c r="AP78" s="145">
        <f t="shared" si="75"/>
        <v>12.18875426395746</v>
      </c>
      <c r="AQ78" s="145">
        <f t="shared" si="75"/>
        <v>12.572501397290793</v>
      </c>
      <c r="AR78" s="145">
        <f t="shared" si="75"/>
        <v>12.956248530624126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76">E48</f>
        <v>0</v>
      </c>
      <c r="F79" s="166">
        <f t="shared" si="76"/>
        <v>0</v>
      </c>
      <c r="G79" s="166">
        <f t="shared" si="76"/>
        <v>9.5897548796296306E-2</v>
      </c>
      <c r="H79" s="166">
        <f t="shared" si="76"/>
        <v>0.19844387199074073</v>
      </c>
      <c r="I79" s="166">
        <f t="shared" si="76"/>
        <v>0.26680808745370371</v>
      </c>
      <c r="J79" s="166">
        <f t="shared" si="76"/>
        <v>0.31179313055555558</v>
      </c>
      <c r="K79" s="166">
        <f t="shared" si="76"/>
        <v>0.66827837777777765</v>
      </c>
      <c r="L79" s="166">
        <f>L$48</f>
        <v>1.4818377999999999</v>
      </c>
      <c r="M79" s="166">
        <f>M$48</f>
        <v>1.2203391333333331</v>
      </c>
      <c r="N79" s="166">
        <f>N$48</f>
        <v>1.2203391333333333</v>
      </c>
      <c r="O79" s="166">
        <f>O48</f>
        <v>0</v>
      </c>
      <c r="P79" s="166">
        <f>P$48</f>
        <v>1.10513902281942</v>
      </c>
      <c r="Q79" s="166">
        <f>Q$48</f>
        <v>1.1051391333333331</v>
      </c>
      <c r="R79" s="166">
        <f>R48</f>
        <v>0</v>
      </c>
      <c r="S79" s="166">
        <f>S$48</f>
        <v>1.1051390228194196</v>
      </c>
      <c r="T79" s="166">
        <f>T$48</f>
        <v>1.105139133333334</v>
      </c>
      <c r="U79" s="166">
        <f>U$48</f>
        <v>1.1051391333333331</v>
      </c>
      <c r="V79" s="166">
        <f>V48</f>
        <v>0</v>
      </c>
      <c r="W79" s="166">
        <f t="shared" ref="W79:AR79" si="77">W$48</f>
        <v>1.0005470332786199</v>
      </c>
      <c r="X79" s="166">
        <f t="shared" si="77"/>
        <v>1.0005471333333329</v>
      </c>
      <c r="Y79" s="166">
        <f t="shared" si="77"/>
        <v>1.0005471333333329</v>
      </c>
      <c r="Z79" s="166">
        <f t="shared" si="77"/>
        <v>1.0005471333333329</v>
      </c>
      <c r="AA79" s="166">
        <f t="shared" si="77"/>
        <v>1.0005471333333329</v>
      </c>
      <c r="AB79" s="166">
        <f t="shared" si="77"/>
        <v>1.0005471333333329</v>
      </c>
      <c r="AC79" s="166">
        <f t="shared" si="77"/>
        <v>1.0005471333333329</v>
      </c>
      <c r="AD79" s="166">
        <f t="shared" si="77"/>
        <v>1.0005471333333347</v>
      </c>
      <c r="AE79" s="166">
        <f t="shared" si="77"/>
        <v>1.0005471333333347</v>
      </c>
      <c r="AF79" s="166">
        <f t="shared" si="77"/>
        <v>1.0005471333333347</v>
      </c>
      <c r="AG79" s="166">
        <f t="shared" si="77"/>
        <v>1.0005471333333347</v>
      </c>
      <c r="AH79" s="166">
        <f t="shared" si="77"/>
        <v>1.0005471333333347</v>
      </c>
      <c r="AI79" s="166">
        <f t="shared" si="77"/>
        <v>1.0005471333333347</v>
      </c>
      <c r="AJ79" s="166">
        <f t="shared" si="77"/>
        <v>1.0005471333333347</v>
      </c>
      <c r="AK79" s="166">
        <f t="shared" si="77"/>
        <v>1.0005471333333347</v>
      </c>
      <c r="AL79" s="166">
        <f t="shared" si="77"/>
        <v>1.0005471333333347</v>
      </c>
      <c r="AM79" s="166">
        <f t="shared" si="77"/>
        <v>1.0005471333333347</v>
      </c>
      <c r="AN79" s="166">
        <f t="shared" si="77"/>
        <v>1.0005471333333347</v>
      </c>
      <c r="AO79" s="166">
        <f t="shared" si="77"/>
        <v>1.0005471333333347</v>
      </c>
      <c r="AP79" s="166">
        <f t="shared" si="77"/>
        <v>1.0005471333333347</v>
      </c>
      <c r="AQ79" s="166">
        <f t="shared" si="77"/>
        <v>1.0005471333333347</v>
      </c>
      <c r="AR79" s="166">
        <f t="shared" si="77"/>
        <v>1.0005471333333347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0</v>
      </c>
      <c r="M80" s="121">
        <f>$E$63</f>
        <v>0</v>
      </c>
      <c r="N80" s="121">
        <f>$E$63</f>
        <v>0</v>
      </c>
      <c r="O80" s="121"/>
      <c r="P80" s="121">
        <f>$E$63</f>
        <v>0</v>
      </c>
      <c r="Q80" s="121">
        <f>$E$63</f>
        <v>0</v>
      </c>
      <c r="R80" s="121"/>
      <c r="S80" s="121">
        <f>$E$63</f>
        <v>0</v>
      </c>
      <c r="T80" s="121">
        <f t="shared" ref="T80:AR80" si="78">$E$63</f>
        <v>0</v>
      </c>
      <c r="U80" s="121">
        <f t="shared" si="78"/>
        <v>0</v>
      </c>
      <c r="V80" s="121"/>
      <c r="W80" s="121">
        <f t="shared" si="78"/>
        <v>0</v>
      </c>
      <c r="X80" s="121">
        <f t="shared" si="78"/>
        <v>0</v>
      </c>
      <c r="Y80" s="121">
        <f t="shared" si="78"/>
        <v>0</v>
      </c>
      <c r="Z80" s="121">
        <f t="shared" si="78"/>
        <v>0</v>
      </c>
      <c r="AA80" s="121">
        <f t="shared" si="78"/>
        <v>0</v>
      </c>
      <c r="AB80" s="121">
        <f t="shared" si="78"/>
        <v>0</v>
      </c>
      <c r="AC80" s="121">
        <f t="shared" si="78"/>
        <v>0</v>
      </c>
      <c r="AD80" s="121">
        <f t="shared" si="78"/>
        <v>0</v>
      </c>
      <c r="AE80" s="121">
        <f t="shared" si="78"/>
        <v>0</v>
      </c>
      <c r="AF80" s="121">
        <f t="shared" si="78"/>
        <v>0</v>
      </c>
      <c r="AG80" s="121">
        <f t="shared" si="78"/>
        <v>0</v>
      </c>
      <c r="AH80" s="121">
        <f t="shared" si="78"/>
        <v>0</v>
      </c>
      <c r="AI80" s="121">
        <f t="shared" si="78"/>
        <v>0</v>
      </c>
      <c r="AJ80" s="121">
        <f t="shared" si="78"/>
        <v>0</v>
      </c>
      <c r="AK80" s="121">
        <f t="shared" si="78"/>
        <v>0</v>
      </c>
      <c r="AL80" s="121">
        <f t="shared" si="78"/>
        <v>0</v>
      </c>
      <c r="AM80" s="121">
        <f t="shared" si="78"/>
        <v>0</v>
      </c>
      <c r="AN80" s="121">
        <f t="shared" si="78"/>
        <v>0</v>
      </c>
      <c r="AO80" s="121">
        <f t="shared" si="78"/>
        <v>0</v>
      </c>
      <c r="AP80" s="121">
        <f t="shared" si="78"/>
        <v>0</v>
      </c>
      <c r="AQ80" s="121">
        <f t="shared" si="78"/>
        <v>0</v>
      </c>
      <c r="AR80" s="121">
        <f t="shared" si="78"/>
        <v>0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>
        <f>L79+L80</f>
        <v>1.4818377999999999</v>
      </c>
      <c r="M81" s="152">
        <f>M79+M80</f>
        <v>1.2203391333333331</v>
      </c>
      <c r="N81" s="152">
        <f>N79+N80</f>
        <v>1.2203391333333333</v>
      </c>
      <c r="O81" s="121"/>
      <c r="P81" s="152">
        <f>P79+P80</f>
        <v>1.10513902281942</v>
      </c>
      <c r="Q81" s="152">
        <f>Q79+Q80</f>
        <v>1.1051391333333331</v>
      </c>
      <c r="R81" s="121"/>
      <c r="S81" s="152">
        <f>S79+S80</f>
        <v>1.1051390228194196</v>
      </c>
      <c r="T81" s="152">
        <f>T79+T80</f>
        <v>1.105139133333334</v>
      </c>
      <c r="U81" s="152">
        <f>U79+U80</f>
        <v>1.1051391333333331</v>
      </c>
      <c r="V81" s="121"/>
      <c r="W81" s="152">
        <f t="shared" ref="W81:AR81" si="79">W79+W80</f>
        <v>1.0005470332786199</v>
      </c>
      <c r="X81" s="152">
        <f t="shared" si="79"/>
        <v>1.0005471333333329</v>
      </c>
      <c r="Y81" s="152">
        <f t="shared" si="79"/>
        <v>1.0005471333333329</v>
      </c>
      <c r="Z81" s="152">
        <f t="shared" si="79"/>
        <v>1.0005471333333329</v>
      </c>
      <c r="AA81" s="152">
        <f t="shared" si="79"/>
        <v>1.0005471333333329</v>
      </c>
      <c r="AB81" s="152">
        <f t="shared" si="79"/>
        <v>1.0005471333333329</v>
      </c>
      <c r="AC81" s="152">
        <f t="shared" si="79"/>
        <v>1.0005471333333329</v>
      </c>
      <c r="AD81" s="152">
        <f t="shared" si="79"/>
        <v>1.0005471333333347</v>
      </c>
      <c r="AE81" s="152">
        <f t="shared" si="79"/>
        <v>1.0005471333333347</v>
      </c>
      <c r="AF81" s="152">
        <f t="shared" si="79"/>
        <v>1.0005471333333347</v>
      </c>
      <c r="AG81" s="152">
        <f t="shared" si="79"/>
        <v>1.0005471333333347</v>
      </c>
      <c r="AH81" s="152">
        <f t="shared" si="79"/>
        <v>1.0005471333333347</v>
      </c>
      <c r="AI81" s="152">
        <f t="shared" si="79"/>
        <v>1.0005471333333347</v>
      </c>
      <c r="AJ81" s="152">
        <f t="shared" si="79"/>
        <v>1.0005471333333347</v>
      </c>
      <c r="AK81" s="152">
        <f t="shared" si="79"/>
        <v>1.0005471333333347</v>
      </c>
      <c r="AL81" s="152">
        <f t="shared" si="79"/>
        <v>1.0005471333333347</v>
      </c>
      <c r="AM81" s="152">
        <f t="shared" si="79"/>
        <v>1.0005471333333347</v>
      </c>
      <c r="AN81" s="152">
        <f t="shared" si="79"/>
        <v>1.0005471333333347</v>
      </c>
      <c r="AO81" s="152">
        <f t="shared" si="79"/>
        <v>1.0005471333333347</v>
      </c>
      <c r="AP81" s="152">
        <f t="shared" si="79"/>
        <v>1.0005471333333347</v>
      </c>
      <c r="AQ81" s="152">
        <f t="shared" si="79"/>
        <v>1.0005471333333347</v>
      </c>
      <c r="AR81" s="152">
        <f t="shared" si="79"/>
        <v>1.0005471333333347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>
        <f>L81</f>
        <v>1.4818377999999999</v>
      </c>
      <c r="M82" s="145">
        <f t="shared" ref="M82:AR82" si="80">M81+L82</f>
        <v>2.702176933333333</v>
      </c>
      <c r="N82" s="145">
        <f t="shared" si="80"/>
        <v>3.9225160666666663</v>
      </c>
      <c r="O82" s="145">
        <f t="shared" si="80"/>
        <v>3.9225160666666663</v>
      </c>
      <c r="P82" s="145">
        <f t="shared" si="80"/>
        <v>5.0276550894860863</v>
      </c>
      <c r="Q82" s="145">
        <f t="shared" si="80"/>
        <v>6.1327942228194194</v>
      </c>
      <c r="R82" s="145">
        <f t="shared" si="80"/>
        <v>6.1327942228194194</v>
      </c>
      <c r="S82" s="145">
        <f t="shared" si="80"/>
        <v>7.237933245638839</v>
      </c>
      <c r="T82" s="145">
        <f t="shared" si="80"/>
        <v>8.3430723789721739</v>
      </c>
      <c r="U82" s="145">
        <f t="shared" si="80"/>
        <v>9.448211512305507</v>
      </c>
      <c r="V82" s="145">
        <f t="shared" si="80"/>
        <v>9.448211512305507</v>
      </c>
      <c r="W82" s="145">
        <f t="shared" si="80"/>
        <v>10.448758545584127</v>
      </c>
      <c r="X82" s="145">
        <f t="shared" si="80"/>
        <v>11.44930567891746</v>
      </c>
      <c r="Y82" s="145">
        <f t="shared" si="80"/>
        <v>12.449852812250793</v>
      </c>
      <c r="Z82" s="145">
        <f t="shared" si="80"/>
        <v>13.450399945584126</v>
      </c>
      <c r="AA82" s="145">
        <f t="shared" si="80"/>
        <v>14.450947078917459</v>
      </c>
      <c r="AB82" s="145">
        <f t="shared" si="80"/>
        <v>15.451494212250791</v>
      </c>
      <c r="AC82" s="145">
        <f t="shared" si="80"/>
        <v>16.452041345584124</v>
      </c>
      <c r="AD82" s="145">
        <f t="shared" si="80"/>
        <v>17.452588478917459</v>
      </c>
      <c r="AE82" s="145">
        <f t="shared" si="80"/>
        <v>18.453135612250794</v>
      </c>
      <c r="AF82" s="145">
        <f t="shared" si="80"/>
        <v>19.453682745584128</v>
      </c>
      <c r="AG82" s="145">
        <f t="shared" si="80"/>
        <v>20.454229878917463</v>
      </c>
      <c r="AH82" s="145">
        <f t="shared" si="80"/>
        <v>21.454777012250798</v>
      </c>
      <c r="AI82" s="145">
        <f t="shared" si="80"/>
        <v>22.455324145584132</v>
      </c>
      <c r="AJ82" s="145">
        <f t="shared" si="80"/>
        <v>23.455871278917467</v>
      </c>
      <c r="AK82" s="145">
        <f t="shared" si="80"/>
        <v>24.456418412250802</v>
      </c>
      <c r="AL82" s="145">
        <f t="shared" si="80"/>
        <v>25.456965545584136</v>
      </c>
      <c r="AM82" s="145">
        <f t="shared" si="80"/>
        <v>26.457512678917471</v>
      </c>
      <c r="AN82" s="145">
        <f t="shared" si="80"/>
        <v>27.458059812250806</v>
      </c>
      <c r="AO82" s="145">
        <f t="shared" si="80"/>
        <v>28.45860694558414</v>
      </c>
      <c r="AP82" s="145">
        <f t="shared" si="80"/>
        <v>29.459154078917475</v>
      </c>
      <c r="AQ82" s="145">
        <f t="shared" si="80"/>
        <v>30.45970121225081</v>
      </c>
      <c r="AR82" s="145">
        <f t="shared" si="80"/>
        <v>31.460248345584144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81">E51</f>
        <v>0</v>
      </c>
      <c r="F84" s="166">
        <f t="shared" si="81"/>
        <v>0</v>
      </c>
      <c r="G84" s="166">
        <f t="shared" si="81"/>
        <v>0</v>
      </c>
      <c r="H84" s="166">
        <f t="shared" si="81"/>
        <v>0</v>
      </c>
      <c r="I84" s="166">
        <f t="shared" si="81"/>
        <v>0</v>
      </c>
      <c r="J84" s="166">
        <f t="shared" si="81"/>
        <v>0</v>
      </c>
      <c r="K84" s="166">
        <f t="shared" si="81"/>
        <v>0</v>
      </c>
      <c r="L84" s="166">
        <f>L$51</f>
        <v>0.11554396666666668</v>
      </c>
      <c r="M84" s="166">
        <f>M$51</f>
        <v>8.2210633333333324E-2</v>
      </c>
      <c r="N84" s="166">
        <f>N$51</f>
        <v>8.2210633333333338E-2</v>
      </c>
      <c r="O84" s="166">
        <f>O51</f>
        <v>0</v>
      </c>
      <c r="P84" s="166">
        <f>P$51</f>
        <v>8.2210625112270008E-2</v>
      </c>
      <c r="Q84" s="166">
        <f>Q$51</f>
        <v>8.2210633333333338E-2</v>
      </c>
      <c r="R84" s="166">
        <f>R51</f>
        <v>0</v>
      </c>
      <c r="S84" s="166">
        <f>S$51</f>
        <v>8.2210625112270008E-2</v>
      </c>
      <c r="T84" s="166">
        <f>T$51</f>
        <v>8.2210633333333338E-2</v>
      </c>
      <c r="U84" s="166">
        <f>U$51</f>
        <v>8.2210633333333338E-2</v>
      </c>
      <c r="V84" s="166">
        <f>V51</f>
        <v>8.2210632745827183E-9</v>
      </c>
      <c r="W84" s="166">
        <f t="shared" ref="W84:CH84" si="82">W$51</f>
        <v>8.2210625112270064E-2</v>
      </c>
      <c r="X84" s="166">
        <f t="shared" si="82"/>
        <v>8.2210633333333338E-2</v>
      </c>
      <c r="Y84" s="166">
        <f t="shared" si="82"/>
        <v>8.2210633333333338E-2</v>
      </c>
      <c r="Z84" s="166">
        <f t="shared" si="82"/>
        <v>8.2210633333333227E-2</v>
      </c>
      <c r="AA84" s="166">
        <f t="shared" si="82"/>
        <v>8.2210633333333227E-2</v>
      </c>
      <c r="AB84" s="166">
        <f t="shared" si="82"/>
        <v>8.2210633333333227E-2</v>
      </c>
      <c r="AC84" s="166">
        <f t="shared" si="82"/>
        <v>8.2210633333333227E-2</v>
      </c>
      <c r="AD84" s="166">
        <f t="shared" si="82"/>
        <v>8.2210633333333227E-2</v>
      </c>
      <c r="AE84" s="166">
        <f t="shared" si="82"/>
        <v>8.2210633333333227E-2</v>
      </c>
      <c r="AF84" s="166">
        <f t="shared" si="82"/>
        <v>8.2210633333333227E-2</v>
      </c>
      <c r="AG84" s="166">
        <f t="shared" si="82"/>
        <v>8.2210633333333227E-2</v>
      </c>
      <c r="AH84" s="166">
        <f t="shared" si="82"/>
        <v>8.2210633333333227E-2</v>
      </c>
      <c r="AI84" s="166">
        <f t="shared" si="82"/>
        <v>8.2210633333333227E-2</v>
      </c>
      <c r="AJ84" s="166">
        <f t="shared" si="82"/>
        <v>8.2210633333333227E-2</v>
      </c>
      <c r="AK84" s="166">
        <f t="shared" si="82"/>
        <v>8.2210633333333227E-2</v>
      </c>
      <c r="AL84" s="166">
        <f t="shared" si="82"/>
        <v>8.2210633333333227E-2</v>
      </c>
      <c r="AM84" s="166">
        <f t="shared" si="82"/>
        <v>8.2210633333333227E-2</v>
      </c>
      <c r="AN84" s="166">
        <f t="shared" si="82"/>
        <v>8.2210633333333227E-2</v>
      </c>
      <c r="AO84" s="166">
        <f t="shared" si="82"/>
        <v>8.2210633333333227E-2</v>
      </c>
      <c r="AP84" s="166">
        <f t="shared" si="82"/>
        <v>8.2210633333333227E-2</v>
      </c>
      <c r="AQ84" s="166">
        <f t="shared" si="82"/>
        <v>8.2210633333333227E-2</v>
      </c>
      <c r="AR84" s="166">
        <f t="shared" si="82"/>
        <v>8.2210633333333227E-2</v>
      </c>
      <c r="AS84" s="166">
        <f t="shared" si="82"/>
        <v>8.2210633333333227E-2</v>
      </c>
      <c r="AT84" s="166">
        <f t="shared" si="82"/>
        <v>8.2210633333333227E-2</v>
      </c>
      <c r="AU84" s="166">
        <f t="shared" si="82"/>
        <v>8.2210633333333227E-2</v>
      </c>
      <c r="AV84" s="166">
        <f t="shared" si="82"/>
        <v>8.2210633333333227E-2</v>
      </c>
      <c r="AW84" s="166">
        <f t="shared" si="82"/>
        <v>8.2210633333333227E-2</v>
      </c>
      <c r="AX84" s="166">
        <f t="shared" si="82"/>
        <v>8.2210633333333227E-2</v>
      </c>
      <c r="AY84" s="166">
        <f t="shared" si="82"/>
        <v>8.2210633333333227E-2</v>
      </c>
      <c r="AZ84" s="166">
        <f t="shared" si="82"/>
        <v>8.2210633333333227E-2</v>
      </c>
      <c r="BA84" s="166">
        <f t="shared" si="82"/>
        <v>8.2210633333333227E-2</v>
      </c>
      <c r="BB84" s="166">
        <f t="shared" si="82"/>
        <v>8.2210633333333227E-2</v>
      </c>
      <c r="BC84" s="166">
        <f t="shared" si="82"/>
        <v>8.2210633333333227E-2</v>
      </c>
      <c r="BD84" s="166">
        <f t="shared" si="82"/>
        <v>8.2210633333333227E-2</v>
      </c>
      <c r="BE84" s="166">
        <f t="shared" si="82"/>
        <v>8.2210633333333227E-2</v>
      </c>
      <c r="BF84" s="166">
        <f t="shared" si="82"/>
        <v>8.2210633333333227E-2</v>
      </c>
      <c r="BG84" s="166">
        <f t="shared" si="82"/>
        <v>8.2210633333333227E-2</v>
      </c>
      <c r="BH84" s="166">
        <f t="shared" si="82"/>
        <v>8.2210633333333227E-2</v>
      </c>
      <c r="BI84" s="166">
        <f t="shared" si="82"/>
        <v>8.2210633333333227E-2</v>
      </c>
      <c r="BJ84" s="166">
        <f t="shared" si="82"/>
        <v>8.2210633333333227E-2</v>
      </c>
      <c r="BK84" s="166">
        <f t="shared" si="82"/>
        <v>8.2210633333333671E-2</v>
      </c>
      <c r="BL84" s="166">
        <f t="shared" si="82"/>
        <v>8.2210633333333227E-2</v>
      </c>
      <c r="BM84" s="166">
        <f t="shared" si="82"/>
        <v>8.2210633333333227E-2</v>
      </c>
      <c r="BN84" s="166">
        <f t="shared" si="82"/>
        <v>8.2210633333333227E-2</v>
      </c>
      <c r="BO84" s="166">
        <f t="shared" si="82"/>
        <v>8.2210633333333227E-2</v>
      </c>
      <c r="BP84" s="166">
        <f t="shared" si="82"/>
        <v>8.2210633333333227E-2</v>
      </c>
      <c r="BQ84" s="166">
        <f t="shared" si="82"/>
        <v>8.2210633333333227E-2</v>
      </c>
      <c r="BR84" s="166">
        <f t="shared" si="82"/>
        <v>8.2210633333333227E-2</v>
      </c>
      <c r="BS84" s="166">
        <f t="shared" si="82"/>
        <v>8.2210633333333227E-2</v>
      </c>
      <c r="BT84" s="166">
        <f t="shared" si="82"/>
        <v>8.2210633333333227E-2</v>
      </c>
      <c r="BU84" s="166">
        <f t="shared" si="82"/>
        <v>8.2210633333333227E-2</v>
      </c>
      <c r="BV84" s="166">
        <f t="shared" si="82"/>
        <v>8.2210633333333227E-2</v>
      </c>
      <c r="BW84" s="166">
        <f t="shared" si="82"/>
        <v>8.2210633333333227E-2</v>
      </c>
      <c r="BX84" s="166">
        <f t="shared" si="82"/>
        <v>8.2210633333333227E-2</v>
      </c>
      <c r="BY84" s="166">
        <f t="shared" si="82"/>
        <v>8.2210633333333227E-2</v>
      </c>
      <c r="BZ84" s="166">
        <f t="shared" si="82"/>
        <v>8.2210633333333227E-2</v>
      </c>
      <c r="CA84" s="166">
        <f t="shared" si="82"/>
        <v>8.2210633333333227E-2</v>
      </c>
      <c r="CB84" s="166">
        <f t="shared" si="82"/>
        <v>8.2210633333333227E-2</v>
      </c>
      <c r="CC84" s="166">
        <f t="shared" si="82"/>
        <v>8.2210633333333227E-2</v>
      </c>
      <c r="CD84" s="166">
        <f t="shared" si="82"/>
        <v>8.2210633333333227E-2</v>
      </c>
      <c r="CE84" s="166">
        <f t="shared" si="82"/>
        <v>8.2210633333333227E-2</v>
      </c>
      <c r="CF84" s="166">
        <f t="shared" si="82"/>
        <v>8.2210633333333227E-2</v>
      </c>
      <c r="CG84" s="166">
        <f t="shared" si="82"/>
        <v>8.2210633333333227E-2</v>
      </c>
      <c r="CH84" s="166">
        <f t="shared" si="82"/>
        <v>8.2210633333333227E-2</v>
      </c>
      <c r="CI84" s="166">
        <f t="shared" ref="CI84:CZ84" si="83">CI$51</f>
        <v>8.2210633333333227E-2</v>
      </c>
      <c r="CJ84" s="166">
        <f t="shared" si="83"/>
        <v>8.2210633333333227E-2</v>
      </c>
      <c r="CK84" s="166">
        <f t="shared" si="83"/>
        <v>8.2210633333333227E-2</v>
      </c>
      <c r="CL84" s="166">
        <f t="shared" si="83"/>
        <v>8.2210633333333227E-2</v>
      </c>
      <c r="CM84" s="166">
        <f t="shared" si="83"/>
        <v>8.2210633333333227E-2</v>
      </c>
      <c r="CN84" s="166">
        <f t="shared" si="83"/>
        <v>8.2210633333333227E-2</v>
      </c>
      <c r="CO84" s="166">
        <f t="shared" si="83"/>
        <v>8.2210633333333227E-2</v>
      </c>
      <c r="CP84" s="166">
        <f t="shared" si="83"/>
        <v>8.2210633333333227E-2</v>
      </c>
      <c r="CQ84" s="166">
        <f t="shared" si="83"/>
        <v>8.2210633333333227E-2</v>
      </c>
      <c r="CR84" s="166">
        <f t="shared" si="83"/>
        <v>8.2210633333333227E-2</v>
      </c>
      <c r="CS84" s="166">
        <f t="shared" si="83"/>
        <v>8.2210633333333227E-2</v>
      </c>
      <c r="CT84" s="166">
        <f t="shared" si="83"/>
        <v>8.2210633333333227E-2</v>
      </c>
      <c r="CU84" s="166">
        <f t="shared" si="83"/>
        <v>8.2210633333333227E-2</v>
      </c>
      <c r="CV84" s="166">
        <f t="shared" si="83"/>
        <v>8.2210633333333227E-2</v>
      </c>
      <c r="CW84" s="166">
        <f t="shared" si="83"/>
        <v>8.2210633333333227E-2</v>
      </c>
      <c r="CX84" s="166">
        <f t="shared" si="83"/>
        <v>8.2210633333333227E-2</v>
      </c>
      <c r="CY84" s="166">
        <f t="shared" si="83"/>
        <v>8.2210633333333227E-2</v>
      </c>
      <c r="CZ84" s="175">
        <f t="shared" si="83"/>
        <v>8.2210633333333227E-2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0</v>
      </c>
      <c r="M85" s="121">
        <f t="shared" ref="M85:BX85" si="84">$E$67</f>
        <v>0</v>
      </c>
      <c r="N85" s="121">
        <f t="shared" si="84"/>
        <v>0</v>
      </c>
      <c r="O85" s="121"/>
      <c r="P85" s="121">
        <f t="shared" si="84"/>
        <v>0</v>
      </c>
      <c r="Q85" s="121">
        <f t="shared" si="84"/>
        <v>0</v>
      </c>
      <c r="R85" s="121"/>
      <c r="S85" s="121">
        <f t="shared" si="84"/>
        <v>0</v>
      </c>
      <c r="T85" s="121">
        <f t="shared" si="84"/>
        <v>0</v>
      </c>
      <c r="U85" s="121">
        <f t="shared" si="84"/>
        <v>0</v>
      </c>
      <c r="V85" s="121"/>
      <c r="W85" s="121">
        <f t="shared" si="84"/>
        <v>0</v>
      </c>
      <c r="X85" s="121">
        <f t="shared" si="84"/>
        <v>0</v>
      </c>
      <c r="Y85" s="121">
        <f t="shared" si="84"/>
        <v>0</v>
      </c>
      <c r="Z85" s="121">
        <f t="shared" si="84"/>
        <v>0</v>
      </c>
      <c r="AA85" s="121">
        <f t="shared" si="84"/>
        <v>0</v>
      </c>
      <c r="AB85" s="121">
        <f t="shared" si="84"/>
        <v>0</v>
      </c>
      <c r="AC85" s="121">
        <f t="shared" si="84"/>
        <v>0</v>
      </c>
      <c r="AD85" s="121">
        <f t="shared" si="84"/>
        <v>0</v>
      </c>
      <c r="AE85" s="121">
        <f t="shared" si="84"/>
        <v>0</v>
      </c>
      <c r="AF85" s="121">
        <f t="shared" si="84"/>
        <v>0</v>
      </c>
      <c r="AG85" s="121">
        <f t="shared" si="84"/>
        <v>0</v>
      </c>
      <c r="AH85" s="121">
        <f t="shared" si="84"/>
        <v>0</v>
      </c>
      <c r="AI85" s="121">
        <f t="shared" si="84"/>
        <v>0</v>
      </c>
      <c r="AJ85" s="121">
        <f t="shared" si="84"/>
        <v>0</v>
      </c>
      <c r="AK85" s="121">
        <f t="shared" si="84"/>
        <v>0</v>
      </c>
      <c r="AL85" s="121">
        <f t="shared" si="84"/>
        <v>0</v>
      </c>
      <c r="AM85" s="121">
        <f t="shared" si="84"/>
        <v>0</v>
      </c>
      <c r="AN85" s="121">
        <f t="shared" si="84"/>
        <v>0</v>
      </c>
      <c r="AO85" s="121">
        <f t="shared" si="84"/>
        <v>0</v>
      </c>
      <c r="AP85" s="121">
        <f t="shared" si="84"/>
        <v>0</v>
      </c>
      <c r="AQ85" s="121">
        <f t="shared" si="84"/>
        <v>0</v>
      </c>
      <c r="AR85" s="121">
        <f t="shared" si="84"/>
        <v>0</v>
      </c>
      <c r="AS85" s="121">
        <f t="shared" si="84"/>
        <v>0</v>
      </c>
      <c r="AT85" s="121">
        <f t="shared" si="84"/>
        <v>0</v>
      </c>
      <c r="AU85" s="121">
        <f t="shared" si="84"/>
        <v>0</v>
      </c>
      <c r="AV85" s="121">
        <f t="shared" si="84"/>
        <v>0</v>
      </c>
      <c r="AW85" s="121">
        <f t="shared" si="84"/>
        <v>0</v>
      </c>
      <c r="AX85" s="121">
        <f t="shared" si="84"/>
        <v>0</v>
      </c>
      <c r="AY85" s="121">
        <f t="shared" si="84"/>
        <v>0</v>
      </c>
      <c r="AZ85" s="121">
        <f t="shared" si="84"/>
        <v>0</v>
      </c>
      <c r="BA85" s="121">
        <f t="shared" si="84"/>
        <v>0</v>
      </c>
      <c r="BB85" s="121">
        <f t="shared" si="84"/>
        <v>0</v>
      </c>
      <c r="BC85" s="121">
        <f t="shared" si="84"/>
        <v>0</v>
      </c>
      <c r="BD85" s="121">
        <f t="shared" si="84"/>
        <v>0</v>
      </c>
      <c r="BE85" s="121">
        <f t="shared" si="84"/>
        <v>0</v>
      </c>
      <c r="BF85" s="121">
        <f t="shared" si="84"/>
        <v>0</v>
      </c>
      <c r="BG85" s="121">
        <f t="shared" si="84"/>
        <v>0</v>
      </c>
      <c r="BH85" s="121">
        <f t="shared" si="84"/>
        <v>0</v>
      </c>
      <c r="BI85" s="121">
        <f t="shared" si="84"/>
        <v>0</v>
      </c>
      <c r="BJ85" s="121">
        <f t="shared" si="84"/>
        <v>0</v>
      </c>
      <c r="BK85" s="121">
        <f t="shared" si="84"/>
        <v>0</v>
      </c>
      <c r="BL85" s="121">
        <f t="shared" si="84"/>
        <v>0</v>
      </c>
      <c r="BM85" s="121">
        <f t="shared" si="84"/>
        <v>0</v>
      </c>
      <c r="BN85" s="121">
        <f t="shared" si="84"/>
        <v>0</v>
      </c>
      <c r="BO85" s="121">
        <f t="shared" si="84"/>
        <v>0</v>
      </c>
      <c r="BP85" s="121">
        <f t="shared" si="84"/>
        <v>0</v>
      </c>
      <c r="BQ85" s="121">
        <f t="shared" si="84"/>
        <v>0</v>
      </c>
      <c r="BR85" s="121">
        <f t="shared" si="84"/>
        <v>0</v>
      </c>
      <c r="BS85" s="121">
        <f t="shared" si="84"/>
        <v>0</v>
      </c>
      <c r="BT85" s="121">
        <f t="shared" si="84"/>
        <v>0</v>
      </c>
      <c r="BU85" s="121">
        <f t="shared" si="84"/>
        <v>0</v>
      </c>
      <c r="BV85" s="121">
        <f t="shared" si="84"/>
        <v>0</v>
      </c>
      <c r="BW85" s="121">
        <f t="shared" si="84"/>
        <v>0</v>
      </c>
      <c r="BX85" s="121">
        <f t="shared" si="84"/>
        <v>0</v>
      </c>
      <c r="BY85" s="121">
        <f t="shared" ref="BY85:CZ85" si="85">$E$67</f>
        <v>0</v>
      </c>
      <c r="BZ85" s="121">
        <f t="shared" si="85"/>
        <v>0</v>
      </c>
      <c r="CA85" s="121">
        <f t="shared" si="85"/>
        <v>0</v>
      </c>
      <c r="CB85" s="121">
        <f t="shared" si="85"/>
        <v>0</v>
      </c>
      <c r="CC85" s="121">
        <f t="shared" si="85"/>
        <v>0</v>
      </c>
      <c r="CD85" s="121">
        <f t="shared" si="85"/>
        <v>0</v>
      </c>
      <c r="CE85" s="121">
        <f t="shared" si="85"/>
        <v>0</v>
      </c>
      <c r="CF85" s="121">
        <f t="shared" si="85"/>
        <v>0</v>
      </c>
      <c r="CG85" s="121">
        <f t="shared" si="85"/>
        <v>0</v>
      </c>
      <c r="CH85" s="121">
        <f t="shared" si="85"/>
        <v>0</v>
      </c>
      <c r="CI85" s="121">
        <f t="shared" si="85"/>
        <v>0</v>
      </c>
      <c r="CJ85" s="121">
        <f t="shared" si="85"/>
        <v>0</v>
      </c>
      <c r="CK85" s="121">
        <f t="shared" si="85"/>
        <v>0</v>
      </c>
      <c r="CL85" s="121">
        <f t="shared" si="85"/>
        <v>0</v>
      </c>
      <c r="CM85" s="121">
        <f t="shared" si="85"/>
        <v>0</v>
      </c>
      <c r="CN85" s="121">
        <f t="shared" si="85"/>
        <v>0</v>
      </c>
      <c r="CO85" s="121">
        <f t="shared" si="85"/>
        <v>0</v>
      </c>
      <c r="CP85" s="121">
        <f t="shared" si="85"/>
        <v>0</v>
      </c>
      <c r="CQ85" s="121">
        <f t="shared" si="85"/>
        <v>0</v>
      </c>
      <c r="CR85" s="121">
        <f t="shared" si="85"/>
        <v>0</v>
      </c>
      <c r="CS85" s="121">
        <f t="shared" si="85"/>
        <v>0</v>
      </c>
      <c r="CT85" s="121">
        <f t="shared" si="85"/>
        <v>0</v>
      </c>
      <c r="CU85" s="121">
        <f t="shared" si="85"/>
        <v>0</v>
      </c>
      <c r="CV85" s="121">
        <f t="shared" si="85"/>
        <v>0</v>
      </c>
      <c r="CW85" s="121">
        <f t="shared" si="85"/>
        <v>0</v>
      </c>
      <c r="CX85" s="121">
        <f t="shared" si="85"/>
        <v>0</v>
      </c>
      <c r="CY85" s="121">
        <f t="shared" si="85"/>
        <v>0</v>
      </c>
      <c r="CZ85" s="160">
        <f t="shared" si="85"/>
        <v>0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0.11554396666666668</v>
      </c>
      <c r="M86" s="152">
        <f>M84+M85</f>
        <v>8.2210633333333324E-2</v>
      </c>
      <c r="N86" s="152">
        <f>N84+N85</f>
        <v>8.2210633333333338E-2</v>
      </c>
      <c r="O86" s="121"/>
      <c r="P86" s="152">
        <f>P84+P85</f>
        <v>8.2210625112270008E-2</v>
      </c>
      <c r="Q86" s="152">
        <f>Q84+Q85</f>
        <v>8.2210633333333338E-2</v>
      </c>
      <c r="R86" s="121"/>
      <c r="S86" s="152">
        <f>S84+S85</f>
        <v>8.2210625112270008E-2</v>
      </c>
      <c r="T86" s="152">
        <f>T84+T85</f>
        <v>8.2210633333333338E-2</v>
      </c>
      <c r="U86" s="152">
        <f>U84+U85</f>
        <v>8.2210633333333338E-2</v>
      </c>
      <c r="V86" s="121"/>
      <c r="W86" s="152">
        <f t="shared" ref="W86:CH86" si="86">W84+W85</f>
        <v>8.2210625112270064E-2</v>
      </c>
      <c r="X86" s="152">
        <f t="shared" si="86"/>
        <v>8.2210633333333338E-2</v>
      </c>
      <c r="Y86" s="152">
        <f t="shared" si="86"/>
        <v>8.2210633333333338E-2</v>
      </c>
      <c r="Z86" s="152">
        <f t="shared" si="86"/>
        <v>8.2210633333333227E-2</v>
      </c>
      <c r="AA86" s="152">
        <f t="shared" si="86"/>
        <v>8.2210633333333227E-2</v>
      </c>
      <c r="AB86" s="152">
        <f t="shared" si="86"/>
        <v>8.2210633333333227E-2</v>
      </c>
      <c r="AC86" s="152">
        <f t="shared" si="86"/>
        <v>8.2210633333333227E-2</v>
      </c>
      <c r="AD86" s="152">
        <f t="shared" si="86"/>
        <v>8.2210633333333227E-2</v>
      </c>
      <c r="AE86" s="152">
        <f t="shared" si="86"/>
        <v>8.2210633333333227E-2</v>
      </c>
      <c r="AF86" s="152">
        <f t="shared" si="86"/>
        <v>8.2210633333333227E-2</v>
      </c>
      <c r="AG86" s="152">
        <f t="shared" si="86"/>
        <v>8.2210633333333227E-2</v>
      </c>
      <c r="AH86" s="152">
        <f t="shared" si="86"/>
        <v>8.2210633333333227E-2</v>
      </c>
      <c r="AI86" s="152">
        <f t="shared" si="86"/>
        <v>8.2210633333333227E-2</v>
      </c>
      <c r="AJ86" s="152">
        <f t="shared" si="86"/>
        <v>8.2210633333333227E-2</v>
      </c>
      <c r="AK86" s="152">
        <f t="shared" si="86"/>
        <v>8.2210633333333227E-2</v>
      </c>
      <c r="AL86" s="152">
        <f t="shared" si="86"/>
        <v>8.2210633333333227E-2</v>
      </c>
      <c r="AM86" s="152">
        <f t="shared" si="86"/>
        <v>8.2210633333333227E-2</v>
      </c>
      <c r="AN86" s="152">
        <f t="shared" si="86"/>
        <v>8.2210633333333227E-2</v>
      </c>
      <c r="AO86" s="152">
        <f t="shared" si="86"/>
        <v>8.2210633333333227E-2</v>
      </c>
      <c r="AP86" s="152">
        <f t="shared" si="86"/>
        <v>8.2210633333333227E-2</v>
      </c>
      <c r="AQ86" s="152">
        <f t="shared" si="86"/>
        <v>8.2210633333333227E-2</v>
      </c>
      <c r="AR86" s="152">
        <f t="shared" si="86"/>
        <v>8.2210633333333227E-2</v>
      </c>
      <c r="AS86" s="152">
        <f t="shared" si="86"/>
        <v>8.2210633333333227E-2</v>
      </c>
      <c r="AT86" s="152">
        <f t="shared" si="86"/>
        <v>8.2210633333333227E-2</v>
      </c>
      <c r="AU86" s="152">
        <f t="shared" si="86"/>
        <v>8.2210633333333227E-2</v>
      </c>
      <c r="AV86" s="152">
        <f t="shared" si="86"/>
        <v>8.2210633333333227E-2</v>
      </c>
      <c r="AW86" s="152">
        <f t="shared" si="86"/>
        <v>8.2210633333333227E-2</v>
      </c>
      <c r="AX86" s="152">
        <f t="shared" si="86"/>
        <v>8.2210633333333227E-2</v>
      </c>
      <c r="AY86" s="152">
        <f t="shared" si="86"/>
        <v>8.2210633333333227E-2</v>
      </c>
      <c r="AZ86" s="152">
        <f t="shared" si="86"/>
        <v>8.2210633333333227E-2</v>
      </c>
      <c r="BA86" s="152">
        <f t="shared" si="86"/>
        <v>8.2210633333333227E-2</v>
      </c>
      <c r="BB86" s="152">
        <f t="shared" si="86"/>
        <v>8.2210633333333227E-2</v>
      </c>
      <c r="BC86" s="152">
        <f t="shared" si="86"/>
        <v>8.2210633333333227E-2</v>
      </c>
      <c r="BD86" s="152">
        <f t="shared" si="86"/>
        <v>8.2210633333333227E-2</v>
      </c>
      <c r="BE86" s="152">
        <f t="shared" si="86"/>
        <v>8.2210633333333227E-2</v>
      </c>
      <c r="BF86" s="152">
        <f t="shared" si="86"/>
        <v>8.2210633333333227E-2</v>
      </c>
      <c r="BG86" s="152">
        <f t="shared" si="86"/>
        <v>8.2210633333333227E-2</v>
      </c>
      <c r="BH86" s="152">
        <f t="shared" si="86"/>
        <v>8.2210633333333227E-2</v>
      </c>
      <c r="BI86" s="152">
        <f t="shared" si="86"/>
        <v>8.2210633333333227E-2</v>
      </c>
      <c r="BJ86" s="152">
        <f t="shared" si="86"/>
        <v>8.2210633333333227E-2</v>
      </c>
      <c r="BK86" s="152">
        <f t="shared" si="86"/>
        <v>8.2210633333333671E-2</v>
      </c>
      <c r="BL86" s="152">
        <f t="shared" si="86"/>
        <v>8.2210633333333227E-2</v>
      </c>
      <c r="BM86" s="152">
        <f t="shared" si="86"/>
        <v>8.2210633333333227E-2</v>
      </c>
      <c r="BN86" s="152">
        <f t="shared" si="86"/>
        <v>8.2210633333333227E-2</v>
      </c>
      <c r="BO86" s="152">
        <f t="shared" si="86"/>
        <v>8.2210633333333227E-2</v>
      </c>
      <c r="BP86" s="152">
        <f t="shared" si="86"/>
        <v>8.2210633333333227E-2</v>
      </c>
      <c r="BQ86" s="152">
        <f t="shared" si="86"/>
        <v>8.2210633333333227E-2</v>
      </c>
      <c r="BR86" s="152">
        <f t="shared" si="86"/>
        <v>8.2210633333333227E-2</v>
      </c>
      <c r="BS86" s="152">
        <f t="shared" si="86"/>
        <v>8.2210633333333227E-2</v>
      </c>
      <c r="BT86" s="152">
        <f t="shared" si="86"/>
        <v>8.2210633333333227E-2</v>
      </c>
      <c r="BU86" s="152">
        <f t="shared" si="86"/>
        <v>8.2210633333333227E-2</v>
      </c>
      <c r="BV86" s="152">
        <f t="shared" si="86"/>
        <v>8.2210633333333227E-2</v>
      </c>
      <c r="BW86" s="152">
        <f t="shared" si="86"/>
        <v>8.2210633333333227E-2</v>
      </c>
      <c r="BX86" s="152">
        <f t="shared" si="86"/>
        <v>8.2210633333333227E-2</v>
      </c>
      <c r="BY86" s="152">
        <f t="shared" si="86"/>
        <v>8.2210633333333227E-2</v>
      </c>
      <c r="BZ86" s="152">
        <f t="shared" si="86"/>
        <v>8.2210633333333227E-2</v>
      </c>
      <c r="CA86" s="152">
        <f t="shared" si="86"/>
        <v>8.2210633333333227E-2</v>
      </c>
      <c r="CB86" s="152">
        <f t="shared" si="86"/>
        <v>8.2210633333333227E-2</v>
      </c>
      <c r="CC86" s="152">
        <f t="shared" si="86"/>
        <v>8.2210633333333227E-2</v>
      </c>
      <c r="CD86" s="152">
        <f t="shared" si="86"/>
        <v>8.2210633333333227E-2</v>
      </c>
      <c r="CE86" s="152">
        <f t="shared" si="86"/>
        <v>8.2210633333333227E-2</v>
      </c>
      <c r="CF86" s="152">
        <f t="shared" si="86"/>
        <v>8.2210633333333227E-2</v>
      </c>
      <c r="CG86" s="152">
        <f t="shared" si="86"/>
        <v>8.2210633333333227E-2</v>
      </c>
      <c r="CH86" s="152">
        <f t="shared" si="86"/>
        <v>8.2210633333333227E-2</v>
      </c>
      <c r="CI86" s="152">
        <f t="shared" ref="CI86:CZ86" si="87">CI84+CI85</f>
        <v>8.2210633333333227E-2</v>
      </c>
      <c r="CJ86" s="152">
        <f t="shared" si="87"/>
        <v>8.2210633333333227E-2</v>
      </c>
      <c r="CK86" s="152">
        <f t="shared" si="87"/>
        <v>8.2210633333333227E-2</v>
      </c>
      <c r="CL86" s="152">
        <f t="shared" si="87"/>
        <v>8.2210633333333227E-2</v>
      </c>
      <c r="CM86" s="152">
        <f t="shared" si="87"/>
        <v>8.2210633333333227E-2</v>
      </c>
      <c r="CN86" s="152">
        <f t="shared" si="87"/>
        <v>8.2210633333333227E-2</v>
      </c>
      <c r="CO86" s="152">
        <f t="shared" si="87"/>
        <v>8.2210633333333227E-2</v>
      </c>
      <c r="CP86" s="152">
        <f t="shared" si="87"/>
        <v>8.2210633333333227E-2</v>
      </c>
      <c r="CQ86" s="152">
        <f t="shared" si="87"/>
        <v>8.2210633333333227E-2</v>
      </c>
      <c r="CR86" s="152">
        <f t="shared" si="87"/>
        <v>8.2210633333333227E-2</v>
      </c>
      <c r="CS86" s="152">
        <f t="shared" si="87"/>
        <v>8.2210633333333227E-2</v>
      </c>
      <c r="CT86" s="152">
        <f t="shared" si="87"/>
        <v>8.2210633333333227E-2</v>
      </c>
      <c r="CU86" s="152">
        <f t="shared" si="87"/>
        <v>8.2210633333333227E-2</v>
      </c>
      <c r="CV86" s="152">
        <f t="shared" si="87"/>
        <v>8.2210633333333227E-2</v>
      </c>
      <c r="CW86" s="152">
        <f t="shared" si="87"/>
        <v>8.2210633333333227E-2</v>
      </c>
      <c r="CX86" s="152">
        <f t="shared" si="87"/>
        <v>8.2210633333333227E-2</v>
      </c>
      <c r="CY86" s="152">
        <f t="shared" si="87"/>
        <v>8.2210633333333227E-2</v>
      </c>
      <c r="CZ86" s="179">
        <f t="shared" si="87"/>
        <v>8.2210633333333227E-2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0.11554396666666668</v>
      </c>
      <c r="M87" s="145">
        <f t="shared" ref="M87:BX87" si="88">M86+L87</f>
        <v>0.1977546</v>
      </c>
      <c r="N87" s="145">
        <f t="shared" si="88"/>
        <v>0.27996523333333334</v>
      </c>
      <c r="O87" s="145">
        <f t="shared" si="88"/>
        <v>0.27996523333333334</v>
      </c>
      <c r="P87" s="145">
        <f t="shared" si="88"/>
        <v>0.36217585844560335</v>
      </c>
      <c r="Q87" s="145">
        <f t="shared" si="88"/>
        <v>0.44438649177893669</v>
      </c>
      <c r="R87" s="145">
        <f t="shared" si="88"/>
        <v>0.44438649177893669</v>
      </c>
      <c r="S87" s="145">
        <f t="shared" si="88"/>
        <v>0.5265971168912067</v>
      </c>
      <c r="T87" s="145">
        <f t="shared" si="88"/>
        <v>0.60880775022454003</v>
      </c>
      <c r="U87" s="145">
        <f t="shared" si="88"/>
        <v>0.69101838355787337</v>
      </c>
      <c r="V87" s="145">
        <f t="shared" si="88"/>
        <v>0.69101838355787337</v>
      </c>
      <c r="W87" s="145">
        <f t="shared" si="88"/>
        <v>0.77322900867014344</v>
      </c>
      <c r="X87" s="145">
        <f t="shared" si="88"/>
        <v>0.85543964200347677</v>
      </c>
      <c r="Y87" s="145">
        <f t="shared" si="88"/>
        <v>0.93765027533681011</v>
      </c>
      <c r="Z87" s="145">
        <f t="shared" si="88"/>
        <v>1.0198609086701433</v>
      </c>
      <c r="AA87" s="145">
        <f t="shared" si="88"/>
        <v>1.1020715420034766</v>
      </c>
      <c r="AB87" s="145">
        <f t="shared" si="88"/>
        <v>1.1842821753368098</v>
      </c>
      <c r="AC87" s="145">
        <f t="shared" si="88"/>
        <v>1.266492808670143</v>
      </c>
      <c r="AD87" s="145">
        <f t="shared" si="88"/>
        <v>1.3487034420034762</v>
      </c>
      <c r="AE87" s="145">
        <f t="shared" si="88"/>
        <v>1.4309140753368095</v>
      </c>
      <c r="AF87" s="145">
        <f t="shared" si="88"/>
        <v>1.5131247086701427</v>
      </c>
      <c r="AG87" s="145">
        <f t="shared" si="88"/>
        <v>1.5953353420034759</v>
      </c>
      <c r="AH87" s="145">
        <f t="shared" si="88"/>
        <v>1.6775459753368092</v>
      </c>
      <c r="AI87" s="145">
        <f t="shared" si="88"/>
        <v>1.7597566086701424</v>
      </c>
      <c r="AJ87" s="145">
        <f t="shared" si="88"/>
        <v>1.8419672420034756</v>
      </c>
      <c r="AK87" s="145">
        <f t="shared" si="88"/>
        <v>1.9241778753368088</v>
      </c>
      <c r="AL87" s="145">
        <f t="shared" si="88"/>
        <v>2.0063885086701418</v>
      </c>
      <c r="AM87" s="145">
        <f t="shared" si="88"/>
        <v>2.0885991420034751</v>
      </c>
      <c r="AN87" s="145">
        <f t="shared" si="88"/>
        <v>2.1708097753368083</v>
      </c>
      <c r="AO87" s="145">
        <f t="shared" si="88"/>
        <v>2.2530204086701415</v>
      </c>
      <c r="AP87" s="145">
        <f t="shared" si="88"/>
        <v>2.3352310420034748</v>
      </c>
      <c r="AQ87" s="145">
        <f t="shared" si="88"/>
        <v>2.417441675336808</v>
      </c>
      <c r="AR87" s="145">
        <f t="shared" si="88"/>
        <v>2.4996523086701412</v>
      </c>
      <c r="AS87" s="145">
        <f t="shared" si="88"/>
        <v>2.5818629420034744</v>
      </c>
      <c r="AT87" s="145">
        <f t="shared" si="88"/>
        <v>2.6640735753368077</v>
      </c>
      <c r="AU87" s="145">
        <f t="shared" si="88"/>
        <v>2.7462842086701409</v>
      </c>
      <c r="AV87" s="145">
        <f t="shared" si="88"/>
        <v>2.8284948420034741</v>
      </c>
      <c r="AW87" s="145">
        <f t="shared" si="88"/>
        <v>2.9107054753368073</v>
      </c>
      <c r="AX87" s="145">
        <f t="shared" si="88"/>
        <v>2.9929161086701406</v>
      </c>
      <c r="AY87" s="145">
        <f t="shared" si="88"/>
        <v>3.0751267420034738</v>
      </c>
      <c r="AZ87" s="145">
        <f t="shared" si="88"/>
        <v>3.157337375336807</v>
      </c>
      <c r="BA87" s="145">
        <f t="shared" si="88"/>
        <v>3.2395480086701403</v>
      </c>
      <c r="BB87" s="145">
        <f t="shared" si="88"/>
        <v>3.3217586420034735</v>
      </c>
      <c r="BC87" s="145">
        <f t="shared" si="88"/>
        <v>3.4039692753368067</v>
      </c>
      <c r="BD87" s="145">
        <f t="shared" si="88"/>
        <v>3.4861799086701399</v>
      </c>
      <c r="BE87" s="145">
        <f t="shared" si="88"/>
        <v>3.5683905420034732</v>
      </c>
      <c r="BF87" s="145">
        <f t="shared" si="88"/>
        <v>3.6506011753368064</v>
      </c>
      <c r="BG87" s="145">
        <f t="shared" si="88"/>
        <v>3.7328118086701396</v>
      </c>
      <c r="BH87" s="145">
        <f t="shared" si="88"/>
        <v>3.8150224420034728</v>
      </c>
      <c r="BI87" s="145">
        <f t="shared" si="88"/>
        <v>3.8972330753368061</v>
      </c>
      <c r="BJ87" s="145">
        <f t="shared" si="88"/>
        <v>3.9794437086701393</v>
      </c>
      <c r="BK87" s="145">
        <f t="shared" si="88"/>
        <v>4.0616543420034734</v>
      </c>
      <c r="BL87" s="145">
        <f t="shared" si="88"/>
        <v>4.1438649753368066</v>
      </c>
      <c r="BM87" s="145">
        <f t="shared" si="88"/>
        <v>4.2260756086701399</v>
      </c>
      <c r="BN87" s="145">
        <f t="shared" si="88"/>
        <v>4.3082862420034731</v>
      </c>
      <c r="BO87" s="145">
        <f t="shared" si="88"/>
        <v>4.3904968753368063</v>
      </c>
      <c r="BP87" s="145">
        <f t="shared" si="88"/>
        <v>4.4727075086701396</v>
      </c>
      <c r="BQ87" s="145">
        <f t="shared" si="88"/>
        <v>4.5549181420034728</v>
      </c>
      <c r="BR87" s="145">
        <f t="shared" si="88"/>
        <v>4.637128775336806</v>
      </c>
      <c r="BS87" s="145">
        <f t="shared" si="88"/>
        <v>4.7193394086701392</v>
      </c>
      <c r="BT87" s="145">
        <f t="shared" si="88"/>
        <v>4.8015500420034725</v>
      </c>
      <c r="BU87" s="145">
        <f t="shared" si="88"/>
        <v>4.8837606753368057</v>
      </c>
      <c r="BV87" s="145">
        <f t="shared" si="88"/>
        <v>4.9659713086701389</v>
      </c>
      <c r="BW87" s="145">
        <f t="shared" si="88"/>
        <v>5.0481819420034721</v>
      </c>
      <c r="BX87" s="145">
        <f t="shared" si="88"/>
        <v>5.1303925753368054</v>
      </c>
      <c r="BY87" s="145">
        <f t="shared" ref="BY87:CZ87" si="89">BY86+BX87</f>
        <v>5.2126032086701386</v>
      </c>
      <c r="BZ87" s="145">
        <f t="shared" si="89"/>
        <v>5.2948138420034718</v>
      </c>
      <c r="CA87" s="145">
        <f t="shared" si="89"/>
        <v>5.3770244753368051</v>
      </c>
      <c r="CB87" s="145">
        <f t="shared" si="89"/>
        <v>5.4592351086701383</v>
      </c>
      <c r="CC87" s="145">
        <f t="shared" si="89"/>
        <v>5.5414457420034715</v>
      </c>
      <c r="CD87" s="145">
        <f t="shared" si="89"/>
        <v>5.6236563753368047</v>
      </c>
      <c r="CE87" s="145">
        <f t="shared" si="89"/>
        <v>5.705867008670138</v>
      </c>
      <c r="CF87" s="145">
        <f t="shared" si="89"/>
        <v>5.7880776420034712</v>
      </c>
      <c r="CG87" s="145">
        <f t="shared" si="89"/>
        <v>5.8702882753368044</v>
      </c>
      <c r="CH87" s="145">
        <f t="shared" si="89"/>
        <v>5.9524989086701376</v>
      </c>
      <c r="CI87" s="145">
        <f t="shared" si="89"/>
        <v>6.0347095420034709</v>
      </c>
      <c r="CJ87" s="145">
        <f t="shared" si="89"/>
        <v>6.1169201753368041</v>
      </c>
      <c r="CK87" s="145">
        <f t="shared" si="89"/>
        <v>6.1991308086701373</v>
      </c>
      <c r="CL87" s="145">
        <f t="shared" si="89"/>
        <v>6.2813414420034706</v>
      </c>
      <c r="CM87" s="145">
        <f t="shared" si="89"/>
        <v>6.3635520753368038</v>
      </c>
      <c r="CN87" s="145">
        <f t="shared" si="89"/>
        <v>6.445762708670137</v>
      </c>
      <c r="CO87" s="145">
        <f t="shared" si="89"/>
        <v>6.5279733420034702</v>
      </c>
      <c r="CP87" s="145">
        <f t="shared" si="89"/>
        <v>6.6101839753368035</v>
      </c>
      <c r="CQ87" s="145">
        <f t="shared" si="89"/>
        <v>6.6923946086701367</v>
      </c>
      <c r="CR87" s="145">
        <f t="shared" si="89"/>
        <v>6.7746052420034699</v>
      </c>
      <c r="CS87" s="145">
        <f t="shared" si="89"/>
        <v>6.8568158753368031</v>
      </c>
      <c r="CT87" s="145">
        <f t="shared" si="89"/>
        <v>6.9390265086701364</v>
      </c>
      <c r="CU87" s="145">
        <f t="shared" si="89"/>
        <v>7.0212371420034696</v>
      </c>
      <c r="CV87" s="145">
        <f t="shared" si="89"/>
        <v>7.1034477753368028</v>
      </c>
      <c r="CW87" s="145">
        <f t="shared" si="89"/>
        <v>7.1856584086701361</v>
      </c>
      <c r="CX87" s="145">
        <f t="shared" si="89"/>
        <v>7.2678690420034693</v>
      </c>
      <c r="CY87" s="145">
        <f t="shared" si="89"/>
        <v>7.3500796753368025</v>
      </c>
      <c r="CZ87" s="164">
        <f t="shared" si="89"/>
        <v>7.4322903086701357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90">E54</f>
        <v>0</v>
      </c>
      <c r="F88" s="166">
        <f t="shared" si="90"/>
        <v>0</v>
      </c>
      <c r="G88" s="166">
        <f t="shared" si="90"/>
        <v>0</v>
      </c>
      <c r="H88" s="166">
        <f t="shared" si="90"/>
        <v>0</v>
      </c>
      <c r="I88" s="166">
        <f t="shared" si="90"/>
        <v>0</v>
      </c>
      <c r="J88" s="166">
        <f t="shared" si="90"/>
        <v>0</v>
      </c>
      <c r="K88" s="166">
        <f t="shared" si="90"/>
        <v>0</v>
      </c>
      <c r="L88" s="166">
        <f>L$54</f>
        <v>0.11554396666666668</v>
      </c>
      <c r="M88" s="166">
        <f>M$54</f>
        <v>8.2210633333333324E-2</v>
      </c>
      <c r="N88" s="166">
        <f>N$54</f>
        <v>8.2210633333333338E-2</v>
      </c>
      <c r="O88" s="166">
        <f>O54</f>
        <v>0</v>
      </c>
      <c r="P88" s="166">
        <f>P$54</f>
        <v>8.2210625112270008E-2</v>
      </c>
      <c r="Q88" s="166">
        <f>Q$54</f>
        <v>8.2210633333333338E-2</v>
      </c>
      <c r="R88" s="166">
        <f>R54</f>
        <v>0</v>
      </c>
      <c r="S88" s="166">
        <f>S$54</f>
        <v>8.2210625112269953E-2</v>
      </c>
      <c r="T88" s="166">
        <f>T$54</f>
        <v>8.2210633333333338E-2</v>
      </c>
      <c r="U88" s="166">
        <f>U$54</f>
        <v>8.2210633333333338E-2</v>
      </c>
      <c r="V88" s="166">
        <f>V54</f>
        <v>0</v>
      </c>
      <c r="W88" s="166">
        <f t="shared" ref="W88:CH88" si="91">W$54</f>
        <v>8.2210625112270064E-2</v>
      </c>
      <c r="X88" s="166">
        <f t="shared" si="91"/>
        <v>8.2210633333333338E-2</v>
      </c>
      <c r="Y88" s="166">
        <f t="shared" si="91"/>
        <v>8.2210633333333338E-2</v>
      </c>
      <c r="Z88" s="166">
        <f t="shared" si="91"/>
        <v>8.2210633333333338E-2</v>
      </c>
      <c r="AA88" s="166">
        <f t="shared" si="91"/>
        <v>8.2210633333333449E-2</v>
      </c>
      <c r="AB88" s="166">
        <f t="shared" si="91"/>
        <v>8.2210633333333227E-2</v>
      </c>
      <c r="AC88" s="166">
        <f t="shared" si="91"/>
        <v>8.2210633333333227E-2</v>
      </c>
      <c r="AD88" s="166">
        <f t="shared" si="91"/>
        <v>8.2210633333333227E-2</v>
      </c>
      <c r="AE88" s="166">
        <f t="shared" si="91"/>
        <v>8.2210633333333227E-2</v>
      </c>
      <c r="AF88" s="166">
        <f t="shared" si="91"/>
        <v>8.2210633333333227E-2</v>
      </c>
      <c r="AG88" s="166">
        <f t="shared" si="91"/>
        <v>8.2210633333333227E-2</v>
      </c>
      <c r="AH88" s="166">
        <f t="shared" si="91"/>
        <v>8.2210633333333227E-2</v>
      </c>
      <c r="AI88" s="166">
        <f t="shared" si="91"/>
        <v>8.2210633333333227E-2</v>
      </c>
      <c r="AJ88" s="166">
        <f t="shared" si="91"/>
        <v>8.2210633333333227E-2</v>
      </c>
      <c r="AK88" s="166">
        <f t="shared" si="91"/>
        <v>8.2210633333333227E-2</v>
      </c>
      <c r="AL88" s="166">
        <f t="shared" si="91"/>
        <v>8.2210633333333227E-2</v>
      </c>
      <c r="AM88" s="166">
        <f t="shared" si="91"/>
        <v>8.2210633333333227E-2</v>
      </c>
      <c r="AN88" s="166">
        <f t="shared" si="91"/>
        <v>8.2210633333333227E-2</v>
      </c>
      <c r="AO88" s="166">
        <f t="shared" si="91"/>
        <v>8.2210633333333227E-2</v>
      </c>
      <c r="AP88" s="166">
        <f t="shared" si="91"/>
        <v>8.2210633333333227E-2</v>
      </c>
      <c r="AQ88" s="166">
        <f t="shared" si="91"/>
        <v>8.2210633333333227E-2</v>
      </c>
      <c r="AR88" s="166">
        <f t="shared" si="91"/>
        <v>8.2210633333333227E-2</v>
      </c>
      <c r="AS88" s="166">
        <f t="shared" si="91"/>
        <v>8.2210633333333227E-2</v>
      </c>
      <c r="AT88" s="166">
        <f t="shared" si="91"/>
        <v>8.2210633333333227E-2</v>
      </c>
      <c r="AU88" s="166">
        <f t="shared" si="91"/>
        <v>8.2210633333333227E-2</v>
      </c>
      <c r="AV88" s="166">
        <f t="shared" si="91"/>
        <v>8.2210633333333227E-2</v>
      </c>
      <c r="AW88" s="166">
        <f t="shared" si="91"/>
        <v>8.2210633333333227E-2</v>
      </c>
      <c r="AX88" s="166">
        <f t="shared" si="91"/>
        <v>8.2210633333333227E-2</v>
      </c>
      <c r="AY88" s="166">
        <f t="shared" si="91"/>
        <v>8.2210633333333227E-2</v>
      </c>
      <c r="AZ88" s="166">
        <f t="shared" si="91"/>
        <v>8.2210633333333227E-2</v>
      </c>
      <c r="BA88" s="166">
        <f t="shared" si="91"/>
        <v>8.2210633333333227E-2</v>
      </c>
      <c r="BB88" s="166">
        <f t="shared" si="91"/>
        <v>8.2210633333333227E-2</v>
      </c>
      <c r="BC88" s="166">
        <f t="shared" si="91"/>
        <v>8.2210633333333227E-2</v>
      </c>
      <c r="BD88" s="166">
        <f t="shared" si="91"/>
        <v>8.2210633333333227E-2</v>
      </c>
      <c r="BE88" s="166">
        <f t="shared" si="91"/>
        <v>8.2210633333333227E-2</v>
      </c>
      <c r="BF88" s="166">
        <f t="shared" si="91"/>
        <v>8.2210633333333227E-2</v>
      </c>
      <c r="BG88" s="166">
        <f t="shared" si="91"/>
        <v>8.2210633333333227E-2</v>
      </c>
      <c r="BH88" s="166">
        <f t="shared" si="91"/>
        <v>8.2210633333333227E-2</v>
      </c>
      <c r="BI88" s="166">
        <f t="shared" si="91"/>
        <v>8.2210633333333227E-2</v>
      </c>
      <c r="BJ88" s="166">
        <f t="shared" si="91"/>
        <v>8.2210633333333227E-2</v>
      </c>
      <c r="BK88" s="166">
        <f t="shared" si="91"/>
        <v>8.2210633333333227E-2</v>
      </c>
      <c r="BL88" s="166">
        <f t="shared" si="91"/>
        <v>8.2210633333333227E-2</v>
      </c>
      <c r="BM88" s="166">
        <f t="shared" si="91"/>
        <v>8.2210633333333227E-2</v>
      </c>
      <c r="BN88" s="166">
        <f t="shared" si="91"/>
        <v>8.2210633333333227E-2</v>
      </c>
      <c r="BO88" s="166">
        <f t="shared" si="91"/>
        <v>8.2210633333333227E-2</v>
      </c>
      <c r="BP88" s="166">
        <f t="shared" si="91"/>
        <v>8.2210633333333227E-2</v>
      </c>
      <c r="BQ88" s="166">
        <f t="shared" si="91"/>
        <v>8.2210633333333227E-2</v>
      </c>
      <c r="BR88" s="166">
        <f t="shared" si="91"/>
        <v>8.2210633333333227E-2</v>
      </c>
      <c r="BS88" s="166">
        <f t="shared" si="91"/>
        <v>8.2210633333333227E-2</v>
      </c>
      <c r="BT88" s="166">
        <f t="shared" si="91"/>
        <v>8.2210633333333227E-2</v>
      </c>
      <c r="BU88" s="166">
        <f t="shared" si="91"/>
        <v>8.2210633333333227E-2</v>
      </c>
      <c r="BV88" s="166">
        <f t="shared" si="91"/>
        <v>8.2210633333333227E-2</v>
      </c>
      <c r="BW88" s="166">
        <f t="shared" si="91"/>
        <v>8.2210633333333227E-2</v>
      </c>
      <c r="BX88" s="166">
        <f t="shared" si="91"/>
        <v>8.2210633333333227E-2</v>
      </c>
      <c r="BY88" s="166">
        <f t="shared" si="91"/>
        <v>8.2210633333333227E-2</v>
      </c>
      <c r="BZ88" s="166">
        <f t="shared" si="91"/>
        <v>8.2210633333333227E-2</v>
      </c>
      <c r="CA88" s="166">
        <f t="shared" si="91"/>
        <v>8.2210633333333227E-2</v>
      </c>
      <c r="CB88" s="166">
        <f t="shared" si="91"/>
        <v>8.2210633333333227E-2</v>
      </c>
      <c r="CC88" s="166">
        <f t="shared" si="91"/>
        <v>8.2210633333333227E-2</v>
      </c>
      <c r="CD88" s="166">
        <f t="shared" si="91"/>
        <v>8.2210633333333227E-2</v>
      </c>
      <c r="CE88" s="166">
        <f t="shared" si="91"/>
        <v>8.2210633333333227E-2</v>
      </c>
      <c r="CF88" s="166">
        <f t="shared" si="91"/>
        <v>8.2210633333333227E-2</v>
      </c>
      <c r="CG88" s="166">
        <f t="shared" si="91"/>
        <v>8.2210633333333227E-2</v>
      </c>
      <c r="CH88" s="166">
        <f t="shared" si="91"/>
        <v>8.2210633333333227E-2</v>
      </c>
      <c r="CI88" s="166">
        <f t="shared" ref="CI88:CZ88" si="92">CI$54</f>
        <v>8.2210633333333227E-2</v>
      </c>
      <c r="CJ88" s="166">
        <f t="shared" si="92"/>
        <v>8.2210633333333227E-2</v>
      </c>
      <c r="CK88" s="166">
        <f t="shared" si="92"/>
        <v>8.2210633333333227E-2</v>
      </c>
      <c r="CL88" s="166">
        <f t="shared" si="92"/>
        <v>8.2210633333333227E-2</v>
      </c>
      <c r="CM88" s="166">
        <f t="shared" si="92"/>
        <v>8.2210633333333227E-2</v>
      </c>
      <c r="CN88" s="166">
        <f t="shared" si="92"/>
        <v>8.2210633333333227E-2</v>
      </c>
      <c r="CO88" s="166">
        <f t="shared" si="92"/>
        <v>8.2210633333333227E-2</v>
      </c>
      <c r="CP88" s="166">
        <f t="shared" si="92"/>
        <v>8.2210633333333227E-2</v>
      </c>
      <c r="CQ88" s="166">
        <f t="shared" si="92"/>
        <v>8.2210633333333227E-2</v>
      </c>
      <c r="CR88" s="166">
        <f t="shared" si="92"/>
        <v>8.2210633333333227E-2</v>
      </c>
      <c r="CS88" s="166">
        <f t="shared" si="92"/>
        <v>8.2210633333333227E-2</v>
      </c>
      <c r="CT88" s="166">
        <f t="shared" si="92"/>
        <v>8.2210633333333227E-2</v>
      </c>
      <c r="CU88" s="166">
        <f t="shared" si="92"/>
        <v>8.2210633333333227E-2</v>
      </c>
      <c r="CV88" s="166">
        <f t="shared" si="92"/>
        <v>8.2210633333333227E-2</v>
      </c>
      <c r="CW88" s="166">
        <f t="shared" si="92"/>
        <v>8.2210633333333227E-2</v>
      </c>
      <c r="CX88" s="166">
        <f t="shared" si="92"/>
        <v>8.2210633333333227E-2</v>
      </c>
      <c r="CY88" s="166">
        <f t="shared" si="92"/>
        <v>8.2210633333333227E-2</v>
      </c>
      <c r="CZ88" s="175">
        <f t="shared" si="92"/>
        <v>8.2210633333333227E-2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0</v>
      </c>
      <c r="M89" s="121">
        <f>$E$70</f>
        <v>0</v>
      </c>
      <c r="N89" s="121">
        <f>$E$70</f>
        <v>0</v>
      </c>
      <c r="O89" s="121"/>
      <c r="P89" s="121">
        <f>$E$70</f>
        <v>0</v>
      </c>
      <c r="Q89" s="121">
        <f>$E$70</f>
        <v>0</v>
      </c>
      <c r="R89" s="121"/>
      <c r="S89" s="121">
        <f>$E$70</f>
        <v>0</v>
      </c>
      <c r="T89" s="121">
        <f>$E$70</f>
        <v>0</v>
      </c>
      <c r="U89" s="121">
        <f>$E$70</f>
        <v>0</v>
      </c>
      <c r="V89" s="121"/>
      <c r="W89" s="121">
        <f t="shared" ref="W89:CH89" si="93">$E$70</f>
        <v>0</v>
      </c>
      <c r="X89" s="121">
        <f t="shared" si="93"/>
        <v>0</v>
      </c>
      <c r="Y89" s="121">
        <f t="shared" si="93"/>
        <v>0</v>
      </c>
      <c r="Z89" s="121">
        <f t="shared" si="93"/>
        <v>0</v>
      </c>
      <c r="AA89" s="121">
        <f t="shared" si="93"/>
        <v>0</v>
      </c>
      <c r="AB89" s="121">
        <f t="shared" si="93"/>
        <v>0</v>
      </c>
      <c r="AC89" s="121">
        <f t="shared" si="93"/>
        <v>0</v>
      </c>
      <c r="AD89" s="121">
        <f t="shared" si="93"/>
        <v>0</v>
      </c>
      <c r="AE89" s="121">
        <f t="shared" si="93"/>
        <v>0</v>
      </c>
      <c r="AF89" s="121">
        <f t="shared" si="93"/>
        <v>0</v>
      </c>
      <c r="AG89" s="121">
        <f t="shared" si="93"/>
        <v>0</v>
      </c>
      <c r="AH89" s="121">
        <f t="shared" si="93"/>
        <v>0</v>
      </c>
      <c r="AI89" s="121">
        <f t="shared" si="93"/>
        <v>0</v>
      </c>
      <c r="AJ89" s="121">
        <f t="shared" si="93"/>
        <v>0</v>
      </c>
      <c r="AK89" s="121">
        <f t="shared" si="93"/>
        <v>0</v>
      </c>
      <c r="AL89" s="121">
        <f t="shared" si="93"/>
        <v>0</v>
      </c>
      <c r="AM89" s="121">
        <f t="shared" si="93"/>
        <v>0</v>
      </c>
      <c r="AN89" s="121">
        <f t="shared" si="93"/>
        <v>0</v>
      </c>
      <c r="AO89" s="121">
        <f t="shared" si="93"/>
        <v>0</v>
      </c>
      <c r="AP89" s="121">
        <f t="shared" si="93"/>
        <v>0</v>
      </c>
      <c r="AQ89" s="121">
        <f t="shared" si="93"/>
        <v>0</v>
      </c>
      <c r="AR89" s="121">
        <f t="shared" si="93"/>
        <v>0</v>
      </c>
      <c r="AS89" s="121">
        <f t="shared" si="93"/>
        <v>0</v>
      </c>
      <c r="AT89" s="121">
        <f t="shared" si="93"/>
        <v>0</v>
      </c>
      <c r="AU89" s="121">
        <f t="shared" si="93"/>
        <v>0</v>
      </c>
      <c r="AV89" s="121">
        <f t="shared" si="93"/>
        <v>0</v>
      </c>
      <c r="AW89" s="121">
        <f t="shared" si="93"/>
        <v>0</v>
      </c>
      <c r="AX89" s="121">
        <f t="shared" si="93"/>
        <v>0</v>
      </c>
      <c r="AY89" s="121">
        <f t="shared" si="93"/>
        <v>0</v>
      </c>
      <c r="AZ89" s="121">
        <f t="shared" si="93"/>
        <v>0</v>
      </c>
      <c r="BA89" s="121">
        <f t="shared" si="93"/>
        <v>0</v>
      </c>
      <c r="BB89" s="121">
        <f t="shared" si="93"/>
        <v>0</v>
      </c>
      <c r="BC89" s="121">
        <f t="shared" si="93"/>
        <v>0</v>
      </c>
      <c r="BD89" s="121">
        <f t="shared" si="93"/>
        <v>0</v>
      </c>
      <c r="BE89" s="121">
        <f t="shared" si="93"/>
        <v>0</v>
      </c>
      <c r="BF89" s="121">
        <f t="shared" si="93"/>
        <v>0</v>
      </c>
      <c r="BG89" s="121">
        <f t="shared" si="93"/>
        <v>0</v>
      </c>
      <c r="BH89" s="121">
        <f t="shared" si="93"/>
        <v>0</v>
      </c>
      <c r="BI89" s="121">
        <f t="shared" si="93"/>
        <v>0</v>
      </c>
      <c r="BJ89" s="121">
        <f t="shared" si="93"/>
        <v>0</v>
      </c>
      <c r="BK89" s="121">
        <f t="shared" si="93"/>
        <v>0</v>
      </c>
      <c r="BL89" s="121">
        <f t="shared" si="93"/>
        <v>0</v>
      </c>
      <c r="BM89" s="121">
        <f t="shared" si="93"/>
        <v>0</v>
      </c>
      <c r="BN89" s="121">
        <f t="shared" si="93"/>
        <v>0</v>
      </c>
      <c r="BO89" s="121">
        <f t="shared" si="93"/>
        <v>0</v>
      </c>
      <c r="BP89" s="121">
        <f t="shared" si="93"/>
        <v>0</v>
      </c>
      <c r="BQ89" s="121">
        <f t="shared" si="93"/>
        <v>0</v>
      </c>
      <c r="BR89" s="121">
        <f t="shared" si="93"/>
        <v>0</v>
      </c>
      <c r="BS89" s="121">
        <f t="shared" si="93"/>
        <v>0</v>
      </c>
      <c r="BT89" s="121">
        <f t="shared" si="93"/>
        <v>0</v>
      </c>
      <c r="BU89" s="121">
        <f t="shared" si="93"/>
        <v>0</v>
      </c>
      <c r="BV89" s="121">
        <f t="shared" si="93"/>
        <v>0</v>
      </c>
      <c r="BW89" s="121">
        <f t="shared" si="93"/>
        <v>0</v>
      </c>
      <c r="BX89" s="121">
        <f t="shared" si="93"/>
        <v>0</v>
      </c>
      <c r="BY89" s="121">
        <f t="shared" si="93"/>
        <v>0</v>
      </c>
      <c r="BZ89" s="121">
        <f t="shared" si="93"/>
        <v>0</v>
      </c>
      <c r="CA89" s="121">
        <f t="shared" si="93"/>
        <v>0</v>
      </c>
      <c r="CB89" s="121">
        <f t="shared" si="93"/>
        <v>0</v>
      </c>
      <c r="CC89" s="121">
        <f t="shared" si="93"/>
        <v>0</v>
      </c>
      <c r="CD89" s="121">
        <f t="shared" si="93"/>
        <v>0</v>
      </c>
      <c r="CE89" s="121">
        <f t="shared" si="93"/>
        <v>0</v>
      </c>
      <c r="CF89" s="121">
        <f t="shared" si="93"/>
        <v>0</v>
      </c>
      <c r="CG89" s="121">
        <f t="shared" si="93"/>
        <v>0</v>
      </c>
      <c r="CH89" s="121">
        <f t="shared" si="93"/>
        <v>0</v>
      </c>
      <c r="CI89" s="121">
        <f t="shared" ref="CI89:CZ89" si="94">$E$70</f>
        <v>0</v>
      </c>
      <c r="CJ89" s="121">
        <f t="shared" si="94"/>
        <v>0</v>
      </c>
      <c r="CK89" s="121">
        <f t="shared" si="94"/>
        <v>0</v>
      </c>
      <c r="CL89" s="121">
        <f t="shared" si="94"/>
        <v>0</v>
      </c>
      <c r="CM89" s="121">
        <f t="shared" si="94"/>
        <v>0</v>
      </c>
      <c r="CN89" s="121">
        <f t="shared" si="94"/>
        <v>0</v>
      </c>
      <c r="CO89" s="121">
        <f t="shared" si="94"/>
        <v>0</v>
      </c>
      <c r="CP89" s="121">
        <f t="shared" si="94"/>
        <v>0</v>
      </c>
      <c r="CQ89" s="121">
        <f t="shared" si="94"/>
        <v>0</v>
      </c>
      <c r="CR89" s="121">
        <f t="shared" si="94"/>
        <v>0</v>
      </c>
      <c r="CS89" s="121">
        <f t="shared" si="94"/>
        <v>0</v>
      </c>
      <c r="CT89" s="121">
        <f t="shared" si="94"/>
        <v>0</v>
      </c>
      <c r="CU89" s="121">
        <f t="shared" si="94"/>
        <v>0</v>
      </c>
      <c r="CV89" s="121">
        <f t="shared" si="94"/>
        <v>0</v>
      </c>
      <c r="CW89" s="121">
        <f t="shared" si="94"/>
        <v>0</v>
      </c>
      <c r="CX89" s="121">
        <f t="shared" si="94"/>
        <v>0</v>
      </c>
      <c r="CY89" s="121">
        <f t="shared" si="94"/>
        <v>0</v>
      </c>
      <c r="CZ89" s="160">
        <f t="shared" si="94"/>
        <v>0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0.11554396666666668</v>
      </c>
      <c r="M90" s="152">
        <f>M88+M89</f>
        <v>8.2210633333333324E-2</v>
      </c>
      <c r="N90" s="152">
        <f>N88+N89</f>
        <v>8.2210633333333338E-2</v>
      </c>
      <c r="O90" s="121"/>
      <c r="P90" s="152">
        <f>P88+P89</f>
        <v>8.2210625112270008E-2</v>
      </c>
      <c r="Q90" s="152">
        <f>Q88+Q89</f>
        <v>8.2210633333333338E-2</v>
      </c>
      <c r="R90" s="121"/>
      <c r="S90" s="152">
        <f>S88+S89</f>
        <v>8.2210625112269953E-2</v>
      </c>
      <c r="T90" s="152">
        <f>T88+T89</f>
        <v>8.2210633333333338E-2</v>
      </c>
      <c r="U90" s="152">
        <f>U88+U89</f>
        <v>8.2210633333333338E-2</v>
      </c>
      <c r="V90" s="121"/>
      <c r="W90" s="152">
        <f t="shared" ref="W90:CH90" si="95">W88+W89</f>
        <v>8.2210625112270064E-2</v>
      </c>
      <c r="X90" s="152">
        <f t="shared" si="95"/>
        <v>8.2210633333333338E-2</v>
      </c>
      <c r="Y90" s="152">
        <f t="shared" si="95"/>
        <v>8.2210633333333338E-2</v>
      </c>
      <c r="Z90" s="152">
        <f t="shared" si="95"/>
        <v>8.2210633333333338E-2</v>
      </c>
      <c r="AA90" s="152">
        <f t="shared" si="95"/>
        <v>8.2210633333333449E-2</v>
      </c>
      <c r="AB90" s="152">
        <f t="shared" si="95"/>
        <v>8.2210633333333227E-2</v>
      </c>
      <c r="AC90" s="152">
        <f t="shared" si="95"/>
        <v>8.2210633333333227E-2</v>
      </c>
      <c r="AD90" s="152">
        <f t="shared" si="95"/>
        <v>8.2210633333333227E-2</v>
      </c>
      <c r="AE90" s="152">
        <f t="shared" si="95"/>
        <v>8.2210633333333227E-2</v>
      </c>
      <c r="AF90" s="152">
        <f t="shared" si="95"/>
        <v>8.2210633333333227E-2</v>
      </c>
      <c r="AG90" s="152">
        <f t="shared" si="95"/>
        <v>8.2210633333333227E-2</v>
      </c>
      <c r="AH90" s="152">
        <f t="shared" si="95"/>
        <v>8.2210633333333227E-2</v>
      </c>
      <c r="AI90" s="152">
        <f t="shared" si="95"/>
        <v>8.2210633333333227E-2</v>
      </c>
      <c r="AJ90" s="152">
        <f t="shared" si="95"/>
        <v>8.2210633333333227E-2</v>
      </c>
      <c r="AK90" s="152">
        <f t="shared" si="95"/>
        <v>8.2210633333333227E-2</v>
      </c>
      <c r="AL90" s="152">
        <f t="shared" si="95"/>
        <v>8.2210633333333227E-2</v>
      </c>
      <c r="AM90" s="152">
        <f t="shared" si="95"/>
        <v>8.2210633333333227E-2</v>
      </c>
      <c r="AN90" s="152">
        <f t="shared" si="95"/>
        <v>8.2210633333333227E-2</v>
      </c>
      <c r="AO90" s="152">
        <f t="shared" si="95"/>
        <v>8.2210633333333227E-2</v>
      </c>
      <c r="AP90" s="152">
        <f t="shared" si="95"/>
        <v>8.2210633333333227E-2</v>
      </c>
      <c r="AQ90" s="152">
        <f t="shared" si="95"/>
        <v>8.2210633333333227E-2</v>
      </c>
      <c r="AR90" s="152">
        <f t="shared" si="95"/>
        <v>8.2210633333333227E-2</v>
      </c>
      <c r="AS90" s="152">
        <f t="shared" si="95"/>
        <v>8.2210633333333227E-2</v>
      </c>
      <c r="AT90" s="152">
        <f t="shared" si="95"/>
        <v>8.2210633333333227E-2</v>
      </c>
      <c r="AU90" s="152">
        <f t="shared" si="95"/>
        <v>8.2210633333333227E-2</v>
      </c>
      <c r="AV90" s="152">
        <f t="shared" si="95"/>
        <v>8.2210633333333227E-2</v>
      </c>
      <c r="AW90" s="152">
        <f t="shared" si="95"/>
        <v>8.2210633333333227E-2</v>
      </c>
      <c r="AX90" s="152">
        <f t="shared" si="95"/>
        <v>8.2210633333333227E-2</v>
      </c>
      <c r="AY90" s="152">
        <f t="shared" si="95"/>
        <v>8.2210633333333227E-2</v>
      </c>
      <c r="AZ90" s="152">
        <f t="shared" si="95"/>
        <v>8.2210633333333227E-2</v>
      </c>
      <c r="BA90" s="152">
        <f t="shared" si="95"/>
        <v>8.2210633333333227E-2</v>
      </c>
      <c r="BB90" s="152">
        <f t="shared" si="95"/>
        <v>8.2210633333333227E-2</v>
      </c>
      <c r="BC90" s="152">
        <f t="shared" si="95"/>
        <v>8.2210633333333227E-2</v>
      </c>
      <c r="BD90" s="152">
        <f t="shared" si="95"/>
        <v>8.2210633333333227E-2</v>
      </c>
      <c r="BE90" s="152">
        <f t="shared" si="95"/>
        <v>8.2210633333333227E-2</v>
      </c>
      <c r="BF90" s="152">
        <f t="shared" si="95"/>
        <v>8.2210633333333227E-2</v>
      </c>
      <c r="BG90" s="152">
        <f t="shared" si="95"/>
        <v>8.2210633333333227E-2</v>
      </c>
      <c r="BH90" s="152">
        <f t="shared" si="95"/>
        <v>8.2210633333333227E-2</v>
      </c>
      <c r="BI90" s="152">
        <f t="shared" si="95"/>
        <v>8.2210633333333227E-2</v>
      </c>
      <c r="BJ90" s="152">
        <f t="shared" si="95"/>
        <v>8.2210633333333227E-2</v>
      </c>
      <c r="BK90" s="152">
        <f t="shared" si="95"/>
        <v>8.2210633333333227E-2</v>
      </c>
      <c r="BL90" s="152">
        <f t="shared" si="95"/>
        <v>8.2210633333333227E-2</v>
      </c>
      <c r="BM90" s="152">
        <f t="shared" si="95"/>
        <v>8.2210633333333227E-2</v>
      </c>
      <c r="BN90" s="152">
        <f t="shared" si="95"/>
        <v>8.2210633333333227E-2</v>
      </c>
      <c r="BO90" s="152">
        <f t="shared" si="95"/>
        <v>8.2210633333333227E-2</v>
      </c>
      <c r="BP90" s="152">
        <f t="shared" si="95"/>
        <v>8.2210633333333227E-2</v>
      </c>
      <c r="BQ90" s="152">
        <f t="shared" si="95"/>
        <v>8.2210633333333227E-2</v>
      </c>
      <c r="BR90" s="152">
        <f t="shared" si="95"/>
        <v>8.2210633333333227E-2</v>
      </c>
      <c r="BS90" s="152">
        <f t="shared" si="95"/>
        <v>8.2210633333333227E-2</v>
      </c>
      <c r="BT90" s="152">
        <f t="shared" si="95"/>
        <v>8.2210633333333227E-2</v>
      </c>
      <c r="BU90" s="152">
        <f t="shared" si="95"/>
        <v>8.2210633333333227E-2</v>
      </c>
      <c r="BV90" s="152">
        <f t="shared" si="95"/>
        <v>8.2210633333333227E-2</v>
      </c>
      <c r="BW90" s="152">
        <f t="shared" si="95"/>
        <v>8.2210633333333227E-2</v>
      </c>
      <c r="BX90" s="152">
        <f t="shared" si="95"/>
        <v>8.2210633333333227E-2</v>
      </c>
      <c r="BY90" s="152">
        <f t="shared" si="95"/>
        <v>8.2210633333333227E-2</v>
      </c>
      <c r="BZ90" s="152">
        <f t="shared" si="95"/>
        <v>8.2210633333333227E-2</v>
      </c>
      <c r="CA90" s="152">
        <f t="shared" si="95"/>
        <v>8.2210633333333227E-2</v>
      </c>
      <c r="CB90" s="152">
        <f t="shared" si="95"/>
        <v>8.2210633333333227E-2</v>
      </c>
      <c r="CC90" s="152">
        <f t="shared" si="95"/>
        <v>8.2210633333333227E-2</v>
      </c>
      <c r="CD90" s="152">
        <f t="shared" si="95"/>
        <v>8.2210633333333227E-2</v>
      </c>
      <c r="CE90" s="152">
        <f t="shared" si="95"/>
        <v>8.2210633333333227E-2</v>
      </c>
      <c r="CF90" s="152">
        <f t="shared" si="95"/>
        <v>8.2210633333333227E-2</v>
      </c>
      <c r="CG90" s="152">
        <f t="shared" si="95"/>
        <v>8.2210633333333227E-2</v>
      </c>
      <c r="CH90" s="152">
        <f t="shared" si="95"/>
        <v>8.2210633333333227E-2</v>
      </c>
      <c r="CI90" s="152">
        <f t="shared" ref="CI90:CZ90" si="96">CI88+CI89</f>
        <v>8.2210633333333227E-2</v>
      </c>
      <c r="CJ90" s="152">
        <f t="shared" si="96"/>
        <v>8.2210633333333227E-2</v>
      </c>
      <c r="CK90" s="152">
        <f t="shared" si="96"/>
        <v>8.2210633333333227E-2</v>
      </c>
      <c r="CL90" s="152">
        <f t="shared" si="96"/>
        <v>8.2210633333333227E-2</v>
      </c>
      <c r="CM90" s="152">
        <f t="shared" si="96"/>
        <v>8.2210633333333227E-2</v>
      </c>
      <c r="CN90" s="152">
        <f t="shared" si="96"/>
        <v>8.2210633333333227E-2</v>
      </c>
      <c r="CO90" s="152">
        <f t="shared" si="96"/>
        <v>8.2210633333333227E-2</v>
      </c>
      <c r="CP90" s="152">
        <f t="shared" si="96"/>
        <v>8.2210633333333227E-2</v>
      </c>
      <c r="CQ90" s="152">
        <f t="shared" si="96"/>
        <v>8.2210633333333227E-2</v>
      </c>
      <c r="CR90" s="152">
        <f t="shared" si="96"/>
        <v>8.2210633333333227E-2</v>
      </c>
      <c r="CS90" s="152">
        <f t="shared" si="96"/>
        <v>8.2210633333333227E-2</v>
      </c>
      <c r="CT90" s="152">
        <f t="shared" si="96"/>
        <v>8.2210633333333227E-2</v>
      </c>
      <c r="CU90" s="152">
        <f t="shared" si="96"/>
        <v>8.2210633333333227E-2</v>
      </c>
      <c r="CV90" s="152">
        <f t="shared" si="96"/>
        <v>8.2210633333333227E-2</v>
      </c>
      <c r="CW90" s="152">
        <f t="shared" si="96"/>
        <v>8.2210633333333227E-2</v>
      </c>
      <c r="CX90" s="152">
        <f t="shared" si="96"/>
        <v>8.2210633333333227E-2</v>
      </c>
      <c r="CY90" s="152">
        <f t="shared" si="96"/>
        <v>8.2210633333333227E-2</v>
      </c>
      <c r="CZ90" s="179">
        <f t="shared" si="96"/>
        <v>8.2210633333333227E-2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0.11554396666666668</v>
      </c>
      <c r="M91" s="145">
        <f t="shared" ref="M91:BX91" si="97">M90+L91</f>
        <v>0.1977546</v>
      </c>
      <c r="N91" s="145">
        <f t="shared" si="97"/>
        <v>0.27996523333333334</v>
      </c>
      <c r="O91" s="145">
        <f t="shared" si="97"/>
        <v>0.27996523333333334</v>
      </c>
      <c r="P91" s="145">
        <f t="shared" si="97"/>
        <v>0.36217585844560335</v>
      </c>
      <c r="Q91" s="145">
        <f t="shared" si="97"/>
        <v>0.44438649177893669</v>
      </c>
      <c r="R91" s="145">
        <f t="shared" si="97"/>
        <v>0.44438649177893669</v>
      </c>
      <c r="S91" s="145">
        <f t="shared" si="97"/>
        <v>0.5265971168912067</v>
      </c>
      <c r="T91" s="145">
        <f t="shared" si="97"/>
        <v>0.60880775022454003</v>
      </c>
      <c r="U91" s="145">
        <f t="shared" si="97"/>
        <v>0.69101838355787337</v>
      </c>
      <c r="V91" s="145">
        <f t="shared" si="97"/>
        <v>0.69101838355787337</v>
      </c>
      <c r="W91" s="145">
        <f t="shared" si="97"/>
        <v>0.77322900867014344</v>
      </c>
      <c r="X91" s="145">
        <f t="shared" si="97"/>
        <v>0.85543964200347677</v>
      </c>
      <c r="Y91" s="145">
        <f t="shared" si="97"/>
        <v>0.93765027533681011</v>
      </c>
      <c r="Z91" s="145">
        <f t="shared" si="97"/>
        <v>1.0198609086701436</v>
      </c>
      <c r="AA91" s="145">
        <f t="shared" si="97"/>
        <v>1.102071542003477</v>
      </c>
      <c r="AB91" s="145">
        <f t="shared" si="97"/>
        <v>1.1842821753368102</v>
      </c>
      <c r="AC91" s="145">
        <f t="shared" si="97"/>
        <v>1.2664928086701435</v>
      </c>
      <c r="AD91" s="145">
        <f t="shared" si="97"/>
        <v>1.3487034420034767</v>
      </c>
      <c r="AE91" s="145">
        <f t="shared" si="97"/>
        <v>1.4309140753368099</v>
      </c>
      <c r="AF91" s="145">
        <f t="shared" si="97"/>
        <v>1.5131247086701431</v>
      </c>
      <c r="AG91" s="145">
        <f t="shared" si="97"/>
        <v>1.5953353420034764</v>
      </c>
      <c r="AH91" s="145">
        <f t="shared" si="97"/>
        <v>1.6775459753368096</v>
      </c>
      <c r="AI91" s="145">
        <f t="shared" si="97"/>
        <v>1.7597566086701428</v>
      </c>
      <c r="AJ91" s="145">
        <f t="shared" si="97"/>
        <v>1.8419672420034761</v>
      </c>
      <c r="AK91" s="145">
        <f t="shared" si="97"/>
        <v>1.9241778753368093</v>
      </c>
      <c r="AL91" s="145">
        <f t="shared" si="97"/>
        <v>2.0063885086701427</v>
      </c>
      <c r="AM91" s="145">
        <f t="shared" si="97"/>
        <v>2.088599142003476</v>
      </c>
      <c r="AN91" s="145">
        <f t="shared" si="97"/>
        <v>2.1708097753368092</v>
      </c>
      <c r="AO91" s="145">
        <f t="shared" si="97"/>
        <v>2.2530204086701424</v>
      </c>
      <c r="AP91" s="145">
        <f t="shared" si="97"/>
        <v>2.3352310420034756</v>
      </c>
      <c r="AQ91" s="145">
        <f t="shared" si="97"/>
        <v>2.4174416753368089</v>
      </c>
      <c r="AR91" s="145">
        <f t="shared" si="97"/>
        <v>2.4996523086701421</v>
      </c>
      <c r="AS91" s="145">
        <f t="shared" si="97"/>
        <v>2.5818629420034753</v>
      </c>
      <c r="AT91" s="145">
        <f t="shared" si="97"/>
        <v>2.6640735753368086</v>
      </c>
      <c r="AU91" s="145">
        <f t="shared" si="97"/>
        <v>2.7462842086701418</v>
      </c>
      <c r="AV91" s="145">
        <f t="shared" si="97"/>
        <v>2.828494842003475</v>
      </c>
      <c r="AW91" s="145">
        <f t="shared" si="97"/>
        <v>2.9107054753368082</v>
      </c>
      <c r="AX91" s="145">
        <f t="shared" si="97"/>
        <v>2.9929161086701415</v>
      </c>
      <c r="AY91" s="145">
        <f t="shared" si="97"/>
        <v>3.0751267420034747</v>
      </c>
      <c r="AZ91" s="145">
        <f t="shared" si="97"/>
        <v>3.1573373753368079</v>
      </c>
      <c r="BA91" s="145">
        <f t="shared" si="97"/>
        <v>3.2395480086701411</v>
      </c>
      <c r="BB91" s="145">
        <f t="shared" si="97"/>
        <v>3.3217586420034744</v>
      </c>
      <c r="BC91" s="145">
        <f t="shared" si="97"/>
        <v>3.4039692753368076</v>
      </c>
      <c r="BD91" s="145">
        <f t="shared" si="97"/>
        <v>3.4861799086701408</v>
      </c>
      <c r="BE91" s="145">
        <f t="shared" si="97"/>
        <v>3.5683905420034741</v>
      </c>
      <c r="BF91" s="145">
        <f t="shared" si="97"/>
        <v>3.6506011753368073</v>
      </c>
      <c r="BG91" s="145">
        <f t="shared" si="97"/>
        <v>3.7328118086701405</v>
      </c>
      <c r="BH91" s="145">
        <f t="shared" si="97"/>
        <v>3.8150224420034737</v>
      </c>
      <c r="BI91" s="145">
        <f t="shared" si="97"/>
        <v>3.897233075336807</v>
      </c>
      <c r="BJ91" s="145">
        <f t="shared" si="97"/>
        <v>3.9794437086701402</v>
      </c>
      <c r="BK91" s="145">
        <f t="shared" si="97"/>
        <v>4.0616543420034734</v>
      </c>
      <c r="BL91" s="145">
        <f t="shared" si="97"/>
        <v>4.1438649753368066</v>
      </c>
      <c r="BM91" s="145">
        <f t="shared" si="97"/>
        <v>4.2260756086701399</v>
      </c>
      <c r="BN91" s="145">
        <f t="shared" si="97"/>
        <v>4.3082862420034731</v>
      </c>
      <c r="BO91" s="145">
        <f t="shared" si="97"/>
        <v>4.3904968753368063</v>
      </c>
      <c r="BP91" s="145">
        <f t="shared" si="97"/>
        <v>4.4727075086701396</v>
      </c>
      <c r="BQ91" s="145">
        <f t="shared" si="97"/>
        <v>4.5549181420034728</v>
      </c>
      <c r="BR91" s="145">
        <f t="shared" si="97"/>
        <v>4.637128775336806</v>
      </c>
      <c r="BS91" s="145">
        <f t="shared" si="97"/>
        <v>4.7193394086701392</v>
      </c>
      <c r="BT91" s="145">
        <f t="shared" si="97"/>
        <v>4.8015500420034725</v>
      </c>
      <c r="BU91" s="145">
        <f t="shared" si="97"/>
        <v>4.8837606753368057</v>
      </c>
      <c r="BV91" s="145">
        <f t="shared" si="97"/>
        <v>4.9659713086701389</v>
      </c>
      <c r="BW91" s="145">
        <f t="shared" si="97"/>
        <v>5.0481819420034721</v>
      </c>
      <c r="BX91" s="145">
        <f t="shared" si="97"/>
        <v>5.1303925753368054</v>
      </c>
      <c r="BY91" s="145">
        <f t="shared" ref="BY91:CZ91" si="98">BY90+BX91</f>
        <v>5.2126032086701386</v>
      </c>
      <c r="BZ91" s="145">
        <f t="shared" si="98"/>
        <v>5.2948138420034718</v>
      </c>
      <c r="CA91" s="145">
        <f t="shared" si="98"/>
        <v>5.3770244753368051</v>
      </c>
      <c r="CB91" s="145">
        <f t="shared" si="98"/>
        <v>5.4592351086701383</v>
      </c>
      <c r="CC91" s="145">
        <f t="shared" si="98"/>
        <v>5.5414457420034715</v>
      </c>
      <c r="CD91" s="145">
        <f t="shared" si="98"/>
        <v>5.6236563753368047</v>
      </c>
      <c r="CE91" s="145">
        <f t="shared" si="98"/>
        <v>5.705867008670138</v>
      </c>
      <c r="CF91" s="145">
        <f t="shared" si="98"/>
        <v>5.7880776420034712</v>
      </c>
      <c r="CG91" s="145">
        <f t="shared" si="98"/>
        <v>5.8702882753368044</v>
      </c>
      <c r="CH91" s="145">
        <f t="shared" si="98"/>
        <v>5.9524989086701376</v>
      </c>
      <c r="CI91" s="145">
        <f t="shared" si="98"/>
        <v>6.0347095420034709</v>
      </c>
      <c r="CJ91" s="145">
        <f t="shared" si="98"/>
        <v>6.1169201753368041</v>
      </c>
      <c r="CK91" s="145">
        <f t="shared" si="98"/>
        <v>6.1991308086701373</v>
      </c>
      <c r="CL91" s="145">
        <f t="shared" si="98"/>
        <v>6.2813414420034706</v>
      </c>
      <c r="CM91" s="145">
        <f t="shared" si="98"/>
        <v>6.3635520753368038</v>
      </c>
      <c r="CN91" s="145">
        <f t="shared" si="98"/>
        <v>6.445762708670137</v>
      </c>
      <c r="CO91" s="145">
        <f t="shared" si="98"/>
        <v>6.5279733420034702</v>
      </c>
      <c r="CP91" s="145">
        <f t="shared" si="98"/>
        <v>6.6101839753368035</v>
      </c>
      <c r="CQ91" s="145">
        <f t="shared" si="98"/>
        <v>6.6923946086701367</v>
      </c>
      <c r="CR91" s="145">
        <f t="shared" si="98"/>
        <v>6.7746052420034699</v>
      </c>
      <c r="CS91" s="145">
        <f t="shared" si="98"/>
        <v>6.8568158753368031</v>
      </c>
      <c r="CT91" s="145">
        <f t="shared" si="98"/>
        <v>6.9390265086701364</v>
      </c>
      <c r="CU91" s="145">
        <f t="shared" si="98"/>
        <v>7.0212371420034696</v>
      </c>
      <c r="CV91" s="145">
        <f t="shared" si="98"/>
        <v>7.1034477753368028</v>
      </c>
      <c r="CW91" s="145">
        <f t="shared" si="98"/>
        <v>7.1856584086701361</v>
      </c>
      <c r="CX91" s="145">
        <f t="shared" si="98"/>
        <v>7.2678690420034693</v>
      </c>
      <c r="CY91" s="145">
        <f t="shared" si="98"/>
        <v>7.3500796753368025</v>
      </c>
      <c r="CZ91" s="164">
        <f t="shared" si="98"/>
        <v>7.4322903086701357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99">F83</f>
        <v>6.9444444444444447E-4</v>
      </c>
      <c r="G115" s="166">
        <f t="shared" si="99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0.86503780000000008</v>
      </c>
      <c r="M115" s="166">
        <f t="shared" ref="M115:AR115" si="100">M$45</f>
        <v>0.60353913333333331</v>
      </c>
      <c r="N115" s="166">
        <f>N$45</f>
        <v>0.60353913333333331</v>
      </c>
      <c r="O115" s="166">
        <f t="shared" ref="O115:W115" si="101">O$45</f>
        <v>0</v>
      </c>
      <c r="P115" s="166">
        <f t="shared" si="101"/>
        <v>0.48833908449942021</v>
      </c>
      <c r="Q115" s="166">
        <f t="shared" si="101"/>
        <v>0.48833913333333356</v>
      </c>
      <c r="R115" s="166">
        <f t="shared" si="101"/>
        <v>0</v>
      </c>
      <c r="S115" s="166">
        <f t="shared" si="101"/>
        <v>0.48833908449941976</v>
      </c>
      <c r="T115" s="166">
        <f t="shared" si="101"/>
        <v>0.48833913333333312</v>
      </c>
      <c r="U115" s="166">
        <f t="shared" si="101"/>
        <v>0.48833913333333356</v>
      </c>
      <c r="V115" s="166">
        <f t="shared" si="101"/>
        <v>0</v>
      </c>
      <c r="W115" s="166">
        <f t="shared" si="101"/>
        <v>0.38374709495862014</v>
      </c>
      <c r="X115" s="166">
        <f t="shared" si="100"/>
        <v>0.38374713333333332</v>
      </c>
      <c r="Y115" s="166">
        <f t="shared" si="100"/>
        <v>0.38374713333333332</v>
      </c>
      <c r="Z115" s="166">
        <f t="shared" si="100"/>
        <v>0.38374713333333332</v>
      </c>
      <c r="AA115" s="166">
        <f t="shared" si="100"/>
        <v>0.38374713333333332</v>
      </c>
      <c r="AB115" s="166">
        <f t="shared" si="100"/>
        <v>0.38374713333333332</v>
      </c>
      <c r="AC115" s="166">
        <f t="shared" si="100"/>
        <v>0.38374713333333332</v>
      </c>
      <c r="AD115" s="166">
        <f t="shared" si="100"/>
        <v>0.38374713333333332</v>
      </c>
      <c r="AE115" s="166">
        <f t="shared" si="100"/>
        <v>0.38374713333333332</v>
      </c>
      <c r="AF115" s="166">
        <f t="shared" si="100"/>
        <v>0.38374713333333244</v>
      </c>
      <c r="AG115" s="166">
        <f t="shared" si="100"/>
        <v>0.38374713333333332</v>
      </c>
      <c r="AH115" s="166">
        <f t="shared" si="100"/>
        <v>0.38374713333333332</v>
      </c>
      <c r="AI115" s="166">
        <f t="shared" si="100"/>
        <v>0.38374713333333332</v>
      </c>
      <c r="AJ115" s="166">
        <f t="shared" si="100"/>
        <v>0.38374713333333332</v>
      </c>
      <c r="AK115" s="166">
        <f t="shared" si="100"/>
        <v>0.38374713333333332</v>
      </c>
      <c r="AL115" s="166">
        <f t="shared" si="100"/>
        <v>0.38374713333333332</v>
      </c>
      <c r="AM115" s="166">
        <f t="shared" si="100"/>
        <v>0.38374713333333332</v>
      </c>
      <c r="AN115" s="166">
        <f t="shared" si="100"/>
        <v>0.38374713333333332</v>
      </c>
      <c r="AO115" s="166">
        <f t="shared" si="100"/>
        <v>0.38374713333333332</v>
      </c>
      <c r="AP115" s="166">
        <f t="shared" si="100"/>
        <v>0.38374713333333332</v>
      </c>
      <c r="AQ115" s="166">
        <f t="shared" si="100"/>
        <v>0.38374713333333332</v>
      </c>
      <c r="AR115" s="166">
        <f t="shared" si="100"/>
        <v>0.38374713333333332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102">L115*100/$C$5</f>
        <v>1.4417296666666668</v>
      </c>
      <c r="M116" s="121">
        <f t="shared" si="102"/>
        <v>1.0058985555555555</v>
      </c>
      <c r="N116" s="121">
        <f t="shared" si="102"/>
        <v>1.0058985555555555</v>
      </c>
      <c r="O116" s="121">
        <f t="shared" si="102"/>
        <v>0</v>
      </c>
      <c r="P116" s="121">
        <f t="shared" si="102"/>
        <v>0.81389847416570038</v>
      </c>
      <c r="Q116" s="121">
        <f t="shared" si="102"/>
        <v>0.8138985555555559</v>
      </c>
      <c r="R116" s="121">
        <f t="shared" si="102"/>
        <v>0</v>
      </c>
      <c r="S116" s="121">
        <f t="shared" si="102"/>
        <v>0.81389847416569949</v>
      </c>
      <c r="T116" s="121">
        <f t="shared" si="102"/>
        <v>0.81389855555555524</v>
      </c>
      <c r="U116" s="121">
        <f t="shared" si="102"/>
        <v>0.8138985555555559</v>
      </c>
      <c r="V116" s="121">
        <f t="shared" si="102"/>
        <v>0</v>
      </c>
      <c r="W116" s="121">
        <f t="shared" si="102"/>
        <v>0.63957849159770019</v>
      </c>
      <c r="X116" s="121">
        <f t="shared" si="102"/>
        <v>0.63957855555555554</v>
      </c>
      <c r="Y116" s="121">
        <f t="shared" si="102"/>
        <v>0.63957855555555554</v>
      </c>
      <c r="Z116" s="121">
        <f t="shared" si="102"/>
        <v>0.63957855555555554</v>
      </c>
      <c r="AA116" s="121">
        <f t="shared" si="102"/>
        <v>0.63957855555555554</v>
      </c>
      <c r="AB116" s="121">
        <f t="shared" si="102"/>
        <v>0.63957855555555554</v>
      </c>
      <c r="AC116" s="121">
        <f t="shared" si="102"/>
        <v>0.63957855555555554</v>
      </c>
      <c r="AD116" s="121">
        <f t="shared" si="102"/>
        <v>0.63957855555555554</v>
      </c>
      <c r="AE116" s="121">
        <f t="shared" si="102"/>
        <v>0.63957855555555554</v>
      </c>
      <c r="AF116" s="121">
        <f t="shared" si="102"/>
        <v>0.6395785555555541</v>
      </c>
      <c r="AG116" s="121">
        <f t="shared" si="102"/>
        <v>0.63957855555555554</v>
      </c>
      <c r="AH116" s="121">
        <f t="shared" si="102"/>
        <v>0.63957855555555554</v>
      </c>
      <c r="AI116" s="121">
        <f t="shared" si="102"/>
        <v>0.63957855555555554</v>
      </c>
      <c r="AJ116" s="121">
        <f t="shared" si="102"/>
        <v>0.63957855555555554</v>
      </c>
      <c r="AK116" s="121">
        <f t="shared" si="102"/>
        <v>0.63957855555555554</v>
      </c>
      <c r="AL116" s="121">
        <f t="shared" si="102"/>
        <v>0.63957855555555554</v>
      </c>
      <c r="AM116" s="121">
        <f t="shared" si="102"/>
        <v>0.63957855555555554</v>
      </c>
      <c r="AN116" s="121">
        <f t="shared" si="102"/>
        <v>0.63957855555555554</v>
      </c>
      <c r="AO116" s="121">
        <f t="shared" si="102"/>
        <v>0.63957855555555554</v>
      </c>
      <c r="AP116" s="121">
        <f t="shared" si="102"/>
        <v>0.63957855555555554</v>
      </c>
      <c r="AQ116" s="121">
        <f t="shared" si="102"/>
        <v>0.63957855555555554</v>
      </c>
      <c r="AR116" s="121">
        <f t="shared" si="102"/>
        <v>0.63957855555555554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103">$N$103</f>
        <v>92</v>
      </c>
      <c r="F117" s="159">
        <f t="shared" si="103"/>
        <v>92</v>
      </c>
      <c r="G117" s="159">
        <f t="shared" si="103"/>
        <v>92</v>
      </c>
      <c r="H117" s="159">
        <f t="shared" si="103"/>
        <v>92</v>
      </c>
      <c r="I117" s="159">
        <f t="shared" si="103"/>
        <v>92</v>
      </c>
      <c r="J117" s="159">
        <f t="shared" si="103"/>
        <v>92</v>
      </c>
      <c r="K117" s="159">
        <f t="shared" si="103"/>
        <v>92</v>
      </c>
      <c r="L117" s="121">
        <f>IF((K117-L116)&lt;$N$104,100,(K117-L116))</f>
        <v>90.55827033333334</v>
      </c>
      <c r="M117" s="121">
        <f>IF((L117-M116)&lt;$N$104,100,(L117-M116))</f>
        <v>89.552371777777779</v>
      </c>
      <c r="N117" s="121">
        <f t="shared" ref="N117:AR117" si="104">IF((M117-N116)&lt;$N$104,100,(M117-N116))</f>
        <v>88.546473222222218</v>
      </c>
      <c r="O117" s="121">
        <f t="shared" si="104"/>
        <v>88.546473222222218</v>
      </c>
      <c r="P117" s="121">
        <f t="shared" si="104"/>
        <v>87.732574748056521</v>
      </c>
      <c r="Q117" s="121">
        <f t="shared" si="104"/>
        <v>86.918676192500968</v>
      </c>
      <c r="R117" s="121">
        <f t="shared" si="104"/>
        <v>86.918676192500968</v>
      </c>
      <c r="S117" s="121">
        <f t="shared" si="104"/>
        <v>86.104777718335271</v>
      </c>
      <c r="T117" s="121">
        <f t="shared" si="104"/>
        <v>85.290879162779717</v>
      </c>
      <c r="U117" s="121">
        <f t="shared" si="104"/>
        <v>84.476980607224164</v>
      </c>
      <c r="V117" s="121">
        <f t="shared" si="104"/>
        <v>84.476980607224164</v>
      </c>
      <c r="W117" s="121">
        <f t="shared" si="104"/>
        <v>83.83740211562646</v>
      </c>
      <c r="X117" s="121">
        <f t="shared" si="104"/>
        <v>83.197823560070901</v>
      </c>
      <c r="Y117" s="121">
        <f t="shared" si="104"/>
        <v>82.558245004515342</v>
      </c>
      <c r="Z117" s="121">
        <f t="shared" si="104"/>
        <v>81.918666448959783</v>
      </c>
      <c r="AA117" s="121">
        <f t="shared" si="104"/>
        <v>81.279087893404224</v>
      </c>
      <c r="AB117" s="121">
        <f>IF((AA117-AB116)&lt;$N$104,100,(AA117-AB116))</f>
        <v>80.639509337848665</v>
      </c>
      <c r="AC117" s="121">
        <f t="shared" si="104"/>
        <v>79.999930782293106</v>
      </c>
      <c r="AD117" s="121">
        <f t="shared" si="104"/>
        <v>79.360352226737547</v>
      </c>
      <c r="AE117" s="121">
        <f t="shared" si="104"/>
        <v>78.720773671181988</v>
      </c>
      <c r="AF117" s="121">
        <f t="shared" si="104"/>
        <v>78.081195115626429</v>
      </c>
      <c r="AG117" s="121">
        <f t="shared" si="104"/>
        <v>77.441616560070869</v>
      </c>
      <c r="AH117" s="121">
        <f t="shared" si="104"/>
        <v>76.80203800451531</v>
      </c>
      <c r="AI117" s="121">
        <f t="shared" si="104"/>
        <v>76.162459448959751</v>
      </c>
      <c r="AJ117" s="121">
        <f t="shared" si="104"/>
        <v>75.522880893404192</v>
      </c>
      <c r="AK117" s="121">
        <f t="shared" si="104"/>
        <v>74.883302337848633</v>
      </c>
      <c r="AL117" s="121">
        <f t="shared" si="104"/>
        <v>74.243723782293074</v>
      </c>
      <c r="AM117" s="121">
        <f t="shared" si="104"/>
        <v>73.604145226737515</v>
      </c>
      <c r="AN117" s="121">
        <f t="shared" si="104"/>
        <v>72.964566671181956</v>
      </c>
      <c r="AO117" s="121">
        <f t="shared" si="104"/>
        <v>72.324988115626397</v>
      </c>
      <c r="AP117" s="121">
        <f t="shared" si="104"/>
        <v>71.685409560070838</v>
      </c>
      <c r="AQ117" s="121">
        <f t="shared" si="104"/>
        <v>71.045831004515279</v>
      </c>
      <c r="AR117" s="121">
        <f t="shared" si="104"/>
        <v>70.406252448959719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105">IF((P117=100),(P117-O117)/100*$C$5+$E$100,0)</f>
        <v>0</v>
      </c>
      <c r="Q118" s="145">
        <f t="shared" si="105"/>
        <v>0</v>
      </c>
      <c r="R118" s="145">
        <f t="shared" si="105"/>
        <v>0</v>
      </c>
      <c r="S118" s="145">
        <f t="shared" si="105"/>
        <v>0</v>
      </c>
      <c r="T118" s="145">
        <f t="shared" si="105"/>
        <v>0</v>
      </c>
      <c r="U118" s="145">
        <f t="shared" si="105"/>
        <v>0</v>
      </c>
      <c r="V118" s="145">
        <f t="shared" si="105"/>
        <v>0</v>
      </c>
      <c r="W118" s="145">
        <f t="shared" si="105"/>
        <v>0</v>
      </c>
      <c r="X118" s="145">
        <f t="shared" si="105"/>
        <v>0</v>
      </c>
      <c r="Y118" s="145">
        <f t="shared" si="105"/>
        <v>0</v>
      </c>
      <c r="Z118" s="145">
        <f t="shared" si="105"/>
        <v>0</v>
      </c>
      <c r="AA118" s="145">
        <f t="shared" si="105"/>
        <v>0</v>
      </c>
      <c r="AB118" s="145">
        <f t="shared" si="105"/>
        <v>0</v>
      </c>
      <c r="AC118" s="145">
        <f t="shared" si="105"/>
        <v>0</v>
      </c>
      <c r="AD118" s="145">
        <f t="shared" si="105"/>
        <v>0</v>
      </c>
      <c r="AE118" s="145">
        <f t="shared" si="105"/>
        <v>0</v>
      </c>
      <c r="AF118" s="145">
        <f t="shared" si="105"/>
        <v>0</v>
      </c>
      <c r="AG118" s="145">
        <f t="shared" si="105"/>
        <v>0</v>
      </c>
      <c r="AH118" s="145">
        <f t="shared" si="105"/>
        <v>0</v>
      </c>
      <c r="AI118" s="145">
        <f t="shared" si="105"/>
        <v>0</v>
      </c>
      <c r="AJ118" s="145">
        <f t="shared" si="105"/>
        <v>0</v>
      </c>
      <c r="AK118" s="145">
        <f t="shared" si="105"/>
        <v>0</v>
      </c>
      <c r="AL118" s="145">
        <f t="shared" si="105"/>
        <v>0</v>
      </c>
      <c r="AM118" s="145">
        <f t="shared" si="105"/>
        <v>0</v>
      </c>
      <c r="AN118" s="145">
        <f t="shared" si="105"/>
        <v>0</v>
      </c>
      <c r="AO118" s="145">
        <f t="shared" si="105"/>
        <v>0</v>
      </c>
      <c r="AP118" s="145">
        <f t="shared" si="105"/>
        <v>0</v>
      </c>
      <c r="AQ118" s="145">
        <f t="shared" si="105"/>
        <v>0</v>
      </c>
      <c r="AR118" s="145">
        <f t="shared" si="105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106">E86</f>
        <v>0</v>
      </c>
      <c r="F119" s="166">
        <f t="shared" si="106"/>
        <v>0</v>
      </c>
      <c r="G119" s="166">
        <f t="shared" si="106"/>
        <v>0</v>
      </c>
      <c r="H119" s="166">
        <f t="shared" si="106"/>
        <v>0</v>
      </c>
      <c r="I119" s="166">
        <f t="shared" si="106"/>
        <v>0</v>
      </c>
      <c r="J119" s="166">
        <f t="shared" si="106"/>
        <v>0</v>
      </c>
      <c r="K119" s="166">
        <f t="shared" si="106"/>
        <v>0</v>
      </c>
      <c r="L119" s="166">
        <f>L$48</f>
        <v>1.4818377999999999</v>
      </c>
      <c r="M119" s="166">
        <f>M$48</f>
        <v>1.2203391333333331</v>
      </c>
      <c r="N119" s="166">
        <f>N$48</f>
        <v>1.2203391333333333</v>
      </c>
      <c r="O119" s="166">
        <f t="shared" ref="O119:AR119" si="107">O$48</f>
        <v>0</v>
      </c>
      <c r="P119" s="166">
        <f t="shared" si="107"/>
        <v>1.10513902281942</v>
      </c>
      <c r="Q119" s="166">
        <f t="shared" si="107"/>
        <v>1.1051391333333331</v>
      </c>
      <c r="R119" s="166">
        <f t="shared" si="107"/>
        <v>0</v>
      </c>
      <c r="S119" s="166">
        <f t="shared" si="107"/>
        <v>1.1051390228194196</v>
      </c>
      <c r="T119" s="166">
        <f t="shared" si="107"/>
        <v>1.105139133333334</v>
      </c>
      <c r="U119" s="166">
        <f t="shared" si="107"/>
        <v>1.1051391333333331</v>
      </c>
      <c r="V119" s="166">
        <f t="shared" si="107"/>
        <v>0</v>
      </c>
      <c r="W119" s="166">
        <f t="shared" si="107"/>
        <v>1.0005470332786199</v>
      </c>
      <c r="X119" s="166">
        <f t="shared" si="107"/>
        <v>1.0005471333333329</v>
      </c>
      <c r="Y119" s="166">
        <f t="shared" si="107"/>
        <v>1.0005471333333329</v>
      </c>
      <c r="Z119" s="166">
        <f t="shared" si="107"/>
        <v>1.0005471333333329</v>
      </c>
      <c r="AA119" s="166">
        <f t="shared" si="107"/>
        <v>1.0005471333333329</v>
      </c>
      <c r="AB119" s="166">
        <f t="shared" si="107"/>
        <v>1.0005471333333329</v>
      </c>
      <c r="AC119" s="166">
        <f t="shared" si="107"/>
        <v>1.0005471333333329</v>
      </c>
      <c r="AD119" s="166">
        <f t="shared" si="107"/>
        <v>1.0005471333333347</v>
      </c>
      <c r="AE119" s="166">
        <f t="shared" si="107"/>
        <v>1.0005471333333347</v>
      </c>
      <c r="AF119" s="166">
        <f t="shared" si="107"/>
        <v>1.0005471333333347</v>
      </c>
      <c r="AG119" s="166">
        <f t="shared" si="107"/>
        <v>1.0005471333333347</v>
      </c>
      <c r="AH119" s="166">
        <f t="shared" si="107"/>
        <v>1.0005471333333347</v>
      </c>
      <c r="AI119" s="166">
        <f t="shared" si="107"/>
        <v>1.0005471333333347</v>
      </c>
      <c r="AJ119" s="166">
        <f t="shared" si="107"/>
        <v>1.0005471333333347</v>
      </c>
      <c r="AK119" s="166">
        <f t="shared" si="107"/>
        <v>1.0005471333333347</v>
      </c>
      <c r="AL119" s="166">
        <f t="shared" si="107"/>
        <v>1.0005471333333347</v>
      </c>
      <c r="AM119" s="166">
        <f t="shared" si="107"/>
        <v>1.0005471333333347</v>
      </c>
      <c r="AN119" s="166">
        <f t="shared" si="107"/>
        <v>1.0005471333333347</v>
      </c>
      <c r="AO119" s="166">
        <f t="shared" si="107"/>
        <v>1.0005471333333347</v>
      </c>
      <c r="AP119" s="166">
        <f t="shared" si="107"/>
        <v>1.0005471333333347</v>
      </c>
      <c r="AQ119" s="166">
        <f t="shared" si="107"/>
        <v>1.0005471333333347</v>
      </c>
      <c r="AR119" s="166">
        <f t="shared" si="107"/>
        <v>1.0005471333333347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108">L119*100/$C$6</f>
        <v>2.4697296666666664</v>
      </c>
      <c r="M120" s="121">
        <f t="shared" si="108"/>
        <v>2.0338985555555551</v>
      </c>
      <c r="N120" s="121">
        <f t="shared" si="108"/>
        <v>2.0338985555555555</v>
      </c>
      <c r="O120" s="121">
        <f t="shared" si="108"/>
        <v>0</v>
      </c>
      <c r="P120" s="121">
        <f t="shared" si="108"/>
        <v>1.8418983713657</v>
      </c>
      <c r="Q120" s="121">
        <f t="shared" si="108"/>
        <v>1.8418985555555552</v>
      </c>
      <c r="R120" s="121">
        <f t="shared" si="108"/>
        <v>0</v>
      </c>
      <c r="S120" s="121">
        <f t="shared" si="108"/>
        <v>1.8418983713656991</v>
      </c>
      <c r="T120" s="121">
        <f t="shared" si="108"/>
        <v>1.8418985555555567</v>
      </c>
      <c r="U120" s="121">
        <f t="shared" si="108"/>
        <v>1.8418985555555552</v>
      </c>
      <c r="V120" s="121">
        <f t="shared" si="108"/>
        <v>0</v>
      </c>
      <c r="W120" s="121">
        <f t="shared" si="108"/>
        <v>1.6675783887977</v>
      </c>
      <c r="X120" s="121">
        <f t="shared" si="108"/>
        <v>1.6675785555555549</v>
      </c>
      <c r="Y120" s="121">
        <f t="shared" si="108"/>
        <v>1.6675785555555549</v>
      </c>
      <c r="Z120" s="121">
        <f t="shared" si="108"/>
        <v>1.6675785555555549</v>
      </c>
      <c r="AA120" s="121">
        <f t="shared" si="108"/>
        <v>1.6675785555555549</v>
      </c>
      <c r="AB120" s="121">
        <f t="shared" si="108"/>
        <v>1.6675785555555549</v>
      </c>
      <c r="AC120" s="121">
        <f t="shared" si="108"/>
        <v>1.6675785555555549</v>
      </c>
      <c r="AD120" s="121">
        <f t="shared" si="108"/>
        <v>1.6675785555555578</v>
      </c>
      <c r="AE120" s="121">
        <f t="shared" si="108"/>
        <v>1.6675785555555578</v>
      </c>
      <c r="AF120" s="121">
        <f t="shared" si="108"/>
        <v>1.6675785555555578</v>
      </c>
      <c r="AG120" s="121">
        <f t="shared" si="108"/>
        <v>1.6675785555555578</v>
      </c>
      <c r="AH120" s="121">
        <f t="shared" si="108"/>
        <v>1.6675785555555578</v>
      </c>
      <c r="AI120" s="121">
        <f t="shared" si="108"/>
        <v>1.6675785555555578</v>
      </c>
      <c r="AJ120" s="121">
        <f t="shared" si="108"/>
        <v>1.6675785555555578</v>
      </c>
      <c r="AK120" s="121">
        <f t="shared" si="108"/>
        <v>1.6675785555555578</v>
      </c>
      <c r="AL120" s="121">
        <f t="shared" si="108"/>
        <v>1.6675785555555578</v>
      </c>
      <c r="AM120" s="121">
        <f t="shared" si="108"/>
        <v>1.6675785555555578</v>
      </c>
      <c r="AN120" s="121">
        <f t="shared" si="108"/>
        <v>1.6675785555555578</v>
      </c>
      <c r="AO120" s="121">
        <f t="shared" si="108"/>
        <v>1.6675785555555578</v>
      </c>
      <c r="AP120" s="121">
        <f t="shared" si="108"/>
        <v>1.6675785555555578</v>
      </c>
      <c r="AQ120" s="121">
        <f t="shared" si="108"/>
        <v>1.6675785555555578</v>
      </c>
      <c r="AR120" s="121">
        <f t="shared" si="108"/>
        <v>1.6675785555555578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109">$N$103</f>
        <v>92</v>
      </c>
      <c r="F121" s="159">
        <f t="shared" si="109"/>
        <v>92</v>
      </c>
      <c r="G121" s="159">
        <f t="shared" si="109"/>
        <v>92</v>
      </c>
      <c r="H121" s="159">
        <f t="shared" si="109"/>
        <v>92</v>
      </c>
      <c r="I121" s="159">
        <f t="shared" si="109"/>
        <v>92</v>
      </c>
      <c r="J121" s="159">
        <f t="shared" si="109"/>
        <v>92</v>
      </c>
      <c r="K121" s="121">
        <f t="shared" ref="K121:W121" si="110">IF((J121-K120)&lt;$N$104,100,(J121-K120))</f>
        <v>92</v>
      </c>
      <c r="L121" s="121">
        <f t="shared" si="110"/>
        <v>89.530270333333334</v>
      </c>
      <c r="M121" s="121">
        <f t="shared" si="110"/>
        <v>87.496371777777782</v>
      </c>
      <c r="N121" s="121">
        <f t="shared" si="110"/>
        <v>85.462473222222229</v>
      </c>
      <c r="O121" s="121">
        <f t="shared" si="110"/>
        <v>85.462473222222229</v>
      </c>
      <c r="P121" s="121">
        <f t="shared" si="110"/>
        <v>83.620574850856528</v>
      </c>
      <c r="Q121" s="121">
        <f t="shared" si="110"/>
        <v>81.778676295300968</v>
      </c>
      <c r="R121" s="121">
        <f t="shared" si="110"/>
        <v>81.778676295300968</v>
      </c>
      <c r="S121" s="121">
        <f t="shared" si="110"/>
        <v>79.936777923935267</v>
      </c>
      <c r="T121" s="121">
        <f t="shared" si="110"/>
        <v>78.094879368379708</v>
      </c>
      <c r="U121" s="121">
        <f t="shared" si="110"/>
        <v>76.252980812824148</v>
      </c>
      <c r="V121" s="121">
        <f t="shared" si="110"/>
        <v>76.252980812824148</v>
      </c>
      <c r="W121" s="121">
        <f t="shared" si="110"/>
        <v>74.585402424026455</v>
      </c>
      <c r="X121" s="121">
        <f t="shared" ref="X121:AR121" si="111">IF((W121-X120)&lt;$N$108,100,(W121-X120))</f>
        <v>72.917823868470904</v>
      </c>
      <c r="Y121" s="121">
        <f t="shared" si="111"/>
        <v>71.250245312915354</v>
      </c>
      <c r="Z121" s="121">
        <f t="shared" si="111"/>
        <v>100</v>
      </c>
      <c r="AA121" s="121">
        <f t="shared" si="111"/>
        <v>98.332421444444449</v>
      </c>
      <c r="AB121" s="121">
        <f t="shared" si="111"/>
        <v>96.664842888888899</v>
      </c>
      <c r="AC121" s="121">
        <f t="shared" si="111"/>
        <v>94.997264333333348</v>
      </c>
      <c r="AD121" s="121">
        <f t="shared" si="111"/>
        <v>93.329685777777797</v>
      </c>
      <c r="AE121" s="121">
        <f t="shared" si="111"/>
        <v>91.662107222222232</v>
      </c>
      <c r="AF121" s="121">
        <f t="shared" si="111"/>
        <v>89.994528666666668</v>
      </c>
      <c r="AG121" s="121">
        <f t="shared" si="111"/>
        <v>88.326950111111103</v>
      </c>
      <c r="AH121" s="121">
        <f t="shared" si="111"/>
        <v>86.659371555555538</v>
      </c>
      <c r="AI121" s="121">
        <f t="shared" si="111"/>
        <v>84.991792999999973</v>
      </c>
      <c r="AJ121" s="121">
        <f t="shared" si="111"/>
        <v>83.324214444444408</v>
      </c>
      <c r="AK121" s="121">
        <f t="shared" si="111"/>
        <v>81.656635888888843</v>
      </c>
      <c r="AL121" s="121">
        <f t="shared" si="111"/>
        <v>79.989057333333278</v>
      </c>
      <c r="AM121" s="121">
        <f t="shared" si="111"/>
        <v>78.321478777777713</v>
      </c>
      <c r="AN121" s="121">
        <f t="shared" si="111"/>
        <v>76.653900222222148</v>
      </c>
      <c r="AO121" s="121">
        <f t="shared" si="111"/>
        <v>74.986321666666583</v>
      </c>
      <c r="AP121" s="121">
        <f t="shared" si="111"/>
        <v>73.318743111111019</v>
      </c>
      <c r="AQ121" s="121">
        <f t="shared" si="111"/>
        <v>71.651164555555454</v>
      </c>
      <c r="AR121" s="121">
        <f t="shared" si="111"/>
        <v>100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112">IF((L121=100),(L121-K121)/100*$C$6+$E$103,0)</f>
        <v>0</v>
      </c>
      <c r="M122" s="145">
        <f t="shared" si="112"/>
        <v>0</v>
      </c>
      <c r="N122" s="145">
        <f t="shared" si="112"/>
        <v>0</v>
      </c>
      <c r="O122" s="145">
        <f t="shared" si="112"/>
        <v>0</v>
      </c>
      <c r="P122" s="145">
        <f t="shared" si="112"/>
        <v>0</v>
      </c>
      <c r="Q122" s="145">
        <f t="shared" si="112"/>
        <v>0</v>
      </c>
      <c r="R122" s="145">
        <f t="shared" si="112"/>
        <v>0</v>
      </c>
      <c r="S122" s="145">
        <f t="shared" si="112"/>
        <v>0</v>
      </c>
      <c r="T122" s="145">
        <f t="shared" si="112"/>
        <v>0</v>
      </c>
      <c r="U122" s="145">
        <f t="shared" si="112"/>
        <v>0</v>
      </c>
      <c r="V122" s="145">
        <f t="shared" si="112"/>
        <v>0</v>
      </c>
      <c r="W122" s="145">
        <f t="shared" si="112"/>
        <v>0</v>
      </c>
      <c r="X122" s="145">
        <f t="shared" si="112"/>
        <v>0</v>
      </c>
      <c r="Y122" s="145">
        <f t="shared" si="112"/>
        <v>0</v>
      </c>
      <c r="Z122" s="145">
        <f t="shared" si="112"/>
        <v>23.249852812250786</v>
      </c>
      <c r="AA122" s="145">
        <f t="shared" si="112"/>
        <v>0</v>
      </c>
      <c r="AB122" s="145">
        <f t="shared" si="112"/>
        <v>0</v>
      </c>
      <c r="AC122" s="145">
        <f t="shared" si="112"/>
        <v>0</v>
      </c>
      <c r="AD122" s="145">
        <f t="shared" si="112"/>
        <v>0</v>
      </c>
      <c r="AE122" s="145">
        <f t="shared" si="112"/>
        <v>0</v>
      </c>
      <c r="AF122" s="145">
        <f t="shared" si="112"/>
        <v>0</v>
      </c>
      <c r="AG122" s="145">
        <f t="shared" si="112"/>
        <v>0</v>
      </c>
      <c r="AH122" s="145">
        <f t="shared" si="112"/>
        <v>0</v>
      </c>
      <c r="AI122" s="145">
        <f t="shared" si="112"/>
        <v>0</v>
      </c>
      <c r="AJ122" s="145">
        <f t="shared" si="112"/>
        <v>0</v>
      </c>
      <c r="AK122" s="145">
        <f t="shared" si="112"/>
        <v>0</v>
      </c>
      <c r="AL122" s="145">
        <f t="shared" si="112"/>
        <v>0</v>
      </c>
      <c r="AM122" s="145">
        <f t="shared" si="112"/>
        <v>0</v>
      </c>
      <c r="AN122" s="145">
        <f t="shared" si="112"/>
        <v>0</v>
      </c>
      <c r="AO122" s="145">
        <f t="shared" si="112"/>
        <v>0</v>
      </c>
      <c r="AP122" s="145">
        <f t="shared" si="112"/>
        <v>0</v>
      </c>
      <c r="AQ122" s="145">
        <f t="shared" si="112"/>
        <v>0</v>
      </c>
      <c r="AR122" s="145">
        <f t="shared" si="112"/>
        <v>23.009301266666728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113">E90</f>
        <v>0</v>
      </c>
      <c r="F124" s="166">
        <f t="shared" si="113"/>
        <v>0</v>
      </c>
      <c r="G124" s="166">
        <f t="shared" si="113"/>
        <v>0</v>
      </c>
      <c r="H124" s="166">
        <f t="shared" si="113"/>
        <v>0</v>
      </c>
      <c r="I124" s="166">
        <f t="shared" si="113"/>
        <v>0</v>
      </c>
      <c r="J124" s="166">
        <f t="shared" si="113"/>
        <v>0</v>
      </c>
      <c r="K124" s="166">
        <f t="shared" si="113"/>
        <v>0</v>
      </c>
      <c r="L124" s="166">
        <f>L$51</f>
        <v>0.11554396666666668</v>
      </c>
      <c r="M124" s="166">
        <f>M$51</f>
        <v>8.2210633333333324E-2</v>
      </c>
      <c r="N124" s="166">
        <f>N$51</f>
        <v>8.2210633333333338E-2</v>
      </c>
      <c r="O124" s="166">
        <f t="shared" ref="O124:BZ124" si="114">O$51</f>
        <v>0</v>
      </c>
      <c r="P124" s="166">
        <f t="shared" si="114"/>
        <v>8.2210625112270008E-2</v>
      </c>
      <c r="Q124" s="166">
        <f t="shared" si="114"/>
        <v>8.2210633333333338E-2</v>
      </c>
      <c r="R124" s="166">
        <f t="shared" si="114"/>
        <v>0</v>
      </c>
      <c r="S124" s="166">
        <f t="shared" si="114"/>
        <v>8.2210625112270008E-2</v>
      </c>
      <c r="T124" s="166">
        <f t="shared" si="114"/>
        <v>8.2210633333333338E-2</v>
      </c>
      <c r="U124" s="166">
        <f t="shared" si="114"/>
        <v>8.2210633333333338E-2</v>
      </c>
      <c r="V124" s="166">
        <f t="shared" si="114"/>
        <v>8.2210632745827183E-9</v>
      </c>
      <c r="W124" s="166">
        <f t="shared" si="114"/>
        <v>8.2210625112270064E-2</v>
      </c>
      <c r="X124" s="166">
        <f t="shared" si="114"/>
        <v>8.2210633333333338E-2</v>
      </c>
      <c r="Y124" s="166">
        <f t="shared" si="114"/>
        <v>8.2210633333333338E-2</v>
      </c>
      <c r="Z124" s="166">
        <f t="shared" si="114"/>
        <v>8.2210633333333227E-2</v>
      </c>
      <c r="AA124" s="166">
        <f t="shared" si="114"/>
        <v>8.2210633333333227E-2</v>
      </c>
      <c r="AB124" s="166">
        <f t="shared" si="114"/>
        <v>8.2210633333333227E-2</v>
      </c>
      <c r="AC124" s="166">
        <f t="shared" si="114"/>
        <v>8.2210633333333227E-2</v>
      </c>
      <c r="AD124" s="166">
        <f t="shared" si="114"/>
        <v>8.2210633333333227E-2</v>
      </c>
      <c r="AE124" s="166">
        <f t="shared" si="114"/>
        <v>8.2210633333333227E-2</v>
      </c>
      <c r="AF124" s="166">
        <f t="shared" si="114"/>
        <v>8.2210633333333227E-2</v>
      </c>
      <c r="AG124" s="166">
        <f t="shared" si="114"/>
        <v>8.2210633333333227E-2</v>
      </c>
      <c r="AH124" s="166">
        <f t="shared" si="114"/>
        <v>8.2210633333333227E-2</v>
      </c>
      <c r="AI124" s="166">
        <f t="shared" si="114"/>
        <v>8.2210633333333227E-2</v>
      </c>
      <c r="AJ124" s="166">
        <f t="shared" si="114"/>
        <v>8.2210633333333227E-2</v>
      </c>
      <c r="AK124" s="166">
        <f t="shared" si="114"/>
        <v>8.2210633333333227E-2</v>
      </c>
      <c r="AL124" s="166">
        <f t="shared" si="114"/>
        <v>8.2210633333333227E-2</v>
      </c>
      <c r="AM124" s="166">
        <f t="shared" si="114"/>
        <v>8.2210633333333227E-2</v>
      </c>
      <c r="AN124" s="166">
        <f t="shared" si="114"/>
        <v>8.2210633333333227E-2</v>
      </c>
      <c r="AO124" s="166">
        <f t="shared" si="114"/>
        <v>8.2210633333333227E-2</v>
      </c>
      <c r="AP124" s="166">
        <f t="shared" si="114"/>
        <v>8.2210633333333227E-2</v>
      </c>
      <c r="AQ124" s="166">
        <f t="shared" si="114"/>
        <v>8.2210633333333227E-2</v>
      </c>
      <c r="AR124" s="166">
        <f t="shared" si="114"/>
        <v>8.2210633333333227E-2</v>
      </c>
      <c r="AS124" s="166">
        <f t="shared" si="114"/>
        <v>8.2210633333333227E-2</v>
      </c>
      <c r="AT124" s="166">
        <f t="shared" si="114"/>
        <v>8.2210633333333227E-2</v>
      </c>
      <c r="AU124" s="166">
        <f t="shared" si="114"/>
        <v>8.2210633333333227E-2</v>
      </c>
      <c r="AV124" s="166">
        <f t="shared" si="114"/>
        <v>8.2210633333333227E-2</v>
      </c>
      <c r="AW124" s="166">
        <f t="shared" si="114"/>
        <v>8.2210633333333227E-2</v>
      </c>
      <c r="AX124" s="166">
        <f t="shared" si="114"/>
        <v>8.2210633333333227E-2</v>
      </c>
      <c r="AY124" s="166">
        <f t="shared" si="114"/>
        <v>8.2210633333333227E-2</v>
      </c>
      <c r="AZ124" s="166">
        <f t="shared" si="114"/>
        <v>8.2210633333333227E-2</v>
      </c>
      <c r="BA124" s="166">
        <f t="shared" si="114"/>
        <v>8.2210633333333227E-2</v>
      </c>
      <c r="BB124" s="166">
        <f t="shared" si="114"/>
        <v>8.2210633333333227E-2</v>
      </c>
      <c r="BC124" s="166">
        <f t="shared" si="114"/>
        <v>8.2210633333333227E-2</v>
      </c>
      <c r="BD124" s="166">
        <f t="shared" si="114"/>
        <v>8.2210633333333227E-2</v>
      </c>
      <c r="BE124" s="166">
        <f t="shared" si="114"/>
        <v>8.2210633333333227E-2</v>
      </c>
      <c r="BF124" s="166">
        <f t="shared" si="114"/>
        <v>8.2210633333333227E-2</v>
      </c>
      <c r="BG124" s="166">
        <f t="shared" si="114"/>
        <v>8.2210633333333227E-2</v>
      </c>
      <c r="BH124" s="166">
        <f t="shared" si="114"/>
        <v>8.2210633333333227E-2</v>
      </c>
      <c r="BI124" s="166">
        <f t="shared" si="114"/>
        <v>8.2210633333333227E-2</v>
      </c>
      <c r="BJ124" s="166">
        <f t="shared" si="114"/>
        <v>8.2210633333333227E-2</v>
      </c>
      <c r="BK124" s="166">
        <f t="shared" si="114"/>
        <v>8.2210633333333671E-2</v>
      </c>
      <c r="BL124" s="166">
        <f t="shared" si="114"/>
        <v>8.2210633333333227E-2</v>
      </c>
      <c r="BM124" s="166">
        <f t="shared" si="114"/>
        <v>8.2210633333333227E-2</v>
      </c>
      <c r="BN124" s="166">
        <f t="shared" si="114"/>
        <v>8.2210633333333227E-2</v>
      </c>
      <c r="BO124" s="166">
        <f t="shared" si="114"/>
        <v>8.2210633333333227E-2</v>
      </c>
      <c r="BP124" s="166">
        <f t="shared" si="114"/>
        <v>8.2210633333333227E-2</v>
      </c>
      <c r="BQ124" s="166">
        <f t="shared" si="114"/>
        <v>8.2210633333333227E-2</v>
      </c>
      <c r="BR124" s="166">
        <f t="shared" si="114"/>
        <v>8.2210633333333227E-2</v>
      </c>
      <c r="BS124" s="166">
        <f t="shared" si="114"/>
        <v>8.2210633333333227E-2</v>
      </c>
      <c r="BT124" s="166">
        <f t="shared" si="114"/>
        <v>8.2210633333333227E-2</v>
      </c>
      <c r="BU124" s="166">
        <f t="shared" si="114"/>
        <v>8.2210633333333227E-2</v>
      </c>
      <c r="BV124" s="166">
        <f t="shared" si="114"/>
        <v>8.2210633333333227E-2</v>
      </c>
      <c r="BW124" s="166">
        <f t="shared" si="114"/>
        <v>8.2210633333333227E-2</v>
      </c>
      <c r="BX124" s="166">
        <f t="shared" si="114"/>
        <v>8.2210633333333227E-2</v>
      </c>
      <c r="BY124" s="166">
        <f t="shared" si="114"/>
        <v>8.2210633333333227E-2</v>
      </c>
      <c r="BZ124" s="166">
        <f t="shared" si="114"/>
        <v>8.2210633333333227E-2</v>
      </c>
      <c r="CA124" s="166">
        <f t="shared" ref="CA124:CZ124" si="115">CA$51</f>
        <v>8.2210633333333227E-2</v>
      </c>
      <c r="CB124" s="166">
        <f t="shared" si="115"/>
        <v>8.2210633333333227E-2</v>
      </c>
      <c r="CC124" s="166">
        <f t="shared" si="115"/>
        <v>8.2210633333333227E-2</v>
      </c>
      <c r="CD124" s="166">
        <f t="shared" si="115"/>
        <v>8.2210633333333227E-2</v>
      </c>
      <c r="CE124" s="166">
        <f t="shared" si="115"/>
        <v>8.2210633333333227E-2</v>
      </c>
      <c r="CF124" s="166">
        <f t="shared" si="115"/>
        <v>8.2210633333333227E-2</v>
      </c>
      <c r="CG124" s="166">
        <f t="shared" si="115"/>
        <v>8.2210633333333227E-2</v>
      </c>
      <c r="CH124" s="166">
        <f t="shared" si="115"/>
        <v>8.2210633333333227E-2</v>
      </c>
      <c r="CI124" s="166">
        <f t="shared" si="115"/>
        <v>8.2210633333333227E-2</v>
      </c>
      <c r="CJ124" s="166">
        <f t="shared" si="115"/>
        <v>8.2210633333333227E-2</v>
      </c>
      <c r="CK124" s="166">
        <f t="shared" si="115"/>
        <v>8.2210633333333227E-2</v>
      </c>
      <c r="CL124" s="166">
        <f t="shared" si="115"/>
        <v>8.2210633333333227E-2</v>
      </c>
      <c r="CM124" s="166">
        <f t="shared" si="115"/>
        <v>8.2210633333333227E-2</v>
      </c>
      <c r="CN124" s="166">
        <f t="shared" si="115"/>
        <v>8.2210633333333227E-2</v>
      </c>
      <c r="CO124" s="166">
        <f t="shared" si="115"/>
        <v>8.2210633333333227E-2</v>
      </c>
      <c r="CP124" s="166">
        <f t="shared" si="115"/>
        <v>8.2210633333333227E-2</v>
      </c>
      <c r="CQ124" s="166">
        <f t="shared" si="115"/>
        <v>8.2210633333333227E-2</v>
      </c>
      <c r="CR124" s="166">
        <f t="shared" si="115"/>
        <v>8.2210633333333227E-2</v>
      </c>
      <c r="CS124" s="166">
        <f t="shared" si="115"/>
        <v>8.2210633333333227E-2</v>
      </c>
      <c r="CT124" s="166">
        <f t="shared" si="115"/>
        <v>8.2210633333333227E-2</v>
      </c>
      <c r="CU124" s="166">
        <f t="shared" si="115"/>
        <v>8.2210633333333227E-2</v>
      </c>
      <c r="CV124" s="166">
        <f t="shared" si="115"/>
        <v>8.2210633333333227E-2</v>
      </c>
      <c r="CW124" s="166">
        <f t="shared" si="115"/>
        <v>8.2210633333333227E-2</v>
      </c>
      <c r="CX124" s="166">
        <f t="shared" si="115"/>
        <v>8.2210633333333227E-2</v>
      </c>
      <c r="CY124" s="166">
        <f t="shared" si="115"/>
        <v>8.2210633333333227E-2</v>
      </c>
      <c r="CZ124" s="175">
        <f t="shared" si="115"/>
        <v>8.2210633333333227E-2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116">L124*100/$C$5</f>
        <v>0.1925732777777778</v>
      </c>
      <c r="M125" s="121">
        <f t="shared" si="116"/>
        <v>0.13701772222222219</v>
      </c>
      <c r="N125" s="121">
        <f t="shared" si="116"/>
        <v>0.13701772222222222</v>
      </c>
      <c r="O125" s="121">
        <f t="shared" si="116"/>
        <v>0</v>
      </c>
      <c r="P125" s="121">
        <f t="shared" si="116"/>
        <v>0.13701770852045</v>
      </c>
      <c r="Q125" s="121">
        <f t="shared" si="116"/>
        <v>0.13701772222222222</v>
      </c>
      <c r="R125" s="121">
        <f t="shared" si="116"/>
        <v>0</v>
      </c>
      <c r="S125" s="121">
        <f t="shared" si="116"/>
        <v>0.13701770852045</v>
      </c>
      <c r="T125" s="121">
        <f t="shared" si="116"/>
        <v>0.13701772222222222</v>
      </c>
      <c r="U125" s="121">
        <f t="shared" si="116"/>
        <v>0.13701772222222222</v>
      </c>
      <c r="V125" s="121">
        <f t="shared" si="116"/>
        <v>1.3701772124304531E-8</v>
      </c>
      <c r="W125" s="121">
        <f t="shared" si="116"/>
        <v>0.13701770852045012</v>
      </c>
      <c r="X125" s="121">
        <f t="shared" si="116"/>
        <v>0.13701772222222222</v>
      </c>
      <c r="Y125" s="121">
        <f t="shared" si="116"/>
        <v>0.13701772222222222</v>
      </c>
      <c r="Z125" s="121">
        <f t="shared" si="116"/>
        <v>0.13701772222222205</v>
      </c>
      <c r="AA125" s="121">
        <f t="shared" si="116"/>
        <v>0.13701772222222205</v>
      </c>
      <c r="AB125" s="121">
        <f t="shared" si="116"/>
        <v>0.13701772222222205</v>
      </c>
      <c r="AC125" s="121">
        <f t="shared" si="116"/>
        <v>0.13701772222222205</v>
      </c>
      <c r="AD125" s="121">
        <f t="shared" si="116"/>
        <v>0.13701772222222205</v>
      </c>
      <c r="AE125" s="121">
        <f t="shared" si="116"/>
        <v>0.13701772222222205</v>
      </c>
      <c r="AF125" s="121">
        <f t="shared" si="116"/>
        <v>0.13701772222222205</v>
      </c>
      <c r="AG125" s="121">
        <f t="shared" si="116"/>
        <v>0.13701772222222205</v>
      </c>
      <c r="AH125" s="121">
        <f t="shared" si="116"/>
        <v>0.13701772222222205</v>
      </c>
      <c r="AI125" s="121">
        <f t="shared" si="116"/>
        <v>0.13701772222222205</v>
      </c>
      <c r="AJ125" s="121">
        <f t="shared" si="116"/>
        <v>0.13701772222222205</v>
      </c>
      <c r="AK125" s="121">
        <f t="shared" si="116"/>
        <v>0.13701772222222205</v>
      </c>
      <c r="AL125" s="121">
        <f t="shared" si="116"/>
        <v>0.13701772222222205</v>
      </c>
      <c r="AM125" s="121">
        <f t="shared" si="116"/>
        <v>0.13701772222222205</v>
      </c>
      <c r="AN125" s="121">
        <f t="shared" si="116"/>
        <v>0.13701772222222205</v>
      </c>
      <c r="AO125" s="121">
        <f t="shared" si="116"/>
        <v>0.13701772222222205</v>
      </c>
      <c r="AP125" s="121">
        <f t="shared" si="116"/>
        <v>0.13701772222222205</v>
      </c>
      <c r="AQ125" s="121">
        <f t="shared" si="116"/>
        <v>0.13701772222222205</v>
      </c>
      <c r="AR125" s="121">
        <f t="shared" si="116"/>
        <v>0.13701772222222205</v>
      </c>
      <c r="AS125" s="121">
        <f t="shared" si="116"/>
        <v>0.13701772222222205</v>
      </c>
      <c r="AT125" s="121">
        <f t="shared" si="116"/>
        <v>0.13701772222222205</v>
      </c>
      <c r="AU125" s="121">
        <f t="shared" si="116"/>
        <v>0.13701772222222205</v>
      </c>
      <c r="AV125" s="121">
        <f t="shared" si="116"/>
        <v>0.13701772222222205</v>
      </c>
      <c r="AW125" s="121">
        <f t="shared" si="116"/>
        <v>0.13701772222222205</v>
      </c>
      <c r="AX125" s="121">
        <f t="shared" si="116"/>
        <v>0.13701772222222205</v>
      </c>
      <c r="AY125" s="121">
        <f t="shared" si="116"/>
        <v>0.13701772222222205</v>
      </c>
      <c r="AZ125" s="121">
        <f t="shared" si="116"/>
        <v>0.13701772222222205</v>
      </c>
      <c r="BA125" s="121">
        <f t="shared" si="116"/>
        <v>0.13701772222222205</v>
      </c>
      <c r="BB125" s="121">
        <f t="shared" si="116"/>
        <v>0.13701772222222205</v>
      </c>
      <c r="BC125" s="121">
        <f t="shared" si="116"/>
        <v>0.13701772222222205</v>
      </c>
      <c r="BD125" s="121">
        <f t="shared" si="116"/>
        <v>0.13701772222222205</v>
      </c>
      <c r="BE125" s="121">
        <f t="shared" si="116"/>
        <v>0.13701772222222205</v>
      </c>
      <c r="BF125" s="121">
        <f t="shared" si="116"/>
        <v>0.13701772222222205</v>
      </c>
      <c r="BG125" s="121">
        <f t="shared" si="116"/>
        <v>0.13701772222222205</v>
      </c>
      <c r="BH125" s="121">
        <f t="shared" si="116"/>
        <v>0.13701772222222205</v>
      </c>
      <c r="BI125" s="121">
        <f t="shared" si="116"/>
        <v>0.13701772222222205</v>
      </c>
      <c r="BJ125" s="121">
        <f t="shared" si="116"/>
        <v>0.13701772222222205</v>
      </c>
      <c r="BK125" s="121">
        <f t="shared" si="116"/>
        <v>0.13701772222222278</v>
      </c>
      <c r="BL125" s="121">
        <f t="shared" si="116"/>
        <v>0.13701772222222205</v>
      </c>
      <c r="BM125" s="121">
        <f t="shared" si="116"/>
        <v>0.13701772222222205</v>
      </c>
      <c r="BN125" s="121">
        <f t="shared" si="116"/>
        <v>0.13701772222222205</v>
      </c>
      <c r="BO125" s="121">
        <f t="shared" si="116"/>
        <v>0.13701772222222205</v>
      </c>
      <c r="BP125" s="121">
        <f t="shared" si="116"/>
        <v>0.13701772222222205</v>
      </c>
      <c r="BQ125" s="121">
        <f t="shared" si="116"/>
        <v>0.13701772222222205</v>
      </c>
      <c r="BR125" s="121">
        <f t="shared" si="116"/>
        <v>0.13701772222222205</v>
      </c>
      <c r="BS125" s="121">
        <f t="shared" si="116"/>
        <v>0.13701772222222205</v>
      </c>
      <c r="BT125" s="121">
        <f t="shared" si="116"/>
        <v>0.13701772222222205</v>
      </c>
      <c r="BU125" s="121">
        <f t="shared" si="116"/>
        <v>0.13701772222222205</v>
      </c>
      <c r="BV125" s="121">
        <f t="shared" si="116"/>
        <v>0.13701772222222205</v>
      </c>
      <c r="BW125" s="121">
        <f t="shared" si="116"/>
        <v>0.13701772222222205</v>
      </c>
      <c r="BX125" s="121">
        <f t="shared" ref="BX125:CZ125" si="117">BX124*100/$C$5</f>
        <v>0.13701772222222205</v>
      </c>
      <c r="BY125" s="121">
        <f t="shared" si="117"/>
        <v>0.13701772222222205</v>
      </c>
      <c r="BZ125" s="121">
        <f t="shared" si="117"/>
        <v>0.13701772222222205</v>
      </c>
      <c r="CA125" s="121">
        <f t="shared" si="117"/>
        <v>0.13701772222222205</v>
      </c>
      <c r="CB125" s="121">
        <f t="shared" si="117"/>
        <v>0.13701772222222205</v>
      </c>
      <c r="CC125" s="121">
        <f t="shared" si="117"/>
        <v>0.13701772222222205</v>
      </c>
      <c r="CD125" s="121">
        <f t="shared" si="117"/>
        <v>0.13701772222222205</v>
      </c>
      <c r="CE125" s="121">
        <f t="shared" si="117"/>
        <v>0.13701772222222205</v>
      </c>
      <c r="CF125" s="121">
        <f t="shared" si="117"/>
        <v>0.13701772222222205</v>
      </c>
      <c r="CG125" s="121">
        <f t="shared" si="117"/>
        <v>0.13701772222222205</v>
      </c>
      <c r="CH125" s="121">
        <f t="shared" si="117"/>
        <v>0.13701772222222205</v>
      </c>
      <c r="CI125" s="121">
        <f t="shared" si="117"/>
        <v>0.13701772222222205</v>
      </c>
      <c r="CJ125" s="121">
        <f t="shared" si="117"/>
        <v>0.13701772222222205</v>
      </c>
      <c r="CK125" s="121">
        <f t="shared" si="117"/>
        <v>0.13701772222222205</v>
      </c>
      <c r="CL125" s="121">
        <f t="shared" si="117"/>
        <v>0.13701772222222205</v>
      </c>
      <c r="CM125" s="121">
        <f t="shared" si="117"/>
        <v>0.13701772222222205</v>
      </c>
      <c r="CN125" s="121">
        <f t="shared" si="117"/>
        <v>0.13701772222222205</v>
      </c>
      <c r="CO125" s="121">
        <f t="shared" si="117"/>
        <v>0.13701772222222205</v>
      </c>
      <c r="CP125" s="121">
        <f t="shared" si="117"/>
        <v>0.13701772222222205</v>
      </c>
      <c r="CQ125" s="121">
        <f t="shared" si="117"/>
        <v>0.13701772222222205</v>
      </c>
      <c r="CR125" s="121">
        <f t="shared" si="117"/>
        <v>0.13701772222222205</v>
      </c>
      <c r="CS125" s="121">
        <f t="shared" si="117"/>
        <v>0.13701772222222205</v>
      </c>
      <c r="CT125" s="121">
        <f t="shared" si="117"/>
        <v>0.13701772222222205</v>
      </c>
      <c r="CU125" s="121">
        <f t="shared" si="117"/>
        <v>0.13701772222222205</v>
      </c>
      <c r="CV125" s="121">
        <f t="shared" si="117"/>
        <v>0.13701772222222205</v>
      </c>
      <c r="CW125" s="121">
        <f t="shared" si="117"/>
        <v>0.13701772222222205</v>
      </c>
      <c r="CX125" s="121">
        <f t="shared" si="117"/>
        <v>0.13701772222222205</v>
      </c>
      <c r="CY125" s="121">
        <f t="shared" si="117"/>
        <v>0.13701772222222205</v>
      </c>
      <c r="CZ125" s="160">
        <f t="shared" si="117"/>
        <v>0.13701772222222205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118">IF((K126-L125)&lt;$N$104,100,(K126-L125))</f>
        <v>89.807426722222218</v>
      </c>
      <c r="M126" s="121">
        <f t="shared" si="118"/>
        <v>89.670408999999992</v>
      </c>
      <c r="N126" s="121">
        <f t="shared" si="118"/>
        <v>89.533391277777767</v>
      </c>
      <c r="O126" s="121">
        <f t="shared" si="118"/>
        <v>89.533391277777767</v>
      </c>
      <c r="P126" s="121">
        <f t="shared" si="118"/>
        <v>89.396373569257321</v>
      </c>
      <c r="Q126" s="121">
        <f t="shared" si="118"/>
        <v>89.259355847035096</v>
      </c>
      <c r="R126" s="121">
        <f t="shared" si="118"/>
        <v>89.259355847035096</v>
      </c>
      <c r="S126" s="121">
        <f t="shared" si="118"/>
        <v>89.12233813851465</v>
      </c>
      <c r="T126" s="121">
        <f t="shared" si="118"/>
        <v>88.985320416292424</v>
      </c>
      <c r="U126" s="121">
        <f t="shared" si="118"/>
        <v>88.848302694070199</v>
      </c>
      <c r="V126" s="121">
        <f t="shared" si="118"/>
        <v>88.848302680368434</v>
      </c>
      <c r="W126" s="121">
        <f t="shared" si="118"/>
        <v>88.711284971847988</v>
      </c>
      <c r="X126" s="121">
        <f t="shared" si="118"/>
        <v>88.574267249625763</v>
      </c>
      <c r="Y126" s="121">
        <f t="shared" si="118"/>
        <v>88.437249527403537</v>
      </c>
      <c r="Z126" s="121">
        <f t="shared" si="118"/>
        <v>88.300231805181312</v>
      </c>
      <c r="AA126" s="121">
        <f t="shared" si="118"/>
        <v>88.163214082959087</v>
      </c>
      <c r="AB126" s="121">
        <f t="shared" si="118"/>
        <v>88.026196360736861</v>
      </c>
      <c r="AC126" s="121">
        <f t="shared" si="118"/>
        <v>87.889178638514636</v>
      </c>
      <c r="AD126" s="121">
        <f t="shared" si="118"/>
        <v>87.752160916292411</v>
      </c>
      <c r="AE126" s="121">
        <f t="shared" si="118"/>
        <v>87.615143194070185</v>
      </c>
      <c r="AF126" s="121">
        <f t="shared" si="118"/>
        <v>87.47812547184796</v>
      </c>
      <c r="AG126" s="121">
        <f t="shared" si="118"/>
        <v>87.341107749625735</v>
      </c>
      <c r="AH126" s="121">
        <f t="shared" si="118"/>
        <v>87.20409002740351</v>
      </c>
      <c r="AI126" s="121">
        <f t="shared" si="118"/>
        <v>87.067072305181284</v>
      </c>
      <c r="AJ126" s="121">
        <f t="shared" si="118"/>
        <v>86.930054582959059</v>
      </c>
      <c r="AK126" s="121">
        <f t="shared" si="118"/>
        <v>86.793036860736834</v>
      </c>
      <c r="AL126" s="121">
        <f t="shared" si="118"/>
        <v>86.656019138514608</v>
      </c>
      <c r="AM126" s="121">
        <f t="shared" si="118"/>
        <v>86.519001416292383</v>
      </c>
      <c r="AN126" s="121">
        <f t="shared" si="118"/>
        <v>86.381983694070158</v>
      </c>
      <c r="AO126" s="121">
        <f t="shared" si="118"/>
        <v>86.244965971847932</v>
      </c>
      <c r="AP126" s="121">
        <f t="shared" si="118"/>
        <v>86.107948249625707</v>
      </c>
      <c r="AQ126" s="121">
        <f t="shared" si="118"/>
        <v>85.970930527403482</v>
      </c>
      <c r="AR126" s="121">
        <f t="shared" si="118"/>
        <v>85.833912805181257</v>
      </c>
      <c r="AS126" s="121">
        <f t="shared" si="118"/>
        <v>85.696895082959031</v>
      </c>
      <c r="AT126" s="121">
        <f t="shared" si="118"/>
        <v>85.559877360736806</v>
      </c>
      <c r="AU126" s="121">
        <f t="shared" si="118"/>
        <v>85.422859638514581</v>
      </c>
      <c r="AV126" s="121">
        <f t="shared" si="118"/>
        <v>85.285841916292355</v>
      </c>
      <c r="AW126" s="121">
        <f t="shared" si="118"/>
        <v>85.14882419407013</v>
      </c>
      <c r="AX126" s="121">
        <f t="shared" si="118"/>
        <v>85.011806471847905</v>
      </c>
      <c r="AY126" s="121">
        <f t="shared" si="118"/>
        <v>84.874788749625679</v>
      </c>
      <c r="AZ126" s="121">
        <f t="shared" si="118"/>
        <v>84.737771027403454</v>
      </c>
      <c r="BA126" s="121">
        <f t="shared" si="118"/>
        <v>84.600753305181229</v>
      </c>
      <c r="BB126" s="121">
        <f t="shared" si="118"/>
        <v>84.463735582959004</v>
      </c>
      <c r="BC126" s="121">
        <f t="shared" si="118"/>
        <v>84.326717860736778</v>
      </c>
      <c r="BD126" s="121">
        <f t="shared" si="118"/>
        <v>84.189700138514553</v>
      </c>
      <c r="BE126" s="121">
        <f t="shared" si="118"/>
        <v>84.052682416292328</v>
      </c>
      <c r="BF126" s="121">
        <f t="shared" si="118"/>
        <v>83.915664694070102</v>
      </c>
      <c r="BG126" s="121">
        <f t="shared" si="118"/>
        <v>83.778646971847877</v>
      </c>
      <c r="BH126" s="121">
        <f t="shared" si="118"/>
        <v>83.641629249625652</v>
      </c>
      <c r="BI126" s="121">
        <f t="shared" si="118"/>
        <v>83.504611527403426</v>
      </c>
      <c r="BJ126" s="121">
        <f t="shared" si="118"/>
        <v>83.367593805181201</v>
      </c>
      <c r="BK126" s="121">
        <f t="shared" si="118"/>
        <v>83.230576082958976</v>
      </c>
      <c r="BL126" s="121">
        <f t="shared" si="118"/>
        <v>83.093558360736751</v>
      </c>
      <c r="BM126" s="121">
        <f t="shared" si="118"/>
        <v>82.956540638514525</v>
      </c>
      <c r="BN126" s="121">
        <f t="shared" si="118"/>
        <v>82.8195229162923</v>
      </c>
      <c r="BO126" s="121">
        <f t="shared" si="118"/>
        <v>82.682505194070075</v>
      </c>
      <c r="BP126" s="121">
        <f t="shared" si="118"/>
        <v>82.545487471847849</v>
      </c>
      <c r="BQ126" s="121">
        <f t="shared" si="118"/>
        <v>82.408469749625624</v>
      </c>
      <c r="BR126" s="121">
        <f t="shared" si="118"/>
        <v>82.271452027403399</v>
      </c>
      <c r="BS126" s="121">
        <f t="shared" si="118"/>
        <v>82.134434305181173</v>
      </c>
      <c r="BT126" s="121">
        <f t="shared" si="118"/>
        <v>81.997416582958948</v>
      </c>
      <c r="BU126" s="121">
        <f t="shared" si="118"/>
        <v>81.860398860736723</v>
      </c>
      <c r="BV126" s="121">
        <f t="shared" si="118"/>
        <v>81.723381138514497</v>
      </c>
      <c r="BW126" s="121">
        <f t="shared" si="118"/>
        <v>81.586363416292272</v>
      </c>
      <c r="BX126" s="121">
        <f t="shared" ref="BX126:CZ126" si="119">IF((BW126-BX125)&lt;$N$104,100,(BW126-BX125))</f>
        <v>81.449345694070047</v>
      </c>
      <c r="BY126" s="121">
        <f t="shared" si="119"/>
        <v>81.312327971847822</v>
      </c>
      <c r="BZ126" s="121">
        <f t="shared" si="119"/>
        <v>81.175310249625596</v>
      </c>
      <c r="CA126" s="121">
        <f t="shared" si="119"/>
        <v>81.038292527403371</v>
      </c>
      <c r="CB126" s="121">
        <f t="shared" si="119"/>
        <v>80.901274805181146</v>
      </c>
      <c r="CC126" s="121">
        <f t="shared" si="119"/>
        <v>80.76425708295892</v>
      </c>
      <c r="CD126" s="121">
        <f t="shared" si="119"/>
        <v>80.627239360736695</v>
      </c>
      <c r="CE126" s="121">
        <f t="shared" si="119"/>
        <v>80.49022163851447</v>
      </c>
      <c r="CF126" s="121">
        <f t="shared" si="119"/>
        <v>80.353203916292244</v>
      </c>
      <c r="CG126" s="121">
        <f t="shared" si="119"/>
        <v>80.216186194070019</v>
      </c>
      <c r="CH126" s="121">
        <f t="shared" si="119"/>
        <v>80.079168471847794</v>
      </c>
      <c r="CI126" s="121">
        <f t="shared" si="119"/>
        <v>79.942150749625569</v>
      </c>
      <c r="CJ126" s="121">
        <f t="shared" si="119"/>
        <v>79.805133027403343</v>
      </c>
      <c r="CK126" s="121">
        <f t="shared" si="119"/>
        <v>79.668115305181118</v>
      </c>
      <c r="CL126" s="121">
        <f t="shared" si="119"/>
        <v>79.531097582958893</v>
      </c>
      <c r="CM126" s="121">
        <f t="shared" si="119"/>
        <v>79.394079860736667</v>
      </c>
      <c r="CN126" s="121">
        <f t="shared" si="119"/>
        <v>79.257062138514442</v>
      </c>
      <c r="CO126" s="121">
        <f t="shared" si="119"/>
        <v>79.120044416292217</v>
      </c>
      <c r="CP126" s="121">
        <f t="shared" si="119"/>
        <v>78.983026694069991</v>
      </c>
      <c r="CQ126" s="121">
        <f t="shared" si="119"/>
        <v>78.846008971847766</v>
      </c>
      <c r="CR126" s="121">
        <f t="shared" si="119"/>
        <v>78.708991249625541</v>
      </c>
      <c r="CS126" s="121">
        <f t="shared" si="119"/>
        <v>78.571973527403316</v>
      </c>
      <c r="CT126" s="121">
        <f t="shared" si="119"/>
        <v>78.43495580518109</v>
      </c>
      <c r="CU126" s="121">
        <f t="shared" si="119"/>
        <v>78.297938082958865</v>
      </c>
      <c r="CV126" s="121">
        <f t="shared" si="119"/>
        <v>78.16092036073664</v>
      </c>
      <c r="CW126" s="121">
        <f t="shared" si="119"/>
        <v>78.023902638514414</v>
      </c>
      <c r="CX126" s="121">
        <f t="shared" si="119"/>
        <v>77.886884916292189</v>
      </c>
      <c r="CY126" s="121">
        <f t="shared" si="119"/>
        <v>77.749867194069964</v>
      </c>
      <c r="CZ126" s="160">
        <f t="shared" si="119"/>
        <v>77.612849471847738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120">IF((L126=100),(L126-K126)/100*$C$5+$E$107,0)</f>
        <v>0</v>
      </c>
      <c r="M127" s="145">
        <f t="shared" si="120"/>
        <v>0</v>
      </c>
      <c r="N127" s="145">
        <f t="shared" si="120"/>
        <v>0</v>
      </c>
      <c r="O127" s="145">
        <f t="shared" si="120"/>
        <v>0</v>
      </c>
      <c r="P127" s="145">
        <f t="shared" si="120"/>
        <v>0</v>
      </c>
      <c r="Q127" s="145">
        <f t="shared" si="120"/>
        <v>0</v>
      </c>
      <c r="R127" s="145">
        <f t="shared" si="120"/>
        <v>0</v>
      </c>
      <c r="S127" s="145">
        <f t="shared" si="120"/>
        <v>0</v>
      </c>
      <c r="T127" s="145">
        <f t="shared" si="120"/>
        <v>0</v>
      </c>
      <c r="U127" s="145">
        <f t="shared" si="120"/>
        <v>0</v>
      </c>
      <c r="V127" s="145">
        <f t="shared" si="120"/>
        <v>0</v>
      </c>
      <c r="W127" s="145">
        <f t="shared" si="120"/>
        <v>0</v>
      </c>
      <c r="X127" s="145">
        <f t="shared" si="120"/>
        <v>0</v>
      </c>
      <c r="Y127" s="145">
        <f t="shared" si="120"/>
        <v>0</v>
      </c>
      <c r="Z127" s="145">
        <f t="shared" si="120"/>
        <v>0</v>
      </c>
      <c r="AA127" s="145">
        <f t="shared" si="120"/>
        <v>0</v>
      </c>
      <c r="AB127" s="145">
        <f t="shared" si="120"/>
        <v>0</v>
      </c>
      <c r="AC127" s="145">
        <f t="shared" si="120"/>
        <v>0</v>
      </c>
      <c r="AD127" s="145">
        <f t="shared" si="120"/>
        <v>0</v>
      </c>
      <c r="AE127" s="145">
        <f t="shared" si="120"/>
        <v>0</v>
      </c>
      <c r="AF127" s="145">
        <f t="shared" si="120"/>
        <v>0</v>
      </c>
      <c r="AG127" s="145">
        <f t="shared" si="120"/>
        <v>0</v>
      </c>
      <c r="AH127" s="145">
        <f t="shared" si="120"/>
        <v>0</v>
      </c>
      <c r="AI127" s="145">
        <f t="shared" si="120"/>
        <v>0</v>
      </c>
      <c r="AJ127" s="145">
        <f t="shared" si="120"/>
        <v>0</v>
      </c>
      <c r="AK127" s="145">
        <f t="shared" si="120"/>
        <v>0</v>
      </c>
      <c r="AL127" s="145">
        <f t="shared" si="120"/>
        <v>0</v>
      </c>
      <c r="AM127" s="145">
        <f t="shared" si="120"/>
        <v>0</v>
      </c>
      <c r="AN127" s="145">
        <f t="shared" si="120"/>
        <v>0</v>
      </c>
      <c r="AO127" s="145">
        <f t="shared" si="120"/>
        <v>0</v>
      </c>
      <c r="AP127" s="145">
        <f t="shared" si="120"/>
        <v>0</v>
      </c>
      <c r="AQ127" s="145">
        <f t="shared" si="120"/>
        <v>0</v>
      </c>
      <c r="AR127" s="145">
        <f t="shared" si="120"/>
        <v>0</v>
      </c>
      <c r="AS127" s="145">
        <f t="shared" si="120"/>
        <v>0</v>
      </c>
      <c r="AT127" s="145">
        <f t="shared" si="120"/>
        <v>0</v>
      </c>
      <c r="AU127" s="145">
        <f t="shared" si="120"/>
        <v>0</v>
      </c>
      <c r="AV127" s="145">
        <f t="shared" si="120"/>
        <v>0</v>
      </c>
      <c r="AW127" s="145">
        <f t="shared" si="120"/>
        <v>0</v>
      </c>
      <c r="AX127" s="145">
        <f t="shared" si="120"/>
        <v>0</v>
      </c>
      <c r="AY127" s="145">
        <f t="shared" si="120"/>
        <v>0</v>
      </c>
      <c r="AZ127" s="145">
        <f t="shared" si="120"/>
        <v>0</v>
      </c>
      <c r="BA127" s="145">
        <f t="shared" si="120"/>
        <v>0</v>
      </c>
      <c r="BB127" s="145">
        <f t="shared" si="120"/>
        <v>0</v>
      </c>
      <c r="BC127" s="145">
        <f t="shared" si="120"/>
        <v>0</v>
      </c>
      <c r="BD127" s="145">
        <f t="shared" si="120"/>
        <v>0</v>
      </c>
      <c r="BE127" s="145">
        <f t="shared" si="120"/>
        <v>0</v>
      </c>
      <c r="BF127" s="145">
        <f t="shared" si="120"/>
        <v>0</v>
      </c>
      <c r="BG127" s="145">
        <f t="shared" si="120"/>
        <v>0</v>
      </c>
      <c r="BH127" s="145">
        <f t="shared" si="120"/>
        <v>0</v>
      </c>
      <c r="BI127" s="145">
        <f t="shared" si="120"/>
        <v>0</v>
      </c>
      <c r="BJ127" s="145">
        <f t="shared" si="120"/>
        <v>0</v>
      </c>
      <c r="BK127" s="145">
        <f t="shared" si="120"/>
        <v>0</v>
      </c>
      <c r="BL127" s="145">
        <f t="shared" si="120"/>
        <v>0</v>
      </c>
      <c r="BM127" s="145">
        <f t="shared" si="120"/>
        <v>0</v>
      </c>
      <c r="BN127" s="145">
        <f t="shared" si="120"/>
        <v>0</v>
      </c>
      <c r="BO127" s="145">
        <f t="shared" si="120"/>
        <v>0</v>
      </c>
      <c r="BP127" s="145">
        <f t="shared" si="120"/>
        <v>0</v>
      </c>
      <c r="BQ127" s="145">
        <f t="shared" si="120"/>
        <v>0</v>
      </c>
      <c r="BR127" s="145">
        <f t="shared" si="120"/>
        <v>0</v>
      </c>
      <c r="BS127" s="145">
        <f t="shared" si="120"/>
        <v>0</v>
      </c>
      <c r="BT127" s="145">
        <f t="shared" si="120"/>
        <v>0</v>
      </c>
      <c r="BU127" s="145">
        <f t="shared" si="120"/>
        <v>0</v>
      </c>
      <c r="BV127" s="145">
        <f t="shared" si="120"/>
        <v>0</v>
      </c>
      <c r="BW127" s="145">
        <f t="shared" si="120"/>
        <v>0</v>
      </c>
      <c r="BX127" s="145">
        <f t="shared" ref="BX127:CZ127" si="121">IF((BX126=100),(BX126-BW126)/100*$C$5+$E$107,0)</f>
        <v>0</v>
      </c>
      <c r="BY127" s="145">
        <f t="shared" si="121"/>
        <v>0</v>
      </c>
      <c r="BZ127" s="145">
        <f t="shared" si="121"/>
        <v>0</v>
      </c>
      <c r="CA127" s="145">
        <f t="shared" si="121"/>
        <v>0</v>
      </c>
      <c r="CB127" s="145">
        <f t="shared" si="121"/>
        <v>0</v>
      </c>
      <c r="CC127" s="145">
        <f t="shared" si="121"/>
        <v>0</v>
      </c>
      <c r="CD127" s="145">
        <f t="shared" si="121"/>
        <v>0</v>
      </c>
      <c r="CE127" s="145">
        <f t="shared" si="121"/>
        <v>0</v>
      </c>
      <c r="CF127" s="145">
        <f t="shared" si="121"/>
        <v>0</v>
      </c>
      <c r="CG127" s="145">
        <f t="shared" si="121"/>
        <v>0</v>
      </c>
      <c r="CH127" s="145">
        <f t="shared" si="121"/>
        <v>0</v>
      </c>
      <c r="CI127" s="145">
        <f t="shared" si="121"/>
        <v>0</v>
      </c>
      <c r="CJ127" s="145">
        <f t="shared" si="121"/>
        <v>0</v>
      </c>
      <c r="CK127" s="145">
        <f t="shared" si="121"/>
        <v>0</v>
      </c>
      <c r="CL127" s="145">
        <f t="shared" si="121"/>
        <v>0</v>
      </c>
      <c r="CM127" s="145">
        <f t="shared" si="121"/>
        <v>0</v>
      </c>
      <c r="CN127" s="145">
        <f t="shared" si="121"/>
        <v>0</v>
      </c>
      <c r="CO127" s="145">
        <f t="shared" si="121"/>
        <v>0</v>
      </c>
      <c r="CP127" s="145">
        <f t="shared" si="121"/>
        <v>0</v>
      </c>
      <c r="CQ127" s="145">
        <f t="shared" si="121"/>
        <v>0</v>
      </c>
      <c r="CR127" s="145">
        <f t="shared" si="121"/>
        <v>0</v>
      </c>
      <c r="CS127" s="145">
        <f t="shared" si="121"/>
        <v>0</v>
      </c>
      <c r="CT127" s="145">
        <f t="shared" si="121"/>
        <v>0</v>
      </c>
      <c r="CU127" s="145">
        <f t="shared" si="121"/>
        <v>0</v>
      </c>
      <c r="CV127" s="145">
        <f t="shared" si="121"/>
        <v>0</v>
      </c>
      <c r="CW127" s="145">
        <f t="shared" si="121"/>
        <v>0</v>
      </c>
      <c r="CX127" s="145">
        <f t="shared" si="121"/>
        <v>0</v>
      </c>
      <c r="CY127" s="145">
        <f t="shared" si="121"/>
        <v>0</v>
      </c>
      <c r="CZ127" s="164">
        <f t="shared" si="121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122">F94</f>
        <v>0</v>
      </c>
      <c r="G128" s="166">
        <f t="shared" si="122"/>
        <v>0</v>
      </c>
      <c r="H128" s="166">
        <f t="shared" si="122"/>
        <v>0</v>
      </c>
      <c r="I128" s="166">
        <f t="shared" si="122"/>
        <v>0</v>
      </c>
      <c r="J128" s="166">
        <f t="shared" si="122"/>
        <v>0</v>
      </c>
      <c r="K128" s="166">
        <f t="shared" si="122"/>
        <v>0</v>
      </c>
      <c r="L128" s="166">
        <f>L$54</f>
        <v>0.11554396666666668</v>
      </c>
      <c r="M128" s="166">
        <f>M$54</f>
        <v>8.2210633333333324E-2</v>
      </c>
      <c r="N128" s="166">
        <f t="shared" ref="N128:BY128" si="123">N$54</f>
        <v>8.2210633333333338E-2</v>
      </c>
      <c r="O128" s="166">
        <f t="shared" si="123"/>
        <v>0</v>
      </c>
      <c r="P128" s="166">
        <f t="shared" si="123"/>
        <v>8.2210625112270008E-2</v>
      </c>
      <c r="Q128" s="166">
        <f t="shared" si="123"/>
        <v>8.2210633333333338E-2</v>
      </c>
      <c r="R128" s="166">
        <f t="shared" si="123"/>
        <v>0</v>
      </c>
      <c r="S128" s="166">
        <f t="shared" si="123"/>
        <v>8.2210625112269953E-2</v>
      </c>
      <c r="T128" s="166">
        <f t="shared" si="123"/>
        <v>8.2210633333333338E-2</v>
      </c>
      <c r="U128" s="166">
        <f t="shared" si="123"/>
        <v>8.2210633333333338E-2</v>
      </c>
      <c r="V128" s="166">
        <f t="shared" si="123"/>
        <v>0</v>
      </c>
      <c r="W128" s="166">
        <f t="shared" si="123"/>
        <v>8.2210625112270064E-2</v>
      </c>
      <c r="X128" s="166">
        <f t="shared" si="123"/>
        <v>8.2210633333333338E-2</v>
      </c>
      <c r="Y128" s="166">
        <f t="shared" si="123"/>
        <v>8.2210633333333338E-2</v>
      </c>
      <c r="Z128" s="166">
        <f t="shared" si="123"/>
        <v>8.2210633333333338E-2</v>
      </c>
      <c r="AA128" s="166">
        <f t="shared" si="123"/>
        <v>8.2210633333333449E-2</v>
      </c>
      <c r="AB128" s="166">
        <f t="shared" si="123"/>
        <v>8.2210633333333227E-2</v>
      </c>
      <c r="AC128" s="166">
        <f t="shared" si="123"/>
        <v>8.2210633333333227E-2</v>
      </c>
      <c r="AD128" s="166">
        <f t="shared" si="123"/>
        <v>8.2210633333333227E-2</v>
      </c>
      <c r="AE128" s="166">
        <f t="shared" si="123"/>
        <v>8.2210633333333227E-2</v>
      </c>
      <c r="AF128" s="166">
        <f t="shared" si="123"/>
        <v>8.2210633333333227E-2</v>
      </c>
      <c r="AG128" s="166">
        <f t="shared" si="123"/>
        <v>8.2210633333333227E-2</v>
      </c>
      <c r="AH128" s="166">
        <f t="shared" si="123"/>
        <v>8.2210633333333227E-2</v>
      </c>
      <c r="AI128" s="166">
        <f t="shared" si="123"/>
        <v>8.2210633333333227E-2</v>
      </c>
      <c r="AJ128" s="166">
        <f t="shared" si="123"/>
        <v>8.2210633333333227E-2</v>
      </c>
      <c r="AK128" s="166">
        <f t="shared" si="123"/>
        <v>8.2210633333333227E-2</v>
      </c>
      <c r="AL128" s="166">
        <f t="shared" si="123"/>
        <v>8.2210633333333227E-2</v>
      </c>
      <c r="AM128" s="166">
        <f t="shared" si="123"/>
        <v>8.2210633333333227E-2</v>
      </c>
      <c r="AN128" s="166">
        <f t="shared" si="123"/>
        <v>8.2210633333333227E-2</v>
      </c>
      <c r="AO128" s="166">
        <f t="shared" si="123"/>
        <v>8.2210633333333227E-2</v>
      </c>
      <c r="AP128" s="166">
        <f t="shared" si="123"/>
        <v>8.2210633333333227E-2</v>
      </c>
      <c r="AQ128" s="166">
        <f t="shared" si="123"/>
        <v>8.2210633333333227E-2</v>
      </c>
      <c r="AR128" s="166">
        <f t="shared" si="123"/>
        <v>8.2210633333333227E-2</v>
      </c>
      <c r="AS128" s="166">
        <f t="shared" si="123"/>
        <v>8.2210633333333227E-2</v>
      </c>
      <c r="AT128" s="166">
        <f t="shared" si="123"/>
        <v>8.2210633333333227E-2</v>
      </c>
      <c r="AU128" s="166">
        <f t="shared" si="123"/>
        <v>8.2210633333333227E-2</v>
      </c>
      <c r="AV128" s="166">
        <f t="shared" si="123"/>
        <v>8.2210633333333227E-2</v>
      </c>
      <c r="AW128" s="166">
        <f t="shared" si="123"/>
        <v>8.2210633333333227E-2</v>
      </c>
      <c r="AX128" s="166">
        <f t="shared" si="123"/>
        <v>8.2210633333333227E-2</v>
      </c>
      <c r="AY128" s="166">
        <f t="shared" si="123"/>
        <v>8.2210633333333227E-2</v>
      </c>
      <c r="AZ128" s="166">
        <f t="shared" si="123"/>
        <v>8.2210633333333227E-2</v>
      </c>
      <c r="BA128" s="166">
        <f t="shared" si="123"/>
        <v>8.2210633333333227E-2</v>
      </c>
      <c r="BB128" s="166">
        <f t="shared" si="123"/>
        <v>8.2210633333333227E-2</v>
      </c>
      <c r="BC128" s="166">
        <f t="shared" si="123"/>
        <v>8.2210633333333227E-2</v>
      </c>
      <c r="BD128" s="166">
        <f t="shared" si="123"/>
        <v>8.2210633333333227E-2</v>
      </c>
      <c r="BE128" s="166">
        <f t="shared" si="123"/>
        <v>8.2210633333333227E-2</v>
      </c>
      <c r="BF128" s="166">
        <f t="shared" si="123"/>
        <v>8.2210633333333227E-2</v>
      </c>
      <c r="BG128" s="166">
        <f t="shared" si="123"/>
        <v>8.2210633333333227E-2</v>
      </c>
      <c r="BH128" s="166">
        <f t="shared" si="123"/>
        <v>8.2210633333333227E-2</v>
      </c>
      <c r="BI128" s="166">
        <f t="shared" si="123"/>
        <v>8.2210633333333227E-2</v>
      </c>
      <c r="BJ128" s="166">
        <f t="shared" si="123"/>
        <v>8.2210633333333227E-2</v>
      </c>
      <c r="BK128" s="166">
        <f t="shared" si="123"/>
        <v>8.2210633333333227E-2</v>
      </c>
      <c r="BL128" s="166">
        <f t="shared" si="123"/>
        <v>8.2210633333333227E-2</v>
      </c>
      <c r="BM128" s="166">
        <f t="shared" si="123"/>
        <v>8.2210633333333227E-2</v>
      </c>
      <c r="BN128" s="166">
        <f t="shared" si="123"/>
        <v>8.2210633333333227E-2</v>
      </c>
      <c r="BO128" s="166">
        <f t="shared" si="123"/>
        <v>8.2210633333333227E-2</v>
      </c>
      <c r="BP128" s="166">
        <f t="shared" si="123"/>
        <v>8.2210633333333227E-2</v>
      </c>
      <c r="BQ128" s="166">
        <f t="shared" si="123"/>
        <v>8.2210633333333227E-2</v>
      </c>
      <c r="BR128" s="166">
        <f t="shared" si="123"/>
        <v>8.2210633333333227E-2</v>
      </c>
      <c r="BS128" s="166">
        <f t="shared" si="123"/>
        <v>8.2210633333333227E-2</v>
      </c>
      <c r="BT128" s="166">
        <f t="shared" si="123"/>
        <v>8.2210633333333227E-2</v>
      </c>
      <c r="BU128" s="166">
        <f t="shared" si="123"/>
        <v>8.2210633333333227E-2</v>
      </c>
      <c r="BV128" s="166">
        <f t="shared" si="123"/>
        <v>8.2210633333333227E-2</v>
      </c>
      <c r="BW128" s="166">
        <f t="shared" si="123"/>
        <v>8.2210633333333227E-2</v>
      </c>
      <c r="BX128" s="166">
        <f t="shared" si="123"/>
        <v>8.2210633333333227E-2</v>
      </c>
      <c r="BY128" s="166">
        <f t="shared" si="123"/>
        <v>8.2210633333333227E-2</v>
      </c>
      <c r="BZ128" s="166">
        <f t="shared" ref="BZ128:CZ128" si="124">BZ$54</f>
        <v>8.2210633333333227E-2</v>
      </c>
      <c r="CA128" s="166">
        <f t="shared" si="124"/>
        <v>8.2210633333333227E-2</v>
      </c>
      <c r="CB128" s="166">
        <f t="shared" si="124"/>
        <v>8.2210633333333227E-2</v>
      </c>
      <c r="CC128" s="166">
        <f t="shared" si="124"/>
        <v>8.2210633333333227E-2</v>
      </c>
      <c r="CD128" s="166">
        <f t="shared" si="124"/>
        <v>8.2210633333333227E-2</v>
      </c>
      <c r="CE128" s="166">
        <f t="shared" si="124"/>
        <v>8.2210633333333227E-2</v>
      </c>
      <c r="CF128" s="166">
        <f t="shared" si="124"/>
        <v>8.2210633333333227E-2</v>
      </c>
      <c r="CG128" s="166">
        <f t="shared" si="124"/>
        <v>8.2210633333333227E-2</v>
      </c>
      <c r="CH128" s="166">
        <f t="shared" si="124"/>
        <v>8.2210633333333227E-2</v>
      </c>
      <c r="CI128" s="166">
        <f t="shared" si="124"/>
        <v>8.2210633333333227E-2</v>
      </c>
      <c r="CJ128" s="166">
        <f t="shared" si="124"/>
        <v>8.2210633333333227E-2</v>
      </c>
      <c r="CK128" s="166">
        <f t="shared" si="124"/>
        <v>8.2210633333333227E-2</v>
      </c>
      <c r="CL128" s="166">
        <f t="shared" si="124"/>
        <v>8.2210633333333227E-2</v>
      </c>
      <c r="CM128" s="166">
        <f t="shared" si="124"/>
        <v>8.2210633333333227E-2</v>
      </c>
      <c r="CN128" s="166">
        <f t="shared" si="124"/>
        <v>8.2210633333333227E-2</v>
      </c>
      <c r="CO128" s="166">
        <f t="shared" si="124"/>
        <v>8.2210633333333227E-2</v>
      </c>
      <c r="CP128" s="166">
        <f t="shared" si="124"/>
        <v>8.2210633333333227E-2</v>
      </c>
      <c r="CQ128" s="166">
        <f t="shared" si="124"/>
        <v>8.2210633333333227E-2</v>
      </c>
      <c r="CR128" s="166">
        <f t="shared" si="124"/>
        <v>8.2210633333333227E-2</v>
      </c>
      <c r="CS128" s="166">
        <f t="shared" si="124"/>
        <v>8.2210633333333227E-2</v>
      </c>
      <c r="CT128" s="166">
        <f t="shared" si="124"/>
        <v>8.2210633333333227E-2</v>
      </c>
      <c r="CU128" s="166">
        <f t="shared" si="124"/>
        <v>8.2210633333333227E-2</v>
      </c>
      <c r="CV128" s="166">
        <f t="shared" si="124"/>
        <v>8.2210633333333227E-2</v>
      </c>
      <c r="CW128" s="166">
        <f t="shared" si="124"/>
        <v>8.2210633333333227E-2</v>
      </c>
      <c r="CX128" s="166">
        <f t="shared" si="124"/>
        <v>8.2210633333333227E-2</v>
      </c>
      <c r="CY128" s="166">
        <f t="shared" si="124"/>
        <v>8.2210633333333227E-2</v>
      </c>
      <c r="CZ128" s="175">
        <f t="shared" si="124"/>
        <v>8.2210633333333227E-2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25">L128*100/$C$6</f>
        <v>0.1925732777777778</v>
      </c>
      <c r="M129" s="121">
        <f t="shared" si="125"/>
        <v>0.13701772222222219</v>
      </c>
      <c r="N129" s="121">
        <f t="shared" si="125"/>
        <v>0.13701772222222222</v>
      </c>
      <c r="O129" s="121">
        <f t="shared" si="125"/>
        <v>0</v>
      </c>
      <c r="P129" s="121">
        <f t="shared" si="125"/>
        <v>0.13701770852045</v>
      </c>
      <c r="Q129" s="121">
        <f t="shared" si="125"/>
        <v>0.13701772222222222</v>
      </c>
      <c r="R129" s="121">
        <f t="shared" si="125"/>
        <v>0</v>
      </c>
      <c r="S129" s="121">
        <f t="shared" si="125"/>
        <v>0.13701770852044992</v>
      </c>
      <c r="T129" s="121">
        <f t="shared" si="125"/>
        <v>0.13701772222222222</v>
      </c>
      <c r="U129" s="121">
        <f t="shared" si="125"/>
        <v>0.13701772222222222</v>
      </c>
      <c r="V129" s="121">
        <f t="shared" si="125"/>
        <v>0</v>
      </c>
      <c r="W129" s="121">
        <f t="shared" si="125"/>
        <v>0.13701770852045012</v>
      </c>
      <c r="X129" s="121">
        <f t="shared" si="125"/>
        <v>0.13701772222222222</v>
      </c>
      <c r="Y129" s="121">
        <f t="shared" si="125"/>
        <v>0.13701772222222222</v>
      </c>
      <c r="Z129" s="121">
        <f t="shared" si="125"/>
        <v>0.13701772222222222</v>
      </c>
      <c r="AA129" s="121">
        <f t="shared" si="125"/>
        <v>0.13701772222222239</v>
      </c>
      <c r="AB129" s="121">
        <f t="shared" si="125"/>
        <v>0.13701772222222205</v>
      </c>
      <c r="AC129" s="121">
        <f t="shared" si="125"/>
        <v>0.13701772222222205</v>
      </c>
      <c r="AD129" s="121">
        <f t="shared" si="125"/>
        <v>0.13701772222222205</v>
      </c>
      <c r="AE129" s="121">
        <f t="shared" si="125"/>
        <v>0.13701772222222205</v>
      </c>
      <c r="AF129" s="121">
        <f t="shared" si="125"/>
        <v>0.13701772222222205</v>
      </c>
      <c r="AG129" s="121">
        <f t="shared" si="125"/>
        <v>0.13701772222222205</v>
      </c>
      <c r="AH129" s="121">
        <f t="shared" si="125"/>
        <v>0.13701772222222205</v>
      </c>
      <c r="AI129" s="121">
        <f t="shared" si="125"/>
        <v>0.13701772222222205</v>
      </c>
      <c r="AJ129" s="121">
        <f t="shared" si="125"/>
        <v>0.13701772222222205</v>
      </c>
      <c r="AK129" s="121">
        <f t="shared" si="125"/>
        <v>0.13701772222222205</v>
      </c>
      <c r="AL129" s="121">
        <f t="shared" si="125"/>
        <v>0.13701772222222205</v>
      </c>
      <c r="AM129" s="121">
        <f t="shared" si="125"/>
        <v>0.13701772222222205</v>
      </c>
      <c r="AN129" s="121">
        <f t="shared" si="125"/>
        <v>0.13701772222222205</v>
      </c>
      <c r="AO129" s="121">
        <f t="shared" si="125"/>
        <v>0.13701772222222205</v>
      </c>
      <c r="AP129" s="121">
        <f t="shared" si="125"/>
        <v>0.13701772222222205</v>
      </c>
      <c r="AQ129" s="121">
        <f t="shared" si="125"/>
        <v>0.13701772222222205</v>
      </c>
      <c r="AR129" s="121">
        <f t="shared" si="125"/>
        <v>0.13701772222222205</v>
      </c>
      <c r="AS129" s="121">
        <f t="shared" si="125"/>
        <v>0.13701772222222205</v>
      </c>
      <c r="AT129" s="121">
        <f t="shared" si="125"/>
        <v>0.13701772222222205</v>
      </c>
      <c r="AU129" s="121">
        <f t="shared" si="125"/>
        <v>0.13701772222222205</v>
      </c>
      <c r="AV129" s="121">
        <f t="shared" si="125"/>
        <v>0.13701772222222205</v>
      </c>
      <c r="AW129" s="121">
        <f t="shared" si="125"/>
        <v>0.13701772222222205</v>
      </c>
      <c r="AX129" s="121">
        <f t="shared" si="125"/>
        <v>0.13701772222222205</v>
      </c>
      <c r="AY129" s="121">
        <f t="shared" si="125"/>
        <v>0.13701772222222205</v>
      </c>
      <c r="AZ129" s="121">
        <f t="shared" si="125"/>
        <v>0.13701772222222205</v>
      </c>
      <c r="BA129" s="121">
        <f t="shared" si="125"/>
        <v>0.13701772222222205</v>
      </c>
      <c r="BB129" s="121">
        <f t="shared" si="125"/>
        <v>0.13701772222222205</v>
      </c>
      <c r="BC129" s="121">
        <f t="shared" si="125"/>
        <v>0.13701772222222205</v>
      </c>
      <c r="BD129" s="121">
        <f t="shared" si="125"/>
        <v>0.13701772222222205</v>
      </c>
      <c r="BE129" s="121">
        <f t="shared" si="125"/>
        <v>0.13701772222222205</v>
      </c>
      <c r="BF129" s="121">
        <f t="shared" si="125"/>
        <v>0.13701772222222205</v>
      </c>
      <c r="BG129" s="121">
        <f t="shared" si="125"/>
        <v>0.13701772222222205</v>
      </c>
      <c r="BH129" s="121">
        <f t="shared" si="125"/>
        <v>0.13701772222222205</v>
      </c>
      <c r="BI129" s="121">
        <f t="shared" si="125"/>
        <v>0.13701772222222205</v>
      </c>
      <c r="BJ129" s="121">
        <f t="shared" si="125"/>
        <v>0.13701772222222205</v>
      </c>
      <c r="BK129" s="121">
        <f t="shared" si="125"/>
        <v>0.13701772222222205</v>
      </c>
      <c r="BL129" s="121">
        <f t="shared" si="125"/>
        <v>0.13701772222222205</v>
      </c>
      <c r="BM129" s="121">
        <f t="shared" si="125"/>
        <v>0.13701772222222205</v>
      </c>
      <c r="BN129" s="121">
        <f t="shared" si="125"/>
        <v>0.13701772222222205</v>
      </c>
      <c r="BO129" s="121">
        <f t="shared" si="125"/>
        <v>0.13701772222222205</v>
      </c>
      <c r="BP129" s="121">
        <f t="shared" si="125"/>
        <v>0.13701772222222205</v>
      </c>
      <c r="BQ129" s="121">
        <f t="shared" si="125"/>
        <v>0.13701772222222205</v>
      </c>
      <c r="BR129" s="121">
        <f t="shared" si="125"/>
        <v>0.13701772222222205</v>
      </c>
      <c r="BS129" s="121">
        <f t="shared" si="125"/>
        <v>0.13701772222222205</v>
      </c>
      <c r="BT129" s="121">
        <f t="shared" si="125"/>
        <v>0.13701772222222205</v>
      </c>
      <c r="BU129" s="121">
        <f t="shared" si="125"/>
        <v>0.13701772222222205</v>
      </c>
      <c r="BV129" s="121">
        <f t="shared" si="125"/>
        <v>0.13701772222222205</v>
      </c>
      <c r="BW129" s="121">
        <f t="shared" si="125"/>
        <v>0.13701772222222205</v>
      </c>
      <c r="BX129" s="121">
        <f t="shared" ref="BX129:CZ129" si="126">BX128*100/$C$6</f>
        <v>0.13701772222222205</v>
      </c>
      <c r="BY129" s="121">
        <f t="shared" si="126"/>
        <v>0.13701772222222205</v>
      </c>
      <c r="BZ129" s="121">
        <f t="shared" si="126"/>
        <v>0.13701772222222205</v>
      </c>
      <c r="CA129" s="121">
        <f t="shared" si="126"/>
        <v>0.13701772222222205</v>
      </c>
      <c r="CB129" s="121">
        <f t="shared" si="126"/>
        <v>0.13701772222222205</v>
      </c>
      <c r="CC129" s="121">
        <f t="shared" si="126"/>
        <v>0.13701772222222205</v>
      </c>
      <c r="CD129" s="121">
        <f t="shared" si="126"/>
        <v>0.13701772222222205</v>
      </c>
      <c r="CE129" s="121">
        <f t="shared" si="126"/>
        <v>0.13701772222222205</v>
      </c>
      <c r="CF129" s="121">
        <f t="shared" si="126"/>
        <v>0.13701772222222205</v>
      </c>
      <c r="CG129" s="121">
        <f t="shared" si="126"/>
        <v>0.13701772222222205</v>
      </c>
      <c r="CH129" s="121">
        <f t="shared" si="126"/>
        <v>0.13701772222222205</v>
      </c>
      <c r="CI129" s="121">
        <f t="shared" si="126"/>
        <v>0.13701772222222205</v>
      </c>
      <c r="CJ129" s="121">
        <f t="shared" si="126"/>
        <v>0.13701772222222205</v>
      </c>
      <c r="CK129" s="121">
        <f t="shared" si="126"/>
        <v>0.13701772222222205</v>
      </c>
      <c r="CL129" s="121">
        <f t="shared" si="126"/>
        <v>0.13701772222222205</v>
      </c>
      <c r="CM129" s="121">
        <f t="shared" si="126"/>
        <v>0.13701772222222205</v>
      </c>
      <c r="CN129" s="121">
        <f t="shared" si="126"/>
        <v>0.13701772222222205</v>
      </c>
      <c r="CO129" s="121">
        <f t="shared" si="126"/>
        <v>0.13701772222222205</v>
      </c>
      <c r="CP129" s="121">
        <f t="shared" si="126"/>
        <v>0.13701772222222205</v>
      </c>
      <c r="CQ129" s="121">
        <f t="shared" si="126"/>
        <v>0.13701772222222205</v>
      </c>
      <c r="CR129" s="121">
        <f t="shared" si="126"/>
        <v>0.13701772222222205</v>
      </c>
      <c r="CS129" s="121">
        <f t="shared" si="126"/>
        <v>0.13701772222222205</v>
      </c>
      <c r="CT129" s="121">
        <f t="shared" si="126"/>
        <v>0.13701772222222205</v>
      </c>
      <c r="CU129" s="121">
        <f t="shared" si="126"/>
        <v>0.13701772222222205</v>
      </c>
      <c r="CV129" s="121">
        <f t="shared" si="126"/>
        <v>0.13701772222222205</v>
      </c>
      <c r="CW129" s="121">
        <f t="shared" si="126"/>
        <v>0.13701772222222205</v>
      </c>
      <c r="CX129" s="121">
        <f t="shared" si="126"/>
        <v>0.13701772222222205</v>
      </c>
      <c r="CY129" s="121">
        <f t="shared" si="126"/>
        <v>0.13701772222222205</v>
      </c>
      <c r="CZ129" s="160">
        <f t="shared" si="126"/>
        <v>0.13701772222222205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89.807426722222218</v>
      </c>
      <c r="M130" s="121">
        <f t="shared" ref="M130:BX130" si="127">IF((L130-M129)&lt;$N$108,100,(L130-M129))</f>
        <v>89.670408999999992</v>
      </c>
      <c r="N130" s="121">
        <f t="shared" si="127"/>
        <v>89.533391277777767</v>
      </c>
      <c r="O130" s="121">
        <f t="shared" si="127"/>
        <v>89.533391277777767</v>
      </c>
      <c r="P130" s="121">
        <f t="shared" si="127"/>
        <v>89.396373569257321</v>
      </c>
      <c r="Q130" s="121">
        <f t="shared" si="127"/>
        <v>89.259355847035096</v>
      </c>
      <c r="R130" s="121">
        <f t="shared" si="127"/>
        <v>89.259355847035096</v>
      </c>
      <c r="S130" s="121">
        <f t="shared" si="127"/>
        <v>89.12233813851465</v>
      </c>
      <c r="T130" s="121">
        <f t="shared" si="127"/>
        <v>88.985320416292424</v>
      </c>
      <c r="U130" s="121">
        <f t="shared" si="127"/>
        <v>88.848302694070199</v>
      </c>
      <c r="V130" s="121">
        <f t="shared" si="127"/>
        <v>88.848302694070199</v>
      </c>
      <c r="W130" s="121">
        <f t="shared" si="127"/>
        <v>88.711284985549753</v>
      </c>
      <c r="X130" s="121">
        <f t="shared" si="127"/>
        <v>88.574267263327528</v>
      </c>
      <c r="Y130" s="121">
        <f t="shared" si="127"/>
        <v>88.437249541105302</v>
      </c>
      <c r="Z130" s="121">
        <f t="shared" si="127"/>
        <v>88.300231818883077</v>
      </c>
      <c r="AA130" s="121">
        <f t="shared" si="127"/>
        <v>88.163214096660852</v>
      </c>
      <c r="AB130" s="121">
        <f t="shared" si="127"/>
        <v>88.026196374438626</v>
      </c>
      <c r="AC130" s="121">
        <f t="shared" si="127"/>
        <v>87.889178652216401</v>
      </c>
      <c r="AD130" s="121">
        <f t="shared" si="127"/>
        <v>87.752160929994176</v>
      </c>
      <c r="AE130" s="121">
        <f t="shared" si="127"/>
        <v>87.615143207771951</v>
      </c>
      <c r="AF130" s="121">
        <f t="shared" si="127"/>
        <v>87.478125485549725</v>
      </c>
      <c r="AG130" s="121">
        <f t="shared" si="127"/>
        <v>87.3411077633275</v>
      </c>
      <c r="AH130" s="121">
        <f t="shared" si="127"/>
        <v>87.204090041105275</v>
      </c>
      <c r="AI130" s="121">
        <f t="shared" si="127"/>
        <v>87.067072318883049</v>
      </c>
      <c r="AJ130" s="121">
        <f t="shared" si="127"/>
        <v>86.930054596660824</v>
      </c>
      <c r="AK130" s="121">
        <f t="shared" si="127"/>
        <v>86.793036874438599</v>
      </c>
      <c r="AL130" s="121">
        <f t="shared" si="127"/>
        <v>86.656019152216373</v>
      </c>
      <c r="AM130" s="121">
        <f t="shared" si="127"/>
        <v>86.519001429994148</v>
      </c>
      <c r="AN130" s="121">
        <f t="shared" si="127"/>
        <v>86.381983707771923</v>
      </c>
      <c r="AO130" s="121">
        <f t="shared" si="127"/>
        <v>86.244965985549698</v>
      </c>
      <c r="AP130" s="121">
        <f t="shared" si="127"/>
        <v>86.107948263327472</v>
      </c>
      <c r="AQ130" s="121">
        <f t="shared" si="127"/>
        <v>85.970930541105247</v>
      </c>
      <c r="AR130" s="121">
        <f t="shared" si="127"/>
        <v>85.833912818883022</v>
      </c>
      <c r="AS130" s="121">
        <f t="shared" si="127"/>
        <v>85.696895096660796</v>
      </c>
      <c r="AT130" s="121">
        <f t="shared" si="127"/>
        <v>85.559877374438571</v>
      </c>
      <c r="AU130" s="121">
        <f t="shared" si="127"/>
        <v>85.422859652216346</v>
      </c>
      <c r="AV130" s="121">
        <f t="shared" si="127"/>
        <v>85.28584192999412</v>
      </c>
      <c r="AW130" s="121">
        <f t="shared" si="127"/>
        <v>85.148824207771895</v>
      </c>
      <c r="AX130" s="121">
        <f t="shared" si="127"/>
        <v>85.01180648554967</v>
      </c>
      <c r="AY130" s="121">
        <f t="shared" si="127"/>
        <v>84.874788763327444</v>
      </c>
      <c r="AZ130" s="121">
        <f t="shared" si="127"/>
        <v>84.737771041105219</v>
      </c>
      <c r="BA130" s="121">
        <f t="shared" si="127"/>
        <v>84.600753318882994</v>
      </c>
      <c r="BB130" s="121">
        <f t="shared" si="127"/>
        <v>84.463735596660769</v>
      </c>
      <c r="BC130" s="121">
        <f t="shared" si="127"/>
        <v>84.326717874438543</v>
      </c>
      <c r="BD130" s="121">
        <f t="shared" si="127"/>
        <v>84.189700152216318</v>
      </c>
      <c r="BE130" s="121">
        <f t="shared" si="127"/>
        <v>84.052682429994093</v>
      </c>
      <c r="BF130" s="121">
        <f t="shared" si="127"/>
        <v>83.915664707771867</v>
      </c>
      <c r="BG130" s="121">
        <f t="shared" si="127"/>
        <v>83.778646985549642</v>
      </c>
      <c r="BH130" s="121">
        <f t="shared" si="127"/>
        <v>83.641629263327417</v>
      </c>
      <c r="BI130" s="121">
        <f t="shared" si="127"/>
        <v>83.504611541105191</v>
      </c>
      <c r="BJ130" s="121">
        <f t="shared" si="127"/>
        <v>83.367593818882966</v>
      </c>
      <c r="BK130" s="121">
        <f t="shared" si="127"/>
        <v>83.230576096660741</v>
      </c>
      <c r="BL130" s="121">
        <f t="shared" si="127"/>
        <v>83.093558374438516</v>
      </c>
      <c r="BM130" s="121">
        <f t="shared" si="127"/>
        <v>82.95654065221629</v>
      </c>
      <c r="BN130" s="121">
        <f t="shared" si="127"/>
        <v>82.819522929994065</v>
      </c>
      <c r="BO130" s="121">
        <f t="shared" si="127"/>
        <v>82.68250520777184</v>
      </c>
      <c r="BP130" s="121">
        <f t="shared" si="127"/>
        <v>82.545487485549614</v>
      </c>
      <c r="BQ130" s="121">
        <f t="shared" si="127"/>
        <v>82.408469763327389</v>
      </c>
      <c r="BR130" s="121">
        <f t="shared" si="127"/>
        <v>82.271452041105164</v>
      </c>
      <c r="BS130" s="121">
        <f t="shared" si="127"/>
        <v>82.134434318882938</v>
      </c>
      <c r="BT130" s="121">
        <f t="shared" si="127"/>
        <v>81.997416596660713</v>
      </c>
      <c r="BU130" s="121">
        <f t="shared" si="127"/>
        <v>81.860398874438488</v>
      </c>
      <c r="BV130" s="121">
        <f t="shared" si="127"/>
        <v>81.723381152216263</v>
      </c>
      <c r="BW130" s="121">
        <f t="shared" si="127"/>
        <v>81.586363429994037</v>
      </c>
      <c r="BX130" s="121">
        <f t="shared" si="127"/>
        <v>81.449345707771812</v>
      </c>
      <c r="BY130" s="121">
        <f t="shared" ref="BY130:CZ130" si="128">IF((BX130-BY129)&lt;$N$108,100,(BX130-BY129))</f>
        <v>81.312327985549587</v>
      </c>
      <c r="BZ130" s="121">
        <f t="shared" si="128"/>
        <v>81.175310263327361</v>
      </c>
      <c r="CA130" s="121">
        <f t="shared" si="128"/>
        <v>81.038292541105136</v>
      </c>
      <c r="CB130" s="121">
        <f t="shared" si="128"/>
        <v>80.901274818882911</v>
      </c>
      <c r="CC130" s="121">
        <f t="shared" si="128"/>
        <v>80.764257096660685</v>
      </c>
      <c r="CD130" s="121">
        <f t="shared" si="128"/>
        <v>80.62723937443846</v>
      </c>
      <c r="CE130" s="121">
        <f t="shared" si="128"/>
        <v>80.490221652216235</v>
      </c>
      <c r="CF130" s="121">
        <f t="shared" si="128"/>
        <v>80.35320392999401</v>
      </c>
      <c r="CG130" s="121">
        <f t="shared" si="128"/>
        <v>80.216186207771784</v>
      </c>
      <c r="CH130" s="121">
        <f t="shared" si="128"/>
        <v>80.079168485549559</v>
      </c>
      <c r="CI130" s="121">
        <f t="shared" si="128"/>
        <v>79.942150763327334</v>
      </c>
      <c r="CJ130" s="121">
        <f t="shared" si="128"/>
        <v>79.805133041105108</v>
      </c>
      <c r="CK130" s="121">
        <f t="shared" si="128"/>
        <v>79.668115318882883</v>
      </c>
      <c r="CL130" s="121">
        <f t="shared" si="128"/>
        <v>79.531097596660658</v>
      </c>
      <c r="CM130" s="121">
        <f t="shared" si="128"/>
        <v>79.394079874438432</v>
      </c>
      <c r="CN130" s="121">
        <f t="shared" si="128"/>
        <v>79.257062152216207</v>
      </c>
      <c r="CO130" s="121">
        <f t="shared" si="128"/>
        <v>79.120044429993982</v>
      </c>
      <c r="CP130" s="121">
        <f t="shared" si="128"/>
        <v>78.983026707771756</v>
      </c>
      <c r="CQ130" s="121">
        <f t="shared" si="128"/>
        <v>78.846008985549531</v>
      </c>
      <c r="CR130" s="121">
        <f t="shared" si="128"/>
        <v>78.708991263327306</v>
      </c>
      <c r="CS130" s="121">
        <f t="shared" si="128"/>
        <v>78.571973541105081</v>
      </c>
      <c r="CT130" s="121">
        <f t="shared" si="128"/>
        <v>78.434955818882855</v>
      </c>
      <c r="CU130" s="121">
        <f t="shared" si="128"/>
        <v>78.29793809666063</v>
      </c>
      <c r="CV130" s="121">
        <f t="shared" si="128"/>
        <v>78.160920374438405</v>
      </c>
      <c r="CW130" s="121">
        <f t="shared" si="128"/>
        <v>78.023902652216179</v>
      </c>
      <c r="CX130" s="121">
        <f t="shared" si="128"/>
        <v>77.886884929993954</v>
      </c>
      <c r="CY130" s="121">
        <f t="shared" si="128"/>
        <v>77.749867207771729</v>
      </c>
      <c r="CZ130" s="160">
        <f t="shared" si="128"/>
        <v>77.612849485549503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29">IF((L130=100),(L130-K130)/100*$C$6+$E$110,0)</f>
        <v>0</v>
      </c>
      <c r="M131" s="145">
        <f t="shared" si="129"/>
        <v>0</v>
      </c>
      <c r="N131" s="145">
        <f t="shared" si="129"/>
        <v>0</v>
      </c>
      <c r="O131" s="145">
        <f t="shared" si="129"/>
        <v>0</v>
      </c>
      <c r="P131" s="145">
        <f t="shared" si="129"/>
        <v>0</v>
      </c>
      <c r="Q131" s="145">
        <f t="shared" si="129"/>
        <v>0</v>
      </c>
      <c r="R131" s="145">
        <f t="shared" si="129"/>
        <v>0</v>
      </c>
      <c r="S131" s="145">
        <f t="shared" si="129"/>
        <v>0</v>
      </c>
      <c r="T131" s="145">
        <f t="shared" si="129"/>
        <v>0</v>
      </c>
      <c r="U131" s="145">
        <f t="shared" si="129"/>
        <v>0</v>
      </c>
      <c r="V131" s="145">
        <f t="shared" si="129"/>
        <v>0</v>
      </c>
      <c r="W131" s="145">
        <f t="shared" si="129"/>
        <v>0</v>
      </c>
      <c r="X131" s="145">
        <f t="shared" si="129"/>
        <v>0</v>
      </c>
      <c r="Y131" s="145">
        <f t="shared" si="129"/>
        <v>0</v>
      </c>
      <c r="Z131" s="145">
        <f t="shared" si="129"/>
        <v>0</v>
      </c>
      <c r="AA131" s="145">
        <f t="shared" si="129"/>
        <v>0</v>
      </c>
      <c r="AB131" s="145">
        <f t="shared" si="129"/>
        <v>0</v>
      </c>
      <c r="AC131" s="145">
        <f t="shared" si="129"/>
        <v>0</v>
      </c>
      <c r="AD131" s="145">
        <f t="shared" si="129"/>
        <v>0</v>
      </c>
      <c r="AE131" s="145">
        <f t="shared" si="129"/>
        <v>0</v>
      </c>
      <c r="AF131" s="145">
        <f t="shared" si="129"/>
        <v>0</v>
      </c>
      <c r="AG131" s="145">
        <f t="shared" si="129"/>
        <v>0</v>
      </c>
      <c r="AH131" s="145">
        <f t="shared" si="129"/>
        <v>0</v>
      </c>
      <c r="AI131" s="145">
        <f t="shared" si="129"/>
        <v>0</v>
      </c>
      <c r="AJ131" s="145">
        <f t="shared" si="129"/>
        <v>0</v>
      </c>
      <c r="AK131" s="145">
        <f t="shared" si="129"/>
        <v>0</v>
      </c>
      <c r="AL131" s="145">
        <f t="shared" si="129"/>
        <v>0</v>
      </c>
      <c r="AM131" s="145">
        <f t="shared" si="129"/>
        <v>0</v>
      </c>
      <c r="AN131" s="145">
        <f t="shared" si="129"/>
        <v>0</v>
      </c>
      <c r="AO131" s="145">
        <f t="shared" si="129"/>
        <v>0</v>
      </c>
      <c r="AP131" s="145">
        <f t="shared" si="129"/>
        <v>0</v>
      </c>
      <c r="AQ131" s="145">
        <f t="shared" si="129"/>
        <v>0</v>
      </c>
      <c r="AR131" s="145">
        <f t="shared" si="129"/>
        <v>0</v>
      </c>
      <c r="AS131" s="145">
        <f t="shared" si="129"/>
        <v>0</v>
      </c>
      <c r="AT131" s="145">
        <f t="shared" si="129"/>
        <v>0</v>
      </c>
      <c r="AU131" s="145">
        <f t="shared" si="129"/>
        <v>0</v>
      </c>
      <c r="AV131" s="145">
        <f t="shared" si="129"/>
        <v>0</v>
      </c>
      <c r="AW131" s="145">
        <f t="shared" si="129"/>
        <v>0</v>
      </c>
      <c r="AX131" s="145">
        <f t="shared" si="129"/>
        <v>0</v>
      </c>
      <c r="AY131" s="145">
        <f t="shared" si="129"/>
        <v>0</v>
      </c>
      <c r="AZ131" s="145">
        <f t="shared" si="129"/>
        <v>0</v>
      </c>
      <c r="BA131" s="145">
        <f t="shared" si="129"/>
        <v>0</v>
      </c>
      <c r="BB131" s="145">
        <f t="shared" si="129"/>
        <v>0</v>
      </c>
      <c r="BC131" s="145">
        <f t="shared" si="129"/>
        <v>0</v>
      </c>
      <c r="BD131" s="145">
        <f t="shared" si="129"/>
        <v>0</v>
      </c>
      <c r="BE131" s="145">
        <f t="shared" si="129"/>
        <v>0</v>
      </c>
      <c r="BF131" s="145">
        <f t="shared" si="129"/>
        <v>0</v>
      </c>
      <c r="BG131" s="145">
        <f t="shared" si="129"/>
        <v>0</v>
      </c>
      <c r="BH131" s="145">
        <f t="shared" si="129"/>
        <v>0</v>
      </c>
      <c r="BI131" s="145">
        <f t="shared" si="129"/>
        <v>0</v>
      </c>
      <c r="BJ131" s="145">
        <f t="shared" si="129"/>
        <v>0</v>
      </c>
      <c r="BK131" s="145">
        <f t="shared" si="129"/>
        <v>0</v>
      </c>
      <c r="BL131" s="145">
        <f t="shared" si="129"/>
        <v>0</v>
      </c>
      <c r="BM131" s="145">
        <f t="shared" si="129"/>
        <v>0</v>
      </c>
      <c r="BN131" s="145">
        <f t="shared" si="129"/>
        <v>0</v>
      </c>
      <c r="BO131" s="145">
        <f t="shared" si="129"/>
        <v>0</v>
      </c>
      <c r="BP131" s="145">
        <f t="shared" si="129"/>
        <v>0</v>
      </c>
      <c r="BQ131" s="145">
        <f t="shared" si="129"/>
        <v>0</v>
      </c>
      <c r="BR131" s="145">
        <f t="shared" si="129"/>
        <v>0</v>
      </c>
      <c r="BS131" s="145">
        <f t="shared" si="129"/>
        <v>0</v>
      </c>
      <c r="BT131" s="145">
        <f t="shared" si="129"/>
        <v>0</v>
      </c>
      <c r="BU131" s="145">
        <f t="shared" si="129"/>
        <v>0</v>
      </c>
      <c r="BV131" s="145">
        <f t="shared" si="129"/>
        <v>0</v>
      </c>
      <c r="BW131" s="145">
        <f t="shared" si="129"/>
        <v>0</v>
      </c>
      <c r="BX131" s="145">
        <f t="shared" ref="BX131:CZ131" si="130">IF((BX130=100),(BX130-BW130)/100*$C$6+$E$110,0)</f>
        <v>0</v>
      </c>
      <c r="BY131" s="145">
        <f t="shared" si="130"/>
        <v>0</v>
      </c>
      <c r="BZ131" s="145">
        <f t="shared" si="130"/>
        <v>0</v>
      </c>
      <c r="CA131" s="145">
        <f t="shared" si="130"/>
        <v>0</v>
      </c>
      <c r="CB131" s="145">
        <f t="shared" si="130"/>
        <v>0</v>
      </c>
      <c r="CC131" s="145">
        <f t="shared" si="130"/>
        <v>0</v>
      </c>
      <c r="CD131" s="145">
        <f t="shared" si="130"/>
        <v>0</v>
      </c>
      <c r="CE131" s="145">
        <f t="shared" si="130"/>
        <v>0</v>
      </c>
      <c r="CF131" s="145">
        <f t="shared" si="130"/>
        <v>0</v>
      </c>
      <c r="CG131" s="145">
        <f t="shared" si="130"/>
        <v>0</v>
      </c>
      <c r="CH131" s="145">
        <f t="shared" si="130"/>
        <v>0</v>
      </c>
      <c r="CI131" s="145">
        <f t="shared" si="130"/>
        <v>0</v>
      </c>
      <c r="CJ131" s="145">
        <f t="shared" si="130"/>
        <v>0</v>
      </c>
      <c r="CK131" s="145">
        <f t="shared" si="130"/>
        <v>0</v>
      </c>
      <c r="CL131" s="145">
        <f t="shared" si="130"/>
        <v>0</v>
      </c>
      <c r="CM131" s="145">
        <f t="shared" si="130"/>
        <v>0</v>
      </c>
      <c r="CN131" s="145">
        <f t="shared" si="130"/>
        <v>0</v>
      </c>
      <c r="CO131" s="145">
        <f t="shared" si="130"/>
        <v>0</v>
      </c>
      <c r="CP131" s="145">
        <f t="shared" si="130"/>
        <v>0</v>
      </c>
      <c r="CQ131" s="145">
        <f t="shared" si="130"/>
        <v>0</v>
      </c>
      <c r="CR131" s="145">
        <f t="shared" si="130"/>
        <v>0</v>
      </c>
      <c r="CS131" s="145">
        <f t="shared" si="130"/>
        <v>0</v>
      </c>
      <c r="CT131" s="145">
        <f t="shared" si="130"/>
        <v>0</v>
      </c>
      <c r="CU131" s="145">
        <f t="shared" si="130"/>
        <v>0</v>
      </c>
      <c r="CV131" s="145">
        <f t="shared" si="130"/>
        <v>0</v>
      </c>
      <c r="CW131" s="145">
        <f t="shared" si="130"/>
        <v>0</v>
      </c>
      <c r="CX131" s="145">
        <f t="shared" si="130"/>
        <v>0</v>
      </c>
      <c r="CY131" s="145">
        <f t="shared" si="130"/>
        <v>0</v>
      </c>
      <c r="CZ131" s="164">
        <f t="shared" si="130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1.4417296666666668</v>
      </c>
      <c r="M178" s="266">
        <f>M75*100/60</f>
        <v>1.0058985555555555</v>
      </c>
      <c r="N178" s="266">
        <f>N75*100/60</f>
        <v>1.0058985555555555</v>
      </c>
      <c r="O178" s="266"/>
      <c r="P178" s="266">
        <f t="shared" ref="P178:AR178" si="131">P75*100/60</f>
        <v>0.81389847416570038</v>
      </c>
      <c r="Q178" s="266">
        <f t="shared" si="131"/>
        <v>0.8138985555555559</v>
      </c>
      <c r="R178" s="266"/>
      <c r="S178" s="266">
        <f t="shared" si="131"/>
        <v>0.81389847416569949</v>
      </c>
      <c r="T178" s="266">
        <f t="shared" si="131"/>
        <v>0.81389855555555524</v>
      </c>
      <c r="U178" s="266">
        <f t="shared" si="131"/>
        <v>0.8138985555555559</v>
      </c>
      <c r="V178" s="266"/>
      <c r="W178" s="266">
        <f t="shared" si="131"/>
        <v>0.63957849159770019</v>
      </c>
      <c r="X178" s="266">
        <f t="shared" si="131"/>
        <v>0.63957855555555554</v>
      </c>
      <c r="Y178" s="266">
        <f t="shared" si="131"/>
        <v>0.63957855555555554</v>
      </c>
      <c r="Z178" s="266">
        <f t="shared" si="131"/>
        <v>0.63957855555555554</v>
      </c>
      <c r="AA178" s="266">
        <f t="shared" si="131"/>
        <v>0.63957855555555554</v>
      </c>
      <c r="AB178" s="266">
        <f t="shared" si="131"/>
        <v>0.63957855555555554</v>
      </c>
      <c r="AC178" s="266">
        <f t="shared" si="131"/>
        <v>0.63957855555555554</v>
      </c>
      <c r="AD178" s="266">
        <f t="shared" si="131"/>
        <v>0.63957855555555554</v>
      </c>
      <c r="AE178" s="266">
        <f t="shared" si="131"/>
        <v>0.63957855555555554</v>
      </c>
      <c r="AF178" s="266">
        <f t="shared" si="131"/>
        <v>0.6395785555555541</v>
      </c>
      <c r="AG178" s="266">
        <f t="shared" si="131"/>
        <v>0.63957855555555554</v>
      </c>
      <c r="AH178" s="266">
        <f t="shared" si="131"/>
        <v>0.63957855555555554</v>
      </c>
      <c r="AI178" s="266">
        <f t="shared" si="131"/>
        <v>0.63957855555555554</v>
      </c>
      <c r="AJ178" s="266">
        <f t="shared" si="131"/>
        <v>0.63957855555555554</v>
      </c>
      <c r="AK178" s="266">
        <f t="shared" si="131"/>
        <v>0.63957855555555554</v>
      </c>
      <c r="AL178" s="266">
        <f t="shared" si="131"/>
        <v>0.63957855555555554</v>
      </c>
      <c r="AM178" s="266">
        <f t="shared" si="131"/>
        <v>0.63957855555555554</v>
      </c>
      <c r="AN178" s="266">
        <f t="shared" si="131"/>
        <v>0.63957855555555554</v>
      </c>
      <c r="AO178" s="266">
        <f t="shared" si="131"/>
        <v>0.63957855555555554</v>
      </c>
      <c r="AP178" s="266">
        <f t="shared" si="131"/>
        <v>0.63957855555555554</v>
      </c>
      <c r="AQ178" s="266">
        <f t="shared" si="131"/>
        <v>0.63957855555555554</v>
      </c>
      <c r="AR178" s="266">
        <f t="shared" si="131"/>
        <v>0.63957855555555554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-0.86503780000000008</v>
      </c>
      <c r="M179" s="264">
        <f>$C$8-M75</f>
        <v>-0.60353913333333331</v>
      </c>
      <c r="N179" s="264">
        <f>$C$8-N75</f>
        <v>-0.60353913333333331</v>
      </c>
      <c r="O179" s="264"/>
      <c r="P179" s="264">
        <f t="shared" ref="P179:U179" si="132">$C$8-P75</f>
        <v>-0.48833908449942021</v>
      </c>
      <c r="Q179" s="264">
        <f t="shared" si="132"/>
        <v>-0.48833913333333356</v>
      </c>
      <c r="R179" s="264">
        <f t="shared" si="132"/>
        <v>0</v>
      </c>
      <c r="S179" s="264">
        <f t="shared" si="132"/>
        <v>-0.48833908449941976</v>
      </c>
      <c r="T179" s="264">
        <f t="shared" si="132"/>
        <v>-0.48833913333333312</v>
      </c>
      <c r="U179" s="264">
        <f t="shared" si="132"/>
        <v>-0.48833913333333356</v>
      </c>
      <c r="V179" s="264"/>
      <c r="W179" s="264">
        <f t="shared" ref="W179:AR179" si="133">$C$8-W75</f>
        <v>-0.38374709495862014</v>
      </c>
      <c r="X179" s="264">
        <f t="shared" si="133"/>
        <v>-0.38374713333333332</v>
      </c>
      <c r="Y179" s="264">
        <f t="shared" si="133"/>
        <v>-0.38374713333333332</v>
      </c>
      <c r="Z179" s="264">
        <f t="shared" si="133"/>
        <v>-0.38374713333333332</v>
      </c>
      <c r="AA179" s="264">
        <f t="shared" si="133"/>
        <v>-0.38374713333333332</v>
      </c>
      <c r="AB179" s="264">
        <f t="shared" si="133"/>
        <v>-0.38374713333333332</v>
      </c>
      <c r="AC179" s="264">
        <f t="shared" si="133"/>
        <v>-0.38374713333333332</v>
      </c>
      <c r="AD179" s="264">
        <f t="shared" si="133"/>
        <v>-0.38374713333333332</v>
      </c>
      <c r="AE179" s="264">
        <f t="shared" si="133"/>
        <v>-0.38374713333333332</v>
      </c>
      <c r="AF179" s="264">
        <f t="shared" si="133"/>
        <v>-0.38374713333333244</v>
      </c>
      <c r="AG179" s="264">
        <f t="shared" si="133"/>
        <v>-0.38374713333333332</v>
      </c>
      <c r="AH179" s="264">
        <f t="shared" si="133"/>
        <v>-0.38374713333333332</v>
      </c>
      <c r="AI179" s="264">
        <f t="shared" si="133"/>
        <v>-0.38374713333333332</v>
      </c>
      <c r="AJ179" s="264">
        <f t="shared" si="133"/>
        <v>-0.38374713333333332</v>
      </c>
      <c r="AK179" s="264">
        <f t="shared" si="133"/>
        <v>-0.38374713333333332</v>
      </c>
      <c r="AL179" s="264">
        <f t="shared" si="133"/>
        <v>-0.38374713333333332</v>
      </c>
      <c r="AM179" s="264">
        <f t="shared" si="133"/>
        <v>-0.38374713333333332</v>
      </c>
      <c r="AN179" s="264">
        <f t="shared" si="133"/>
        <v>-0.38374713333333332</v>
      </c>
      <c r="AO179" s="264">
        <f t="shared" si="133"/>
        <v>-0.38374713333333332</v>
      </c>
      <c r="AP179" s="264">
        <f t="shared" si="133"/>
        <v>-0.38374713333333332</v>
      </c>
      <c r="AQ179" s="264">
        <f t="shared" si="133"/>
        <v>-0.38374713333333332</v>
      </c>
      <c r="AR179" s="264">
        <f t="shared" si="133"/>
        <v>-0.38374713333333332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89.135262560347229</v>
      </c>
      <c r="M180" s="263">
        <f t="shared" ref="M180:AQ180" si="134">IF((L180+(M74-L74)*M179)&gt;100,100,L180+(M74-L74)*M179)</f>
        <v>88.531723427013901</v>
      </c>
      <c r="N180" s="263">
        <f t="shared" si="134"/>
        <v>87.928184293680573</v>
      </c>
      <c r="O180" s="263">
        <f t="shared" si="134"/>
        <v>87.928184293680573</v>
      </c>
      <c r="P180" s="263">
        <f t="shared" si="134"/>
        <v>87.439845209181158</v>
      </c>
      <c r="Q180" s="263">
        <f t="shared" si="134"/>
        <v>86.951506075847817</v>
      </c>
      <c r="R180" s="263">
        <f t="shared" si="134"/>
        <v>86.951506075847817</v>
      </c>
      <c r="S180" s="263">
        <f t="shared" si="134"/>
        <v>86.463166991348402</v>
      </c>
      <c r="T180" s="263">
        <f t="shared" si="134"/>
        <v>85.974827858015075</v>
      </c>
      <c r="U180" s="263">
        <f t="shared" si="134"/>
        <v>85.486488724681749</v>
      </c>
      <c r="V180" s="263">
        <f t="shared" si="134"/>
        <v>85.486488724681749</v>
      </c>
      <c r="W180" s="263">
        <f t="shared" si="134"/>
        <v>85.102741629723127</v>
      </c>
      <c r="X180" s="263">
        <f t="shared" si="134"/>
        <v>84.718994496389797</v>
      </c>
      <c r="Y180" s="263">
        <f t="shared" si="134"/>
        <v>84.335247363056467</v>
      </c>
      <c r="Z180" s="263">
        <f t="shared" si="134"/>
        <v>83.951500229723138</v>
      </c>
      <c r="AA180" s="263">
        <f t="shared" si="134"/>
        <v>83.567753096389808</v>
      </c>
      <c r="AB180" s="263">
        <f t="shared" si="134"/>
        <v>83.184005963056478</v>
      </c>
      <c r="AC180" s="263">
        <f t="shared" si="134"/>
        <v>82.800258829723148</v>
      </c>
      <c r="AD180" s="263">
        <f t="shared" si="134"/>
        <v>82.416511696389819</v>
      </c>
      <c r="AE180" s="263">
        <f t="shared" si="134"/>
        <v>82.032764563056489</v>
      </c>
      <c r="AF180" s="263">
        <f t="shared" si="134"/>
        <v>81.649017429723159</v>
      </c>
      <c r="AG180" s="263">
        <f t="shared" si="134"/>
        <v>81.265270296389829</v>
      </c>
      <c r="AH180" s="263">
        <f t="shared" si="134"/>
        <v>80.881523163056499</v>
      </c>
      <c r="AI180" s="263">
        <f t="shared" si="134"/>
        <v>80.49777602972317</v>
      </c>
      <c r="AJ180" s="263">
        <f t="shared" si="134"/>
        <v>80.11402889638984</v>
      </c>
      <c r="AK180" s="263">
        <f t="shared" si="134"/>
        <v>79.73028176305651</v>
      </c>
      <c r="AL180" s="263">
        <f t="shared" si="134"/>
        <v>79.34653462972318</v>
      </c>
      <c r="AM180" s="263">
        <f t="shared" si="134"/>
        <v>78.962787496389851</v>
      </c>
      <c r="AN180" s="263">
        <f t="shared" si="134"/>
        <v>78.579040363056521</v>
      </c>
      <c r="AO180" s="263">
        <f t="shared" si="134"/>
        <v>78.195293229723191</v>
      </c>
      <c r="AP180" s="263">
        <f t="shared" si="134"/>
        <v>77.811546096389861</v>
      </c>
      <c r="AQ180" s="263">
        <f t="shared" si="134"/>
        <v>77.427798963056532</v>
      </c>
      <c r="AR180" s="263">
        <f>IF((AQ180+(AR74-AQ74)*AR179)&gt;100,100,AQ180+(AR74-AQ74)*AR179)</f>
        <v>77.044051829723202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88.55827033333334</v>
      </c>
      <c r="M181" s="274">
        <f t="shared" ref="M181:AR181" si="135">L181-M178</f>
        <v>87.552371777777779</v>
      </c>
      <c r="N181" s="274">
        <f t="shared" si="135"/>
        <v>86.546473222222218</v>
      </c>
      <c r="O181" s="274">
        <f t="shared" si="135"/>
        <v>86.546473222222218</v>
      </c>
      <c r="P181" s="274">
        <f t="shared" si="135"/>
        <v>85.732574748056521</v>
      </c>
      <c r="Q181" s="274">
        <f t="shared" si="135"/>
        <v>84.918676192500968</v>
      </c>
      <c r="R181" s="274">
        <f t="shared" si="135"/>
        <v>84.918676192500968</v>
      </c>
      <c r="S181" s="274">
        <f t="shared" si="135"/>
        <v>84.104777718335271</v>
      </c>
      <c r="T181" s="274">
        <f t="shared" si="135"/>
        <v>83.290879162779717</v>
      </c>
      <c r="U181" s="274">
        <f t="shared" si="135"/>
        <v>82.476980607224164</v>
      </c>
      <c r="V181" s="274">
        <f t="shared" si="135"/>
        <v>82.476980607224164</v>
      </c>
      <c r="W181" s="274">
        <f t="shared" si="135"/>
        <v>81.83740211562646</v>
      </c>
      <c r="X181" s="274">
        <f t="shared" si="135"/>
        <v>81.197823560070901</v>
      </c>
      <c r="Y181" s="274">
        <f t="shared" si="135"/>
        <v>80.558245004515342</v>
      </c>
      <c r="Z181" s="274">
        <f t="shared" si="135"/>
        <v>79.918666448959783</v>
      </c>
      <c r="AA181" s="274">
        <f t="shared" si="135"/>
        <v>79.279087893404224</v>
      </c>
      <c r="AB181" s="274">
        <f t="shared" si="135"/>
        <v>78.639509337848665</v>
      </c>
      <c r="AC181" s="274">
        <f t="shared" si="135"/>
        <v>77.999930782293106</v>
      </c>
      <c r="AD181" s="274">
        <f t="shared" si="135"/>
        <v>77.360352226737547</v>
      </c>
      <c r="AE181" s="274">
        <f t="shared" si="135"/>
        <v>76.720773671181988</v>
      </c>
      <c r="AF181" s="274">
        <f t="shared" si="135"/>
        <v>76.081195115626429</v>
      </c>
      <c r="AG181" s="274">
        <f t="shared" si="135"/>
        <v>75.441616560070869</v>
      </c>
      <c r="AH181" s="274">
        <f t="shared" si="135"/>
        <v>74.80203800451531</v>
      </c>
      <c r="AI181" s="274">
        <f t="shared" si="135"/>
        <v>74.162459448959751</v>
      </c>
      <c r="AJ181" s="274">
        <f t="shared" si="135"/>
        <v>73.522880893404192</v>
      </c>
      <c r="AK181" s="274">
        <f t="shared" si="135"/>
        <v>72.883302337848633</v>
      </c>
      <c r="AL181" s="274">
        <f t="shared" si="135"/>
        <v>72.243723782293074</v>
      </c>
      <c r="AM181" s="274">
        <f t="shared" si="135"/>
        <v>71.604145226737515</v>
      </c>
      <c r="AN181" s="274">
        <f t="shared" si="135"/>
        <v>70.964566671181956</v>
      </c>
      <c r="AO181" s="274">
        <f t="shared" si="135"/>
        <v>70.324988115626397</v>
      </c>
      <c r="AP181" s="274">
        <f t="shared" si="135"/>
        <v>69.685409560070838</v>
      </c>
      <c r="AQ181" s="274">
        <f t="shared" si="135"/>
        <v>69.045831004515279</v>
      </c>
      <c r="AR181" s="274">
        <f t="shared" si="135"/>
        <v>68.406252448959719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0.1925732777777778</v>
      </c>
      <c r="M183" s="266">
        <f t="shared" ref="M183:BX183" si="136">M84*100/$C$5</f>
        <v>0.13701772222222219</v>
      </c>
      <c r="N183" s="266">
        <f t="shared" si="136"/>
        <v>0.13701772222222222</v>
      </c>
      <c r="O183" s="266"/>
      <c r="P183" s="266">
        <f t="shared" si="136"/>
        <v>0.13701770852045</v>
      </c>
      <c r="Q183" s="266">
        <f t="shared" si="136"/>
        <v>0.13701772222222222</v>
      </c>
      <c r="R183" s="266"/>
      <c r="S183" s="266">
        <f t="shared" si="136"/>
        <v>0.13701770852045</v>
      </c>
      <c r="T183" s="266">
        <f t="shared" si="136"/>
        <v>0.13701772222222222</v>
      </c>
      <c r="U183" s="266">
        <f>U84*100/$C$5</f>
        <v>0.13701772222222222</v>
      </c>
      <c r="V183" s="266"/>
      <c r="W183" s="266">
        <f t="shared" si="136"/>
        <v>0.13701770852045012</v>
      </c>
      <c r="X183" s="266">
        <f t="shared" si="136"/>
        <v>0.13701772222222222</v>
      </c>
      <c r="Y183" s="266">
        <f t="shared" si="136"/>
        <v>0.13701772222222222</v>
      </c>
      <c r="Z183" s="266">
        <f t="shared" si="136"/>
        <v>0.13701772222222205</v>
      </c>
      <c r="AA183" s="266">
        <f t="shared" si="136"/>
        <v>0.13701772222222205</v>
      </c>
      <c r="AB183" s="266">
        <f t="shared" si="136"/>
        <v>0.13701772222222205</v>
      </c>
      <c r="AC183" s="266">
        <f t="shared" si="136"/>
        <v>0.13701772222222205</v>
      </c>
      <c r="AD183" s="266">
        <f t="shared" si="136"/>
        <v>0.13701772222222205</v>
      </c>
      <c r="AE183" s="266">
        <f t="shared" si="136"/>
        <v>0.13701772222222205</v>
      </c>
      <c r="AF183" s="266">
        <f t="shared" si="136"/>
        <v>0.13701772222222205</v>
      </c>
      <c r="AG183" s="266">
        <f t="shared" si="136"/>
        <v>0.13701772222222205</v>
      </c>
      <c r="AH183" s="266">
        <f t="shared" si="136"/>
        <v>0.13701772222222205</v>
      </c>
      <c r="AI183" s="266">
        <f t="shared" si="136"/>
        <v>0.13701772222222205</v>
      </c>
      <c r="AJ183" s="266">
        <f t="shared" si="136"/>
        <v>0.13701772222222205</v>
      </c>
      <c r="AK183" s="266">
        <f t="shared" si="136"/>
        <v>0.13701772222222205</v>
      </c>
      <c r="AL183" s="266">
        <f t="shared" si="136"/>
        <v>0.13701772222222205</v>
      </c>
      <c r="AM183" s="266">
        <f t="shared" si="136"/>
        <v>0.13701772222222205</v>
      </c>
      <c r="AN183" s="266">
        <f t="shared" si="136"/>
        <v>0.13701772222222205</v>
      </c>
      <c r="AO183" s="266">
        <f t="shared" si="136"/>
        <v>0.13701772222222205</v>
      </c>
      <c r="AP183" s="266">
        <f t="shared" si="136"/>
        <v>0.13701772222222205</v>
      </c>
      <c r="AQ183" s="266">
        <f t="shared" si="136"/>
        <v>0.13701772222222205</v>
      </c>
      <c r="AR183" s="266">
        <f t="shared" si="136"/>
        <v>0.13701772222222205</v>
      </c>
      <c r="AS183" s="266">
        <f t="shared" si="136"/>
        <v>0.13701772222222205</v>
      </c>
      <c r="AT183" s="266">
        <f t="shared" si="136"/>
        <v>0.13701772222222205</v>
      </c>
      <c r="AU183" s="266">
        <f t="shared" si="136"/>
        <v>0.13701772222222205</v>
      </c>
      <c r="AV183" s="266">
        <f t="shared" si="136"/>
        <v>0.13701772222222205</v>
      </c>
      <c r="AW183" s="266">
        <f t="shared" si="136"/>
        <v>0.13701772222222205</v>
      </c>
      <c r="AX183" s="266">
        <f t="shared" si="136"/>
        <v>0.13701772222222205</v>
      </c>
      <c r="AY183" s="266">
        <f t="shared" si="136"/>
        <v>0.13701772222222205</v>
      </c>
      <c r="AZ183" s="266">
        <f t="shared" si="136"/>
        <v>0.13701772222222205</v>
      </c>
      <c r="BA183" s="266">
        <f t="shared" si="136"/>
        <v>0.13701772222222205</v>
      </c>
      <c r="BB183" s="266">
        <f t="shared" si="136"/>
        <v>0.13701772222222205</v>
      </c>
      <c r="BC183" s="266">
        <f t="shared" si="136"/>
        <v>0.13701772222222205</v>
      </c>
      <c r="BD183" s="266">
        <f t="shared" si="136"/>
        <v>0.13701772222222205</v>
      </c>
      <c r="BE183" s="266">
        <f t="shared" si="136"/>
        <v>0.13701772222222205</v>
      </c>
      <c r="BF183" s="266">
        <f t="shared" si="136"/>
        <v>0.13701772222222205</v>
      </c>
      <c r="BG183" s="266">
        <f t="shared" si="136"/>
        <v>0.13701772222222205</v>
      </c>
      <c r="BH183" s="266">
        <f t="shared" si="136"/>
        <v>0.13701772222222205</v>
      </c>
      <c r="BI183" s="266">
        <f t="shared" si="136"/>
        <v>0.13701772222222205</v>
      </c>
      <c r="BJ183" s="266">
        <f t="shared" si="136"/>
        <v>0.13701772222222205</v>
      </c>
      <c r="BK183" s="266">
        <f t="shared" si="136"/>
        <v>0.13701772222222278</v>
      </c>
      <c r="BL183" s="266">
        <f t="shared" si="136"/>
        <v>0.13701772222222205</v>
      </c>
      <c r="BM183" s="266">
        <f t="shared" si="136"/>
        <v>0.13701772222222205</v>
      </c>
      <c r="BN183" s="266">
        <f t="shared" si="136"/>
        <v>0.13701772222222205</v>
      </c>
      <c r="BO183" s="266">
        <f t="shared" si="136"/>
        <v>0.13701772222222205</v>
      </c>
      <c r="BP183" s="266">
        <f t="shared" si="136"/>
        <v>0.13701772222222205</v>
      </c>
      <c r="BQ183" s="266">
        <f t="shared" si="136"/>
        <v>0.13701772222222205</v>
      </c>
      <c r="BR183" s="266">
        <f t="shared" si="136"/>
        <v>0.13701772222222205</v>
      </c>
      <c r="BS183" s="266">
        <f t="shared" si="136"/>
        <v>0.13701772222222205</v>
      </c>
      <c r="BT183" s="266">
        <f t="shared" si="136"/>
        <v>0.13701772222222205</v>
      </c>
      <c r="BU183" s="266">
        <f t="shared" si="136"/>
        <v>0.13701772222222205</v>
      </c>
      <c r="BV183" s="266">
        <f t="shared" si="136"/>
        <v>0.13701772222222205</v>
      </c>
      <c r="BW183" s="266">
        <f t="shared" si="136"/>
        <v>0.13701772222222205</v>
      </c>
      <c r="BX183" s="266">
        <f t="shared" si="136"/>
        <v>0.13701772222222205</v>
      </c>
      <c r="BY183" s="266">
        <f t="shared" ref="BY183:CZ183" si="137">BY84*100/$C$5</f>
        <v>0.13701772222222205</v>
      </c>
      <c r="BZ183" s="266">
        <f t="shared" si="137"/>
        <v>0.13701772222222205</v>
      </c>
      <c r="CA183" s="266">
        <f t="shared" si="137"/>
        <v>0.13701772222222205</v>
      </c>
      <c r="CB183" s="266">
        <f t="shared" si="137"/>
        <v>0.13701772222222205</v>
      </c>
      <c r="CC183" s="266">
        <f t="shared" si="137"/>
        <v>0.13701772222222205</v>
      </c>
      <c r="CD183" s="266">
        <f t="shared" si="137"/>
        <v>0.13701772222222205</v>
      </c>
      <c r="CE183" s="266">
        <f t="shared" si="137"/>
        <v>0.13701772222222205</v>
      </c>
      <c r="CF183" s="266">
        <f t="shared" si="137"/>
        <v>0.13701772222222205</v>
      </c>
      <c r="CG183" s="266">
        <f t="shared" si="137"/>
        <v>0.13701772222222205</v>
      </c>
      <c r="CH183" s="266">
        <f t="shared" si="137"/>
        <v>0.13701772222222205</v>
      </c>
      <c r="CI183" s="266">
        <f t="shared" si="137"/>
        <v>0.13701772222222205</v>
      </c>
      <c r="CJ183" s="266">
        <f t="shared" si="137"/>
        <v>0.13701772222222205</v>
      </c>
      <c r="CK183" s="266">
        <f t="shared" si="137"/>
        <v>0.13701772222222205</v>
      </c>
      <c r="CL183" s="266">
        <f t="shared" si="137"/>
        <v>0.13701772222222205</v>
      </c>
      <c r="CM183" s="266">
        <f t="shared" si="137"/>
        <v>0.13701772222222205</v>
      </c>
      <c r="CN183" s="266">
        <f t="shared" si="137"/>
        <v>0.13701772222222205</v>
      </c>
      <c r="CO183" s="266">
        <f t="shared" si="137"/>
        <v>0.13701772222222205</v>
      </c>
      <c r="CP183" s="266">
        <f t="shared" si="137"/>
        <v>0.13701772222222205</v>
      </c>
      <c r="CQ183" s="266">
        <f t="shared" si="137"/>
        <v>0.13701772222222205</v>
      </c>
      <c r="CR183" s="266">
        <f t="shared" si="137"/>
        <v>0.13701772222222205</v>
      </c>
      <c r="CS183" s="266">
        <f t="shared" si="137"/>
        <v>0.13701772222222205</v>
      </c>
      <c r="CT183" s="266">
        <f t="shared" si="137"/>
        <v>0.13701772222222205</v>
      </c>
      <c r="CU183" s="266">
        <f t="shared" si="137"/>
        <v>0.13701772222222205</v>
      </c>
      <c r="CV183" s="266">
        <f t="shared" si="137"/>
        <v>0.13701772222222205</v>
      </c>
      <c r="CW183" s="266">
        <f t="shared" si="137"/>
        <v>0.13701772222222205</v>
      </c>
      <c r="CX183" s="266">
        <f t="shared" si="137"/>
        <v>0.13701772222222205</v>
      </c>
      <c r="CY183" s="266">
        <f t="shared" si="137"/>
        <v>0.13701772222222205</v>
      </c>
      <c r="CZ183" s="272">
        <f t="shared" si="137"/>
        <v>0.13701772222222205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-0.11554396666666668</v>
      </c>
      <c r="M184" s="264">
        <f>$C$8-M84</f>
        <v>-8.2210633333333324E-2</v>
      </c>
      <c r="N184" s="264">
        <f>$C$8-N84</f>
        <v>-8.2210633333333338E-2</v>
      </c>
      <c r="O184" s="264"/>
      <c r="P184" s="264">
        <f>$C$8-P84</f>
        <v>-8.2210625112270008E-2</v>
      </c>
      <c r="Q184" s="264">
        <f>$C$8-Q84</f>
        <v>-8.2210633333333338E-2</v>
      </c>
      <c r="R184" s="264"/>
      <c r="S184" s="264">
        <f>$C$8-S84</f>
        <v>-8.2210625112270008E-2</v>
      </c>
      <c r="T184" s="264">
        <f>$C$8-T84</f>
        <v>-8.2210633333333338E-2</v>
      </c>
      <c r="U184" s="264">
        <f>$C$8-U84</f>
        <v>-8.2210633333333338E-2</v>
      </c>
      <c r="V184" s="264"/>
      <c r="W184" s="264">
        <f t="shared" ref="W184:CH184" si="138">$C$8-W84</f>
        <v>-8.2210625112270064E-2</v>
      </c>
      <c r="X184" s="264">
        <f t="shared" si="138"/>
        <v>-8.2210633333333338E-2</v>
      </c>
      <c r="Y184" s="264">
        <f t="shared" si="138"/>
        <v>-8.2210633333333338E-2</v>
      </c>
      <c r="Z184" s="264">
        <f t="shared" si="138"/>
        <v>-8.2210633333333227E-2</v>
      </c>
      <c r="AA184" s="264">
        <f t="shared" si="138"/>
        <v>-8.2210633333333227E-2</v>
      </c>
      <c r="AB184" s="264">
        <f t="shared" si="138"/>
        <v>-8.2210633333333227E-2</v>
      </c>
      <c r="AC184" s="264">
        <f t="shared" si="138"/>
        <v>-8.2210633333333227E-2</v>
      </c>
      <c r="AD184" s="264">
        <f t="shared" si="138"/>
        <v>-8.2210633333333227E-2</v>
      </c>
      <c r="AE184" s="264">
        <f t="shared" si="138"/>
        <v>-8.2210633333333227E-2</v>
      </c>
      <c r="AF184" s="264">
        <f t="shared" si="138"/>
        <v>-8.2210633333333227E-2</v>
      </c>
      <c r="AG184" s="264">
        <f t="shared" si="138"/>
        <v>-8.2210633333333227E-2</v>
      </c>
      <c r="AH184" s="264">
        <f t="shared" si="138"/>
        <v>-8.2210633333333227E-2</v>
      </c>
      <c r="AI184" s="264">
        <f t="shared" si="138"/>
        <v>-8.2210633333333227E-2</v>
      </c>
      <c r="AJ184" s="264">
        <f t="shared" si="138"/>
        <v>-8.2210633333333227E-2</v>
      </c>
      <c r="AK184" s="264">
        <f t="shared" si="138"/>
        <v>-8.2210633333333227E-2</v>
      </c>
      <c r="AL184" s="264">
        <f t="shared" si="138"/>
        <v>-8.2210633333333227E-2</v>
      </c>
      <c r="AM184" s="264">
        <f t="shared" si="138"/>
        <v>-8.2210633333333227E-2</v>
      </c>
      <c r="AN184" s="264">
        <f t="shared" si="138"/>
        <v>-8.2210633333333227E-2</v>
      </c>
      <c r="AO184" s="264">
        <f t="shared" si="138"/>
        <v>-8.2210633333333227E-2</v>
      </c>
      <c r="AP184" s="264">
        <f t="shared" si="138"/>
        <v>-8.2210633333333227E-2</v>
      </c>
      <c r="AQ184" s="264">
        <f t="shared" si="138"/>
        <v>-8.2210633333333227E-2</v>
      </c>
      <c r="AR184" s="264">
        <f t="shared" si="138"/>
        <v>-8.2210633333333227E-2</v>
      </c>
      <c r="AS184" s="264">
        <f t="shared" si="138"/>
        <v>-8.2210633333333227E-2</v>
      </c>
      <c r="AT184" s="264">
        <f t="shared" si="138"/>
        <v>-8.2210633333333227E-2</v>
      </c>
      <c r="AU184" s="264">
        <f t="shared" si="138"/>
        <v>-8.2210633333333227E-2</v>
      </c>
      <c r="AV184" s="264">
        <f t="shared" si="138"/>
        <v>-8.2210633333333227E-2</v>
      </c>
      <c r="AW184" s="264">
        <f t="shared" si="138"/>
        <v>-8.2210633333333227E-2</v>
      </c>
      <c r="AX184" s="264">
        <f t="shared" si="138"/>
        <v>-8.2210633333333227E-2</v>
      </c>
      <c r="AY184" s="264">
        <f t="shared" si="138"/>
        <v>-8.2210633333333227E-2</v>
      </c>
      <c r="AZ184" s="264">
        <f t="shared" si="138"/>
        <v>-8.2210633333333227E-2</v>
      </c>
      <c r="BA184" s="264">
        <f t="shared" si="138"/>
        <v>-8.2210633333333227E-2</v>
      </c>
      <c r="BB184" s="264">
        <f t="shared" si="138"/>
        <v>-8.2210633333333227E-2</v>
      </c>
      <c r="BC184" s="264">
        <f t="shared" si="138"/>
        <v>-8.2210633333333227E-2</v>
      </c>
      <c r="BD184" s="264">
        <f t="shared" si="138"/>
        <v>-8.2210633333333227E-2</v>
      </c>
      <c r="BE184" s="264">
        <f t="shared" si="138"/>
        <v>-8.2210633333333227E-2</v>
      </c>
      <c r="BF184" s="264">
        <f t="shared" si="138"/>
        <v>-8.2210633333333227E-2</v>
      </c>
      <c r="BG184" s="264">
        <f t="shared" si="138"/>
        <v>-8.2210633333333227E-2</v>
      </c>
      <c r="BH184" s="264">
        <f t="shared" si="138"/>
        <v>-8.2210633333333227E-2</v>
      </c>
      <c r="BI184" s="264">
        <f t="shared" si="138"/>
        <v>-8.2210633333333227E-2</v>
      </c>
      <c r="BJ184" s="264">
        <f t="shared" si="138"/>
        <v>-8.2210633333333227E-2</v>
      </c>
      <c r="BK184" s="264">
        <f t="shared" si="138"/>
        <v>-8.2210633333333671E-2</v>
      </c>
      <c r="BL184" s="264">
        <f t="shared" si="138"/>
        <v>-8.2210633333333227E-2</v>
      </c>
      <c r="BM184" s="264">
        <f t="shared" si="138"/>
        <v>-8.2210633333333227E-2</v>
      </c>
      <c r="BN184" s="264">
        <f t="shared" si="138"/>
        <v>-8.2210633333333227E-2</v>
      </c>
      <c r="BO184" s="264">
        <f t="shared" si="138"/>
        <v>-8.2210633333333227E-2</v>
      </c>
      <c r="BP184" s="264">
        <f t="shared" si="138"/>
        <v>-8.2210633333333227E-2</v>
      </c>
      <c r="BQ184" s="264">
        <f t="shared" si="138"/>
        <v>-8.2210633333333227E-2</v>
      </c>
      <c r="BR184" s="264">
        <f t="shared" si="138"/>
        <v>-8.2210633333333227E-2</v>
      </c>
      <c r="BS184" s="264">
        <f t="shared" si="138"/>
        <v>-8.2210633333333227E-2</v>
      </c>
      <c r="BT184" s="264">
        <f t="shared" si="138"/>
        <v>-8.2210633333333227E-2</v>
      </c>
      <c r="BU184" s="264">
        <f t="shared" si="138"/>
        <v>-8.2210633333333227E-2</v>
      </c>
      <c r="BV184" s="264">
        <f t="shared" si="138"/>
        <v>-8.2210633333333227E-2</v>
      </c>
      <c r="BW184" s="264">
        <f t="shared" si="138"/>
        <v>-8.2210633333333227E-2</v>
      </c>
      <c r="BX184" s="264">
        <f t="shared" si="138"/>
        <v>-8.2210633333333227E-2</v>
      </c>
      <c r="BY184" s="264">
        <f t="shared" si="138"/>
        <v>-8.2210633333333227E-2</v>
      </c>
      <c r="BZ184" s="264">
        <f t="shared" si="138"/>
        <v>-8.2210633333333227E-2</v>
      </c>
      <c r="CA184" s="264">
        <f t="shared" si="138"/>
        <v>-8.2210633333333227E-2</v>
      </c>
      <c r="CB184" s="264">
        <f t="shared" si="138"/>
        <v>-8.2210633333333227E-2</v>
      </c>
      <c r="CC184" s="264">
        <f t="shared" si="138"/>
        <v>-8.2210633333333227E-2</v>
      </c>
      <c r="CD184" s="264">
        <f t="shared" si="138"/>
        <v>-8.2210633333333227E-2</v>
      </c>
      <c r="CE184" s="264">
        <f t="shared" si="138"/>
        <v>-8.2210633333333227E-2</v>
      </c>
      <c r="CF184" s="264">
        <f t="shared" si="138"/>
        <v>-8.2210633333333227E-2</v>
      </c>
      <c r="CG184" s="264">
        <f t="shared" si="138"/>
        <v>-8.2210633333333227E-2</v>
      </c>
      <c r="CH184" s="264">
        <f t="shared" si="138"/>
        <v>-8.2210633333333227E-2</v>
      </c>
      <c r="CI184" s="264">
        <f t="shared" ref="CI184:CZ184" si="139">$C$8-CI84</f>
        <v>-8.2210633333333227E-2</v>
      </c>
      <c r="CJ184" s="264">
        <f t="shared" si="139"/>
        <v>-8.2210633333333227E-2</v>
      </c>
      <c r="CK184" s="264">
        <f t="shared" si="139"/>
        <v>-8.2210633333333227E-2</v>
      </c>
      <c r="CL184" s="264">
        <f t="shared" si="139"/>
        <v>-8.2210633333333227E-2</v>
      </c>
      <c r="CM184" s="264">
        <f t="shared" si="139"/>
        <v>-8.2210633333333227E-2</v>
      </c>
      <c r="CN184" s="264">
        <f t="shared" si="139"/>
        <v>-8.2210633333333227E-2</v>
      </c>
      <c r="CO184" s="264">
        <f t="shared" si="139"/>
        <v>-8.2210633333333227E-2</v>
      </c>
      <c r="CP184" s="264">
        <f t="shared" si="139"/>
        <v>-8.2210633333333227E-2</v>
      </c>
      <c r="CQ184" s="264">
        <f t="shared" si="139"/>
        <v>-8.2210633333333227E-2</v>
      </c>
      <c r="CR184" s="264">
        <f t="shared" si="139"/>
        <v>-8.2210633333333227E-2</v>
      </c>
      <c r="CS184" s="264">
        <f t="shared" si="139"/>
        <v>-8.2210633333333227E-2</v>
      </c>
      <c r="CT184" s="264">
        <f t="shared" si="139"/>
        <v>-8.2210633333333227E-2</v>
      </c>
      <c r="CU184" s="264">
        <f t="shared" si="139"/>
        <v>-8.2210633333333227E-2</v>
      </c>
      <c r="CV184" s="264">
        <f t="shared" si="139"/>
        <v>-8.2210633333333227E-2</v>
      </c>
      <c r="CW184" s="264">
        <f t="shared" si="139"/>
        <v>-8.2210633333333227E-2</v>
      </c>
      <c r="CX184" s="264">
        <f t="shared" si="139"/>
        <v>-8.2210633333333227E-2</v>
      </c>
      <c r="CY184" s="264">
        <f t="shared" si="139"/>
        <v>-8.2210633333333227E-2</v>
      </c>
      <c r="CZ184" s="273">
        <f t="shared" si="139"/>
        <v>-8.2210633333333227E-2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89.922970688888896</v>
      </c>
      <c r="M185" s="263">
        <f>IF((L185+(M83-F83)*M184)&gt;95,95,L185+(M83-L83)*M184)</f>
        <v>89.840760055555563</v>
      </c>
      <c r="N185" s="263">
        <f>IF((M185+(N83-G83)*N184)&gt;95,95,M185+(N83-M83)*N184)</f>
        <v>89.758549422222231</v>
      </c>
      <c r="O185" s="263">
        <f>IF((N185+(O83-H83)*O184)&gt;95,95,N185+(O83-N83)*O184)</f>
        <v>89.758549422222231</v>
      </c>
      <c r="P185" s="263">
        <f>IF((O185+(P83-I83)*P184)&gt;95,95,O185+(P83-O83)*P184)</f>
        <v>89.676338805331028</v>
      </c>
      <c r="Q185" s="263">
        <f t="shared" ref="Q185:CB185" si="140">IF((P185+(Q83-J83)*Q184)&gt;95,95,P185+(Q83-P83)*Q184)</f>
        <v>89.594128171997696</v>
      </c>
      <c r="R185" s="263">
        <f t="shared" si="140"/>
        <v>89.594128171997696</v>
      </c>
      <c r="S185" s="263">
        <f t="shared" si="140"/>
        <v>89.511917555106493</v>
      </c>
      <c r="T185" s="263">
        <f t="shared" si="140"/>
        <v>89.42970692177316</v>
      </c>
      <c r="U185" s="263">
        <f t="shared" si="140"/>
        <v>89.347496288439828</v>
      </c>
      <c r="V185" s="263">
        <f t="shared" si="140"/>
        <v>89.347496288439828</v>
      </c>
      <c r="W185" s="263">
        <f t="shared" si="140"/>
        <v>89.265285671548625</v>
      </c>
      <c r="X185" s="263">
        <f t="shared" si="140"/>
        <v>89.183075038215293</v>
      </c>
      <c r="Y185" s="263">
        <f t="shared" si="140"/>
        <v>89.10086440488196</v>
      </c>
      <c r="Z185" s="263">
        <f t="shared" si="140"/>
        <v>89.018653771548628</v>
      </c>
      <c r="AA185" s="263">
        <f t="shared" si="140"/>
        <v>88.936443138215296</v>
      </c>
      <c r="AB185" s="263">
        <f t="shared" si="140"/>
        <v>88.854232504881963</v>
      </c>
      <c r="AC185" s="263">
        <f t="shared" si="140"/>
        <v>88.772021871548631</v>
      </c>
      <c r="AD185" s="263">
        <f t="shared" si="140"/>
        <v>88.689811238215299</v>
      </c>
      <c r="AE185" s="263">
        <f t="shared" si="140"/>
        <v>88.607600604881966</v>
      </c>
      <c r="AF185" s="263">
        <f t="shared" si="140"/>
        <v>88.525389971548634</v>
      </c>
      <c r="AG185" s="263">
        <f t="shared" si="140"/>
        <v>88.443179338215302</v>
      </c>
      <c r="AH185" s="263">
        <f t="shared" si="140"/>
        <v>88.360968704881969</v>
      </c>
      <c r="AI185" s="263">
        <f t="shared" si="140"/>
        <v>88.278758071548637</v>
      </c>
      <c r="AJ185" s="263">
        <f t="shared" si="140"/>
        <v>88.196547438215305</v>
      </c>
      <c r="AK185" s="263">
        <f t="shared" si="140"/>
        <v>88.114336804881972</v>
      </c>
      <c r="AL185" s="263">
        <f t="shared" si="140"/>
        <v>88.03212617154864</v>
      </c>
      <c r="AM185" s="263">
        <f t="shared" si="140"/>
        <v>87.949915538215308</v>
      </c>
      <c r="AN185" s="263">
        <f t="shared" si="140"/>
        <v>87.867704904881975</v>
      </c>
      <c r="AO185" s="263">
        <f t="shared" si="140"/>
        <v>87.785494271548643</v>
      </c>
      <c r="AP185" s="263">
        <f t="shared" si="140"/>
        <v>87.703283638215311</v>
      </c>
      <c r="AQ185" s="263">
        <f t="shared" si="140"/>
        <v>87.621073004881978</v>
      </c>
      <c r="AR185" s="263">
        <f t="shared" si="140"/>
        <v>87.538862371548646</v>
      </c>
      <c r="AS185" s="263">
        <f t="shared" si="140"/>
        <v>87.456651738215314</v>
      </c>
      <c r="AT185" s="263">
        <f t="shared" si="140"/>
        <v>87.374441104881981</v>
      </c>
      <c r="AU185" s="263">
        <f t="shared" si="140"/>
        <v>87.292230471548649</v>
      </c>
      <c r="AV185" s="263">
        <f t="shared" si="140"/>
        <v>87.210019838215317</v>
      </c>
      <c r="AW185" s="263">
        <f t="shared" si="140"/>
        <v>87.127809204881984</v>
      </c>
      <c r="AX185" s="263">
        <f t="shared" si="140"/>
        <v>87.045598571548652</v>
      </c>
      <c r="AY185" s="263">
        <f t="shared" si="140"/>
        <v>86.96338793821532</v>
      </c>
      <c r="AZ185" s="263">
        <f t="shared" si="140"/>
        <v>86.881177304881987</v>
      </c>
      <c r="BA185" s="263">
        <f t="shared" si="140"/>
        <v>86.798966671548655</v>
      </c>
      <c r="BB185" s="263">
        <f t="shared" si="140"/>
        <v>86.716756038215323</v>
      </c>
      <c r="BC185" s="263">
        <f t="shared" si="140"/>
        <v>86.63454540488199</v>
      </c>
      <c r="BD185" s="263">
        <f t="shared" si="140"/>
        <v>86.552334771548658</v>
      </c>
      <c r="BE185" s="263">
        <f t="shared" si="140"/>
        <v>86.470124138215326</v>
      </c>
      <c r="BF185" s="263">
        <f t="shared" si="140"/>
        <v>86.387913504881993</v>
      </c>
      <c r="BG185" s="263">
        <f t="shared" si="140"/>
        <v>86.305702871548661</v>
      </c>
      <c r="BH185" s="263">
        <f t="shared" si="140"/>
        <v>86.223492238215329</v>
      </c>
      <c r="BI185" s="263">
        <f t="shared" si="140"/>
        <v>86.141281604881996</v>
      </c>
      <c r="BJ185" s="263">
        <f t="shared" si="140"/>
        <v>86.059070971548664</v>
      </c>
      <c r="BK185" s="263">
        <f t="shared" si="140"/>
        <v>85.976860338215332</v>
      </c>
      <c r="BL185" s="263">
        <f t="shared" si="140"/>
        <v>85.894649704881999</v>
      </c>
      <c r="BM185" s="263">
        <f t="shared" si="140"/>
        <v>85.812439071548667</v>
      </c>
      <c r="BN185" s="263">
        <f t="shared" si="140"/>
        <v>85.730228438215335</v>
      </c>
      <c r="BO185" s="263">
        <f t="shared" si="140"/>
        <v>85.648017804882002</v>
      </c>
      <c r="BP185" s="263">
        <f t="shared" si="140"/>
        <v>85.56580717154867</v>
      </c>
      <c r="BQ185" s="263">
        <f t="shared" si="140"/>
        <v>85.483596538215338</v>
      </c>
      <c r="BR185" s="263">
        <f t="shared" si="140"/>
        <v>85.401385904882005</v>
      </c>
      <c r="BS185" s="263">
        <f t="shared" si="140"/>
        <v>85.319175271548673</v>
      </c>
      <c r="BT185" s="263">
        <f t="shared" si="140"/>
        <v>85.236964638215341</v>
      </c>
      <c r="BU185" s="263">
        <f t="shared" si="140"/>
        <v>85.154754004882008</v>
      </c>
      <c r="BV185" s="263">
        <f t="shared" si="140"/>
        <v>85.072543371548676</v>
      </c>
      <c r="BW185" s="263">
        <f t="shared" si="140"/>
        <v>84.990332738215344</v>
      </c>
      <c r="BX185" s="263">
        <f t="shared" si="140"/>
        <v>84.908122104882011</v>
      </c>
      <c r="BY185" s="263">
        <f t="shared" si="140"/>
        <v>84.825911471548679</v>
      </c>
      <c r="BZ185" s="263">
        <f t="shared" si="140"/>
        <v>84.743700838215346</v>
      </c>
      <c r="CA185" s="263">
        <f t="shared" si="140"/>
        <v>84.661490204882014</v>
      </c>
      <c r="CB185" s="263">
        <f t="shared" si="140"/>
        <v>84.579279571548682</v>
      </c>
      <c r="CC185" s="263">
        <f t="shared" ref="CC185:CZ185" si="141">IF((CB185+(CC83-BV83)*CC184)&gt;95,95,CB185+(CC83-CB83)*CC184)</f>
        <v>84.497068938215349</v>
      </c>
      <c r="CD185" s="263">
        <f t="shared" si="141"/>
        <v>84.414858304882017</v>
      </c>
      <c r="CE185" s="263">
        <f t="shared" si="141"/>
        <v>84.332647671548685</v>
      </c>
      <c r="CF185" s="263">
        <f t="shared" si="141"/>
        <v>84.250437038215352</v>
      </c>
      <c r="CG185" s="263">
        <f t="shared" si="141"/>
        <v>84.16822640488202</v>
      </c>
      <c r="CH185" s="263">
        <f t="shared" si="141"/>
        <v>84.086015771548688</v>
      </c>
      <c r="CI185" s="263">
        <f t="shared" si="141"/>
        <v>84.003805138215355</v>
      </c>
      <c r="CJ185" s="263">
        <f t="shared" si="141"/>
        <v>83.921594504882023</v>
      </c>
      <c r="CK185" s="263">
        <f t="shared" si="141"/>
        <v>83.839383871548691</v>
      </c>
      <c r="CL185" s="263">
        <f t="shared" si="141"/>
        <v>83.757173238215358</v>
      </c>
      <c r="CM185" s="263">
        <f t="shared" si="141"/>
        <v>83.674962604882026</v>
      </c>
      <c r="CN185" s="263">
        <f t="shared" si="141"/>
        <v>83.592751971548694</v>
      </c>
      <c r="CO185" s="263">
        <f t="shared" si="141"/>
        <v>83.510541338215361</v>
      </c>
      <c r="CP185" s="263">
        <f t="shared" si="141"/>
        <v>83.428330704882029</v>
      </c>
      <c r="CQ185" s="263">
        <f t="shared" si="141"/>
        <v>83.346120071548697</v>
      </c>
      <c r="CR185" s="263">
        <f t="shared" si="141"/>
        <v>83.263909438215364</v>
      </c>
      <c r="CS185" s="263">
        <f t="shared" si="141"/>
        <v>83.181698804882032</v>
      </c>
      <c r="CT185" s="263">
        <f t="shared" si="141"/>
        <v>83.0994881715487</v>
      </c>
      <c r="CU185" s="263">
        <f t="shared" si="141"/>
        <v>83.017277538215367</v>
      </c>
      <c r="CV185" s="263">
        <f t="shared" si="141"/>
        <v>82.935066904882035</v>
      </c>
      <c r="CW185" s="263">
        <f t="shared" si="141"/>
        <v>82.852856271548703</v>
      </c>
      <c r="CX185" s="263">
        <f t="shared" si="141"/>
        <v>82.77064563821537</v>
      </c>
      <c r="CY185" s="263">
        <f t="shared" si="141"/>
        <v>82.688435004882038</v>
      </c>
      <c r="CZ185" s="263">
        <f t="shared" si="141"/>
        <v>82.606224371548706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89.807426722222218</v>
      </c>
      <c r="M186" s="274">
        <f>L186-M183</f>
        <v>89.670408999999992</v>
      </c>
      <c r="N186" s="274">
        <f t="shared" ref="N186:BY186" si="142">M186-N183</f>
        <v>89.533391277777767</v>
      </c>
      <c r="O186" s="274">
        <f t="shared" si="142"/>
        <v>89.533391277777767</v>
      </c>
      <c r="P186" s="274">
        <f t="shared" si="142"/>
        <v>89.396373569257321</v>
      </c>
      <c r="Q186" s="274">
        <f t="shared" si="142"/>
        <v>89.259355847035096</v>
      </c>
      <c r="R186" s="274">
        <f t="shared" si="142"/>
        <v>89.259355847035096</v>
      </c>
      <c r="S186" s="274">
        <f t="shared" si="142"/>
        <v>89.12233813851465</v>
      </c>
      <c r="T186" s="274">
        <f t="shared" si="142"/>
        <v>88.985320416292424</v>
      </c>
      <c r="U186" s="274">
        <f t="shared" si="142"/>
        <v>88.848302694070199</v>
      </c>
      <c r="V186" s="274">
        <f t="shared" si="142"/>
        <v>88.848302694070199</v>
      </c>
      <c r="W186" s="274">
        <f t="shared" si="142"/>
        <v>88.711284985549753</v>
      </c>
      <c r="X186" s="274">
        <f t="shared" si="142"/>
        <v>88.574267263327528</v>
      </c>
      <c r="Y186" s="274">
        <f t="shared" si="142"/>
        <v>88.437249541105302</v>
      </c>
      <c r="Z186" s="274">
        <f t="shared" si="142"/>
        <v>88.300231818883077</v>
      </c>
      <c r="AA186" s="274">
        <f t="shared" si="142"/>
        <v>88.163214096660852</v>
      </c>
      <c r="AB186" s="274">
        <f t="shared" si="142"/>
        <v>88.026196374438626</v>
      </c>
      <c r="AC186" s="274">
        <f t="shared" si="142"/>
        <v>87.889178652216401</v>
      </c>
      <c r="AD186" s="274">
        <f t="shared" si="142"/>
        <v>87.752160929994176</v>
      </c>
      <c r="AE186" s="274">
        <f t="shared" si="142"/>
        <v>87.615143207771951</v>
      </c>
      <c r="AF186" s="274">
        <f t="shared" si="142"/>
        <v>87.478125485549725</v>
      </c>
      <c r="AG186" s="274">
        <f t="shared" si="142"/>
        <v>87.3411077633275</v>
      </c>
      <c r="AH186" s="274">
        <f t="shared" si="142"/>
        <v>87.204090041105275</v>
      </c>
      <c r="AI186" s="274">
        <f t="shared" si="142"/>
        <v>87.067072318883049</v>
      </c>
      <c r="AJ186" s="274">
        <f t="shared" si="142"/>
        <v>86.930054596660824</v>
      </c>
      <c r="AK186" s="274">
        <f t="shared" si="142"/>
        <v>86.793036874438599</v>
      </c>
      <c r="AL186" s="274">
        <f t="shared" si="142"/>
        <v>86.656019152216373</v>
      </c>
      <c r="AM186" s="274">
        <f t="shared" si="142"/>
        <v>86.519001429994148</v>
      </c>
      <c r="AN186" s="274">
        <f t="shared" si="142"/>
        <v>86.381983707771923</v>
      </c>
      <c r="AO186" s="274">
        <f t="shared" si="142"/>
        <v>86.244965985549698</v>
      </c>
      <c r="AP186" s="274">
        <f t="shared" si="142"/>
        <v>86.107948263327472</v>
      </c>
      <c r="AQ186" s="274">
        <f t="shared" si="142"/>
        <v>85.970930541105247</v>
      </c>
      <c r="AR186" s="274">
        <f t="shared" si="142"/>
        <v>85.833912818883022</v>
      </c>
      <c r="AS186" s="274">
        <f t="shared" si="142"/>
        <v>85.696895096660796</v>
      </c>
      <c r="AT186" s="274">
        <f t="shared" si="142"/>
        <v>85.559877374438571</v>
      </c>
      <c r="AU186" s="274">
        <f t="shared" si="142"/>
        <v>85.422859652216346</v>
      </c>
      <c r="AV186" s="274">
        <f t="shared" si="142"/>
        <v>85.28584192999412</v>
      </c>
      <c r="AW186" s="274">
        <f t="shared" si="142"/>
        <v>85.148824207771895</v>
      </c>
      <c r="AX186" s="274">
        <f t="shared" si="142"/>
        <v>85.01180648554967</v>
      </c>
      <c r="AY186" s="274">
        <f t="shared" si="142"/>
        <v>84.874788763327444</v>
      </c>
      <c r="AZ186" s="274">
        <f t="shared" si="142"/>
        <v>84.737771041105219</v>
      </c>
      <c r="BA186" s="274">
        <f t="shared" si="142"/>
        <v>84.600753318882994</v>
      </c>
      <c r="BB186" s="274">
        <f t="shared" si="142"/>
        <v>84.463735596660769</v>
      </c>
      <c r="BC186" s="274">
        <f t="shared" si="142"/>
        <v>84.326717874438543</v>
      </c>
      <c r="BD186" s="274">
        <f t="shared" si="142"/>
        <v>84.189700152216318</v>
      </c>
      <c r="BE186" s="274">
        <f t="shared" si="142"/>
        <v>84.052682429994093</v>
      </c>
      <c r="BF186" s="274">
        <f t="shared" si="142"/>
        <v>83.915664707771867</v>
      </c>
      <c r="BG186" s="274">
        <f t="shared" si="142"/>
        <v>83.778646985549642</v>
      </c>
      <c r="BH186" s="274">
        <f t="shared" si="142"/>
        <v>83.641629263327417</v>
      </c>
      <c r="BI186" s="274">
        <f t="shared" si="142"/>
        <v>83.504611541105191</v>
      </c>
      <c r="BJ186" s="274">
        <f t="shared" si="142"/>
        <v>83.367593818882966</v>
      </c>
      <c r="BK186" s="274">
        <f t="shared" si="142"/>
        <v>83.230576096660741</v>
      </c>
      <c r="BL186" s="274">
        <f t="shared" si="142"/>
        <v>83.093558374438516</v>
      </c>
      <c r="BM186" s="274">
        <f t="shared" si="142"/>
        <v>82.95654065221629</v>
      </c>
      <c r="BN186" s="274">
        <f t="shared" si="142"/>
        <v>82.819522929994065</v>
      </c>
      <c r="BO186" s="274">
        <f t="shared" si="142"/>
        <v>82.68250520777184</v>
      </c>
      <c r="BP186" s="274">
        <f t="shared" si="142"/>
        <v>82.545487485549614</v>
      </c>
      <c r="BQ186" s="274">
        <f t="shared" si="142"/>
        <v>82.408469763327389</v>
      </c>
      <c r="BR186" s="274">
        <f t="shared" si="142"/>
        <v>82.271452041105164</v>
      </c>
      <c r="BS186" s="274">
        <f t="shared" si="142"/>
        <v>82.134434318882938</v>
      </c>
      <c r="BT186" s="274">
        <f t="shared" si="142"/>
        <v>81.997416596660713</v>
      </c>
      <c r="BU186" s="274">
        <f t="shared" si="142"/>
        <v>81.860398874438488</v>
      </c>
      <c r="BV186" s="274">
        <f t="shared" si="142"/>
        <v>81.723381152216263</v>
      </c>
      <c r="BW186" s="274">
        <f t="shared" si="142"/>
        <v>81.586363429994037</v>
      </c>
      <c r="BX186" s="274">
        <f t="shared" si="142"/>
        <v>81.449345707771812</v>
      </c>
      <c r="BY186" s="274">
        <f t="shared" si="142"/>
        <v>81.312327985549587</v>
      </c>
      <c r="BZ186" s="274">
        <f t="shared" ref="BZ186:CZ186" si="143">BY186-BZ183</f>
        <v>81.175310263327361</v>
      </c>
      <c r="CA186" s="274">
        <f t="shared" si="143"/>
        <v>81.038292541105136</v>
      </c>
      <c r="CB186" s="274">
        <f t="shared" si="143"/>
        <v>80.901274818882911</v>
      </c>
      <c r="CC186" s="274">
        <f t="shared" si="143"/>
        <v>80.764257096660685</v>
      </c>
      <c r="CD186" s="274">
        <f t="shared" si="143"/>
        <v>80.62723937443846</v>
      </c>
      <c r="CE186" s="274">
        <f t="shared" si="143"/>
        <v>80.490221652216235</v>
      </c>
      <c r="CF186" s="274">
        <f t="shared" si="143"/>
        <v>80.35320392999401</v>
      </c>
      <c r="CG186" s="274">
        <f t="shared" si="143"/>
        <v>80.216186207771784</v>
      </c>
      <c r="CH186" s="274">
        <f t="shared" si="143"/>
        <v>80.079168485549559</v>
      </c>
      <c r="CI186" s="274">
        <f t="shared" si="143"/>
        <v>79.942150763327334</v>
      </c>
      <c r="CJ186" s="274">
        <f t="shared" si="143"/>
        <v>79.805133041105108</v>
      </c>
      <c r="CK186" s="274">
        <f t="shared" si="143"/>
        <v>79.668115318882883</v>
      </c>
      <c r="CL186" s="274">
        <f t="shared" si="143"/>
        <v>79.531097596660658</v>
      </c>
      <c r="CM186" s="274">
        <f t="shared" si="143"/>
        <v>79.394079874438432</v>
      </c>
      <c r="CN186" s="274">
        <f t="shared" si="143"/>
        <v>79.257062152216207</v>
      </c>
      <c r="CO186" s="274">
        <f t="shared" si="143"/>
        <v>79.120044429993982</v>
      </c>
      <c r="CP186" s="274">
        <f t="shared" si="143"/>
        <v>78.983026707771756</v>
      </c>
      <c r="CQ186" s="274">
        <f t="shared" si="143"/>
        <v>78.846008985549531</v>
      </c>
      <c r="CR186" s="274">
        <f t="shared" si="143"/>
        <v>78.708991263327306</v>
      </c>
      <c r="CS186" s="274">
        <f t="shared" si="143"/>
        <v>78.571973541105081</v>
      </c>
      <c r="CT186" s="274">
        <f t="shared" si="143"/>
        <v>78.434955818882855</v>
      </c>
      <c r="CU186" s="274">
        <f t="shared" si="143"/>
        <v>78.29793809666063</v>
      </c>
      <c r="CV186" s="274">
        <f t="shared" si="143"/>
        <v>78.160920374438405</v>
      </c>
      <c r="CW186" s="274">
        <f t="shared" si="143"/>
        <v>78.023902652216179</v>
      </c>
      <c r="CX186" s="274">
        <f t="shared" si="143"/>
        <v>77.886884929993954</v>
      </c>
      <c r="CY186" s="274">
        <f t="shared" si="143"/>
        <v>77.749867207771729</v>
      </c>
      <c r="CZ186" s="275">
        <f t="shared" si="143"/>
        <v>77.612849485549503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144">E$45</f>
        <v>0</v>
      </c>
      <c r="F213" s="291">
        <f t="shared" si="144"/>
        <v>6.1287107731481494E-2</v>
      </c>
      <c r="G213" s="291">
        <f t="shared" si="144"/>
        <v>9.5040882129629647E-2</v>
      </c>
      <c r="H213" s="291">
        <f t="shared" si="144"/>
        <v>0.19630220532407411</v>
      </c>
      <c r="I213" s="291">
        <f t="shared" si="144"/>
        <v>0.26380975412037044</v>
      </c>
      <c r="J213" s="291">
        <f t="shared" si="144"/>
        <v>0.28609313055555563</v>
      </c>
      <c r="K213" s="291">
        <f t="shared" si="144"/>
        <v>0.46267837777777782</v>
      </c>
      <c r="L213" s="161">
        <f>L$45</f>
        <v>0.86503780000000008</v>
      </c>
      <c r="M213" s="291">
        <f>M$45</f>
        <v>0.60353913333333331</v>
      </c>
      <c r="N213" s="291">
        <f t="shared" ref="N213:AR213" si="145">N$45</f>
        <v>0.60353913333333331</v>
      </c>
      <c r="O213" s="291">
        <f>O$45</f>
        <v>0</v>
      </c>
      <c r="P213" s="291">
        <f t="shared" si="145"/>
        <v>0.48833908449942021</v>
      </c>
      <c r="Q213" s="291">
        <f t="shared" si="145"/>
        <v>0.48833913333333356</v>
      </c>
      <c r="R213" s="291">
        <f t="shared" si="145"/>
        <v>0</v>
      </c>
      <c r="S213" s="291">
        <f t="shared" si="145"/>
        <v>0.48833908449941976</v>
      </c>
      <c r="T213" s="291">
        <f t="shared" si="145"/>
        <v>0.48833913333333312</v>
      </c>
      <c r="U213" s="291">
        <f>U$45</f>
        <v>0.48833913333333356</v>
      </c>
      <c r="V213" s="291">
        <f t="shared" si="145"/>
        <v>0</v>
      </c>
      <c r="W213" s="291">
        <f t="shared" si="145"/>
        <v>0.38374709495862014</v>
      </c>
      <c r="X213" s="291">
        <f t="shared" si="145"/>
        <v>0.38374713333333332</v>
      </c>
      <c r="Y213" s="291">
        <f t="shared" si="145"/>
        <v>0.38374713333333332</v>
      </c>
      <c r="Z213" s="291">
        <f t="shared" si="145"/>
        <v>0.38374713333333332</v>
      </c>
      <c r="AA213" s="291">
        <f t="shared" si="145"/>
        <v>0.38374713333333332</v>
      </c>
      <c r="AB213" s="291">
        <f t="shared" si="145"/>
        <v>0.38374713333333332</v>
      </c>
      <c r="AC213" s="291">
        <f t="shared" si="145"/>
        <v>0.38374713333333332</v>
      </c>
      <c r="AD213" s="291">
        <f t="shared" si="145"/>
        <v>0.38374713333333332</v>
      </c>
      <c r="AE213" s="291">
        <f t="shared" si="145"/>
        <v>0.38374713333333332</v>
      </c>
      <c r="AF213" s="291">
        <f t="shared" si="145"/>
        <v>0.38374713333333244</v>
      </c>
      <c r="AG213" s="291">
        <f t="shared" si="145"/>
        <v>0.38374713333333332</v>
      </c>
      <c r="AH213" s="291">
        <f t="shared" si="145"/>
        <v>0.38374713333333332</v>
      </c>
      <c r="AI213" s="291">
        <f t="shared" si="145"/>
        <v>0.38374713333333332</v>
      </c>
      <c r="AJ213" s="291">
        <f t="shared" si="145"/>
        <v>0.38374713333333332</v>
      </c>
      <c r="AK213" s="291">
        <f t="shared" si="145"/>
        <v>0.38374713333333332</v>
      </c>
      <c r="AL213" s="291">
        <f t="shared" si="145"/>
        <v>0.38374713333333332</v>
      </c>
      <c r="AM213" s="291">
        <f t="shared" si="145"/>
        <v>0.38374713333333332</v>
      </c>
      <c r="AN213" s="291">
        <f t="shared" si="145"/>
        <v>0.38374713333333332</v>
      </c>
      <c r="AO213" s="291">
        <f t="shared" si="145"/>
        <v>0.38374713333333332</v>
      </c>
      <c r="AP213" s="291">
        <f t="shared" si="145"/>
        <v>0.38374713333333332</v>
      </c>
      <c r="AQ213" s="291">
        <f t="shared" si="145"/>
        <v>0.38374713333333332</v>
      </c>
      <c r="AR213" s="291">
        <f t="shared" si="145"/>
        <v>0.38374713333333332</v>
      </c>
      <c r="AS213" s="317">
        <f>SUM(L213:AR213)</f>
        <v>12.956248530624126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 t="str">
        <f>IF(OR($C$220=2,$C$220=2,$C$220=2)=TRUE,$G$225," ")</f>
        <v> </v>
      </c>
      <c r="N214" s="660" t="str">
        <f>IF(OR($C$220=3,$C$220=3,$C$220=3)=TRUE,$G$225," ")</f>
        <v> </v>
      </c>
      <c r="O214" s="661"/>
      <c r="P214" s="660" t="str">
        <f>IF(OR($C$220=2,$C$220=4,$C$220=4)=TRUE,$G$225," ")</f>
        <v> </v>
      </c>
      <c r="Q214" s="660" t="str">
        <f>IF(OR($C$220=5,$C$220=5,$C$220=5)=TRUE,$G$225," ")</f>
        <v> </v>
      </c>
      <c r="R214" s="661"/>
      <c r="S214" s="660" t="str">
        <f>IF(OR($C$220=2,$C$220=3,$C$220=6)=TRUE,$G$225," ")</f>
        <v> </v>
      </c>
      <c r="T214" s="660">
        <f>IF(OR($C$220=7,$C$220=7,$C$220=7)=TRUE,$G$225," ")</f>
        <v>15.942</v>
      </c>
      <c r="U214" s="660" t="str">
        <f>IF(OR($C$220=2,$C$220=4,$C$220=8)=TRUE,$G$225," ")</f>
        <v> </v>
      </c>
      <c r="V214" s="661"/>
      <c r="W214" s="660" t="str">
        <f>IF(OR($C$220=3,$C$220=9,$C$220=9)=TRUE,$G$225," ")</f>
        <v> </v>
      </c>
      <c r="X214" s="661" t="str">
        <f>IF(OR($C$220=2,$C$220=5,$C$220=$G$225)=TRUE,$G$225," ")</f>
        <v> </v>
      </c>
      <c r="Y214" s="661"/>
      <c r="Z214" s="660" t="str">
        <f>IF(OR($C$220=2,$C$220=4,$C$220=3,$C$220=6)=TRUE,$G$225," ")</f>
        <v> </v>
      </c>
      <c r="AA214" s="661"/>
      <c r="AB214" s="660">
        <f>IF(OR($C$220=2,$C$220=7,$C$220=7)=TRUE,$G$225," ")</f>
        <v>15.942</v>
      </c>
      <c r="AC214" s="660" t="str">
        <f>IF(OR($C$220=3,$C$220=5,$C$220=5)=TRUE,$G$225," ")</f>
        <v> </v>
      </c>
      <c r="AD214" s="660" t="str">
        <f>IF(OR($C$220=2,$C$220=4,$C$220=8)=TRUE,$G$225," ")</f>
        <v> </v>
      </c>
      <c r="AE214" s="661"/>
      <c r="AF214" s="660" t="str">
        <f>IF(OR($C$220=2,$C$220=3,$C$220=6,$C$220=9)=TRUE,$G$225," ")</f>
        <v> </v>
      </c>
      <c r="AG214" s="674"/>
      <c r="AH214" s="661" t="str">
        <f>IF(OR($C$220=2,$C$220=5,$C$220=4)=TRUE,$G$225," ")</f>
        <v> </v>
      </c>
      <c r="AI214" s="660">
        <f>IF(OR($C$220=3,$C$220=7,$C$220=7)=TRUE,$G$225," ")</f>
        <v>15.942</v>
      </c>
      <c r="AJ214" s="661" t="str">
        <f>IF(OR($C$220=2,$C$220=2,$C$220=2)=TRUE,$G$225," ")</f>
        <v> </v>
      </c>
      <c r="AK214" s="661"/>
      <c r="AL214" s="661" t="str">
        <f>IF(OR($C$220=2,$C$220=3,$C$220=4,$C$220=6,$C$220=8)=TRUE,$G$225," ")</f>
        <v> </v>
      </c>
      <c r="AM214" s="661" t="str">
        <f>IF(OR($C$220=5,$C$220=5,$C$220=5)=TRUE,$G$225," ")</f>
        <v> </v>
      </c>
      <c r="AN214" s="661" t="str">
        <f>IF(OR($C$220=2,$C$220=2,$C$220=2)=TRUE,$G$225," ")</f>
        <v> </v>
      </c>
      <c r="AO214" s="674" t="str">
        <f>IF(OR($C$220=3,$C$220=9,$C$220=9)=TRUE,$G$225," ")</f>
        <v> </v>
      </c>
      <c r="AP214" s="674">
        <f>IF(OR($C$220=2,$C$220=4,$C$220=7)=TRUE,$G$225," ")</f>
        <v>15.942</v>
      </c>
      <c r="AQ214" s="674"/>
      <c r="AR214" s="674" t="str">
        <f>IF(OR($C$220=2,$C$220=5,$C$220=3,$C$220=6)=TRUE,$G$225," ")</f>
        <v> </v>
      </c>
      <c r="AS214" s="657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 t="str">
        <f>IF(OR($C$220=2,$C$220=2,$C$220=2)=TRUE,$C$222," ")</f>
        <v> </v>
      </c>
      <c r="N215" s="660" t="str">
        <f>IF(OR($C$220=3,$C$220=3,$C$220=3)=TRUE,$C$222," ")</f>
        <v> </v>
      </c>
      <c r="O215" s="661"/>
      <c r="P215" s="660" t="str">
        <f>IF(OR($C$220=2,$C$220=4,$C$220=4)=TRUE,$C$222," ")</f>
        <v> </v>
      </c>
      <c r="Q215" s="660" t="str">
        <f>IF(OR($C$220=5,$C$220=5,$C$220=5)=TRUE,$C$222," ")</f>
        <v> </v>
      </c>
      <c r="R215" s="661"/>
      <c r="S215" s="660" t="str">
        <f>IF(OR($C$220=2,$C$220=3,$C$220=6)=TRUE,$C$222," ")</f>
        <v> </v>
      </c>
      <c r="T215" s="660">
        <f>IF(OR($C$220=7,$C$220=7,$C$220=7)=TRUE,$C$222," ")</f>
        <v>6</v>
      </c>
      <c r="U215" s="660" t="str">
        <f>IF(OR($C$220=2,$C$220=4,$C$220=8)=TRUE,$C$222," ")</f>
        <v> </v>
      </c>
      <c r="V215" s="661"/>
      <c r="W215" s="660" t="str">
        <f>IF(OR($C$220=3,$C$220=9,$C$220=9)=TRUE,$C$222," ")</f>
        <v> </v>
      </c>
      <c r="X215" s="660" t="str">
        <f>IF(OR($C$220=2,$C$220=5,$C$220=5)=TRUE,$C$222," ")</f>
        <v> </v>
      </c>
      <c r="Y215" s="662"/>
      <c r="Z215" s="660" t="str">
        <f>IF(OR($C$220=2,$C$220=4,$C$220=3,$C$220=6)=TRUE,$C$222," ")</f>
        <v> </v>
      </c>
      <c r="AA215" s="662"/>
      <c r="AB215" s="660">
        <f>IF(OR($C$220=2,$C$220=7,$C$220=7)=TRUE,$C$222," ")</f>
        <v>6</v>
      </c>
      <c r="AC215" s="660" t="str">
        <f>IF(OR($C$220=3,$C$220=5,$C$220=5)=TRUE,$C$222," ")</f>
        <v> </v>
      </c>
      <c r="AD215" s="660" t="str">
        <f>IF(OR($C$220=2,$C$220=4,$C$220=8)=TRUE,$C$222," ")</f>
        <v> </v>
      </c>
      <c r="AE215" s="662"/>
      <c r="AF215" s="660" t="str">
        <f>IF(OR($C$220=2,$C$220=3,$C$220=6,$C$220=9)=TRUE,$C$222," ")</f>
        <v> </v>
      </c>
      <c r="AG215" s="659"/>
      <c r="AH215" s="662" t="str">
        <f>IF(OR($C$220=2,$C$220=5,$C$220=4)=TRUE,$C$222," ")</f>
        <v> </v>
      </c>
      <c r="AI215" s="660">
        <f>IF(OR($C$220=3,$C$220=7,$C$220=7)=TRUE,$C$222," ")</f>
        <v>6</v>
      </c>
      <c r="AJ215" s="662" t="str">
        <f>IF(OR($C$220=2,$C$220=2,$C$220=2)=TRUE,$C$222," ")</f>
        <v> </v>
      </c>
      <c r="AK215" s="662"/>
      <c r="AL215" s="662" t="str">
        <f>IF(OR($C$220=2,$C$220=3,$C$220=4,$C$220=6,$C$220=8)=TRUE,$C$222," ")</f>
        <v> </v>
      </c>
      <c r="AM215" s="662" t="str">
        <f>IF(OR($C$220=5,$C$220=5,$C$220=5)=TRUE,$C$222," ")</f>
        <v> </v>
      </c>
      <c r="AN215" s="662" t="str">
        <f>IF(OR($C$220=2,$C$220=2,$C$220=2)=TRUE,$C$222," ")</f>
        <v> </v>
      </c>
      <c r="AO215" s="659" t="str">
        <f>IF(OR($C$220=3,$C$220=9,$C$220=9)=TRUE,$C$222," ")</f>
        <v> </v>
      </c>
      <c r="AP215" s="659">
        <f>IF(OR($C$220=2,$C$220=4,$C$220=7)=TRUE,$C$222," ")</f>
        <v>6</v>
      </c>
      <c r="AQ215" s="659"/>
      <c r="AR215" s="659" t="str">
        <f>IF(OR($C$220=2,$C$220=5,$C$220=3,$C$220=6)=TRUE,$C$222," ")</f>
        <v> </v>
      </c>
      <c r="AS215" s="657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46">L213*100/$C$5</f>
        <v>1.4417296666666668</v>
      </c>
      <c r="M216" s="295">
        <f t="shared" si="146"/>
        <v>1.0058985555555555</v>
      </c>
      <c r="N216" s="295">
        <f t="shared" si="146"/>
        <v>1.0058985555555555</v>
      </c>
      <c r="O216" s="295">
        <f t="shared" si="146"/>
        <v>0</v>
      </c>
      <c r="P216" s="295">
        <f t="shared" si="146"/>
        <v>0.81389847416570038</v>
      </c>
      <c r="Q216" s="295">
        <f t="shared" si="146"/>
        <v>0.8138985555555559</v>
      </c>
      <c r="R216" s="295">
        <f t="shared" si="146"/>
        <v>0</v>
      </c>
      <c r="S216" s="295">
        <f t="shared" si="146"/>
        <v>0.81389847416569949</v>
      </c>
      <c r="T216" s="295">
        <f t="shared" si="146"/>
        <v>0.81389855555555524</v>
      </c>
      <c r="U216" s="295">
        <f t="shared" si="146"/>
        <v>0.8138985555555559</v>
      </c>
      <c r="V216" s="295">
        <f t="shared" si="146"/>
        <v>0</v>
      </c>
      <c r="W216" s="295">
        <f t="shared" si="146"/>
        <v>0.63957849159770019</v>
      </c>
      <c r="X216" s="295">
        <f t="shared" si="146"/>
        <v>0.63957855555555554</v>
      </c>
      <c r="Y216" s="295">
        <f t="shared" si="146"/>
        <v>0.63957855555555554</v>
      </c>
      <c r="Z216" s="295">
        <f t="shared" si="146"/>
        <v>0.63957855555555554</v>
      </c>
      <c r="AA216" s="295">
        <f t="shared" si="146"/>
        <v>0.63957855555555554</v>
      </c>
      <c r="AB216" s="295">
        <f t="shared" si="146"/>
        <v>0.63957855555555554</v>
      </c>
      <c r="AC216" s="295">
        <f t="shared" si="146"/>
        <v>0.63957855555555554</v>
      </c>
      <c r="AD216" s="295">
        <f t="shared" si="146"/>
        <v>0.63957855555555554</v>
      </c>
      <c r="AE216" s="295">
        <f t="shared" si="146"/>
        <v>0.63957855555555554</v>
      </c>
      <c r="AF216" s="295">
        <f t="shared" si="146"/>
        <v>0.6395785555555541</v>
      </c>
      <c r="AG216" s="295">
        <f t="shared" si="146"/>
        <v>0.63957855555555554</v>
      </c>
      <c r="AH216" s="295">
        <f t="shared" si="146"/>
        <v>0.63957855555555554</v>
      </c>
      <c r="AI216" s="295">
        <f t="shared" si="146"/>
        <v>0.63957855555555554</v>
      </c>
      <c r="AJ216" s="295">
        <f t="shared" si="146"/>
        <v>0.63957855555555554</v>
      </c>
      <c r="AK216" s="295">
        <f t="shared" si="146"/>
        <v>0.63957855555555554</v>
      </c>
      <c r="AL216" s="295">
        <f t="shared" si="146"/>
        <v>0.63957855555555554</v>
      </c>
      <c r="AM216" s="295">
        <f t="shared" si="146"/>
        <v>0.63957855555555554</v>
      </c>
      <c r="AN216" s="295">
        <f t="shared" si="146"/>
        <v>0.63957855555555554</v>
      </c>
      <c r="AO216" s="295">
        <f t="shared" si="146"/>
        <v>0.63957855555555554</v>
      </c>
      <c r="AP216" s="295">
        <f t="shared" si="146"/>
        <v>0.63957855555555554</v>
      </c>
      <c r="AQ216" s="295">
        <f t="shared" si="146"/>
        <v>0.63957855555555554</v>
      </c>
      <c r="AR216" s="295">
        <f t="shared" si="146"/>
        <v>0.63957855555555554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90.55827033333334</v>
      </c>
      <c r="M217" s="295">
        <f t="shared" ref="M217:AR217" si="147">IF(M214=$G$225,90,IF((L217-M216)&lt;$I$222,$L$222,(L217-M216)))</f>
        <v>89.552371777777779</v>
      </c>
      <c r="N217" s="295">
        <f t="shared" si="147"/>
        <v>88.546473222222218</v>
      </c>
      <c r="O217" s="295">
        <f t="shared" si="147"/>
        <v>88.546473222222218</v>
      </c>
      <c r="P217" s="295">
        <f t="shared" si="147"/>
        <v>87.732574748056521</v>
      </c>
      <c r="Q217" s="295">
        <f t="shared" si="147"/>
        <v>86.918676192500968</v>
      </c>
      <c r="R217" s="295">
        <f t="shared" si="147"/>
        <v>86.918676192500968</v>
      </c>
      <c r="S217" s="295">
        <f t="shared" si="147"/>
        <v>86.104777718335271</v>
      </c>
      <c r="T217" s="295">
        <f t="shared" si="147"/>
        <v>90</v>
      </c>
      <c r="U217" s="295">
        <f t="shared" si="147"/>
        <v>89.186101444444446</v>
      </c>
      <c r="V217" s="295">
        <f t="shared" si="147"/>
        <v>89.186101444444446</v>
      </c>
      <c r="W217" s="295">
        <f t="shared" si="147"/>
        <v>88.546522952846743</v>
      </c>
      <c r="X217" s="295">
        <f t="shared" si="147"/>
        <v>87.906944397291184</v>
      </c>
      <c r="Y217" s="295">
        <f t="shared" si="147"/>
        <v>87.267365841735625</v>
      </c>
      <c r="Z217" s="295">
        <f t="shared" si="147"/>
        <v>86.627787286180066</v>
      </c>
      <c r="AA217" s="295">
        <f t="shared" si="147"/>
        <v>85.988208730624507</v>
      </c>
      <c r="AB217" s="295">
        <f t="shared" si="147"/>
        <v>90</v>
      </c>
      <c r="AC217" s="295">
        <f t="shared" si="147"/>
        <v>89.360421444444441</v>
      </c>
      <c r="AD217" s="295">
        <f t="shared" si="147"/>
        <v>88.720842888888882</v>
      </c>
      <c r="AE217" s="295">
        <f>IF(AE214=$G$225,90,IF((AD217-AE216)&lt;$I$222,$L$222,(AD217-AE216)))</f>
        <v>88.081264333333323</v>
      </c>
      <c r="AF217" s="295">
        <f t="shared" si="147"/>
        <v>87.441685777777764</v>
      </c>
      <c r="AG217" s="295">
        <f t="shared" si="147"/>
        <v>86.802107222222205</v>
      </c>
      <c r="AH217" s="295">
        <f t="shared" si="147"/>
        <v>86.162528666666645</v>
      </c>
      <c r="AI217" s="295">
        <f t="shared" si="147"/>
        <v>90</v>
      </c>
      <c r="AJ217" s="295">
        <f t="shared" si="147"/>
        <v>89.360421444444441</v>
      </c>
      <c r="AK217" s="295">
        <f t="shared" si="147"/>
        <v>88.720842888888882</v>
      </c>
      <c r="AL217" s="295">
        <f t="shared" si="147"/>
        <v>88.081264333333323</v>
      </c>
      <c r="AM217" s="295">
        <f t="shared" si="147"/>
        <v>87.441685777777764</v>
      </c>
      <c r="AN217" s="295">
        <f t="shared" si="147"/>
        <v>86.802107222222205</v>
      </c>
      <c r="AO217" s="295">
        <f t="shared" si="147"/>
        <v>86.162528666666645</v>
      </c>
      <c r="AP217" s="295">
        <f t="shared" si="147"/>
        <v>90</v>
      </c>
      <c r="AQ217" s="295">
        <f t="shared" si="147"/>
        <v>89.360421444444441</v>
      </c>
      <c r="AR217" s="295">
        <f t="shared" si="147"/>
        <v>88.720842888888882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48">IF((P217=100),(P217-O217)/100*$C$3+$E$92,0)</f>
        <v>0</v>
      </c>
      <c r="Q218" s="303">
        <f t="shared" si="148"/>
        <v>0</v>
      </c>
      <c r="R218" s="303">
        <f t="shared" si="148"/>
        <v>0</v>
      </c>
      <c r="S218" s="303">
        <f t="shared" si="148"/>
        <v>0</v>
      </c>
      <c r="T218" s="303">
        <f t="shared" si="148"/>
        <v>0</v>
      </c>
      <c r="U218" s="303">
        <f t="shared" si="148"/>
        <v>0</v>
      </c>
      <c r="V218" s="303">
        <f t="shared" si="148"/>
        <v>0</v>
      </c>
      <c r="W218" s="303">
        <f t="shared" si="148"/>
        <v>0</v>
      </c>
      <c r="X218" s="303">
        <f t="shared" si="148"/>
        <v>0</v>
      </c>
      <c r="Y218" s="303">
        <f t="shared" si="148"/>
        <v>0</v>
      </c>
      <c r="Z218" s="303">
        <f t="shared" si="148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I218" si="149">IF((AD217=100),(AD217-AC217)/100*$C$3+$E$92,0)</f>
        <v>0</v>
      </c>
      <c r="AE218" s="303">
        <f t="shared" si="149"/>
        <v>0</v>
      </c>
      <c r="AF218" s="303">
        <f t="shared" si="149"/>
        <v>0</v>
      </c>
      <c r="AG218" s="303">
        <f t="shared" si="149"/>
        <v>0</v>
      </c>
      <c r="AH218" s="303">
        <f t="shared" si="149"/>
        <v>0</v>
      </c>
      <c r="AI218" s="303">
        <f t="shared" si="149"/>
        <v>0</v>
      </c>
      <c r="AJ218" s="303">
        <f>IF((AJ217=100),(AJ217-#REF!)/100*$C$3+$E$92,0)</f>
        <v>0</v>
      </c>
      <c r="AK218" s="303">
        <f t="shared" ref="AK218:AR218" si="150">IF((AK217=100),(AK217-AJ217)/100*$C$3+$E$92,0)</f>
        <v>0</v>
      </c>
      <c r="AL218" s="303">
        <f t="shared" si="150"/>
        <v>0</v>
      </c>
      <c r="AM218" s="303">
        <f t="shared" si="150"/>
        <v>0</v>
      </c>
      <c r="AN218" s="303">
        <f t="shared" si="150"/>
        <v>0</v>
      </c>
      <c r="AO218" s="303">
        <f t="shared" si="150"/>
        <v>0</v>
      </c>
      <c r="AP218" s="303">
        <f t="shared" si="150"/>
        <v>0</v>
      </c>
      <c r="AQ218" s="303">
        <f t="shared" si="150"/>
        <v>0</v>
      </c>
      <c r="AR218" s="303">
        <f t="shared" si="150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665">
        <v>7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666">
        <v>120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6</v>
      </c>
      <c r="E222" s="1078" t="s">
        <v>248</v>
      </c>
      <c r="F222" s="1079"/>
      <c r="G222" s="1079"/>
      <c r="H222" s="1080"/>
      <c r="I222" s="1106">
        <v>80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4">
      <c r="B224" s="565" t="s">
        <v>624</v>
      </c>
      <c r="C224" s="669">
        <f>(C222/C5)*100</f>
        <v>10</v>
      </c>
      <c r="D224" s="664"/>
      <c r="E224" s="264" t="s">
        <v>339</v>
      </c>
      <c r="F224" s="263" t="s">
        <v>340</v>
      </c>
      <c r="G224" s="316"/>
      <c r="H224" s="316" t="s">
        <v>182</v>
      </c>
      <c r="AG224" s="285"/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f>C221</f>
        <v>120</v>
      </c>
      <c r="G225" s="316">
        <f>E225*F225/60</f>
        <v>15.942</v>
      </c>
      <c r="H225" s="528">
        <f>G225+C222</f>
        <v>21.942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f>C226</f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F226" s="655" t="s">
        <v>635</v>
      </c>
      <c r="AG226" s="655" t="s">
        <v>636</v>
      </c>
      <c r="AH226" s="300">
        <f>AS213</f>
        <v>12.956248530624126</v>
      </c>
      <c r="AI226" s="300">
        <f>AH226*14.5</f>
        <v>187.86560369404984</v>
      </c>
      <c r="AJ226" s="1104">
        <f>(AI226+AI227)</f>
        <v>1112.5016036940499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63.768000000000001</v>
      </c>
      <c r="AI227" s="300">
        <f>AH227*14.5</f>
        <v>924.63599999999997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H228" s="300">
        <f>AH229*C222</f>
        <v>24</v>
      </c>
      <c r="AI228" s="300">
        <f>AH228*14.5</f>
        <v>348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AG229" s="672" t="s">
        <v>638</v>
      </c>
      <c r="AH229" s="673">
        <f>COUNTIF(L215:AR215,$C$222)</f>
        <v>4</v>
      </c>
    </row>
    <row r="230" spans="1:116" ht="14.4" customHeight="1" x14ac:dyDescent="0.25">
      <c r="AJ230" s="43">
        <v>1215.9306953878595</v>
      </c>
    </row>
    <row r="231" spans="1:116" ht="14.4" customHeight="1" x14ac:dyDescent="0.25">
      <c r="AJ231" s="121">
        <f>AJ226-AJ230</f>
        <v>-103.4290916938096</v>
      </c>
    </row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>
        <f>L$48</f>
        <v>1.4818377999999999</v>
      </c>
      <c r="M238" s="291">
        <f t="shared" ref="M238:AQ238" si="151">M$48</f>
        <v>1.2203391333333331</v>
      </c>
      <c r="N238" s="291">
        <f t="shared" si="151"/>
        <v>1.2203391333333333</v>
      </c>
      <c r="O238" s="291">
        <f t="shared" si="151"/>
        <v>0</v>
      </c>
      <c r="P238" s="291">
        <f t="shared" si="151"/>
        <v>1.10513902281942</v>
      </c>
      <c r="Q238" s="291">
        <f t="shared" si="151"/>
        <v>1.1051391333333331</v>
      </c>
      <c r="R238" s="291">
        <f t="shared" si="151"/>
        <v>0</v>
      </c>
      <c r="S238" s="291">
        <f t="shared" si="151"/>
        <v>1.1051390228194196</v>
      </c>
      <c r="T238" s="291">
        <f t="shared" si="151"/>
        <v>1.105139133333334</v>
      </c>
      <c r="U238" s="291">
        <f t="shared" si="151"/>
        <v>1.1051391333333331</v>
      </c>
      <c r="V238" s="291">
        <f t="shared" si="151"/>
        <v>0</v>
      </c>
      <c r="W238" s="291">
        <f t="shared" si="151"/>
        <v>1.0005470332786199</v>
      </c>
      <c r="X238" s="291">
        <f t="shared" si="151"/>
        <v>1.0005471333333329</v>
      </c>
      <c r="Y238" s="291">
        <f t="shared" si="151"/>
        <v>1.0005471333333329</v>
      </c>
      <c r="Z238" s="291">
        <f t="shared" si="151"/>
        <v>1.0005471333333329</v>
      </c>
      <c r="AA238" s="291">
        <f t="shared" si="151"/>
        <v>1.0005471333333329</v>
      </c>
      <c r="AB238" s="291">
        <f t="shared" si="151"/>
        <v>1.0005471333333329</v>
      </c>
      <c r="AC238" s="291">
        <f t="shared" si="151"/>
        <v>1.0005471333333329</v>
      </c>
      <c r="AD238" s="291">
        <f t="shared" si="151"/>
        <v>1.0005471333333347</v>
      </c>
      <c r="AE238" s="291">
        <f t="shared" si="151"/>
        <v>1.0005471333333347</v>
      </c>
      <c r="AF238" s="291">
        <f t="shared" si="151"/>
        <v>1.0005471333333347</v>
      </c>
      <c r="AG238" s="291">
        <f t="shared" si="151"/>
        <v>1.0005471333333347</v>
      </c>
      <c r="AH238" s="291">
        <f>AH$48</f>
        <v>1.0005471333333347</v>
      </c>
      <c r="AI238" s="291">
        <f t="shared" si="151"/>
        <v>1.0005471333333347</v>
      </c>
      <c r="AJ238" s="291">
        <f t="shared" si="151"/>
        <v>1.0005471333333347</v>
      </c>
      <c r="AK238" s="291">
        <f t="shared" si="151"/>
        <v>1.0005471333333347</v>
      </c>
      <c r="AL238" s="291">
        <f t="shared" si="151"/>
        <v>1.0005471333333347</v>
      </c>
      <c r="AM238" s="291">
        <f t="shared" si="151"/>
        <v>1.0005471333333347</v>
      </c>
      <c r="AN238" s="291">
        <f t="shared" si="151"/>
        <v>1.0005471333333347</v>
      </c>
      <c r="AO238" s="291">
        <f t="shared" si="151"/>
        <v>1.0005471333333347</v>
      </c>
      <c r="AP238" s="291">
        <f>AP$48</f>
        <v>1.0005471333333347</v>
      </c>
      <c r="AQ238" s="291">
        <f t="shared" si="151"/>
        <v>1.0005471333333347</v>
      </c>
      <c r="AR238" s="291">
        <f>AR$48</f>
        <v>1.0005471333333347</v>
      </c>
      <c r="AS238" s="317">
        <f>SUM(L238:AR238)</f>
        <v>31.460248345584144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 t="str">
        <f>IF(OR($C$245=2,$C$245=2,$C$245=2)=TRUE,$G$250," ")</f>
        <v> </v>
      </c>
      <c r="N239" s="660" t="str">
        <f>IF(OR($C$245=3,$C$245=3,$C$245=3)=TRUE,$G$250," ")</f>
        <v> </v>
      </c>
      <c r="O239" s="661"/>
      <c r="P239" s="660" t="str">
        <f>IF(OR($C$245=2,$C$245=4,$C$245=4)=TRUE,$G$250," ")</f>
        <v> </v>
      </c>
      <c r="Q239" s="660" t="str">
        <f>IF(OR($C$245=5,$C$245=5,$C$245=5)=TRUE,$G$250," ")</f>
        <v> </v>
      </c>
      <c r="R239" s="661"/>
      <c r="S239" s="660" t="str">
        <f>IF(OR($C$245=2,$C$245=3,$C$245=6)=TRUE,$G$250," ")</f>
        <v> </v>
      </c>
      <c r="T239" s="660">
        <f>IF(OR($C$245=7,$C$245=7,$C$245=7)=TRUE,$G$250," ")</f>
        <v>15.942</v>
      </c>
      <c r="U239" s="660" t="str">
        <f>IF(OR($C$245=2,$C$245=4,$C$245=8)=TRUE,$G$250," ")</f>
        <v> </v>
      </c>
      <c r="V239" s="661"/>
      <c r="W239" s="660" t="str">
        <f>IF(OR($C$245=3,$C$245=9,$C$245=9)=TRUE,$G$250," ")</f>
        <v> </v>
      </c>
      <c r="X239" s="661" t="str">
        <f>IF(OR($C$245=2,$C$245=5,$C$245=$G$250)=TRUE,$G$250," ")</f>
        <v> </v>
      </c>
      <c r="Y239" s="662"/>
      <c r="Z239" s="660" t="str">
        <f>IF(OR($C$245=2,$C$245=4,$C$245=3,$C$245=6)=TRUE,$G$250," ")</f>
        <v> </v>
      </c>
      <c r="AA239" s="662"/>
      <c r="AB239" s="660">
        <f>IF(OR($C$245=2,$C$245=7,$C$245=7)=TRUE,$G$250," ")</f>
        <v>15.942</v>
      </c>
      <c r="AC239" s="660" t="str">
        <f>IF(OR($C$245=3,$C$245=5,$C$245=5)=TRUE,$G$250," ")</f>
        <v> </v>
      </c>
      <c r="AD239" s="660" t="str">
        <f>IF(OR($C$245=2,$C$245=4,$C$245=8)=TRUE,$G$250," ")</f>
        <v> </v>
      </c>
      <c r="AE239" s="662"/>
      <c r="AF239" s="660" t="str">
        <f>IF(OR($C$245=2,$C$245=3,$C$245=6,$C$245=9)=TRUE,$G$250," ")</f>
        <v> </v>
      </c>
      <c r="AG239" s="659"/>
      <c r="AH239" s="662" t="str">
        <f>IF(OR($C$245=2,$C$245=5,$C$245=4)=TRUE,$G$250," ")</f>
        <v> </v>
      </c>
      <c r="AI239" s="660">
        <f>IF(OR($C$245=3,$C$245=7,$C$245=7)=TRUE,$G$250," ")</f>
        <v>15.942</v>
      </c>
      <c r="AJ239" s="662" t="str">
        <f>IF(OR($C$245=2,$C$245=2,$C$245=2)=TRUE,$G$250," ")</f>
        <v> </v>
      </c>
      <c r="AK239" s="662"/>
      <c r="AL239" s="662" t="str">
        <f>IF(OR($C$245=2,$C$245=3,$C$245=4,$C$245=6,$C$245=8)=TRUE,$G$250," ")</f>
        <v> </v>
      </c>
      <c r="AM239" s="662" t="str">
        <f>IF(OR($C$245=5,$C$245=5,$C$245=5)=TRUE,$G$250," ")</f>
        <v> </v>
      </c>
      <c r="AN239" s="662" t="str">
        <f>IF(OR($C$245=2,$C$245=2,$C$245=2)=TRUE,$G$250," ")</f>
        <v> </v>
      </c>
      <c r="AO239" s="659" t="str">
        <f>IF(OR($C$245=3,$C$245=9,$C$245=9)=TRUE,$G$250," ")</f>
        <v> </v>
      </c>
      <c r="AP239" s="659">
        <f>IF(OR($C$245=2,$C$245=4,$C$245=7)=TRUE,$G$250," ")</f>
        <v>15.942</v>
      </c>
      <c r="AQ239" s="659"/>
      <c r="AR239" s="659" t="str">
        <f>IF(OR($C$245=2,$C$245=5,$C$245=3,$C$245=6)=TRUE,$G$250," ")</f>
        <v> </v>
      </c>
      <c r="AS239" s="657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 t="str">
        <f>IF(OR($C$245=2,$C$245=2,$C$245=2)=TRUE,$C$247," ")</f>
        <v> </v>
      </c>
      <c r="N240" s="660" t="str">
        <f>IF(OR($C$245=3,$C$245=3,$C$245=3)=TRUE,$C$247," ")</f>
        <v> </v>
      </c>
      <c r="O240" s="661"/>
      <c r="P240" s="660" t="str">
        <f>IF(OR($C$245=2,$C$245=4,$C$245=4)=TRUE,$C$247," ")</f>
        <v> </v>
      </c>
      <c r="Q240" s="660" t="str">
        <f>IF(OR($C$245=5,$C$245=5,$C$245=5)=TRUE,$C$247," ")</f>
        <v> </v>
      </c>
      <c r="R240" s="661"/>
      <c r="S240" s="660" t="str">
        <f>IF(OR($C$245=2,$C$245=3,$C$245=6)=TRUE,$C$247," ")</f>
        <v> </v>
      </c>
      <c r="T240" s="660">
        <f>IF(OR($C$245=7,$C$245=7,$C$245=7)=TRUE,$C$247," ")</f>
        <v>6</v>
      </c>
      <c r="U240" s="660" t="str">
        <f>IF(OR($C$245=2,$C$245=4,$C$245=8)=TRUE,$C$247," ")</f>
        <v> </v>
      </c>
      <c r="V240" s="661"/>
      <c r="W240" s="660" t="str">
        <f>IF(OR($C$245=3,$C$245=9,$C$245=9)=TRUE,$C$247," ")</f>
        <v> </v>
      </c>
      <c r="X240" s="660" t="str">
        <f>IF(OR($C$245=2,$C$245=5,$C$245=5)=TRUE,$C$247," ")</f>
        <v> </v>
      </c>
      <c r="Y240" s="662"/>
      <c r="Z240" s="660" t="str">
        <f>IF(OR($C$245=2,$C$245=4,$C$245=3,$C$245=6)=TRUE,$C$247," ")</f>
        <v> </v>
      </c>
      <c r="AA240" s="662"/>
      <c r="AB240" s="660">
        <f>IF(OR($C$245=2,$C$245=7,$C$245=7)=TRUE,$C$247," ")</f>
        <v>6</v>
      </c>
      <c r="AC240" s="660" t="str">
        <f>IF(OR($C$245=3,$C$245=5,$C$245=5)=TRUE,$C$247," ")</f>
        <v> </v>
      </c>
      <c r="AD240" s="660" t="str">
        <f>IF(OR($C$245=2,$C$245=4,$C$245=8)=TRUE,$C$247," ")</f>
        <v> </v>
      </c>
      <c r="AE240" s="662"/>
      <c r="AF240" s="660" t="str">
        <f>IF(OR($C$245=2,$C$245=3,$C$245=6,$C$245=9)=TRUE,$C$247," ")</f>
        <v> </v>
      </c>
      <c r="AG240" s="659"/>
      <c r="AH240" s="662" t="str">
        <f>IF(OR($C$245=2,$C$245=5,$C$245=4)=TRUE,$C$247," ")</f>
        <v> </v>
      </c>
      <c r="AI240" s="660">
        <f>IF(OR($C$245=3,$C$245=7,$C$245=7)=TRUE,$C$247," ")</f>
        <v>6</v>
      </c>
      <c r="AJ240" s="662" t="str">
        <f>IF(OR($C$245=2,$C$245=2,$C$245=2)=TRUE,$C$247," ")</f>
        <v> </v>
      </c>
      <c r="AK240" s="662"/>
      <c r="AL240" s="662" t="str">
        <f>IF(OR($C$245=2,$C$245=3,$C$245=4,$C$245=6,$C$245=8)=TRUE,$C$247," ")</f>
        <v> </v>
      </c>
      <c r="AM240" s="662" t="str">
        <f>IF(OR($C$245=5,$C$245=5,$C$245=5)=TRUE,$C$247," ")</f>
        <v> </v>
      </c>
      <c r="AN240" s="662" t="str">
        <f>IF(OR($C$245=2,$C$245=2,$C$245=2)=TRUE,$C$247," ")</f>
        <v> </v>
      </c>
      <c r="AO240" s="659" t="str">
        <f>IF(OR($C$245=3,$C$245=9,$C$245=9)=TRUE,$C$247," ")</f>
        <v> </v>
      </c>
      <c r="AP240" s="659">
        <f>IF(OR($C$245=2,$C$245=4,$C$245=7)=TRUE,$C$247," ")</f>
        <v>6</v>
      </c>
      <c r="AQ240" s="659"/>
      <c r="AR240" s="659" t="str">
        <f>IF(OR($C$245=2,$C$245=5,$C$245=3,$C$245=6)=TRUE,$C$247," ")</f>
        <v> </v>
      </c>
      <c r="AS240" s="657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2.4697296666666664</v>
      </c>
      <c r="M241" s="295">
        <f>M238*100/$C$5</f>
        <v>2.0338985555555551</v>
      </c>
      <c r="N241" s="295">
        <f t="shared" ref="N241:AR241" si="152">N238*100/$C$5</f>
        <v>2.0338985555555555</v>
      </c>
      <c r="O241" s="295">
        <f t="shared" si="152"/>
        <v>0</v>
      </c>
      <c r="P241" s="295">
        <f t="shared" si="152"/>
        <v>1.8418983713657</v>
      </c>
      <c r="Q241" s="295">
        <f t="shared" si="152"/>
        <v>1.8418985555555552</v>
      </c>
      <c r="R241" s="295">
        <f t="shared" si="152"/>
        <v>0</v>
      </c>
      <c r="S241" s="295">
        <f t="shared" si="152"/>
        <v>1.8418983713656991</v>
      </c>
      <c r="T241" s="295">
        <f t="shared" si="152"/>
        <v>1.8418985555555567</v>
      </c>
      <c r="U241" s="295">
        <f t="shared" si="152"/>
        <v>1.8418985555555552</v>
      </c>
      <c r="V241" s="295">
        <f t="shared" si="152"/>
        <v>0</v>
      </c>
      <c r="W241" s="295">
        <f t="shared" si="152"/>
        <v>1.6675783887977</v>
      </c>
      <c r="X241" s="295">
        <f t="shared" si="152"/>
        <v>1.6675785555555549</v>
      </c>
      <c r="Y241" s="295">
        <f t="shared" si="152"/>
        <v>1.6675785555555549</v>
      </c>
      <c r="Z241" s="295">
        <f t="shared" si="152"/>
        <v>1.6675785555555549</v>
      </c>
      <c r="AA241" s="295">
        <f t="shared" si="152"/>
        <v>1.6675785555555549</v>
      </c>
      <c r="AB241" s="295">
        <f t="shared" si="152"/>
        <v>1.6675785555555549</v>
      </c>
      <c r="AC241" s="295">
        <f t="shared" si="152"/>
        <v>1.6675785555555549</v>
      </c>
      <c r="AD241" s="295">
        <f t="shared" si="152"/>
        <v>1.6675785555555578</v>
      </c>
      <c r="AE241" s="295">
        <f t="shared" si="152"/>
        <v>1.6675785555555578</v>
      </c>
      <c r="AF241" s="295">
        <f t="shared" si="152"/>
        <v>1.6675785555555578</v>
      </c>
      <c r="AG241" s="295">
        <f t="shared" si="152"/>
        <v>1.6675785555555578</v>
      </c>
      <c r="AH241" s="295">
        <f t="shared" si="152"/>
        <v>1.6675785555555578</v>
      </c>
      <c r="AI241" s="295">
        <f t="shared" si="152"/>
        <v>1.6675785555555578</v>
      </c>
      <c r="AJ241" s="295">
        <f t="shared" si="152"/>
        <v>1.6675785555555578</v>
      </c>
      <c r="AK241" s="295">
        <f t="shared" si="152"/>
        <v>1.6675785555555578</v>
      </c>
      <c r="AL241" s="295">
        <f t="shared" si="152"/>
        <v>1.6675785555555578</v>
      </c>
      <c r="AM241" s="295">
        <f t="shared" si="152"/>
        <v>1.6675785555555578</v>
      </c>
      <c r="AN241" s="295">
        <f t="shared" si="152"/>
        <v>1.6675785555555578</v>
      </c>
      <c r="AO241" s="295">
        <f t="shared" si="152"/>
        <v>1.6675785555555578</v>
      </c>
      <c r="AP241" s="295">
        <f t="shared" si="152"/>
        <v>1.6675785555555578</v>
      </c>
      <c r="AQ241" s="295">
        <f t="shared" si="152"/>
        <v>1.6675785555555578</v>
      </c>
      <c r="AR241" s="295">
        <f t="shared" si="152"/>
        <v>1.6675785555555578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89.530270333333334</v>
      </c>
      <c r="M242" s="295">
        <f t="shared" ref="M242:AR242" si="153">IF(M239=$G$250,90,IF((L242-M241)&lt;$I$247,$L$247,(L242-M241)))</f>
        <v>87.496371777777782</v>
      </c>
      <c r="N242" s="295">
        <f t="shared" si="153"/>
        <v>85.462473222222229</v>
      </c>
      <c r="O242" s="295">
        <f t="shared" si="153"/>
        <v>85.462473222222229</v>
      </c>
      <c r="P242" s="295">
        <f t="shared" si="153"/>
        <v>83.620574850856528</v>
      </c>
      <c r="Q242" s="295">
        <f t="shared" si="153"/>
        <v>81.778676295300968</v>
      </c>
      <c r="R242" s="295">
        <f t="shared" si="153"/>
        <v>81.778676295300968</v>
      </c>
      <c r="S242" s="295">
        <f t="shared" si="153"/>
        <v>79.936777923935267</v>
      </c>
      <c r="T242" s="295">
        <f t="shared" si="153"/>
        <v>90</v>
      </c>
      <c r="U242" s="295">
        <f t="shared" si="153"/>
        <v>88.158101444444441</v>
      </c>
      <c r="V242" s="295">
        <f t="shared" si="153"/>
        <v>88.158101444444441</v>
      </c>
      <c r="W242" s="295">
        <f t="shared" si="153"/>
        <v>86.490523055646747</v>
      </c>
      <c r="X242" s="295">
        <f t="shared" si="153"/>
        <v>84.822944500091197</v>
      </c>
      <c r="Y242" s="295">
        <f t="shared" si="153"/>
        <v>83.155365944535646</v>
      </c>
      <c r="Z242" s="295">
        <f t="shared" si="153"/>
        <v>81.487787388980095</v>
      </c>
      <c r="AA242" s="295">
        <f t="shared" si="153"/>
        <v>79.820208833424545</v>
      </c>
      <c r="AB242" s="295">
        <f t="shared" si="153"/>
        <v>90</v>
      </c>
      <c r="AC242" s="295">
        <f t="shared" si="153"/>
        <v>88.332421444444449</v>
      </c>
      <c r="AD242" s="295">
        <f t="shared" si="153"/>
        <v>86.664842888888899</v>
      </c>
      <c r="AE242" s="295">
        <f t="shared" si="153"/>
        <v>84.997264333333334</v>
      </c>
      <c r="AF242" s="295">
        <f t="shared" si="153"/>
        <v>83.329685777777769</v>
      </c>
      <c r="AG242" s="295">
        <f t="shared" si="153"/>
        <v>81.662107222222204</v>
      </c>
      <c r="AH242" s="295">
        <f t="shared" si="153"/>
        <v>79.994528666666639</v>
      </c>
      <c r="AI242" s="295">
        <f t="shared" si="153"/>
        <v>90</v>
      </c>
      <c r="AJ242" s="295">
        <f t="shared" si="153"/>
        <v>88.332421444444435</v>
      </c>
      <c r="AK242" s="295">
        <f t="shared" si="153"/>
        <v>86.66484288888887</v>
      </c>
      <c r="AL242" s="295">
        <f t="shared" si="153"/>
        <v>84.997264333333305</v>
      </c>
      <c r="AM242" s="295">
        <f t="shared" si="153"/>
        <v>83.32968577777774</v>
      </c>
      <c r="AN242" s="295">
        <f t="shared" si="153"/>
        <v>81.662107222222176</v>
      </c>
      <c r="AO242" s="295">
        <f t="shared" si="153"/>
        <v>79.994528666666611</v>
      </c>
      <c r="AP242" s="295">
        <f t="shared" si="153"/>
        <v>90</v>
      </c>
      <c r="AQ242" s="295">
        <f t="shared" si="153"/>
        <v>88.332421444444435</v>
      </c>
      <c r="AR242" s="295">
        <f t="shared" si="153"/>
        <v>86.66484288888887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54">IF((P242=100),(P242-O242)/100*$C$3+$E$92,0)</f>
        <v>0</v>
      </c>
      <c r="Q243" s="303">
        <f t="shared" si="154"/>
        <v>0</v>
      </c>
      <c r="R243" s="303">
        <f t="shared" si="154"/>
        <v>0</v>
      </c>
      <c r="S243" s="303">
        <f t="shared" si="154"/>
        <v>0</v>
      </c>
      <c r="T243" s="303">
        <f t="shared" si="154"/>
        <v>0</v>
      </c>
      <c r="U243" s="303">
        <f t="shared" si="154"/>
        <v>0</v>
      </c>
      <c r="V243" s="303">
        <f t="shared" si="154"/>
        <v>0</v>
      </c>
      <c r="W243" s="303">
        <f t="shared" si="154"/>
        <v>0</v>
      </c>
      <c r="X243" s="303">
        <f t="shared" si="154"/>
        <v>0</v>
      </c>
      <c r="Y243" s="303">
        <f t="shared" si="154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55">IF((AI242=100),(AI242-AH242)/100*$C$3+$E$92,0)</f>
        <v>0</v>
      </c>
      <c r="AJ243" s="303">
        <f t="shared" si="155"/>
        <v>0</v>
      </c>
      <c r="AK243" s="303">
        <f t="shared" si="155"/>
        <v>0</v>
      </c>
      <c r="AL243" s="303">
        <f t="shared" si="155"/>
        <v>0</v>
      </c>
      <c r="AM243" s="303">
        <f t="shared" si="155"/>
        <v>0</v>
      </c>
      <c r="AN243" s="303">
        <f t="shared" si="155"/>
        <v>0</v>
      </c>
      <c r="AO243" s="303">
        <f t="shared" si="155"/>
        <v>0</v>
      </c>
      <c r="AP243" s="303">
        <f t="shared" si="155"/>
        <v>0</v>
      </c>
      <c r="AQ243" s="303">
        <f t="shared" si="155"/>
        <v>0</v>
      </c>
      <c r="AR243" s="303">
        <f t="shared" si="155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634</v>
      </c>
      <c r="C245" s="665">
        <v>7</v>
      </c>
      <c r="E245" s="1075" t="s">
        <v>249</v>
      </c>
      <c r="F245" s="1076"/>
      <c r="G245" s="1076"/>
      <c r="H245" s="1076"/>
      <c r="I245" s="1076"/>
      <c r="J245" s="1076"/>
      <c r="K245" s="1077"/>
    </row>
    <row r="246" spans="1:116" ht="13.5" thickBot="1" x14ac:dyDescent="0.35">
      <c r="B246" s="79" t="s">
        <v>199</v>
      </c>
      <c r="C246" s="666">
        <v>120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</row>
    <row r="247" spans="1:116" ht="13.5" thickBot="1" x14ac:dyDescent="0.35">
      <c r="B247" s="76" t="s">
        <v>203</v>
      </c>
      <c r="C247" s="667">
        <f>C248/60*C246</f>
        <v>6</v>
      </c>
      <c r="E247" s="1078" t="s">
        <v>248</v>
      </c>
      <c r="F247" s="1079"/>
      <c r="G247" s="1079"/>
      <c r="H247" s="1080"/>
      <c r="I247" s="1110">
        <v>77</v>
      </c>
      <c r="J247" s="1111"/>
      <c r="K247" s="1112"/>
      <c r="L247" s="656">
        <v>90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</row>
    <row r="249" spans="1:116" ht="13.75" customHeight="1" thickBot="1" x14ac:dyDescent="0.4">
      <c r="B249" s="565" t="s">
        <v>624</v>
      </c>
      <c r="C249" s="669">
        <f>(C222/C5)*100</f>
        <v>10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</row>
    <row r="250" spans="1:116" ht="15" thickBot="1" x14ac:dyDescent="0.4">
      <c r="D250" s="1119" t="s">
        <v>338</v>
      </c>
      <c r="E250" s="663">
        <v>7.9710000000000001</v>
      </c>
      <c r="F250" s="263">
        <f>C246</f>
        <v>120</v>
      </c>
      <c r="G250" s="316">
        <f>E250*F250/60</f>
        <v>15.942</v>
      </c>
      <c r="H250" s="528">
        <f>G250+C222</f>
        <v>21.942</v>
      </c>
      <c r="J250" s="424"/>
      <c r="K250" s="43" t="s">
        <v>341</v>
      </c>
      <c r="AG250" s="285"/>
      <c r="AH250" s="1122"/>
      <c r="AI250" s="1122"/>
      <c r="AK250"/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f>C251</f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</row>
    <row r="252" spans="1:116" ht="15" thickBot="1" x14ac:dyDescent="0.4">
      <c r="B252" s="76" t="s">
        <v>203</v>
      </c>
      <c r="C252" s="667">
        <f>C253/60*C251</f>
        <v>4.5</v>
      </c>
      <c r="AF252" s="655" t="s">
        <v>635</v>
      </c>
      <c r="AG252" s="655" t="s">
        <v>636</v>
      </c>
      <c r="AH252" s="300">
        <f>AS238</f>
        <v>31.460248345584144</v>
      </c>
      <c r="AI252" s="300">
        <f>AH252*14.5</f>
        <v>456.17360101097012</v>
      </c>
      <c r="AJ252" s="1109">
        <f>(AI252+AI253)</f>
        <v>1380.80960101097</v>
      </c>
      <c r="AK252"/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63.768000000000001</v>
      </c>
      <c r="AI253" s="300">
        <f>AH253*14.5</f>
        <v>924.63599999999997</v>
      </c>
      <c r="AJ253" s="1105"/>
      <c r="AK253"/>
    </row>
    <row r="254" spans="1:116" ht="14.5" thickBot="1" x14ac:dyDescent="0.35">
      <c r="B254" s="565" t="s">
        <v>624</v>
      </c>
      <c r="C254" s="670">
        <f>(C252/C5)*100</f>
        <v>7.5</v>
      </c>
      <c r="AH254" s="300">
        <f>AH255*C247</f>
        <v>24</v>
      </c>
      <c r="AI254" s="300">
        <f>AH254*14.5</f>
        <v>348</v>
      </c>
    </row>
    <row r="255" spans="1:116" ht="14.5" thickBot="1" x14ac:dyDescent="0.35">
      <c r="AG255" s="672" t="s">
        <v>638</v>
      </c>
      <c r="AH255" s="673">
        <f>COUNTIF(L240:AR240,$C$247)</f>
        <v>4</v>
      </c>
    </row>
    <row r="256" spans="1:116" x14ac:dyDescent="0.25">
      <c r="AJ256" s="43">
        <v>1486.1874926560595</v>
      </c>
    </row>
    <row r="257" spans="1:116" x14ac:dyDescent="0.25">
      <c r="AJ257" s="121">
        <f>AJ252-AJ256</f>
        <v>-105.37789164508945</v>
      </c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 t="shared" ref="L264:BW264" si="156">L$51</f>
        <v>0.11554396666666668</v>
      </c>
      <c r="M264" s="291">
        <f t="shared" si="156"/>
        <v>8.2210633333333324E-2</v>
      </c>
      <c r="N264" s="291">
        <f>N$51</f>
        <v>8.2210633333333338E-2</v>
      </c>
      <c r="O264" s="291">
        <f t="shared" si="156"/>
        <v>0</v>
      </c>
      <c r="P264" s="291">
        <f t="shared" si="156"/>
        <v>8.2210625112270008E-2</v>
      </c>
      <c r="Q264" s="291">
        <f t="shared" si="156"/>
        <v>8.2210633333333338E-2</v>
      </c>
      <c r="R264" s="291">
        <f t="shared" si="156"/>
        <v>0</v>
      </c>
      <c r="S264" s="291">
        <f t="shared" si="156"/>
        <v>8.2210625112270008E-2</v>
      </c>
      <c r="T264" s="291">
        <f t="shared" si="156"/>
        <v>8.2210633333333338E-2</v>
      </c>
      <c r="U264" s="291">
        <f t="shared" si="156"/>
        <v>8.2210633333333338E-2</v>
      </c>
      <c r="V264" s="291">
        <f t="shared" si="156"/>
        <v>8.2210632745827183E-9</v>
      </c>
      <c r="W264" s="291">
        <f t="shared" si="156"/>
        <v>8.2210625112270064E-2</v>
      </c>
      <c r="X264" s="291">
        <f t="shared" si="156"/>
        <v>8.2210633333333338E-2</v>
      </c>
      <c r="Y264" s="291">
        <f t="shared" si="156"/>
        <v>8.2210633333333338E-2</v>
      </c>
      <c r="Z264" s="291">
        <f t="shared" si="156"/>
        <v>8.2210633333333227E-2</v>
      </c>
      <c r="AA264" s="291">
        <f t="shared" si="156"/>
        <v>8.2210633333333227E-2</v>
      </c>
      <c r="AB264" s="291">
        <f t="shared" si="156"/>
        <v>8.2210633333333227E-2</v>
      </c>
      <c r="AC264" s="291">
        <f t="shared" si="156"/>
        <v>8.2210633333333227E-2</v>
      </c>
      <c r="AD264" s="291">
        <f t="shared" si="156"/>
        <v>8.2210633333333227E-2</v>
      </c>
      <c r="AE264" s="291">
        <f t="shared" si="156"/>
        <v>8.2210633333333227E-2</v>
      </c>
      <c r="AF264" s="291">
        <f t="shared" si="156"/>
        <v>8.2210633333333227E-2</v>
      </c>
      <c r="AG264" s="291">
        <f t="shared" si="156"/>
        <v>8.2210633333333227E-2</v>
      </c>
      <c r="AH264" s="291">
        <f t="shared" si="156"/>
        <v>8.2210633333333227E-2</v>
      </c>
      <c r="AI264" s="291">
        <f t="shared" si="156"/>
        <v>8.2210633333333227E-2</v>
      </c>
      <c r="AJ264" s="291">
        <f t="shared" si="156"/>
        <v>8.2210633333333227E-2</v>
      </c>
      <c r="AK264" s="291">
        <f t="shared" si="156"/>
        <v>8.2210633333333227E-2</v>
      </c>
      <c r="AL264" s="291">
        <f t="shared" si="156"/>
        <v>8.2210633333333227E-2</v>
      </c>
      <c r="AM264" s="291">
        <f t="shared" si="156"/>
        <v>8.2210633333333227E-2</v>
      </c>
      <c r="AN264" s="291">
        <f t="shared" si="156"/>
        <v>8.2210633333333227E-2</v>
      </c>
      <c r="AO264" s="291">
        <f t="shared" si="156"/>
        <v>8.2210633333333227E-2</v>
      </c>
      <c r="AP264" s="291">
        <f t="shared" si="156"/>
        <v>8.2210633333333227E-2</v>
      </c>
      <c r="AQ264" s="291">
        <f t="shared" si="156"/>
        <v>8.2210633333333227E-2</v>
      </c>
      <c r="AR264" s="291">
        <f t="shared" si="156"/>
        <v>8.2210633333333227E-2</v>
      </c>
      <c r="AS264" s="291">
        <f t="shared" si="156"/>
        <v>8.2210633333333227E-2</v>
      </c>
      <c r="AT264" s="291">
        <f t="shared" si="156"/>
        <v>8.2210633333333227E-2</v>
      </c>
      <c r="AU264" s="291">
        <f t="shared" si="156"/>
        <v>8.2210633333333227E-2</v>
      </c>
      <c r="AV264" s="291">
        <f t="shared" si="156"/>
        <v>8.2210633333333227E-2</v>
      </c>
      <c r="AW264" s="291">
        <f t="shared" si="156"/>
        <v>8.2210633333333227E-2</v>
      </c>
      <c r="AX264" s="291">
        <f t="shared" si="156"/>
        <v>8.2210633333333227E-2</v>
      </c>
      <c r="AY264" s="291">
        <f t="shared" si="156"/>
        <v>8.2210633333333227E-2</v>
      </c>
      <c r="AZ264" s="291">
        <f t="shared" si="156"/>
        <v>8.2210633333333227E-2</v>
      </c>
      <c r="BA264" s="291">
        <f t="shared" si="156"/>
        <v>8.2210633333333227E-2</v>
      </c>
      <c r="BB264" s="291">
        <f t="shared" si="156"/>
        <v>8.2210633333333227E-2</v>
      </c>
      <c r="BC264" s="291">
        <f t="shared" si="156"/>
        <v>8.2210633333333227E-2</v>
      </c>
      <c r="BD264" s="291">
        <f t="shared" si="156"/>
        <v>8.2210633333333227E-2</v>
      </c>
      <c r="BE264" s="291">
        <f t="shared" si="156"/>
        <v>8.2210633333333227E-2</v>
      </c>
      <c r="BF264" s="291">
        <f t="shared" si="156"/>
        <v>8.2210633333333227E-2</v>
      </c>
      <c r="BG264" s="291">
        <f t="shared" si="156"/>
        <v>8.2210633333333227E-2</v>
      </c>
      <c r="BH264" s="291">
        <f t="shared" si="156"/>
        <v>8.2210633333333227E-2</v>
      </c>
      <c r="BI264" s="291">
        <f t="shared" si="156"/>
        <v>8.2210633333333227E-2</v>
      </c>
      <c r="BJ264" s="291">
        <f t="shared" si="156"/>
        <v>8.2210633333333227E-2</v>
      </c>
      <c r="BK264" s="291">
        <f t="shared" si="156"/>
        <v>8.2210633333333671E-2</v>
      </c>
      <c r="BL264" s="291">
        <f t="shared" si="156"/>
        <v>8.2210633333333227E-2</v>
      </c>
      <c r="BM264" s="291">
        <f t="shared" si="156"/>
        <v>8.2210633333333227E-2</v>
      </c>
      <c r="BN264" s="291">
        <f t="shared" si="156"/>
        <v>8.2210633333333227E-2</v>
      </c>
      <c r="BO264" s="291">
        <f t="shared" si="156"/>
        <v>8.2210633333333227E-2</v>
      </c>
      <c r="BP264" s="291">
        <f t="shared" si="156"/>
        <v>8.2210633333333227E-2</v>
      </c>
      <c r="BQ264" s="291">
        <f t="shared" si="156"/>
        <v>8.2210633333333227E-2</v>
      </c>
      <c r="BR264" s="291">
        <f t="shared" si="156"/>
        <v>8.2210633333333227E-2</v>
      </c>
      <c r="BS264" s="291">
        <f t="shared" si="156"/>
        <v>8.2210633333333227E-2</v>
      </c>
      <c r="BT264" s="291">
        <f t="shared" si="156"/>
        <v>8.2210633333333227E-2</v>
      </c>
      <c r="BU264" s="291">
        <f t="shared" si="156"/>
        <v>8.2210633333333227E-2</v>
      </c>
      <c r="BV264" s="291">
        <f t="shared" si="156"/>
        <v>8.2210633333333227E-2</v>
      </c>
      <c r="BW264" s="291">
        <f t="shared" si="156"/>
        <v>8.2210633333333227E-2</v>
      </c>
      <c r="BX264" s="291">
        <f t="shared" ref="BX264:CZ264" si="157">BX$51</f>
        <v>8.2210633333333227E-2</v>
      </c>
      <c r="BY264" s="291">
        <f t="shared" si="157"/>
        <v>8.2210633333333227E-2</v>
      </c>
      <c r="BZ264" s="291">
        <f t="shared" si="157"/>
        <v>8.2210633333333227E-2</v>
      </c>
      <c r="CA264" s="291">
        <f t="shared" si="157"/>
        <v>8.2210633333333227E-2</v>
      </c>
      <c r="CB264" s="291">
        <f t="shared" si="157"/>
        <v>8.2210633333333227E-2</v>
      </c>
      <c r="CC264" s="291">
        <f t="shared" si="157"/>
        <v>8.2210633333333227E-2</v>
      </c>
      <c r="CD264" s="291">
        <f t="shared" si="157"/>
        <v>8.2210633333333227E-2</v>
      </c>
      <c r="CE264" s="291">
        <f t="shared" si="157"/>
        <v>8.2210633333333227E-2</v>
      </c>
      <c r="CF264" s="291">
        <f t="shared" si="157"/>
        <v>8.2210633333333227E-2</v>
      </c>
      <c r="CG264" s="291">
        <f t="shared" si="157"/>
        <v>8.2210633333333227E-2</v>
      </c>
      <c r="CH264" s="291">
        <f t="shared" si="157"/>
        <v>8.2210633333333227E-2</v>
      </c>
      <c r="CI264" s="291">
        <f t="shared" si="157"/>
        <v>8.2210633333333227E-2</v>
      </c>
      <c r="CJ264" s="291">
        <f>CJ$51</f>
        <v>8.2210633333333227E-2</v>
      </c>
      <c r="CK264" s="291">
        <f t="shared" si="157"/>
        <v>8.2210633333333227E-2</v>
      </c>
      <c r="CL264" s="291">
        <f t="shared" si="157"/>
        <v>8.2210633333333227E-2</v>
      </c>
      <c r="CM264" s="291">
        <f t="shared" si="157"/>
        <v>8.2210633333333227E-2</v>
      </c>
      <c r="CN264" s="291">
        <f t="shared" si="157"/>
        <v>8.2210633333333227E-2</v>
      </c>
      <c r="CO264" s="291">
        <f t="shared" si="157"/>
        <v>8.2210633333333227E-2</v>
      </c>
      <c r="CP264" s="291">
        <f t="shared" si="157"/>
        <v>8.2210633333333227E-2</v>
      </c>
      <c r="CQ264" s="291">
        <f t="shared" si="157"/>
        <v>8.2210633333333227E-2</v>
      </c>
      <c r="CR264" s="291">
        <f t="shared" si="157"/>
        <v>8.2210633333333227E-2</v>
      </c>
      <c r="CS264" s="291">
        <f t="shared" si="157"/>
        <v>8.2210633333333227E-2</v>
      </c>
      <c r="CT264" s="291">
        <f t="shared" si="157"/>
        <v>8.2210633333333227E-2</v>
      </c>
      <c r="CU264" s="291">
        <f t="shared" si="157"/>
        <v>8.2210633333333227E-2</v>
      </c>
      <c r="CV264" s="291">
        <f t="shared" si="157"/>
        <v>8.2210633333333227E-2</v>
      </c>
      <c r="CW264" s="291">
        <f t="shared" si="157"/>
        <v>8.2210633333333227E-2</v>
      </c>
      <c r="CX264" s="291">
        <f t="shared" si="157"/>
        <v>8.2210633333333227E-2</v>
      </c>
      <c r="CY264" s="291">
        <f t="shared" si="157"/>
        <v>8.2210633333333227E-2</v>
      </c>
      <c r="CZ264" s="291">
        <f t="shared" si="157"/>
        <v>8.2210633333333227E-2</v>
      </c>
      <c r="DA264" s="291">
        <f>CZ264</f>
        <v>8.2210633333333227E-2</v>
      </c>
      <c r="DB264" s="317">
        <f>SUM(L264:DA264)</f>
        <v>7.5145009502245319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158">M265</f>
        <v>#DIV/0!</v>
      </c>
      <c r="O265" s="295">
        <v>0</v>
      </c>
      <c r="P265" s="295" t="e">
        <f>N265</f>
        <v>#DIV/0!</v>
      </c>
      <c r="Q265" s="295" t="e">
        <f t="shared" si="158"/>
        <v>#DIV/0!</v>
      </c>
      <c r="R265" s="295" t="e">
        <f t="shared" si="158"/>
        <v>#DIV/0!</v>
      </c>
      <c r="S265" s="295" t="e">
        <f t="shared" si="158"/>
        <v>#DIV/0!</v>
      </c>
      <c r="T265" s="295" t="e">
        <f t="shared" si="158"/>
        <v>#DIV/0!</v>
      </c>
      <c r="U265" s="295" t="e">
        <f t="shared" si="158"/>
        <v>#DIV/0!</v>
      </c>
      <c r="V265" s="295">
        <v>0</v>
      </c>
      <c r="W265" s="295" t="e">
        <f>U265</f>
        <v>#DIV/0!</v>
      </c>
      <c r="X265" s="295" t="e">
        <f t="shared" si="158"/>
        <v>#DIV/0!</v>
      </c>
      <c r="Y265" s="295" t="e">
        <f t="shared" si="158"/>
        <v>#DIV/0!</v>
      </c>
      <c r="Z265" s="295" t="e">
        <f t="shared" si="158"/>
        <v>#DIV/0!</v>
      </c>
      <c r="AA265" s="295" t="e">
        <f t="shared" si="158"/>
        <v>#DIV/0!</v>
      </c>
      <c r="AB265" s="295" t="e">
        <f t="shared" si="158"/>
        <v>#DIV/0!</v>
      </c>
      <c r="AC265" s="295" t="e">
        <f t="shared" si="158"/>
        <v>#DIV/0!</v>
      </c>
      <c r="AD265" s="295" t="e">
        <f t="shared" si="158"/>
        <v>#DIV/0!</v>
      </c>
      <c r="AE265" s="295" t="e">
        <f t="shared" si="158"/>
        <v>#DIV/0!</v>
      </c>
      <c r="AF265" s="295" t="e">
        <f t="shared" si="158"/>
        <v>#DIV/0!</v>
      </c>
      <c r="AG265" s="295" t="e">
        <f t="shared" si="158"/>
        <v>#DIV/0!</v>
      </c>
      <c r="AH265" s="295" t="e">
        <f t="shared" si="158"/>
        <v>#DIV/0!</v>
      </c>
      <c r="AI265" s="295" t="e">
        <f t="shared" si="158"/>
        <v>#DIV/0!</v>
      </c>
      <c r="AJ265" s="295" t="e">
        <f t="shared" si="158"/>
        <v>#DIV/0!</v>
      </c>
      <c r="AK265" s="295" t="e">
        <f t="shared" si="158"/>
        <v>#DIV/0!</v>
      </c>
      <c r="AL265" s="295" t="e">
        <f t="shared" si="158"/>
        <v>#DIV/0!</v>
      </c>
      <c r="AM265" s="295" t="e">
        <f t="shared" si="158"/>
        <v>#DIV/0!</v>
      </c>
      <c r="AN265" s="295" t="e">
        <f t="shared" si="158"/>
        <v>#DIV/0!</v>
      </c>
      <c r="AO265" s="295" t="e">
        <f t="shared" si="158"/>
        <v>#DIV/0!</v>
      </c>
      <c r="AP265" s="295" t="e">
        <f t="shared" si="158"/>
        <v>#DIV/0!</v>
      </c>
      <c r="AQ265" s="295" t="e">
        <f t="shared" si="158"/>
        <v>#DIV/0!</v>
      </c>
      <c r="AR265" s="295" t="e">
        <f t="shared" si="158"/>
        <v>#DIV/0!</v>
      </c>
      <c r="AS265" s="295" t="e">
        <f t="shared" si="158"/>
        <v>#DIV/0!</v>
      </c>
      <c r="AT265" s="295" t="e">
        <f t="shared" si="158"/>
        <v>#DIV/0!</v>
      </c>
      <c r="AU265" s="295" t="e">
        <f t="shared" si="158"/>
        <v>#DIV/0!</v>
      </c>
      <c r="AV265" s="295" t="e">
        <f t="shared" si="158"/>
        <v>#DIV/0!</v>
      </c>
      <c r="AW265" s="295" t="e">
        <f t="shared" si="158"/>
        <v>#DIV/0!</v>
      </c>
      <c r="AX265" s="295" t="e">
        <f t="shared" si="158"/>
        <v>#DIV/0!</v>
      </c>
      <c r="AY265" s="295" t="e">
        <f t="shared" si="158"/>
        <v>#DIV/0!</v>
      </c>
      <c r="AZ265" s="295" t="e">
        <f t="shared" si="158"/>
        <v>#DIV/0!</v>
      </c>
      <c r="BA265" s="295" t="e">
        <f t="shared" si="158"/>
        <v>#DIV/0!</v>
      </c>
      <c r="BB265" s="295" t="e">
        <f t="shared" si="158"/>
        <v>#DIV/0!</v>
      </c>
      <c r="BC265" s="295" t="e">
        <f t="shared" si="158"/>
        <v>#DIV/0!</v>
      </c>
      <c r="BD265" s="295" t="e">
        <f t="shared" si="158"/>
        <v>#DIV/0!</v>
      </c>
      <c r="BE265" s="295" t="e">
        <f t="shared" si="158"/>
        <v>#DIV/0!</v>
      </c>
      <c r="BF265" s="295" t="e">
        <f t="shared" si="158"/>
        <v>#DIV/0!</v>
      </c>
      <c r="BG265" s="295" t="e">
        <f t="shared" si="158"/>
        <v>#DIV/0!</v>
      </c>
      <c r="BH265" s="295" t="e">
        <f t="shared" si="158"/>
        <v>#DIV/0!</v>
      </c>
      <c r="BI265" s="295" t="e">
        <f t="shared" si="158"/>
        <v>#DIV/0!</v>
      </c>
      <c r="BJ265" s="295" t="e">
        <f t="shared" si="158"/>
        <v>#DIV/0!</v>
      </c>
      <c r="BK265" s="295" t="e">
        <f t="shared" si="158"/>
        <v>#DIV/0!</v>
      </c>
      <c r="BL265" s="295" t="e">
        <f t="shared" si="158"/>
        <v>#DIV/0!</v>
      </c>
      <c r="BM265" s="295" t="e">
        <f t="shared" si="158"/>
        <v>#DIV/0!</v>
      </c>
      <c r="BN265" s="295" t="e">
        <f t="shared" si="158"/>
        <v>#DIV/0!</v>
      </c>
      <c r="BO265" s="295" t="e">
        <f t="shared" si="158"/>
        <v>#DIV/0!</v>
      </c>
      <c r="BP265" s="295" t="e">
        <f t="shared" si="158"/>
        <v>#DIV/0!</v>
      </c>
      <c r="BQ265" s="295" t="e">
        <f t="shared" si="158"/>
        <v>#DIV/0!</v>
      </c>
      <c r="BR265" s="295" t="e">
        <f t="shared" si="158"/>
        <v>#DIV/0!</v>
      </c>
      <c r="BS265" s="295" t="e">
        <f t="shared" si="158"/>
        <v>#DIV/0!</v>
      </c>
      <c r="BT265" s="295" t="e">
        <f t="shared" si="158"/>
        <v>#DIV/0!</v>
      </c>
      <c r="BU265" s="295" t="e">
        <f t="shared" si="158"/>
        <v>#DIV/0!</v>
      </c>
      <c r="BV265" s="295" t="e">
        <f t="shared" si="158"/>
        <v>#DIV/0!</v>
      </c>
      <c r="BW265" s="295" t="e">
        <f t="shared" si="158"/>
        <v>#DIV/0!</v>
      </c>
      <c r="BX265" s="295" t="e">
        <f t="shared" si="158"/>
        <v>#DIV/0!</v>
      </c>
      <c r="BY265" s="295" t="e">
        <f t="shared" si="158"/>
        <v>#DIV/0!</v>
      </c>
      <c r="BZ265" s="295" t="e">
        <f t="shared" ref="BZ265:DA265" si="159">BY265</f>
        <v>#DIV/0!</v>
      </c>
      <c r="CA265" s="295" t="e">
        <f t="shared" si="159"/>
        <v>#DIV/0!</v>
      </c>
      <c r="CB265" s="295" t="e">
        <f t="shared" si="159"/>
        <v>#DIV/0!</v>
      </c>
      <c r="CC265" s="295" t="e">
        <f t="shared" si="159"/>
        <v>#DIV/0!</v>
      </c>
      <c r="CD265" s="295" t="e">
        <f t="shared" si="159"/>
        <v>#DIV/0!</v>
      </c>
      <c r="CE265" s="295" t="e">
        <f t="shared" si="159"/>
        <v>#DIV/0!</v>
      </c>
      <c r="CF265" s="295" t="e">
        <f t="shared" si="159"/>
        <v>#DIV/0!</v>
      </c>
      <c r="CG265" s="295" t="e">
        <f t="shared" si="159"/>
        <v>#DIV/0!</v>
      </c>
      <c r="CH265" s="295" t="e">
        <f t="shared" si="159"/>
        <v>#DIV/0!</v>
      </c>
      <c r="CI265" s="295" t="e">
        <f t="shared" si="159"/>
        <v>#DIV/0!</v>
      </c>
      <c r="CJ265" s="295" t="e">
        <f t="shared" si="159"/>
        <v>#DIV/0!</v>
      </c>
      <c r="CK265" s="295" t="e">
        <f t="shared" si="159"/>
        <v>#DIV/0!</v>
      </c>
      <c r="CL265" s="295" t="e">
        <f t="shared" si="159"/>
        <v>#DIV/0!</v>
      </c>
      <c r="CM265" s="295" t="e">
        <f t="shared" si="159"/>
        <v>#DIV/0!</v>
      </c>
      <c r="CN265" s="295" t="e">
        <f t="shared" si="159"/>
        <v>#DIV/0!</v>
      </c>
      <c r="CO265" s="295" t="e">
        <f t="shared" si="159"/>
        <v>#DIV/0!</v>
      </c>
      <c r="CP265" s="295" t="e">
        <f t="shared" si="159"/>
        <v>#DIV/0!</v>
      </c>
      <c r="CQ265" s="295" t="e">
        <f t="shared" si="159"/>
        <v>#DIV/0!</v>
      </c>
      <c r="CR265" s="295" t="e">
        <f t="shared" si="159"/>
        <v>#DIV/0!</v>
      </c>
      <c r="CS265" s="295" t="e">
        <f t="shared" si="159"/>
        <v>#DIV/0!</v>
      </c>
      <c r="CT265" s="295" t="e">
        <f t="shared" si="159"/>
        <v>#DIV/0!</v>
      </c>
      <c r="CU265" s="295" t="e">
        <f t="shared" si="159"/>
        <v>#DIV/0!</v>
      </c>
      <c r="CV265" s="295" t="e">
        <f t="shared" si="159"/>
        <v>#DIV/0!</v>
      </c>
      <c r="CW265" s="295" t="e">
        <f t="shared" si="159"/>
        <v>#DIV/0!</v>
      </c>
      <c r="CX265" s="295" t="e">
        <f t="shared" si="159"/>
        <v>#DIV/0!</v>
      </c>
      <c r="CY265" s="295" t="e">
        <f t="shared" si="159"/>
        <v>#DIV/0!</v>
      </c>
      <c r="CZ265" s="295" t="e">
        <f t="shared" si="159"/>
        <v>#DIV/0!</v>
      </c>
      <c r="DA265" s="295" t="e">
        <f t="shared" si="159"/>
        <v>#DIV/0!</v>
      </c>
      <c r="DB265" s="317" t="e">
        <f t="shared" ref="DB265:DB266" si="160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161">SUM(M264:M265)</f>
        <v>#DIV/0!</v>
      </c>
      <c r="N266" s="295" t="e">
        <f t="shared" si="161"/>
        <v>#DIV/0!</v>
      </c>
      <c r="O266" s="295">
        <v>0</v>
      </c>
      <c r="P266" s="295" t="e">
        <f t="shared" si="161"/>
        <v>#DIV/0!</v>
      </c>
      <c r="Q266" s="295" t="e">
        <f t="shared" si="161"/>
        <v>#DIV/0!</v>
      </c>
      <c r="R266" s="295" t="e">
        <f t="shared" si="161"/>
        <v>#DIV/0!</v>
      </c>
      <c r="S266" s="295" t="e">
        <f t="shared" si="161"/>
        <v>#DIV/0!</v>
      </c>
      <c r="T266" s="295" t="e">
        <f t="shared" si="161"/>
        <v>#DIV/0!</v>
      </c>
      <c r="U266" s="295" t="e">
        <f t="shared" si="161"/>
        <v>#DIV/0!</v>
      </c>
      <c r="V266" s="295">
        <f t="shared" si="161"/>
        <v>8.2210632745827183E-9</v>
      </c>
      <c r="W266" s="295" t="e">
        <f t="shared" si="161"/>
        <v>#DIV/0!</v>
      </c>
      <c r="X266" s="295" t="e">
        <f t="shared" si="161"/>
        <v>#DIV/0!</v>
      </c>
      <c r="Y266" s="295" t="e">
        <f t="shared" si="161"/>
        <v>#DIV/0!</v>
      </c>
      <c r="Z266" s="295" t="e">
        <f t="shared" si="161"/>
        <v>#DIV/0!</v>
      </c>
      <c r="AA266" s="295" t="e">
        <f t="shared" si="161"/>
        <v>#DIV/0!</v>
      </c>
      <c r="AB266" s="295" t="e">
        <f t="shared" si="161"/>
        <v>#DIV/0!</v>
      </c>
      <c r="AC266" s="295" t="e">
        <f t="shared" si="161"/>
        <v>#DIV/0!</v>
      </c>
      <c r="AD266" s="295" t="e">
        <f t="shared" si="161"/>
        <v>#DIV/0!</v>
      </c>
      <c r="AE266" s="295" t="e">
        <f t="shared" si="161"/>
        <v>#DIV/0!</v>
      </c>
      <c r="AF266" s="295" t="e">
        <f t="shared" si="161"/>
        <v>#DIV/0!</v>
      </c>
      <c r="AG266" s="295" t="e">
        <f t="shared" si="161"/>
        <v>#DIV/0!</v>
      </c>
      <c r="AH266" s="295" t="e">
        <f t="shared" si="161"/>
        <v>#DIV/0!</v>
      </c>
      <c r="AI266" s="295" t="e">
        <f t="shared" si="161"/>
        <v>#DIV/0!</v>
      </c>
      <c r="AJ266" s="295" t="e">
        <f t="shared" si="161"/>
        <v>#DIV/0!</v>
      </c>
      <c r="AK266" s="295" t="e">
        <f t="shared" si="161"/>
        <v>#DIV/0!</v>
      </c>
      <c r="AL266" s="295" t="e">
        <f t="shared" si="161"/>
        <v>#DIV/0!</v>
      </c>
      <c r="AM266" s="295" t="e">
        <f t="shared" si="161"/>
        <v>#DIV/0!</v>
      </c>
      <c r="AN266" s="295" t="e">
        <f t="shared" si="161"/>
        <v>#DIV/0!</v>
      </c>
      <c r="AO266" s="295" t="e">
        <f t="shared" si="161"/>
        <v>#DIV/0!</v>
      </c>
      <c r="AP266" s="295" t="e">
        <f t="shared" si="161"/>
        <v>#DIV/0!</v>
      </c>
      <c r="AQ266" s="295" t="e">
        <f t="shared" si="161"/>
        <v>#DIV/0!</v>
      </c>
      <c r="AR266" s="295" t="e">
        <f t="shared" si="161"/>
        <v>#DIV/0!</v>
      </c>
      <c r="AS266" s="295" t="e">
        <f t="shared" si="161"/>
        <v>#DIV/0!</v>
      </c>
      <c r="AT266" s="295" t="e">
        <f t="shared" si="161"/>
        <v>#DIV/0!</v>
      </c>
      <c r="AU266" s="295" t="e">
        <f t="shared" si="161"/>
        <v>#DIV/0!</v>
      </c>
      <c r="AV266" s="295" t="e">
        <f t="shared" si="161"/>
        <v>#DIV/0!</v>
      </c>
      <c r="AW266" s="295" t="e">
        <f t="shared" si="161"/>
        <v>#DIV/0!</v>
      </c>
      <c r="AX266" s="295" t="e">
        <f t="shared" si="161"/>
        <v>#DIV/0!</v>
      </c>
      <c r="AY266" s="295" t="e">
        <f t="shared" si="161"/>
        <v>#DIV/0!</v>
      </c>
      <c r="AZ266" s="295" t="e">
        <f t="shared" si="161"/>
        <v>#DIV/0!</v>
      </c>
      <c r="BA266" s="295" t="e">
        <f t="shared" si="161"/>
        <v>#DIV/0!</v>
      </c>
      <c r="BB266" s="295" t="e">
        <f t="shared" si="161"/>
        <v>#DIV/0!</v>
      </c>
      <c r="BC266" s="295" t="e">
        <f t="shared" si="161"/>
        <v>#DIV/0!</v>
      </c>
      <c r="BD266" s="295" t="e">
        <f t="shared" si="161"/>
        <v>#DIV/0!</v>
      </c>
      <c r="BE266" s="295" t="e">
        <f t="shared" si="161"/>
        <v>#DIV/0!</v>
      </c>
      <c r="BF266" s="295" t="e">
        <f t="shared" si="161"/>
        <v>#DIV/0!</v>
      </c>
      <c r="BG266" s="295" t="e">
        <f t="shared" si="161"/>
        <v>#DIV/0!</v>
      </c>
      <c r="BH266" s="295" t="e">
        <f t="shared" si="161"/>
        <v>#DIV/0!</v>
      </c>
      <c r="BI266" s="295" t="e">
        <f t="shared" si="161"/>
        <v>#DIV/0!</v>
      </c>
      <c r="BJ266" s="295" t="e">
        <f t="shared" si="161"/>
        <v>#DIV/0!</v>
      </c>
      <c r="BK266" s="295" t="e">
        <f t="shared" si="161"/>
        <v>#DIV/0!</v>
      </c>
      <c r="BL266" s="295" t="e">
        <f t="shared" si="161"/>
        <v>#DIV/0!</v>
      </c>
      <c r="BM266" s="295" t="e">
        <f t="shared" si="161"/>
        <v>#DIV/0!</v>
      </c>
      <c r="BN266" s="295" t="e">
        <f t="shared" si="161"/>
        <v>#DIV/0!</v>
      </c>
      <c r="BO266" s="295" t="e">
        <f t="shared" si="161"/>
        <v>#DIV/0!</v>
      </c>
      <c r="BP266" s="295" t="e">
        <f t="shared" si="161"/>
        <v>#DIV/0!</v>
      </c>
      <c r="BQ266" s="295" t="e">
        <f t="shared" si="161"/>
        <v>#DIV/0!</v>
      </c>
      <c r="BR266" s="295" t="e">
        <f t="shared" si="161"/>
        <v>#DIV/0!</v>
      </c>
      <c r="BS266" s="295" t="e">
        <f t="shared" si="161"/>
        <v>#DIV/0!</v>
      </c>
      <c r="BT266" s="295" t="e">
        <f t="shared" si="161"/>
        <v>#DIV/0!</v>
      </c>
      <c r="BU266" s="295" t="e">
        <f t="shared" si="161"/>
        <v>#DIV/0!</v>
      </c>
      <c r="BV266" s="295" t="e">
        <f t="shared" si="161"/>
        <v>#DIV/0!</v>
      </c>
      <c r="BW266" s="295" t="e">
        <f t="shared" si="161"/>
        <v>#DIV/0!</v>
      </c>
      <c r="BX266" s="295" t="e">
        <f t="shared" si="161"/>
        <v>#DIV/0!</v>
      </c>
      <c r="BY266" s="295" t="e">
        <f t="shared" ref="BY266:DA266" si="162">SUM(BY264:BY265)</f>
        <v>#DIV/0!</v>
      </c>
      <c r="BZ266" s="295" t="e">
        <f t="shared" si="162"/>
        <v>#DIV/0!</v>
      </c>
      <c r="CA266" s="295" t="e">
        <f t="shared" si="162"/>
        <v>#DIV/0!</v>
      </c>
      <c r="CB266" s="295" t="e">
        <f t="shared" si="162"/>
        <v>#DIV/0!</v>
      </c>
      <c r="CC266" s="295" t="e">
        <f t="shared" si="162"/>
        <v>#DIV/0!</v>
      </c>
      <c r="CD266" s="295" t="e">
        <f t="shared" si="162"/>
        <v>#DIV/0!</v>
      </c>
      <c r="CE266" s="295" t="e">
        <f t="shared" si="162"/>
        <v>#DIV/0!</v>
      </c>
      <c r="CF266" s="295" t="e">
        <f t="shared" si="162"/>
        <v>#DIV/0!</v>
      </c>
      <c r="CG266" s="295" t="e">
        <f t="shared" si="162"/>
        <v>#DIV/0!</v>
      </c>
      <c r="CH266" s="295" t="e">
        <f t="shared" si="162"/>
        <v>#DIV/0!</v>
      </c>
      <c r="CI266" s="295" t="e">
        <f t="shared" si="162"/>
        <v>#DIV/0!</v>
      </c>
      <c r="CJ266" s="295" t="e">
        <f t="shared" si="162"/>
        <v>#DIV/0!</v>
      </c>
      <c r="CK266" s="295" t="e">
        <f t="shared" si="162"/>
        <v>#DIV/0!</v>
      </c>
      <c r="CL266" s="295" t="e">
        <f t="shared" si="162"/>
        <v>#DIV/0!</v>
      </c>
      <c r="CM266" s="295" t="e">
        <f t="shared" si="162"/>
        <v>#DIV/0!</v>
      </c>
      <c r="CN266" s="295" t="e">
        <f t="shared" si="162"/>
        <v>#DIV/0!</v>
      </c>
      <c r="CO266" s="295" t="e">
        <f t="shared" si="162"/>
        <v>#DIV/0!</v>
      </c>
      <c r="CP266" s="295" t="e">
        <f t="shared" si="162"/>
        <v>#DIV/0!</v>
      </c>
      <c r="CQ266" s="295" t="e">
        <f t="shared" si="162"/>
        <v>#DIV/0!</v>
      </c>
      <c r="CR266" s="295" t="e">
        <f t="shared" si="162"/>
        <v>#DIV/0!</v>
      </c>
      <c r="CS266" s="295" t="e">
        <f t="shared" si="162"/>
        <v>#DIV/0!</v>
      </c>
      <c r="CT266" s="295" t="e">
        <f t="shared" si="162"/>
        <v>#DIV/0!</v>
      </c>
      <c r="CU266" s="295" t="e">
        <f t="shared" si="162"/>
        <v>#DIV/0!</v>
      </c>
      <c r="CV266" s="295" t="e">
        <f t="shared" si="162"/>
        <v>#DIV/0!</v>
      </c>
      <c r="CW266" s="295" t="e">
        <f t="shared" si="162"/>
        <v>#DIV/0!</v>
      </c>
      <c r="CX266" s="295" t="e">
        <f t="shared" si="162"/>
        <v>#DIV/0!</v>
      </c>
      <c r="CY266" s="295" t="e">
        <f t="shared" si="162"/>
        <v>#DIV/0!</v>
      </c>
      <c r="CZ266" s="295" t="e">
        <f t="shared" si="162"/>
        <v>#DIV/0!</v>
      </c>
      <c r="DA266" s="295" t="e">
        <f t="shared" si="162"/>
        <v>#DIV/0!</v>
      </c>
      <c r="DB266" s="317" t="e">
        <f t="shared" si="160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 t="str">
        <f>IF(OR($C$273=2,$C$273=2,$C$273=2)=TRUE,$G$278," ")</f>
        <v> </v>
      </c>
      <c r="N267" s="660" t="str">
        <f>IF(OR($C$273=3,$C$273=3,$C$273=3)=TRUE,$G$278," ")</f>
        <v> </v>
      </c>
      <c r="O267" s="661"/>
      <c r="P267" s="660" t="str">
        <f>IF(OR($C$273=2,$C$273=4,$C$273=4)=TRUE,$G$278," ")</f>
        <v> </v>
      </c>
      <c r="Q267" s="660" t="str">
        <f>IF(OR($C$273=5,$C$273=5,$C$273=5)=TRUE,$G$278," ")</f>
        <v> </v>
      </c>
      <c r="R267" s="661"/>
      <c r="S267" s="660" t="str">
        <f>IF(OR($C$273=2,$C$273=3,$C$273=6)=TRUE,$G$278," ")</f>
        <v> </v>
      </c>
      <c r="T267" s="660">
        <f>IF(OR($C$273=7,$C$273=7,$C$273=7)=TRUE,$G$278," ")</f>
        <v>15.942</v>
      </c>
      <c r="U267" s="660" t="str">
        <f>IF(OR($C$273=2,$C$273=4,$C$273=8)=TRUE,$G$278," ")</f>
        <v> </v>
      </c>
      <c r="V267" s="661"/>
      <c r="W267" s="660" t="str">
        <f>IF(OR($C$273=3,$C$273=9,$C$273=9)=TRUE,$G$278," ")</f>
        <v> </v>
      </c>
      <c r="X267" s="661" t="str">
        <f>IF(OR($C$273=2,$C$273=5,$C$273=$G$278)=TRUE,$G$278," ")</f>
        <v> </v>
      </c>
      <c r="Y267" s="662"/>
      <c r="Z267" s="660" t="str">
        <f>IF(OR($C$273=2,$C$273=4,$C$273=3,$C$273=6)=TRUE,$G$278," ")</f>
        <v> </v>
      </c>
      <c r="AA267" s="662"/>
      <c r="AB267" s="660">
        <f>IF(OR($C$273=2,$C$273=7,$C$273=7)=TRUE,$G$278," ")</f>
        <v>15.942</v>
      </c>
      <c r="AC267" s="660" t="str">
        <f>IF(OR($C$273=3,$C$273=5,$C$273=5)=TRUE,$G$278," ")</f>
        <v> </v>
      </c>
      <c r="AD267" s="660" t="str">
        <f>IF(OR($C$273=2,$C$273=4,$C$273=8)=TRUE,$G$278," ")</f>
        <v> </v>
      </c>
      <c r="AE267" s="662"/>
      <c r="AF267" s="660" t="str">
        <f>IF(OR($C$273=2,$C$273=3,$C$273=6,$C$273=9)=TRUE,$G$278," ")</f>
        <v> </v>
      </c>
      <c r="AG267" s="659"/>
      <c r="AH267" s="662" t="str">
        <f>IF(OR($C$273=2,$C$273=5,$C$273=4)=TRUE,$G$278," ")</f>
        <v> </v>
      </c>
      <c r="AI267" s="660">
        <f>IF(OR($C$273=3,$C$273=7,$C$273=7)=TRUE,$G$278," ")</f>
        <v>15.942</v>
      </c>
      <c r="AJ267" s="662" t="str">
        <f>IF(OR($C$273=2,$C$273=2,$C$273=2)=TRUE,$G$278," ")</f>
        <v> </v>
      </c>
      <c r="AK267" s="662"/>
      <c r="AL267" s="662" t="str">
        <f>IF(OR($C$273=2,$C$273=3,$C$273=4,$C$273=6,$C$273=8)=TRUE,$G$278," ")</f>
        <v> </v>
      </c>
      <c r="AM267" s="662" t="str">
        <f>IF(OR($C$273=5,$C$273=5,$C$273=5)=TRUE,$G$278," ")</f>
        <v> </v>
      </c>
      <c r="AN267" s="662" t="str">
        <f>IF(OR($C$273=2,$C$273=2,$C$273=2)=TRUE,$G$278," ")</f>
        <v> </v>
      </c>
      <c r="AO267" s="659" t="str">
        <f>IF(OR($C$273=3,$C$273=9,$C$273=9)=TRUE,$G$278," ")</f>
        <v> </v>
      </c>
      <c r="AP267" s="659">
        <f>IF(OR($C$273=2,$C$273=4,$C$273=7)=TRUE,$G$278," ")</f>
        <v>15.942</v>
      </c>
      <c r="AQ267" s="659"/>
      <c r="AR267" s="659" t="str">
        <f>IF(OR($C$273=2,$C$273=5,$C$273=3,$C$273=6)=TRUE,$G$278," ")</f>
        <v> </v>
      </c>
      <c r="AS267" s="659"/>
      <c r="AT267" s="659" t="str">
        <f>IF(OR($C$273=2,$C$273=4,$C$273=8,$C$273=8)=TRUE,$G$278," ")</f>
        <v> </v>
      </c>
      <c r="AU267" s="659" t="str">
        <f>IF(OR($C$273=3,$C$273=3,$C$273=3,$C$273=3)=TRUE,$G$278," ")</f>
        <v> </v>
      </c>
      <c r="AV267" s="659" t="str">
        <f>IF(OR($C$273=2)=TRUE,$G$278," ")</f>
        <v> </v>
      </c>
      <c r="AW267" s="659">
        <f>IF(OR($C$273=5,$C$273=7)=TRUE,$G$278," ")</f>
        <v>15.942</v>
      </c>
      <c r="AX267" s="659" t="str">
        <f>IF(OR($C$273=2,$C$273=3,$C$273=4,$C$273=6)=TRUE,$G$278," ")</f>
        <v> </v>
      </c>
      <c r="AY267" s="659"/>
      <c r="AZ267" s="659" t="str">
        <f>IF(OR($C$273=2)=TRUE,$G$278," ")</f>
        <v> </v>
      </c>
      <c r="BA267" s="659" t="str">
        <f>IF(OR($C$273=3)=TRUE,$G$278," ")</f>
        <v> </v>
      </c>
      <c r="BB267" s="659" t="str">
        <f>IF(OR($C$273=2,$C$273=5,$C$273=4,$C$273=8)=TRUE,$G$278," ")</f>
        <v> </v>
      </c>
      <c r="BC267" s="659"/>
      <c r="BD267" s="659">
        <f>IF(OR($C$273=2,$C$273=3,$C$273=7,$C$273=6)=TRUE,$G$278," ")</f>
        <v>15.942</v>
      </c>
      <c r="BE267" s="659"/>
      <c r="BF267" s="659" t="str">
        <f>IF(OR($C$273=2,$C$273=4)=TRUE,$G$278," ")</f>
        <v> </v>
      </c>
      <c r="BG267" s="659" t="str">
        <f>IF(OR($C$273=5,$C$273=3)=TRUE,$G$278," ")</f>
        <v> </v>
      </c>
      <c r="BH267" s="659" t="str">
        <f>IF(OR($C$273=2)=TRUE,$G$278," ")</f>
        <v> </v>
      </c>
      <c r="BI267" s="659"/>
      <c r="BJ267" s="659" t="str">
        <f>IF(OR($C$273=2,$C$273=3,$C$273=4,$C$273=6,$C$273=8)=TRUE,$G$278," ")</f>
        <v> </v>
      </c>
      <c r="BK267" s="659">
        <f>IF(OR($C$273=7)=TRUE,$G$278," ")</f>
        <v>15.942</v>
      </c>
      <c r="BL267" s="659" t="str">
        <f>IF(OR($C$273=2,$C$273=5)=TRUE,$G$278," ")</f>
        <v> </v>
      </c>
      <c r="BM267" s="659" t="str">
        <f>IF(OR($C$273=3)=TRUE,$G$278," ")</f>
        <v> </v>
      </c>
      <c r="BN267" s="659" t="str">
        <f>IF(OR($C$273=2,$C$273=4)=TRUE,$G$278," ")</f>
        <v> </v>
      </c>
      <c r="BO267" s="659"/>
      <c r="BP267" s="659" t="str">
        <f>IF(OR($C$273=2,$C$273=3,$C$273=6,$C$273=9)=TRUE,$G$278," ")</f>
        <v> </v>
      </c>
      <c r="BQ267" s="659" t="str">
        <f>IF(OR($C$273=5)=TRUE,$G$278," ")</f>
        <v> </v>
      </c>
      <c r="BR267" s="659">
        <f>IF(OR($C$273=2,$C$273=4,$C$273=7,$C$273=8)=TRUE,$G$278," ")</f>
        <v>15.942</v>
      </c>
      <c r="BS267" s="659" t="str">
        <f>IF(OR($C$273=3)=TRUE,$G$278," ")</f>
        <v> </v>
      </c>
      <c r="BT267" s="659" t="str">
        <f>IF(OR($C$273=2)=TRUE,$G$278," ")</f>
        <v> </v>
      </c>
      <c r="BU267" s="659"/>
      <c r="BV267" s="659" t="str">
        <f>IF(OR($C$273=2,$C$273=3,$C$273=4,$C$273=5,$C$273=6)=TRUE,$G$278," ")</f>
        <v> </v>
      </c>
      <c r="BW267" s="659"/>
      <c r="BX267" s="659" t="str">
        <f>IF(OR($C$273=2)=TRUE,$G$278," ")</f>
        <v> </v>
      </c>
      <c r="BY267" s="659">
        <f>IF(OR($C$273=3,$C$273=7,$C$273=9)=TRUE,$G$278," ")</f>
        <v>15.942</v>
      </c>
      <c r="BZ267" s="659" t="str">
        <f>IF(OR($C$273=2,$C$273=4,$C$273=8)=TRUE,$G$278," ")</f>
        <v> </v>
      </c>
      <c r="CA267" s="659" t="str">
        <f>IF(OR($C$273=5)=TRUE,$G$278," ")</f>
        <v> </v>
      </c>
      <c r="CB267" s="659" t="str">
        <f>IF(OR($C$273=2,$C$273=3,$C$273=3,$C$273=6)=TRUE,$G$278," ")</f>
        <v> </v>
      </c>
      <c r="CC267" s="659"/>
      <c r="CD267" s="659" t="str">
        <f>IF(OR($C$273=2,$C$273=4)=TRUE,$G$278," ")</f>
        <v> </v>
      </c>
      <c r="CE267" s="659" t="str">
        <f>IF(OR($C$273=3)=TRUE,$G$278," ")</f>
        <v> </v>
      </c>
      <c r="CF267" s="659">
        <f>IF(OR($C$273=2,$C$273=5,$C$273=7)=TRUE,$G$278," ")</f>
        <v>15.942</v>
      </c>
      <c r="CG267" s="659"/>
      <c r="CH267" s="659" t="str">
        <f>IF(OR($C$273=2,$C$273=2,$C$273=3,$C$273=6,$C$273=8,$C$273=4)=TRUE,$G$278," ")</f>
        <v> </v>
      </c>
      <c r="CI267" s="659"/>
      <c r="CJ267" s="659" t="str">
        <f>IF(OR($C$273=2)=TRUE,$G$278," ")</f>
        <v> </v>
      </c>
      <c r="CK267" s="659" t="str">
        <f>IF(OR($C$273=3,$C$273=5)=TRUE,$G$278," ")</f>
        <v> </v>
      </c>
      <c r="CL267" s="659" t="str">
        <f>IF(OR($C$273=2,$C$273=4)=TRUE,$G$278," ")</f>
        <v> </v>
      </c>
      <c r="CM267" s="659">
        <f>IF(OR($C$273=7)=TRUE,$G$278," ")</f>
        <v>15.942</v>
      </c>
      <c r="CN267" s="659" t="str">
        <f>IF(OR($C$273=2,$C$273=6,$C$273=3,$C$273=6)=TRUE,$G$278," ")</f>
        <v> </v>
      </c>
      <c r="CO267" s="659"/>
      <c r="CP267" s="659" t="str">
        <f>IF(OR($C$273=2,$C$273=5,$C$273=4,$C$273=8)=TRUE,$G$278," ")</f>
        <v> </v>
      </c>
      <c r="CQ267" s="659" t="str">
        <f>IF(OR($C$273=3,$C$273=9)=TRUE,$G$278," ")</f>
        <v> </v>
      </c>
      <c r="CR267" s="659" t="str">
        <f>IF(OR($C$273=2)=TRUE,$G$278," ")</f>
        <v> </v>
      </c>
      <c r="CS267" s="659"/>
      <c r="CT267" s="659">
        <f>IF(OR($C$273=2,$C$273=4,$C$273=3,$C$273=6,$C$273=7)=TRUE,$G$278," ")</f>
        <v>15.942</v>
      </c>
      <c r="CU267" s="659" t="str">
        <f>IF(OR($C$273=5)=TRUE,$G$278," ")</f>
        <v> </v>
      </c>
      <c r="CV267" s="659" t="str">
        <f>IF(OR($C$273=2)=TRUE,$G$278," ")</f>
        <v> </v>
      </c>
      <c r="CW267" s="659" t="str">
        <f>IF(OR($C$273=3)=TRUE,$G$278," ")</f>
        <v> </v>
      </c>
      <c r="CX267" s="659" t="str">
        <f>IF(OR($C$273=2,$C$273=4,$C$273=8)=TRUE,$G$278," ")</f>
        <v> </v>
      </c>
      <c r="CY267" s="659"/>
      <c r="CZ267" s="659" t="str">
        <f>IF(OR($C$273=2,$C$273=5,$C$273=3,$C$273=6,$C$273=9)=TRUE,$G$278," ")</f>
        <v> </v>
      </c>
      <c r="DA267" s="659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 t="str">
        <f>IF(OR($C$273=2,$C$273=2,$C$273=2)=TRUE,$C$275," ")</f>
        <v> </v>
      </c>
      <c r="N268" s="660" t="str">
        <f>IF(OR($C$273=3,$C$273=3,$C$273=3)=TRUE,$C$275," ")</f>
        <v> </v>
      </c>
      <c r="O268" s="661"/>
      <c r="P268" s="660" t="str">
        <f>IF(OR($C$273=2,$C$273=4,$C$273=4)=TRUE,$C$275," ")</f>
        <v> </v>
      </c>
      <c r="Q268" s="660" t="str">
        <f>IF(OR($C$273=5,$C$273=5,$C$273=5)=TRUE,$C$275," ")</f>
        <v> </v>
      </c>
      <c r="R268" s="661"/>
      <c r="S268" s="660" t="str">
        <f>IF(OR($C$273=2,$C$273=3,$C$273=6)=TRUE,$C$275," ")</f>
        <v> </v>
      </c>
      <c r="T268" s="660">
        <f>IF(OR($C$273=7,$C$273=7,$C$273=7)=TRUE,$C$275," ")</f>
        <v>6</v>
      </c>
      <c r="U268" s="660" t="str">
        <f>IF(OR($C$273=2,$C$273=4,$C$273=8)=TRUE,$C$275," ")</f>
        <v> </v>
      </c>
      <c r="V268" s="661"/>
      <c r="W268" s="660" t="str">
        <f>IF(OR($C$273=3,$C$273=9,$C$273=9)=TRUE,$C$275," ")</f>
        <v> </v>
      </c>
      <c r="X268" s="660" t="str">
        <f>IF(OR($C$273=2,$C$273=5,$C$273=5)=TRUE,$C$275," ")</f>
        <v> </v>
      </c>
      <c r="Y268" s="662"/>
      <c r="Z268" s="660" t="str">
        <f>IF(OR($C$273=2,$C$273=4,$C$273=3,$C$273=6)=TRUE,$C$275," ")</f>
        <v> </v>
      </c>
      <c r="AA268" s="662"/>
      <c r="AB268" s="660">
        <f>IF(OR($C$273=2,$C$273=7,$C$273=7)=TRUE,$C$275," ")</f>
        <v>6</v>
      </c>
      <c r="AC268" s="660" t="str">
        <f>IF(OR($C$273=3,$C$273=5,$C$273=5)=TRUE,$C$275," ")</f>
        <v> </v>
      </c>
      <c r="AD268" s="660" t="str">
        <f>IF(OR($C$273=2,$C$273=4,$C$273=8)=TRUE,$C$275," ")</f>
        <v> </v>
      </c>
      <c r="AE268" s="662"/>
      <c r="AF268" s="660" t="str">
        <f>IF(OR($C$273=2,$C$273=3,$C$273=6,$C$273=9)=TRUE,$C$275," ")</f>
        <v> </v>
      </c>
      <c r="AG268" s="659"/>
      <c r="AH268" s="662" t="str">
        <f>IF(OR($C$273=2,$C$273=5,$C$273=4)=TRUE,$C$275," ")</f>
        <v> </v>
      </c>
      <c r="AI268" s="660">
        <f>IF(OR($C$273=3,$C$273=7,$C$273=7)=TRUE,$C$275," ")</f>
        <v>6</v>
      </c>
      <c r="AJ268" s="662" t="str">
        <f>IF(OR($C$273=2,$C$273=2,$C$273=2)=TRUE,$C$275," ")</f>
        <v> </v>
      </c>
      <c r="AK268" s="662"/>
      <c r="AL268" s="662" t="str">
        <f>IF(OR($C$273=2,$C$273=3,$C$273=4,$C$273=6,$C$273=8)=TRUE,$C$275," ")</f>
        <v> </v>
      </c>
      <c r="AM268" s="662" t="str">
        <f>IF(OR($C$273=5,$C$273=5,$C$273=5)=TRUE,$C$275," ")</f>
        <v> </v>
      </c>
      <c r="AN268" s="662" t="str">
        <f>IF(OR($C$273=2,$C$273=2,$C$273=2)=TRUE,$C$275," ")</f>
        <v> </v>
      </c>
      <c r="AO268" s="659" t="str">
        <f>IF(OR($C$273=3,$C$273=9,$C$273=9)=TRUE,$C$275," ")</f>
        <v> </v>
      </c>
      <c r="AP268" s="659">
        <f>IF(OR($C$273=2,$C$273=4,$C$273=7)=TRUE,$C$275," ")</f>
        <v>6</v>
      </c>
      <c r="AQ268" s="659"/>
      <c r="AR268" s="659" t="str">
        <f>IF(OR($C$273=2,$C$273=5,$C$273=3,$C$273=6)=TRUE,$C$275," ")</f>
        <v> </v>
      </c>
      <c r="AS268" s="659"/>
      <c r="AT268" s="660" t="str">
        <f>IF(OR($C$273=2,$C$273=4,$C$273=8)=TRUE,$C$275," ")</f>
        <v> </v>
      </c>
      <c r="AU268" s="660" t="str">
        <f>IF(OR($C$273=3,$C$273=3,$C$273=3)=TRUE,$C$275," ")</f>
        <v> </v>
      </c>
      <c r="AV268" s="660" t="str">
        <f>IF(OR($C$273=2)=TRUE,$C$275," ")</f>
        <v> </v>
      </c>
      <c r="AW268" s="660">
        <f>IF(OR($C$273=5,$C$273=7)=TRUE,$C$275," ")</f>
        <v>6</v>
      </c>
      <c r="AX268" s="660" t="str">
        <f>IF(OR($C$273=2,$C$273=3,$C$273=6,$C$273=4)=TRUE,$C$275," ")</f>
        <v> </v>
      </c>
      <c r="AY268" s="660"/>
      <c r="AZ268" s="660" t="str">
        <f>IF(OR($C$273=2)=TRUE,$C$275," ")</f>
        <v> </v>
      </c>
      <c r="BA268" s="660" t="str">
        <f>IF(OR($C$273=3)=TRUE,$C$275," ")</f>
        <v> </v>
      </c>
      <c r="BB268" s="662" t="str">
        <f>IF(OR($C$273=2,$C$273=5,$C$273=8,$C$273=4)=TRUE,$C$275," ")</f>
        <v> </v>
      </c>
      <c r="BC268" s="660"/>
      <c r="BD268" s="660">
        <f>IF(OR($C$273=2,$C$273=3,$C$273=7,$C$273=6)=TRUE,$C$275," ")</f>
        <v>6</v>
      </c>
      <c r="BE268" s="660"/>
      <c r="BF268" s="662" t="str">
        <f>IF(OR($C$273=2,$C$273=4)=TRUE,$C$275," ")</f>
        <v> </v>
      </c>
      <c r="BG268" s="660" t="str">
        <f>IF(OR($C$273=5,$C$273=3)=TRUE,$C$275," ")</f>
        <v> </v>
      </c>
      <c r="BH268" s="659" t="str">
        <f>IF(OR($C$273=2)=TRUE,$C$275," ")</f>
        <v> </v>
      </c>
      <c r="BI268" s="662"/>
      <c r="BJ268" s="660" t="str">
        <f>IF(OR($C$273=2,$C$273=3,$C$273=4,$C$273=6,$C$273=8)=TRUE,$C$275," ")</f>
        <v> </v>
      </c>
      <c r="BK268" s="662">
        <f>IF(OR($C$273=7)=TRUE,$C$275," ")</f>
        <v>6</v>
      </c>
      <c r="BL268" s="662" t="str">
        <f>IF(OR($C$273=2,$C$273=5)=TRUE,$C$275," ")</f>
        <v> </v>
      </c>
      <c r="BM268" s="662" t="str">
        <f>IF(OR($C$273=3)=TRUE,$C$275," ")</f>
        <v> </v>
      </c>
      <c r="BN268" s="662" t="str">
        <f>IF(OR($C$273=2,$C$273=4)=TRUE,$C$275," ")</f>
        <v> </v>
      </c>
      <c r="BO268" s="662"/>
      <c r="BP268" s="660" t="str">
        <f>IF(OR($C$273=2,$C$273=3,$C$273=6,$C$273=9)=TRUE,$C$275," ")</f>
        <v> </v>
      </c>
      <c r="BQ268" s="660" t="str">
        <f>IF(OR($C$273=5)=TRUE,$C$275," ")</f>
        <v> </v>
      </c>
      <c r="BR268" s="660">
        <f>IF(OR($C$273=2,$C$273=4,$C$273=7,$C$273=8)=TRUE,$C$275," ")</f>
        <v>6</v>
      </c>
      <c r="BS268" s="662" t="str">
        <f>IF(OR($C$273=3)=TRUE,$C$275," ")</f>
        <v> </v>
      </c>
      <c r="BT268" s="660" t="str">
        <f>IF(OR($C$273=2)=TRUE,$C$275," ")</f>
        <v> </v>
      </c>
      <c r="BU268" s="659"/>
      <c r="BV268" s="662" t="str">
        <f>IF(OR($C$273=2,$C$273=3,$C$273=4,$C$273=5,$C$273=6)=TRUE,$C$275," ")</f>
        <v> </v>
      </c>
      <c r="BW268" s="660"/>
      <c r="BX268" s="662" t="str">
        <f>IF(OR($C$273=2)=TRUE,$C$275," ")</f>
        <v> </v>
      </c>
      <c r="BY268" s="662">
        <f>IF(OR($C$273=3,$C$273=7,$C$273=9)=TRUE,$C$275," ")</f>
        <v>6</v>
      </c>
      <c r="BZ268" s="662" t="str">
        <f>IF(OR($C$273=2,$C$273=4,$C$273=8)=TRUE,$C$275," ")</f>
        <v> </v>
      </c>
      <c r="CA268" s="662" t="str">
        <f>IF(OR($C$273=5)=TRUE,$C$275," ")</f>
        <v> </v>
      </c>
      <c r="CB268" s="662" t="str">
        <f>IF(OR($C$273=2,$C$273=3,$C$273=3,$C$273=6)=TRUE,$C$275," ")</f>
        <v> </v>
      </c>
      <c r="CC268" s="660"/>
      <c r="CD268" s="660" t="str">
        <f>IF(OR($C$273=2,$C$273=4)=TRUE,$C$275," ")</f>
        <v> </v>
      </c>
      <c r="CE268" s="660" t="str">
        <f>IF(OR($C$273=3)=TRUE,$C$275," ")</f>
        <v> </v>
      </c>
      <c r="CF268" s="662">
        <f>IF(OR($C$273=2,$C$273=5,$C$273=7)=TRUE,$C$275," ")</f>
        <v>6</v>
      </c>
      <c r="CG268" s="660"/>
      <c r="CH268" s="660" t="str">
        <f>IF(OR($C$273=2,$C$273=2,$C$273=3,$C$273=6,$C$273=8,$C$273=4)=TRUE,$C$275," ")</f>
        <v> </v>
      </c>
      <c r="CI268" s="662"/>
      <c r="CJ268" s="660" t="str">
        <f>IF(OR($C$273=2)=TRUE,$C$275," ")</f>
        <v> </v>
      </c>
      <c r="CK268" s="662" t="str">
        <f>IF(OR($C$273=3,$C$273=5)=TRUE,$C$275," ")</f>
        <v> </v>
      </c>
      <c r="CL268" s="662" t="str">
        <f>IF(OR($C$273=2,$C$273=4)=TRUE,$C$275," ")</f>
        <v> </v>
      </c>
      <c r="CM268" s="662">
        <f>IF(OR($C$273=7)=TRUE,$C$275," ")</f>
        <v>6</v>
      </c>
      <c r="CN268" s="662" t="str">
        <f>IF(OR($C$273=2,$C$273=6,$C$273=3,$C$273=6)=TRUE,$C$275," ")</f>
        <v> </v>
      </c>
      <c r="CO268" s="662"/>
      <c r="CP268" s="660" t="str">
        <f>IF(OR($C$273=2,$C$273=5,$C$273=4,$C$273=8)=TRUE,$C$275," ")</f>
        <v> </v>
      </c>
      <c r="CQ268" s="660" t="str">
        <f>IF(OR($C$273=3,$C$273=9)=TRUE,$C$275," ")</f>
        <v> </v>
      </c>
      <c r="CR268" s="660" t="str">
        <f>IF(OR($C$273=2)=TRUE,$C$275," ")</f>
        <v> </v>
      </c>
      <c r="CS268" s="662"/>
      <c r="CT268" s="660">
        <f>IF(OR($C$273=2,$C$273=4,$C$273=3,$C$273=6,$C$273=7)=TRUE,$C$275," ")</f>
        <v>6</v>
      </c>
      <c r="CU268" s="659" t="str">
        <f>IF(OR($C$273=5)=TRUE,$C$275," ")</f>
        <v> </v>
      </c>
      <c r="CV268" s="662" t="str">
        <f>IF(OR($C$273=2)=TRUE,$C$275," ")</f>
        <v> </v>
      </c>
      <c r="CW268" s="660" t="str">
        <f>IF(OR($C$273=3)=TRUE,$C$275," ")</f>
        <v> </v>
      </c>
      <c r="CX268" s="662" t="str">
        <f>IF(OR($C$273=2,$C$273=4,$C$273=8)=TRUE,$C$275," ")</f>
        <v> </v>
      </c>
      <c r="CY268" s="662"/>
      <c r="CZ268" s="661" t="str">
        <f>IF(OR($C$273=2,$C$273=5,$C$273=3,$C$273=6,$C$273=9)=TRUE,$C$275," ")</f>
        <v> </v>
      </c>
      <c r="DA268" s="662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163">M266*100/$C$5</f>
        <v>#DIV/0!</v>
      </c>
      <c r="N269" s="295" t="e">
        <f t="shared" si="163"/>
        <v>#DIV/0!</v>
      </c>
      <c r="O269" s="295">
        <f t="shared" si="163"/>
        <v>0</v>
      </c>
      <c r="P269" s="295" t="e">
        <f t="shared" si="163"/>
        <v>#DIV/0!</v>
      </c>
      <c r="Q269" s="295" t="e">
        <f t="shared" si="163"/>
        <v>#DIV/0!</v>
      </c>
      <c r="R269" s="295" t="e">
        <f t="shared" si="163"/>
        <v>#DIV/0!</v>
      </c>
      <c r="S269" s="295" t="e">
        <f t="shared" si="163"/>
        <v>#DIV/0!</v>
      </c>
      <c r="T269" s="295" t="e">
        <f t="shared" si="163"/>
        <v>#DIV/0!</v>
      </c>
      <c r="U269" s="295" t="e">
        <f t="shared" si="163"/>
        <v>#DIV/0!</v>
      </c>
      <c r="V269" s="295">
        <f t="shared" si="163"/>
        <v>1.3701772124304531E-8</v>
      </c>
      <c r="W269" s="295" t="e">
        <f t="shared" si="163"/>
        <v>#DIV/0!</v>
      </c>
      <c r="X269" s="295" t="e">
        <f t="shared" si="163"/>
        <v>#DIV/0!</v>
      </c>
      <c r="Y269" s="295" t="e">
        <f t="shared" si="163"/>
        <v>#DIV/0!</v>
      </c>
      <c r="Z269" s="295" t="e">
        <f t="shared" si="163"/>
        <v>#DIV/0!</v>
      </c>
      <c r="AA269" s="295" t="e">
        <f t="shared" si="163"/>
        <v>#DIV/0!</v>
      </c>
      <c r="AB269" s="295" t="e">
        <f t="shared" si="163"/>
        <v>#DIV/0!</v>
      </c>
      <c r="AC269" s="295" t="e">
        <f t="shared" si="163"/>
        <v>#DIV/0!</v>
      </c>
      <c r="AD269" s="295" t="e">
        <f t="shared" si="163"/>
        <v>#DIV/0!</v>
      </c>
      <c r="AE269" s="295" t="e">
        <f t="shared" si="163"/>
        <v>#DIV/0!</v>
      </c>
      <c r="AF269" s="295" t="e">
        <f t="shared" si="163"/>
        <v>#DIV/0!</v>
      </c>
      <c r="AG269" s="295" t="e">
        <f t="shared" si="163"/>
        <v>#DIV/0!</v>
      </c>
      <c r="AH269" s="295" t="e">
        <f t="shared" si="163"/>
        <v>#DIV/0!</v>
      </c>
      <c r="AI269" s="295" t="e">
        <f t="shared" si="163"/>
        <v>#DIV/0!</v>
      </c>
      <c r="AJ269" s="295" t="e">
        <f t="shared" si="163"/>
        <v>#DIV/0!</v>
      </c>
      <c r="AK269" s="295" t="e">
        <f t="shared" si="163"/>
        <v>#DIV/0!</v>
      </c>
      <c r="AL269" s="295" t="e">
        <f t="shared" si="163"/>
        <v>#DIV/0!</v>
      </c>
      <c r="AM269" s="295" t="e">
        <f t="shared" si="163"/>
        <v>#DIV/0!</v>
      </c>
      <c r="AN269" s="295" t="e">
        <f t="shared" si="163"/>
        <v>#DIV/0!</v>
      </c>
      <c r="AO269" s="295" t="e">
        <f t="shared" si="163"/>
        <v>#DIV/0!</v>
      </c>
      <c r="AP269" s="295" t="e">
        <f t="shared" si="163"/>
        <v>#DIV/0!</v>
      </c>
      <c r="AQ269" s="295" t="e">
        <f t="shared" si="163"/>
        <v>#DIV/0!</v>
      </c>
      <c r="AR269" s="295" t="e">
        <f t="shared" si="163"/>
        <v>#DIV/0!</v>
      </c>
      <c r="AS269" s="295" t="e">
        <f t="shared" si="163"/>
        <v>#DIV/0!</v>
      </c>
      <c r="AT269" s="295" t="e">
        <f t="shared" si="163"/>
        <v>#DIV/0!</v>
      </c>
      <c r="AU269" s="295" t="e">
        <f t="shared" si="163"/>
        <v>#DIV/0!</v>
      </c>
      <c r="AV269" s="295" t="e">
        <f t="shared" si="163"/>
        <v>#DIV/0!</v>
      </c>
      <c r="AW269" s="295" t="e">
        <f t="shared" si="163"/>
        <v>#DIV/0!</v>
      </c>
      <c r="AX269" s="295" t="e">
        <f t="shared" si="163"/>
        <v>#DIV/0!</v>
      </c>
      <c r="AY269" s="295" t="e">
        <f t="shared" si="163"/>
        <v>#DIV/0!</v>
      </c>
      <c r="AZ269" s="295" t="e">
        <f t="shared" si="163"/>
        <v>#DIV/0!</v>
      </c>
      <c r="BA269" s="295" t="e">
        <f t="shared" si="163"/>
        <v>#DIV/0!</v>
      </c>
      <c r="BB269" s="295" t="e">
        <f t="shared" si="163"/>
        <v>#DIV/0!</v>
      </c>
      <c r="BC269" s="295" t="e">
        <f t="shared" si="163"/>
        <v>#DIV/0!</v>
      </c>
      <c r="BD269" s="295" t="e">
        <f t="shared" si="163"/>
        <v>#DIV/0!</v>
      </c>
      <c r="BE269" s="295" t="e">
        <f t="shared" si="163"/>
        <v>#DIV/0!</v>
      </c>
      <c r="BF269" s="295" t="e">
        <f t="shared" si="163"/>
        <v>#DIV/0!</v>
      </c>
      <c r="BG269" s="295" t="e">
        <f t="shared" si="163"/>
        <v>#DIV/0!</v>
      </c>
      <c r="BH269" s="295" t="e">
        <f t="shared" si="163"/>
        <v>#DIV/0!</v>
      </c>
      <c r="BI269" s="295" t="e">
        <f t="shared" si="163"/>
        <v>#DIV/0!</v>
      </c>
      <c r="BJ269" s="295" t="e">
        <f t="shared" si="163"/>
        <v>#DIV/0!</v>
      </c>
      <c r="BK269" s="295" t="e">
        <f t="shared" si="163"/>
        <v>#DIV/0!</v>
      </c>
      <c r="BL269" s="295" t="e">
        <f t="shared" si="163"/>
        <v>#DIV/0!</v>
      </c>
      <c r="BM269" s="295" t="e">
        <f t="shared" si="163"/>
        <v>#DIV/0!</v>
      </c>
      <c r="BN269" s="295" t="e">
        <f t="shared" si="163"/>
        <v>#DIV/0!</v>
      </c>
      <c r="BO269" s="295" t="e">
        <f t="shared" si="163"/>
        <v>#DIV/0!</v>
      </c>
      <c r="BP269" s="295" t="e">
        <f t="shared" si="163"/>
        <v>#DIV/0!</v>
      </c>
      <c r="BQ269" s="295" t="e">
        <f t="shared" si="163"/>
        <v>#DIV/0!</v>
      </c>
      <c r="BR269" s="295" t="e">
        <f t="shared" si="163"/>
        <v>#DIV/0!</v>
      </c>
      <c r="BS269" s="295" t="e">
        <f t="shared" si="163"/>
        <v>#DIV/0!</v>
      </c>
      <c r="BT269" s="295" t="e">
        <f t="shared" si="163"/>
        <v>#DIV/0!</v>
      </c>
      <c r="BU269" s="295" t="e">
        <f t="shared" si="163"/>
        <v>#DIV/0!</v>
      </c>
      <c r="BV269" s="295" t="e">
        <f t="shared" si="163"/>
        <v>#DIV/0!</v>
      </c>
      <c r="BW269" s="295" t="e">
        <f t="shared" si="163"/>
        <v>#DIV/0!</v>
      </c>
      <c r="BX269" s="295" t="e">
        <f t="shared" si="163"/>
        <v>#DIV/0!</v>
      </c>
      <c r="BY269" s="295" t="e">
        <f t="shared" ref="BY269:DA269" si="164">BY266*100/$C$5</f>
        <v>#DIV/0!</v>
      </c>
      <c r="BZ269" s="295" t="e">
        <f t="shared" si="164"/>
        <v>#DIV/0!</v>
      </c>
      <c r="CA269" s="295" t="e">
        <f t="shared" si="164"/>
        <v>#DIV/0!</v>
      </c>
      <c r="CB269" s="295" t="e">
        <f t="shared" si="164"/>
        <v>#DIV/0!</v>
      </c>
      <c r="CC269" s="295" t="e">
        <f t="shared" si="164"/>
        <v>#DIV/0!</v>
      </c>
      <c r="CD269" s="295" t="e">
        <f t="shared" si="164"/>
        <v>#DIV/0!</v>
      </c>
      <c r="CE269" s="295" t="e">
        <f t="shared" si="164"/>
        <v>#DIV/0!</v>
      </c>
      <c r="CF269" s="295" t="e">
        <f t="shared" si="164"/>
        <v>#DIV/0!</v>
      </c>
      <c r="CG269" s="295" t="e">
        <f t="shared" si="164"/>
        <v>#DIV/0!</v>
      </c>
      <c r="CH269" s="295" t="e">
        <f t="shared" si="164"/>
        <v>#DIV/0!</v>
      </c>
      <c r="CI269" s="295" t="e">
        <f t="shared" si="164"/>
        <v>#DIV/0!</v>
      </c>
      <c r="CJ269" s="295" t="e">
        <f t="shared" si="164"/>
        <v>#DIV/0!</v>
      </c>
      <c r="CK269" s="295" t="e">
        <f t="shared" si="164"/>
        <v>#DIV/0!</v>
      </c>
      <c r="CL269" s="295" t="e">
        <f t="shared" si="164"/>
        <v>#DIV/0!</v>
      </c>
      <c r="CM269" s="295" t="e">
        <f t="shared" si="164"/>
        <v>#DIV/0!</v>
      </c>
      <c r="CN269" s="295" t="e">
        <f t="shared" si="164"/>
        <v>#DIV/0!</v>
      </c>
      <c r="CO269" s="295" t="e">
        <f t="shared" si="164"/>
        <v>#DIV/0!</v>
      </c>
      <c r="CP269" s="295" t="e">
        <f t="shared" si="164"/>
        <v>#DIV/0!</v>
      </c>
      <c r="CQ269" s="295" t="e">
        <f t="shared" si="164"/>
        <v>#DIV/0!</v>
      </c>
      <c r="CR269" s="295" t="e">
        <f t="shared" si="164"/>
        <v>#DIV/0!</v>
      </c>
      <c r="CS269" s="295" t="e">
        <f t="shared" si="164"/>
        <v>#DIV/0!</v>
      </c>
      <c r="CT269" s="295" t="e">
        <f t="shared" si="164"/>
        <v>#DIV/0!</v>
      </c>
      <c r="CU269" s="295" t="e">
        <f t="shared" si="164"/>
        <v>#DIV/0!</v>
      </c>
      <c r="CV269" s="295" t="e">
        <f t="shared" si="164"/>
        <v>#DIV/0!</v>
      </c>
      <c r="CW269" s="295" t="e">
        <f t="shared" si="164"/>
        <v>#DIV/0!</v>
      </c>
      <c r="CX269" s="295" t="e">
        <f t="shared" si="164"/>
        <v>#DIV/0!</v>
      </c>
      <c r="CY269" s="295" t="e">
        <f t="shared" si="164"/>
        <v>#DIV/0!</v>
      </c>
      <c r="CZ269" s="295" t="e">
        <f t="shared" si="164"/>
        <v>#DIV/0!</v>
      </c>
      <c r="DA269" s="295" t="e">
        <f t="shared" si="164"/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 t="e">
        <f t="shared" ref="M270:BX270" si="165">IF(M267=$G$278,90,IF((L270-M269)&lt;$I$275,$L$275,(L270-M269)))</f>
        <v>#DIV/0!</v>
      </c>
      <c r="N270" s="295" t="e">
        <f t="shared" si="165"/>
        <v>#DIV/0!</v>
      </c>
      <c r="O270" s="295" t="e">
        <f t="shared" si="165"/>
        <v>#DIV/0!</v>
      </c>
      <c r="P270" s="295" t="e">
        <f t="shared" si="165"/>
        <v>#DIV/0!</v>
      </c>
      <c r="Q270" s="295" t="e">
        <f t="shared" si="165"/>
        <v>#DIV/0!</v>
      </c>
      <c r="R270" s="295" t="e">
        <f t="shared" si="165"/>
        <v>#DIV/0!</v>
      </c>
      <c r="S270" s="295" t="e">
        <f t="shared" si="165"/>
        <v>#DIV/0!</v>
      </c>
      <c r="T270" s="295">
        <f t="shared" si="165"/>
        <v>90</v>
      </c>
      <c r="U270" s="295" t="e">
        <f t="shared" si="165"/>
        <v>#DIV/0!</v>
      </c>
      <c r="V270" s="295" t="e">
        <f t="shared" si="165"/>
        <v>#DIV/0!</v>
      </c>
      <c r="W270" s="295" t="e">
        <f t="shared" si="165"/>
        <v>#DIV/0!</v>
      </c>
      <c r="X270" s="295" t="e">
        <f t="shared" si="165"/>
        <v>#DIV/0!</v>
      </c>
      <c r="Y270" s="295" t="e">
        <f t="shared" si="165"/>
        <v>#DIV/0!</v>
      </c>
      <c r="Z270" s="295" t="e">
        <f t="shared" si="165"/>
        <v>#DIV/0!</v>
      </c>
      <c r="AA270" s="295" t="e">
        <f t="shared" si="165"/>
        <v>#DIV/0!</v>
      </c>
      <c r="AB270" s="295">
        <f t="shared" si="165"/>
        <v>90</v>
      </c>
      <c r="AC270" s="295" t="e">
        <f t="shared" si="165"/>
        <v>#DIV/0!</v>
      </c>
      <c r="AD270" s="295" t="e">
        <f t="shared" si="165"/>
        <v>#DIV/0!</v>
      </c>
      <c r="AE270" s="295" t="e">
        <f t="shared" si="165"/>
        <v>#DIV/0!</v>
      </c>
      <c r="AF270" s="295" t="e">
        <f t="shared" si="165"/>
        <v>#DIV/0!</v>
      </c>
      <c r="AG270" s="295" t="e">
        <f t="shared" si="165"/>
        <v>#DIV/0!</v>
      </c>
      <c r="AH270" s="295" t="e">
        <f t="shared" si="165"/>
        <v>#DIV/0!</v>
      </c>
      <c r="AI270" s="295">
        <f t="shared" si="165"/>
        <v>90</v>
      </c>
      <c r="AJ270" s="295" t="e">
        <f t="shared" si="165"/>
        <v>#DIV/0!</v>
      </c>
      <c r="AK270" s="295" t="e">
        <f t="shared" si="165"/>
        <v>#DIV/0!</v>
      </c>
      <c r="AL270" s="295" t="e">
        <f t="shared" si="165"/>
        <v>#DIV/0!</v>
      </c>
      <c r="AM270" s="295" t="e">
        <f t="shared" si="165"/>
        <v>#DIV/0!</v>
      </c>
      <c r="AN270" s="295" t="e">
        <f t="shared" si="165"/>
        <v>#DIV/0!</v>
      </c>
      <c r="AO270" s="295" t="e">
        <f t="shared" si="165"/>
        <v>#DIV/0!</v>
      </c>
      <c r="AP270" s="295">
        <f t="shared" si="165"/>
        <v>90</v>
      </c>
      <c r="AQ270" s="295" t="e">
        <f t="shared" si="165"/>
        <v>#DIV/0!</v>
      </c>
      <c r="AR270" s="295" t="e">
        <f t="shared" si="165"/>
        <v>#DIV/0!</v>
      </c>
      <c r="AS270" s="295" t="e">
        <f t="shared" si="165"/>
        <v>#DIV/0!</v>
      </c>
      <c r="AT270" s="295" t="e">
        <f t="shared" si="165"/>
        <v>#DIV/0!</v>
      </c>
      <c r="AU270" s="295" t="e">
        <f t="shared" si="165"/>
        <v>#DIV/0!</v>
      </c>
      <c r="AV270" s="295" t="e">
        <f t="shared" si="165"/>
        <v>#DIV/0!</v>
      </c>
      <c r="AW270" s="295">
        <f t="shared" si="165"/>
        <v>90</v>
      </c>
      <c r="AX270" s="295" t="e">
        <f t="shared" si="165"/>
        <v>#DIV/0!</v>
      </c>
      <c r="AY270" s="295" t="e">
        <f t="shared" si="165"/>
        <v>#DIV/0!</v>
      </c>
      <c r="AZ270" s="295" t="e">
        <f t="shared" si="165"/>
        <v>#DIV/0!</v>
      </c>
      <c r="BA270" s="295" t="e">
        <f t="shared" si="165"/>
        <v>#DIV/0!</v>
      </c>
      <c r="BB270" s="295" t="e">
        <f t="shared" si="165"/>
        <v>#DIV/0!</v>
      </c>
      <c r="BC270" s="295" t="e">
        <f t="shared" si="165"/>
        <v>#DIV/0!</v>
      </c>
      <c r="BD270" s="295">
        <f t="shared" si="165"/>
        <v>90</v>
      </c>
      <c r="BE270" s="295" t="e">
        <f t="shared" si="165"/>
        <v>#DIV/0!</v>
      </c>
      <c r="BF270" s="295" t="e">
        <f t="shared" si="165"/>
        <v>#DIV/0!</v>
      </c>
      <c r="BG270" s="295" t="e">
        <f t="shared" si="165"/>
        <v>#DIV/0!</v>
      </c>
      <c r="BH270" s="295" t="e">
        <f t="shared" si="165"/>
        <v>#DIV/0!</v>
      </c>
      <c r="BI270" s="295" t="e">
        <f t="shared" si="165"/>
        <v>#DIV/0!</v>
      </c>
      <c r="BJ270" s="295" t="e">
        <f t="shared" si="165"/>
        <v>#DIV/0!</v>
      </c>
      <c r="BK270" s="295">
        <f t="shared" si="165"/>
        <v>90</v>
      </c>
      <c r="BL270" s="295" t="e">
        <f t="shared" si="165"/>
        <v>#DIV/0!</v>
      </c>
      <c r="BM270" s="295" t="e">
        <f t="shared" si="165"/>
        <v>#DIV/0!</v>
      </c>
      <c r="BN270" s="295" t="e">
        <f t="shared" si="165"/>
        <v>#DIV/0!</v>
      </c>
      <c r="BO270" s="295" t="e">
        <f t="shared" si="165"/>
        <v>#DIV/0!</v>
      </c>
      <c r="BP270" s="295" t="e">
        <f t="shared" si="165"/>
        <v>#DIV/0!</v>
      </c>
      <c r="BQ270" s="295" t="e">
        <f t="shared" si="165"/>
        <v>#DIV/0!</v>
      </c>
      <c r="BR270" s="295">
        <f t="shared" si="165"/>
        <v>90</v>
      </c>
      <c r="BS270" s="295" t="e">
        <f t="shared" si="165"/>
        <v>#DIV/0!</v>
      </c>
      <c r="BT270" s="295" t="e">
        <f t="shared" si="165"/>
        <v>#DIV/0!</v>
      </c>
      <c r="BU270" s="295" t="e">
        <f t="shared" si="165"/>
        <v>#DIV/0!</v>
      </c>
      <c r="BV270" s="295" t="e">
        <f t="shared" si="165"/>
        <v>#DIV/0!</v>
      </c>
      <c r="BW270" s="295" t="e">
        <f t="shared" si="165"/>
        <v>#DIV/0!</v>
      </c>
      <c r="BX270" s="295" t="e">
        <f t="shared" si="165"/>
        <v>#DIV/0!</v>
      </c>
      <c r="BY270" s="295">
        <f t="shared" ref="BY270:DA270" si="166">IF(BY267=$G$278,90,IF((BX270-BY269)&lt;$I$275,$L$275,(BX270-BY269)))</f>
        <v>90</v>
      </c>
      <c r="BZ270" s="295" t="e">
        <f t="shared" si="166"/>
        <v>#DIV/0!</v>
      </c>
      <c r="CA270" s="295" t="e">
        <f t="shared" si="166"/>
        <v>#DIV/0!</v>
      </c>
      <c r="CB270" s="295" t="e">
        <f t="shared" si="166"/>
        <v>#DIV/0!</v>
      </c>
      <c r="CC270" s="295" t="e">
        <f t="shared" si="166"/>
        <v>#DIV/0!</v>
      </c>
      <c r="CD270" s="295" t="e">
        <f t="shared" si="166"/>
        <v>#DIV/0!</v>
      </c>
      <c r="CE270" s="295" t="e">
        <f t="shared" si="166"/>
        <v>#DIV/0!</v>
      </c>
      <c r="CF270" s="295">
        <f t="shared" si="166"/>
        <v>90</v>
      </c>
      <c r="CG270" s="295" t="e">
        <f t="shared" si="166"/>
        <v>#DIV/0!</v>
      </c>
      <c r="CH270" s="295" t="e">
        <f t="shared" si="166"/>
        <v>#DIV/0!</v>
      </c>
      <c r="CI270" s="295" t="e">
        <f t="shared" si="166"/>
        <v>#DIV/0!</v>
      </c>
      <c r="CJ270" s="295" t="e">
        <f t="shared" si="166"/>
        <v>#DIV/0!</v>
      </c>
      <c r="CK270" s="295" t="e">
        <f t="shared" si="166"/>
        <v>#DIV/0!</v>
      </c>
      <c r="CL270" s="295" t="e">
        <f t="shared" si="166"/>
        <v>#DIV/0!</v>
      </c>
      <c r="CM270" s="295">
        <f t="shared" si="166"/>
        <v>90</v>
      </c>
      <c r="CN270" s="295" t="e">
        <f t="shared" si="166"/>
        <v>#DIV/0!</v>
      </c>
      <c r="CO270" s="295" t="e">
        <f t="shared" si="166"/>
        <v>#DIV/0!</v>
      </c>
      <c r="CP270" s="295" t="e">
        <f t="shared" si="166"/>
        <v>#DIV/0!</v>
      </c>
      <c r="CQ270" s="295" t="e">
        <f t="shared" si="166"/>
        <v>#DIV/0!</v>
      </c>
      <c r="CR270" s="295" t="e">
        <f t="shared" si="166"/>
        <v>#DIV/0!</v>
      </c>
      <c r="CS270" s="295" t="e">
        <f t="shared" si="166"/>
        <v>#DIV/0!</v>
      </c>
      <c r="CT270" s="295">
        <f t="shared" si="166"/>
        <v>90</v>
      </c>
      <c r="CU270" s="295" t="e">
        <f t="shared" si="166"/>
        <v>#DIV/0!</v>
      </c>
      <c r="CV270" s="295" t="e">
        <f t="shared" si="166"/>
        <v>#DIV/0!</v>
      </c>
      <c r="CW270" s="295" t="e">
        <f t="shared" si="166"/>
        <v>#DIV/0!</v>
      </c>
      <c r="CX270" s="295" t="e">
        <f t="shared" si="166"/>
        <v>#DIV/0!</v>
      </c>
      <c r="CY270" s="295" t="e">
        <f t="shared" si="166"/>
        <v>#DIV/0!</v>
      </c>
      <c r="CZ270" s="295" t="e">
        <f t="shared" si="166"/>
        <v>#DIV/0!</v>
      </c>
      <c r="DA270" s="295">
        <f t="shared" si="166"/>
        <v>90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 t="e">
        <f>IF((M270=100),(M270-L270)/100*$C$3+$E$92,0)</f>
        <v>#DIV/0!</v>
      </c>
      <c r="N271" s="303" t="e">
        <f>IF((N270=100),(N270-M270)/100*$C$3+$E$92,0)</f>
        <v>#DIV/0!</v>
      </c>
      <c r="O271" s="303">
        <v>0</v>
      </c>
      <c r="P271" s="303" t="e">
        <f t="shared" ref="P271:CA271" si="167">IF((P270=100),(P270-O270)/100*$C$3+$E$92,0)</f>
        <v>#DIV/0!</v>
      </c>
      <c r="Q271" s="303" t="e">
        <f t="shared" si="167"/>
        <v>#DIV/0!</v>
      </c>
      <c r="R271" s="303" t="e">
        <f t="shared" si="167"/>
        <v>#DIV/0!</v>
      </c>
      <c r="S271" s="303" t="e">
        <f t="shared" si="167"/>
        <v>#DIV/0!</v>
      </c>
      <c r="T271" s="303">
        <f t="shared" si="167"/>
        <v>0</v>
      </c>
      <c r="U271" s="303" t="e">
        <f t="shared" si="167"/>
        <v>#DIV/0!</v>
      </c>
      <c r="V271" s="303" t="e">
        <f t="shared" si="167"/>
        <v>#DIV/0!</v>
      </c>
      <c r="W271" s="303" t="e">
        <f t="shared" si="167"/>
        <v>#DIV/0!</v>
      </c>
      <c r="X271" s="303" t="e">
        <f t="shared" si="167"/>
        <v>#DIV/0!</v>
      </c>
      <c r="Y271" s="303" t="e">
        <f t="shared" si="167"/>
        <v>#DIV/0!</v>
      </c>
      <c r="Z271" s="303" t="e">
        <f t="shared" si="167"/>
        <v>#DIV/0!</v>
      </c>
      <c r="AA271" s="303" t="e">
        <f t="shared" si="167"/>
        <v>#DIV/0!</v>
      </c>
      <c r="AB271" s="303">
        <f t="shared" si="167"/>
        <v>0</v>
      </c>
      <c r="AC271" s="303" t="e">
        <f t="shared" si="167"/>
        <v>#DIV/0!</v>
      </c>
      <c r="AD271" s="303" t="e">
        <f t="shared" si="167"/>
        <v>#DIV/0!</v>
      </c>
      <c r="AE271" s="303" t="e">
        <f t="shared" si="167"/>
        <v>#DIV/0!</v>
      </c>
      <c r="AF271" s="303" t="e">
        <f t="shared" si="167"/>
        <v>#DIV/0!</v>
      </c>
      <c r="AG271" s="303" t="e">
        <f t="shared" si="167"/>
        <v>#DIV/0!</v>
      </c>
      <c r="AH271" s="303" t="e">
        <f t="shared" si="167"/>
        <v>#DIV/0!</v>
      </c>
      <c r="AI271" s="303">
        <f t="shared" si="167"/>
        <v>0</v>
      </c>
      <c r="AJ271" s="303" t="e">
        <f t="shared" si="167"/>
        <v>#DIV/0!</v>
      </c>
      <c r="AK271" s="303" t="e">
        <f t="shared" si="167"/>
        <v>#DIV/0!</v>
      </c>
      <c r="AL271" s="303" t="e">
        <f t="shared" si="167"/>
        <v>#DIV/0!</v>
      </c>
      <c r="AM271" s="303" t="e">
        <f t="shared" si="167"/>
        <v>#DIV/0!</v>
      </c>
      <c r="AN271" s="303" t="e">
        <f t="shared" si="167"/>
        <v>#DIV/0!</v>
      </c>
      <c r="AO271" s="303" t="e">
        <f t="shared" si="167"/>
        <v>#DIV/0!</v>
      </c>
      <c r="AP271" s="303">
        <f t="shared" si="167"/>
        <v>0</v>
      </c>
      <c r="AQ271" s="303" t="e">
        <f t="shared" si="167"/>
        <v>#DIV/0!</v>
      </c>
      <c r="AR271" s="303" t="e">
        <f t="shared" si="167"/>
        <v>#DIV/0!</v>
      </c>
      <c r="AS271" s="303" t="e">
        <f t="shared" si="167"/>
        <v>#DIV/0!</v>
      </c>
      <c r="AT271" s="303" t="e">
        <f t="shared" si="167"/>
        <v>#DIV/0!</v>
      </c>
      <c r="AU271" s="303" t="e">
        <f t="shared" si="167"/>
        <v>#DIV/0!</v>
      </c>
      <c r="AV271" s="303" t="e">
        <f t="shared" si="167"/>
        <v>#DIV/0!</v>
      </c>
      <c r="AW271" s="303">
        <f t="shared" si="167"/>
        <v>0</v>
      </c>
      <c r="AX271" s="303" t="e">
        <f t="shared" si="167"/>
        <v>#DIV/0!</v>
      </c>
      <c r="AY271" s="303" t="e">
        <f t="shared" si="167"/>
        <v>#DIV/0!</v>
      </c>
      <c r="AZ271" s="303" t="e">
        <f t="shared" si="167"/>
        <v>#DIV/0!</v>
      </c>
      <c r="BA271" s="303" t="e">
        <f t="shared" si="167"/>
        <v>#DIV/0!</v>
      </c>
      <c r="BB271" s="303" t="e">
        <f t="shared" si="167"/>
        <v>#DIV/0!</v>
      </c>
      <c r="BC271" s="303" t="e">
        <f t="shared" si="167"/>
        <v>#DIV/0!</v>
      </c>
      <c r="BD271" s="303">
        <f t="shared" si="167"/>
        <v>0</v>
      </c>
      <c r="BE271" s="303" t="e">
        <f t="shared" si="167"/>
        <v>#DIV/0!</v>
      </c>
      <c r="BF271" s="303" t="e">
        <f t="shared" si="167"/>
        <v>#DIV/0!</v>
      </c>
      <c r="BG271" s="303" t="e">
        <f t="shared" si="167"/>
        <v>#DIV/0!</v>
      </c>
      <c r="BH271" s="303" t="e">
        <f t="shared" si="167"/>
        <v>#DIV/0!</v>
      </c>
      <c r="BI271" s="303" t="e">
        <f t="shared" si="167"/>
        <v>#DIV/0!</v>
      </c>
      <c r="BJ271" s="303" t="e">
        <f t="shared" si="167"/>
        <v>#DIV/0!</v>
      </c>
      <c r="BK271" s="303">
        <f t="shared" si="167"/>
        <v>0</v>
      </c>
      <c r="BL271" s="303" t="e">
        <f t="shared" si="167"/>
        <v>#DIV/0!</v>
      </c>
      <c r="BM271" s="303" t="e">
        <f t="shared" si="167"/>
        <v>#DIV/0!</v>
      </c>
      <c r="BN271" s="303" t="e">
        <f t="shared" si="167"/>
        <v>#DIV/0!</v>
      </c>
      <c r="BO271" s="303" t="e">
        <f t="shared" si="167"/>
        <v>#DIV/0!</v>
      </c>
      <c r="BP271" s="303" t="e">
        <f t="shared" si="167"/>
        <v>#DIV/0!</v>
      </c>
      <c r="BQ271" s="303" t="e">
        <f t="shared" si="167"/>
        <v>#DIV/0!</v>
      </c>
      <c r="BR271" s="303">
        <f t="shared" si="167"/>
        <v>0</v>
      </c>
      <c r="BS271" s="303" t="e">
        <f t="shared" si="167"/>
        <v>#DIV/0!</v>
      </c>
      <c r="BT271" s="303" t="e">
        <f t="shared" si="167"/>
        <v>#DIV/0!</v>
      </c>
      <c r="BU271" s="303" t="e">
        <f t="shared" si="167"/>
        <v>#DIV/0!</v>
      </c>
      <c r="BV271" s="303" t="e">
        <f t="shared" si="167"/>
        <v>#DIV/0!</v>
      </c>
      <c r="BW271" s="303" t="e">
        <f t="shared" si="167"/>
        <v>#DIV/0!</v>
      </c>
      <c r="BX271" s="303" t="e">
        <f t="shared" si="167"/>
        <v>#DIV/0!</v>
      </c>
      <c r="BY271" s="303">
        <f t="shared" si="167"/>
        <v>0</v>
      </c>
      <c r="BZ271" s="303" t="e">
        <f t="shared" si="167"/>
        <v>#DIV/0!</v>
      </c>
      <c r="CA271" s="303" t="e">
        <f t="shared" si="167"/>
        <v>#DIV/0!</v>
      </c>
      <c r="CB271" s="303" t="e">
        <f t="shared" ref="CB271:DA271" si="168">IF((CB270=100),(CB270-CA270)/100*$C$3+$E$92,0)</f>
        <v>#DIV/0!</v>
      </c>
      <c r="CC271" s="303" t="e">
        <f t="shared" si="168"/>
        <v>#DIV/0!</v>
      </c>
      <c r="CD271" s="303" t="e">
        <f t="shared" si="168"/>
        <v>#DIV/0!</v>
      </c>
      <c r="CE271" s="303" t="e">
        <f t="shared" si="168"/>
        <v>#DIV/0!</v>
      </c>
      <c r="CF271" s="303">
        <f t="shared" si="168"/>
        <v>0</v>
      </c>
      <c r="CG271" s="303" t="e">
        <f t="shared" si="168"/>
        <v>#DIV/0!</v>
      </c>
      <c r="CH271" s="303" t="e">
        <f t="shared" si="168"/>
        <v>#DIV/0!</v>
      </c>
      <c r="CI271" s="303" t="e">
        <f t="shared" si="168"/>
        <v>#DIV/0!</v>
      </c>
      <c r="CJ271" s="303" t="e">
        <f t="shared" si="168"/>
        <v>#DIV/0!</v>
      </c>
      <c r="CK271" s="303" t="e">
        <f t="shared" si="168"/>
        <v>#DIV/0!</v>
      </c>
      <c r="CL271" s="303" t="e">
        <f t="shared" si="168"/>
        <v>#DIV/0!</v>
      </c>
      <c r="CM271" s="303">
        <f t="shared" si="168"/>
        <v>0</v>
      </c>
      <c r="CN271" s="303" t="e">
        <f t="shared" si="168"/>
        <v>#DIV/0!</v>
      </c>
      <c r="CO271" s="303" t="e">
        <f t="shared" si="168"/>
        <v>#DIV/0!</v>
      </c>
      <c r="CP271" s="303" t="e">
        <f t="shared" si="168"/>
        <v>#DIV/0!</v>
      </c>
      <c r="CQ271" s="303" t="e">
        <f t="shared" si="168"/>
        <v>#DIV/0!</v>
      </c>
      <c r="CR271" s="303" t="e">
        <f t="shared" si="168"/>
        <v>#DIV/0!</v>
      </c>
      <c r="CS271" s="303" t="e">
        <f t="shared" si="168"/>
        <v>#DIV/0!</v>
      </c>
      <c r="CT271" s="303">
        <f t="shared" si="168"/>
        <v>0</v>
      </c>
      <c r="CU271" s="303" t="e">
        <f t="shared" si="168"/>
        <v>#DIV/0!</v>
      </c>
      <c r="CV271" s="303" t="e">
        <f t="shared" si="168"/>
        <v>#DIV/0!</v>
      </c>
      <c r="CW271" s="303" t="e">
        <f t="shared" si="168"/>
        <v>#DIV/0!</v>
      </c>
      <c r="CX271" s="303" t="e">
        <f t="shared" si="168"/>
        <v>#DIV/0!</v>
      </c>
      <c r="CY271" s="303" t="e">
        <f t="shared" si="168"/>
        <v>#DIV/0!</v>
      </c>
      <c r="CZ271" s="303" t="e">
        <f t="shared" si="168"/>
        <v>#DIV/0!</v>
      </c>
      <c r="DA271" s="303">
        <f t="shared" si="168"/>
        <v>0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634</v>
      </c>
      <c r="C273" s="665">
        <v>7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666">
        <v>120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6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95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10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v>120</v>
      </c>
      <c r="G278" s="316">
        <f>E278*F278/60</f>
        <v>15.942</v>
      </c>
      <c r="H278" s="528">
        <f>G278+C275</f>
        <v>21.942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F282" s="655" t="s">
        <v>635</v>
      </c>
      <c r="AG282" s="655" t="s">
        <v>636</v>
      </c>
      <c r="AH282" s="300" t="e">
        <f>DB266</f>
        <v>#DIV/0!</v>
      </c>
      <c r="AI282" s="300" t="e">
        <f>AH282*14.5</f>
        <v>#DIV/0!</v>
      </c>
      <c r="AJ282" s="1104" t="e">
        <f>(AI282+AI283)</f>
        <v>#DIV/0!</v>
      </c>
    </row>
    <row r="283" spans="2:36" ht="14.5" thickBot="1" x14ac:dyDescent="0.35">
      <c r="AG283" s="655" t="s">
        <v>637</v>
      </c>
      <c r="AH283" s="300">
        <f>DB267</f>
        <v>207.24600000000007</v>
      </c>
      <c r="AI283" s="300">
        <f>AH283*14.5</f>
        <v>3005.0670000000009</v>
      </c>
      <c r="AJ283" s="1105"/>
    </row>
    <row r="284" spans="2:36" ht="14.5" thickBot="1" x14ac:dyDescent="0.35">
      <c r="AH284" s="300">
        <f>AH285*C275</f>
        <v>78</v>
      </c>
      <c r="AI284" s="300">
        <f>AH284*14.5</f>
        <v>1131</v>
      </c>
    </row>
    <row r="285" spans="2:36" ht="14.5" thickBot="1" x14ac:dyDescent="0.35">
      <c r="AG285" s="672" t="s">
        <v>638</v>
      </c>
      <c r="AH285" s="673">
        <f>COUNTIF(L268:DA268,$C$275)</f>
        <v>13</v>
      </c>
    </row>
    <row r="286" spans="2:36" x14ac:dyDescent="0.25">
      <c r="AJ286" s="43">
        <v>3498.7490118966812</v>
      </c>
    </row>
    <row r="287" spans="2:36" x14ac:dyDescent="0.25">
      <c r="AJ287" s="121" t="e">
        <f>AJ282-AJ286</f>
        <v>#DIV/0!</v>
      </c>
    </row>
    <row r="290" spans="4:104" ht="13" thickBot="1" x14ac:dyDescent="0.3"/>
    <row r="291" spans="4:104" ht="13.5" thickBot="1" x14ac:dyDescent="0.35">
      <c r="L291" s="137" t="s">
        <v>443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543</v>
      </c>
      <c r="E292" s="134" t="s">
        <v>464</v>
      </c>
      <c r="F292" s="134" t="s">
        <v>442</v>
      </c>
      <c r="G292" s="141">
        <v>1</v>
      </c>
      <c r="H292" s="43">
        <v>2</v>
      </c>
      <c r="I292" s="43">
        <v>3</v>
      </c>
      <c r="J292" s="43">
        <f>I292+0.0000001</f>
        <v>3.0000000999999998</v>
      </c>
      <c r="K292" s="43">
        <v>4</v>
      </c>
      <c r="L292" s="43">
        <v>5</v>
      </c>
      <c r="M292" s="43">
        <f>L292+0.0000001</f>
        <v>5.0000001000000003</v>
      </c>
      <c r="N292" s="43">
        <v>6</v>
      </c>
      <c r="O292" s="43">
        <v>7</v>
      </c>
      <c r="P292" s="43">
        <v>8</v>
      </c>
      <c r="Q292" s="43">
        <f>P292+0.0000001</f>
        <v>8.0000000999999994</v>
      </c>
      <c r="R292" s="43">
        <v>9</v>
      </c>
      <c r="S292" s="43">
        <v>10</v>
      </c>
      <c r="T292" s="43">
        <v>11</v>
      </c>
      <c r="U292" s="43">
        <v>12</v>
      </c>
      <c r="V292" s="43">
        <v>13</v>
      </c>
      <c r="W292" s="43">
        <v>14</v>
      </c>
      <c r="X292" s="43">
        <v>15</v>
      </c>
      <c r="Y292" s="43">
        <v>16</v>
      </c>
      <c r="Z292" s="43">
        <v>17</v>
      </c>
      <c r="AA292" s="43">
        <v>18</v>
      </c>
      <c r="AB292" s="43">
        <v>19</v>
      </c>
      <c r="AC292" s="43">
        <v>20</v>
      </c>
      <c r="AD292" s="43">
        <v>21</v>
      </c>
      <c r="AE292" s="43">
        <v>22</v>
      </c>
      <c r="AF292" s="43">
        <v>23</v>
      </c>
      <c r="AG292" s="43">
        <v>24</v>
      </c>
      <c r="AH292" s="43">
        <v>25</v>
      </c>
      <c r="AI292" s="43">
        <v>26</v>
      </c>
      <c r="AJ292" s="43">
        <v>27</v>
      </c>
      <c r="AK292" s="43">
        <v>28</v>
      </c>
      <c r="AL292" s="43">
        <v>29</v>
      </c>
      <c r="AM292" s="46">
        <v>30</v>
      </c>
    </row>
    <row r="293" spans="4:104" x14ac:dyDescent="0.25">
      <c r="D293" s="43" t="s">
        <v>845</v>
      </c>
      <c r="E293" s="123">
        <v>40.106557222222214</v>
      </c>
      <c r="F293" s="123">
        <v>40.106557222222214</v>
      </c>
      <c r="G293" s="123">
        <v>36.553747222222214</v>
      </c>
      <c r="H293" s="123">
        <v>36.303747222222214</v>
      </c>
      <c r="I293" s="123">
        <v>36.303747222222214</v>
      </c>
      <c r="J293" s="123">
        <v>30.903747222222222</v>
      </c>
      <c r="K293" s="123">
        <v>30.903747222222222</v>
      </c>
      <c r="L293" s="123">
        <v>30.903747222222222</v>
      </c>
      <c r="M293" s="123">
        <v>30.903747222222222</v>
      </c>
      <c r="N293" s="123">
        <v>30.903747222222222</v>
      </c>
      <c r="O293" s="123">
        <v>30.903747222222222</v>
      </c>
      <c r="P293" s="123">
        <v>30.903747222222222</v>
      </c>
      <c r="Q293" s="123">
        <v>13.714547222222219</v>
      </c>
      <c r="R293" s="123">
        <v>13.714547222222219</v>
      </c>
      <c r="S293" s="123">
        <v>13.714547222222219</v>
      </c>
      <c r="T293" s="123">
        <v>13.714547222222219</v>
      </c>
      <c r="U293" s="123">
        <v>13.714547222222219</v>
      </c>
      <c r="V293" s="123">
        <v>13.714547222222219</v>
      </c>
      <c r="W293" s="123">
        <v>13.714547222222219</v>
      </c>
      <c r="X293" s="123">
        <v>13.714547222222219</v>
      </c>
      <c r="Y293" s="123">
        <v>13.714547222222219</v>
      </c>
      <c r="Z293" s="123">
        <v>13.714547222222219</v>
      </c>
      <c r="AA293" s="123">
        <v>13.714547222222219</v>
      </c>
      <c r="AB293" s="123">
        <v>13.714547222222219</v>
      </c>
      <c r="AC293" s="123">
        <v>13.714547222222219</v>
      </c>
      <c r="AD293" s="123">
        <v>13.714547222222219</v>
      </c>
      <c r="AE293" s="123">
        <v>13.714547222222219</v>
      </c>
      <c r="AF293" s="123">
        <v>13.714547222222219</v>
      </c>
      <c r="AG293" s="123">
        <v>13.714547222222219</v>
      </c>
      <c r="AH293" s="123">
        <v>13.714547222222219</v>
      </c>
      <c r="AI293" s="123">
        <v>13.714547222222219</v>
      </c>
      <c r="AJ293" s="123">
        <v>13.714547222222219</v>
      </c>
      <c r="AK293" s="123">
        <v>13.714547222222219</v>
      </c>
      <c r="AL293" s="123">
        <v>13.714547222222219</v>
      </c>
      <c r="AM293" s="123">
        <v>13.714547222222219</v>
      </c>
    </row>
    <row r="294" spans="4:104" x14ac:dyDescent="0.25">
      <c r="D294" s="43" t="s">
        <v>846</v>
      </c>
      <c r="E294" s="123">
        <v>40.106557222222214</v>
      </c>
      <c r="F294" s="123">
        <v>40.106557222222214</v>
      </c>
      <c r="G294" s="123">
        <v>36.553747222222214</v>
      </c>
      <c r="H294" s="123">
        <v>36.303747222222214</v>
      </c>
      <c r="I294" s="123">
        <v>36.303747222222214</v>
      </c>
      <c r="J294" s="123">
        <v>30.903747222222222</v>
      </c>
      <c r="K294" s="123">
        <v>30.903747222222222</v>
      </c>
      <c r="L294" s="123">
        <v>30.903747222222222</v>
      </c>
      <c r="M294" s="123">
        <v>30.903747222222222</v>
      </c>
      <c r="N294" s="123">
        <v>30.903747222222222</v>
      </c>
      <c r="O294" s="123">
        <v>30.903747222222222</v>
      </c>
      <c r="P294" s="123">
        <v>30.903747222222222</v>
      </c>
      <c r="Q294" s="123">
        <v>14.714547222222219</v>
      </c>
      <c r="R294" s="123">
        <v>14.714547222222219</v>
      </c>
      <c r="S294" s="123">
        <v>14.714547222222219</v>
      </c>
      <c r="T294" s="123">
        <v>14.714547222222219</v>
      </c>
      <c r="U294" s="123">
        <v>14.714547222222219</v>
      </c>
      <c r="V294" s="123">
        <v>14.714547222222219</v>
      </c>
      <c r="W294" s="123">
        <v>14.714547222222219</v>
      </c>
      <c r="X294" s="123">
        <v>14.714547222222219</v>
      </c>
      <c r="Y294" s="123">
        <v>14.714547222222219</v>
      </c>
      <c r="Z294" s="123">
        <v>14.714547222222219</v>
      </c>
      <c r="AA294" s="123">
        <v>14.714547222222219</v>
      </c>
      <c r="AB294" s="123">
        <v>14.714547222222219</v>
      </c>
      <c r="AC294" s="123">
        <v>14.714547222222219</v>
      </c>
      <c r="AD294" s="123">
        <v>14.714547222222219</v>
      </c>
      <c r="AE294" s="123">
        <v>14.714547222222219</v>
      </c>
      <c r="AF294" s="123">
        <v>14.714547222222219</v>
      </c>
      <c r="AG294" s="123">
        <v>14.714547222222219</v>
      </c>
      <c r="AH294" s="123">
        <v>14.714547222222219</v>
      </c>
      <c r="AI294" s="123">
        <v>14.714547222222219</v>
      </c>
      <c r="AJ294" s="123">
        <v>14.714547222222219</v>
      </c>
      <c r="AK294" s="123">
        <v>14.714547222222219</v>
      </c>
      <c r="AL294" s="123">
        <v>14.714547222222219</v>
      </c>
      <c r="AM294" s="123">
        <v>14.714547222222219</v>
      </c>
    </row>
    <row r="295" spans="4:104" x14ac:dyDescent="0.25">
      <c r="D295" s="43" t="s">
        <v>847</v>
      </c>
      <c r="E295" s="123">
        <v>40.106557222222214</v>
      </c>
      <c r="F295" s="123">
        <v>40.106557222222214</v>
      </c>
      <c r="G295" s="123">
        <v>36.553747222222214</v>
      </c>
      <c r="H295" s="123">
        <v>36.303747222222214</v>
      </c>
      <c r="I295" s="123">
        <v>36.303747222222214</v>
      </c>
      <c r="J295" s="123">
        <v>30.903747222222222</v>
      </c>
      <c r="K295" s="123">
        <v>30.903747222222222</v>
      </c>
      <c r="L295" s="123">
        <v>30.903747222222222</v>
      </c>
      <c r="M295" s="123">
        <v>30.903747222222222</v>
      </c>
      <c r="N295" s="123">
        <v>30.903747222222222</v>
      </c>
      <c r="O295" s="123">
        <v>30.903747222222222</v>
      </c>
      <c r="P295" s="123">
        <v>30.903747222222222</v>
      </c>
      <c r="Q295" s="123">
        <v>18.514547222222223</v>
      </c>
      <c r="R295" s="123">
        <v>18.514547222222223</v>
      </c>
      <c r="S295" s="123">
        <v>18.514547222222223</v>
      </c>
      <c r="T295" s="123">
        <v>18.514547222222223</v>
      </c>
      <c r="U295" s="123">
        <v>18.514547222222223</v>
      </c>
      <c r="V295" s="123">
        <v>18.514547222222223</v>
      </c>
      <c r="W295" s="123">
        <v>18.514547222222223</v>
      </c>
      <c r="X295" s="123">
        <v>18.514547222222223</v>
      </c>
      <c r="Y295" s="123">
        <v>18.514547222222223</v>
      </c>
      <c r="Z295" s="123">
        <v>18.514547222222223</v>
      </c>
      <c r="AA295" s="123">
        <v>18.514547222222223</v>
      </c>
      <c r="AB295" s="123">
        <v>18.514547222222223</v>
      </c>
      <c r="AC295" s="123">
        <v>18.514547222222223</v>
      </c>
      <c r="AD295" s="123">
        <v>18.514547222222223</v>
      </c>
      <c r="AE295" s="123">
        <v>18.514547222222223</v>
      </c>
      <c r="AF295" s="123">
        <v>18.514547222222223</v>
      </c>
      <c r="AG295" s="123">
        <v>18.514547222222223</v>
      </c>
      <c r="AH295" s="123">
        <v>18.514547222222223</v>
      </c>
      <c r="AI295" s="123">
        <v>18.514547222222223</v>
      </c>
      <c r="AJ295" s="123">
        <v>18.514547222222223</v>
      </c>
      <c r="AK295" s="123">
        <v>18.514547222222223</v>
      </c>
      <c r="AL295" s="123">
        <v>18.514547222222223</v>
      </c>
      <c r="AM295" s="123">
        <v>18.514547222222223</v>
      </c>
    </row>
    <row r="296" spans="4:104" x14ac:dyDescent="0.25">
      <c r="D296" s="43" t="s">
        <v>848</v>
      </c>
      <c r="E296" s="123">
        <v>40.106557222222214</v>
      </c>
      <c r="F296" s="123">
        <v>40.106557222222214</v>
      </c>
      <c r="G296" s="123">
        <v>36.553747222222214</v>
      </c>
      <c r="H296" s="123">
        <v>36.303747222222214</v>
      </c>
      <c r="I296" s="123">
        <v>36.303747222222214</v>
      </c>
      <c r="J296" s="123">
        <v>30.903747222222222</v>
      </c>
      <c r="K296" s="123">
        <v>30.903747222222222</v>
      </c>
      <c r="L296" s="123">
        <v>30.903747222222222</v>
      </c>
      <c r="M296" s="123">
        <v>30.903747222222222</v>
      </c>
      <c r="N296" s="123">
        <v>30.903747222222222</v>
      </c>
      <c r="O296" s="123">
        <v>30.903747222222222</v>
      </c>
      <c r="P296" s="123">
        <v>30.903747222222222</v>
      </c>
      <c r="Q296" s="123">
        <v>19.514547222222223</v>
      </c>
      <c r="R296" s="123">
        <v>19.514547222222223</v>
      </c>
      <c r="S296" s="123">
        <v>19.514547222222223</v>
      </c>
      <c r="T296" s="123">
        <v>19.514547222222223</v>
      </c>
      <c r="U296" s="123">
        <v>19.514547222222223</v>
      </c>
      <c r="V296" s="123">
        <v>19.514547222222223</v>
      </c>
      <c r="W296" s="123">
        <v>19.514547222222223</v>
      </c>
      <c r="X296" s="123">
        <v>19.514547222222223</v>
      </c>
      <c r="Y296" s="123">
        <v>19.514547222222223</v>
      </c>
      <c r="Z296" s="123">
        <v>19.514547222222223</v>
      </c>
      <c r="AA296" s="123">
        <v>19.514547222222223</v>
      </c>
      <c r="AB296" s="123">
        <v>19.514547222222223</v>
      </c>
      <c r="AC296" s="123">
        <v>19.514547222222223</v>
      </c>
      <c r="AD296" s="123">
        <v>19.514547222222223</v>
      </c>
      <c r="AE296" s="123">
        <v>19.514547222222223</v>
      </c>
      <c r="AF296" s="123">
        <v>19.514547222222223</v>
      </c>
      <c r="AG296" s="123">
        <v>19.514547222222223</v>
      </c>
      <c r="AH296" s="123">
        <v>19.514547222222223</v>
      </c>
      <c r="AI296" s="123">
        <v>19.514547222222223</v>
      </c>
      <c r="AJ296" s="123">
        <v>19.514547222222223</v>
      </c>
      <c r="AK296" s="123">
        <v>19.514547222222223</v>
      </c>
      <c r="AL296" s="123">
        <v>19.514547222222223</v>
      </c>
      <c r="AM296" s="123">
        <v>19.514547222222223</v>
      </c>
    </row>
    <row r="297" spans="4:104" x14ac:dyDescent="0.25">
      <c r="D297" s="43" t="s">
        <v>849</v>
      </c>
      <c r="E297" s="123">
        <v>40.106557222222214</v>
      </c>
      <c r="F297" s="123">
        <v>40.106557222222214</v>
      </c>
      <c r="G297" s="123">
        <v>36.553747222222214</v>
      </c>
      <c r="H297" s="123">
        <v>36.303747222222214</v>
      </c>
      <c r="I297" s="123">
        <v>36.303747222222214</v>
      </c>
      <c r="J297" s="123">
        <v>30.903747222222222</v>
      </c>
      <c r="K297" s="123">
        <v>30.903747222222222</v>
      </c>
      <c r="L297" s="123">
        <v>30.903747222222222</v>
      </c>
      <c r="M297" s="123">
        <v>30.903747222222222</v>
      </c>
      <c r="N297" s="123">
        <v>30.903747222222222</v>
      </c>
      <c r="O297" s="123">
        <v>30.903747222222222</v>
      </c>
      <c r="P297" s="123">
        <v>30.903747222222222</v>
      </c>
      <c r="Q297" s="123">
        <v>20.714547222222219</v>
      </c>
      <c r="R297" s="123">
        <v>20.714547222222219</v>
      </c>
      <c r="S297" s="123">
        <v>20.714547222222219</v>
      </c>
      <c r="T297" s="123">
        <v>20.714547222222219</v>
      </c>
      <c r="U297" s="123">
        <v>20.714547222222219</v>
      </c>
      <c r="V297" s="123">
        <v>20.714547222222219</v>
      </c>
      <c r="W297" s="123">
        <v>20.714547222222219</v>
      </c>
      <c r="X297" s="123">
        <v>20.714547222222219</v>
      </c>
      <c r="Y297" s="123">
        <v>20.714547222222219</v>
      </c>
      <c r="Z297" s="123">
        <v>20.714547222222219</v>
      </c>
      <c r="AA297" s="123">
        <v>20.714547222222219</v>
      </c>
      <c r="AB297" s="123">
        <v>20.714547222222219</v>
      </c>
      <c r="AC297" s="123">
        <v>20.714547222222219</v>
      </c>
      <c r="AD297" s="123">
        <v>20.714547222222219</v>
      </c>
      <c r="AE297" s="123">
        <v>20.714547222222219</v>
      </c>
      <c r="AF297" s="123">
        <v>20.714547222222219</v>
      </c>
      <c r="AG297" s="123">
        <v>20.714547222222219</v>
      </c>
      <c r="AH297" s="123">
        <v>20.714547222222219</v>
      </c>
      <c r="AI297" s="123">
        <v>20.714547222222219</v>
      </c>
      <c r="AJ297" s="123">
        <v>20.714547222222219</v>
      </c>
      <c r="AK297" s="123">
        <v>20.714547222222219</v>
      </c>
      <c r="AL297" s="123">
        <v>20.714547222222219</v>
      </c>
      <c r="AM297" s="123">
        <v>20.714547222222219</v>
      </c>
    </row>
    <row r="298" spans="4:104" x14ac:dyDescent="0.25">
      <c r="D298" s="43" t="s">
        <v>850</v>
      </c>
      <c r="E298" s="123">
        <v>40.106557222222214</v>
      </c>
      <c r="F298" s="123">
        <v>40.106557222222214</v>
      </c>
      <c r="G298" s="123">
        <v>36.553747222222214</v>
      </c>
      <c r="H298" s="123">
        <v>36.303747222222214</v>
      </c>
      <c r="I298" s="123">
        <v>36.303747222222214</v>
      </c>
      <c r="J298" s="123">
        <v>30.903747222222222</v>
      </c>
      <c r="K298" s="123">
        <v>30.903747222222222</v>
      </c>
      <c r="L298" s="123">
        <v>30.903747222222222</v>
      </c>
      <c r="M298" s="123">
        <v>30.903747222222222</v>
      </c>
      <c r="N298" s="123">
        <v>30.903747222222222</v>
      </c>
      <c r="O298" s="123">
        <v>30.903747222222222</v>
      </c>
      <c r="P298" s="123">
        <v>30.903747222222222</v>
      </c>
      <c r="Q298" s="123">
        <v>24.514547222222223</v>
      </c>
      <c r="R298" s="123">
        <v>24.514547222222223</v>
      </c>
      <c r="S298" s="123">
        <v>24.514547222222223</v>
      </c>
      <c r="T298" s="123">
        <v>24.514547222222223</v>
      </c>
      <c r="U298" s="123">
        <v>24.514547222222223</v>
      </c>
      <c r="V298" s="123">
        <v>24.514547222222223</v>
      </c>
      <c r="W298" s="123">
        <v>24.514547222222223</v>
      </c>
      <c r="X298" s="123">
        <v>24.514547222222223</v>
      </c>
      <c r="Y298" s="123">
        <v>24.514547222222223</v>
      </c>
      <c r="Z298" s="123">
        <v>24.514547222222223</v>
      </c>
      <c r="AA298" s="123">
        <v>24.514547222222223</v>
      </c>
      <c r="AB298" s="123">
        <v>24.514547222222223</v>
      </c>
      <c r="AC298" s="123">
        <v>24.514547222222223</v>
      </c>
      <c r="AD298" s="123">
        <v>24.514547222222223</v>
      </c>
      <c r="AE298" s="123">
        <v>24.514547222222223</v>
      </c>
      <c r="AF298" s="123">
        <v>24.514547222222223</v>
      </c>
      <c r="AG298" s="123">
        <v>24.514547222222223</v>
      </c>
      <c r="AH298" s="123">
        <v>24.514547222222223</v>
      </c>
      <c r="AI298" s="123">
        <v>24.514547222222223</v>
      </c>
      <c r="AJ298" s="123">
        <v>24.514547222222223</v>
      </c>
      <c r="AK298" s="123">
        <v>24.514547222222223</v>
      </c>
      <c r="AL298" s="123">
        <v>24.514547222222223</v>
      </c>
      <c r="AM298" s="123">
        <v>24.514547222222223</v>
      </c>
    </row>
    <row r="299" spans="4:104" x14ac:dyDescent="0.25">
      <c r="D299" s="43" t="s">
        <v>851</v>
      </c>
      <c r="E299" s="123">
        <v>40.106557222222214</v>
      </c>
      <c r="F299" s="123">
        <v>40.106557222222214</v>
      </c>
      <c r="G299" s="123">
        <v>36.553747222222214</v>
      </c>
      <c r="H299" s="123">
        <v>36.303747222222214</v>
      </c>
      <c r="I299" s="123">
        <v>36.303747222222214</v>
      </c>
      <c r="J299" s="123">
        <v>30.903747222222222</v>
      </c>
      <c r="K299" s="123">
        <v>30.903747222222222</v>
      </c>
      <c r="L299" s="123">
        <v>30.903747222222222</v>
      </c>
      <c r="M299" s="123">
        <v>30.903747222222222</v>
      </c>
      <c r="N299" s="123">
        <v>30.903747222222222</v>
      </c>
      <c r="O299" s="123">
        <v>30.903747222222222</v>
      </c>
      <c r="P299" s="123">
        <v>30.903747222222222</v>
      </c>
      <c r="Q299" s="123">
        <v>25.514547222222223</v>
      </c>
      <c r="R299" s="123">
        <v>25.514547222222223</v>
      </c>
      <c r="S299" s="123">
        <v>25.514547222222223</v>
      </c>
      <c r="T299" s="123">
        <v>25.514547222222223</v>
      </c>
      <c r="U299" s="123">
        <v>25.514547222222223</v>
      </c>
      <c r="V299" s="123">
        <v>25.514547222222223</v>
      </c>
      <c r="W299" s="123">
        <v>25.514547222222223</v>
      </c>
      <c r="X299" s="123">
        <v>25.514547222222223</v>
      </c>
      <c r="Y299" s="123">
        <v>25.514547222222223</v>
      </c>
      <c r="Z299" s="123">
        <v>25.514547222222223</v>
      </c>
      <c r="AA299" s="123">
        <v>25.514547222222223</v>
      </c>
      <c r="AB299" s="123">
        <v>25.514547222222223</v>
      </c>
      <c r="AC299" s="123">
        <v>25.514547222222223</v>
      </c>
      <c r="AD299" s="123">
        <v>25.514547222222223</v>
      </c>
      <c r="AE299" s="123">
        <v>25.514547222222223</v>
      </c>
      <c r="AF299" s="123">
        <v>25.514547222222223</v>
      </c>
      <c r="AG299" s="123">
        <v>25.514547222222223</v>
      </c>
      <c r="AH299" s="123">
        <v>25.514547222222223</v>
      </c>
      <c r="AI299" s="123">
        <v>25.514547222222223</v>
      </c>
      <c r="AJ299" s="123">
        <v>25.514547222222223</v>
      </c>
      <c r="AK299" s="123">
        <v>25.514547222222223</v>
      </c>
      <c r="AL299" s="123">
        <v>25.514547222222223</v>
      </c>
      <c r="AM299" s="123">
        <v>25.514547222222223</v>
      </c>
    </row>
    <row r="300" spans="4:104" x14ac:dyDescent="0.25"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</row>
    <row r="301" spans="4:104" x14ac:dyDescent="0.25">
      <c r="D301" s="43" t="s">
        <v>852</v>
      </c>
      <c r="E301" s="123">
        <v>66.506557222222227</v>
      </c>
      <c r="F301" s="123">
        <v>66.506557222222227</v>
      </c>
      <c r="G301" s="123">
        <v>62.953747222222219</v>
      </c>
      <c r="H301" s="123">
        <v>62.703747222222219</v>
      </c>
      <c r="I301" s="123">
        <v>62.703747222222219</v>
      </c>
      <c r="J301" s="123">
        <v>57.303747222222221</v>
      </c>
      <c r="K301" s="123">
        <v>57.303747222222221</v>
      </c>
      <c r="L301" s="123">
        <v>57.303747222222221</v>
      </c>
      <c r="M301" s="123">
        <v>57.303747222222221</v>
      </c>
      <c r="N301" s="123">
        <v>57.303747222222221</v>
      </c>
      <c r="O301" s="123">
        <v>57.303747222222221</v>
      </c>
      <c r="P301" s="123">
        <v>57.303747222222221</v>
      </c>
      <c r="Q301" s="123">
        <v>39.414547222222218</v>
      </c>
      <c r="R301" s="123">
        <v>39.414547222222218</v>
      </c>
      <c r="S301" s="123">
        <v>39.414547222222218</v>
      </c>
      <c r="T301" s="123">
        <v>39.414547222222218</v>
      </c>
      <c r="U301" s="123">
        <v>39.414547222222218</v>
      </c>
      <c r="V301" s="123">
        <v>39.414547222222218</v>
      </c>
      <c r="W301" s="123">
        <v>39.414547222222218</v>
      </c>
      <c r="X301" s="123">
        <v>39.414547222222218</v>
      </c>
      <c r="Y301" s="123">
        <v>39.414547222222218</v>
      </c>
      <c r="Z301" s="123">
        <v>39.414547222222218</v>
      </c>
      <c r="AA301" s="123">
        <v>39.414547222222218</v>
      </c>
      <c r="AB301" s="123">
        <v>39.414547222222218</v>
      </c>
      <c r="AC301" s="123">
        <v>39.414547222222218</v>
      </c>
      <c r="AD301" s="123">
        <v>39.414547222222218</v>
      </c>
      <c r="AE301" s="123">
        <v>39.414547222222218</v>
      </c>
      <c r="AF301" s="123">
        <v>39.414547222222218</v>
      </c>
      <c r="AG301" s="123">
        <v>39.414547222222218</v>
      </c>
      <c r="AH301" s="123">
        <v>39.414547222222218</v>
      </c>
      <c r="AI301" s="123">
        <v>39.414547222222218</v>
      </c>
      <c r="AJ301" s="123">
        <v>39.414547222222218</v>
      </c>
      <c r="AK301" s="123">
        <v>39.414547222222218</v>
      </c>
      <c r="AL301" s="123">
        <v>39.414547222222218</v>
      </c>
      <c r="AM301" s="123">
        <v>39.414547222222218</v>
      </c>
    </row>
    <row r="302" spans="4:104" ht="13" thickBot="1" x14ac:dyDescent="0.3">
      <c r="D302" s="43" t="s">
        <v>853</v>
      </c>
      <c r="E302" s="123">
        <v>66.506557222222227</v>
      </c>
      <c r="F302" s="123">
        <v>66.506557222222227</v>
      </c>
      <c r="G302" s="161">
        <v>62.953747222222219</v>
      </c>
      <c r="H302" s="123">
        <v>62.703747222222219</v>
      </c>
      <c r="I302" s="123">
        <v>62.703747222222219</v>
      </c>
      <c r="J302" s="123">
        <v>57.303747222222221</v>
      </c>
      <c r="K302" s="123">
        <v>57.303747222222221</v>
      </c>
      <c r="L302" s="123">
        <v>57.303747222222221</v>
      </c>
      <c r="M302" s="123">
        <v>57.303747222222221</v>
      </c>
      <c r="N302" s="123">
        <v>57.303747222222221</v>
      </c>
      <c r="O302" s="123">
        <v>57.303747222222221</v>
      </c>
      <c r="P302" s="123">
        <v>57.303747222222221</v>
      </c>
      <c r="Q302" s="123">
        <v>40.414547222222218</v>
      </c>
      <c r="R302" s="123">
        <v>40.414547222222218</v>
      </c>
      <c r="S302" s="123">
        <v>40.414547222222218</v>
      </c>
      <c r="T302" s="123">
        <v>40.414547222222218</v>
      </c>
      <c r="U302" s="123">
        <v>40.414547222222218</v>
      </c>
      <c r="V302" s="123">
        <v>40.414547222222218</v>
      </c>
      <c r="W302" s="123">
        <v>40.414547222222218</v>
      </c>
      <c r="X302" s="123">
        <v>40.414547222222218</v>
      </c>
      <c r="Y302" s="123">
        <v>40.414547222222218</v>
      </c>
      <c r="Z302" s="123">
        <v>40.414547222222218</v>
      </c>
      <c r="AA302" s="123">
        <v>40.414547222222218</v>
      </c>
      <c r="AB302" s="123">
        <v>40.414547222222218</v>
      </c>
      <c r="AC302" s="123">
        <v>40.414547222222218</v>
      </c>
      <c r="AD302" s="123">
        <v>40.414547222222218</v>
      </c>
      <c r="AE302" s="123">
        <v>40.414547222222218</v>
      </c>
      <c r="AF302" s="123">
        <v>40.414547222222218</v>
      </c>
      <c r="AG302" s="123">
        <v>40.414547222222218</v>
      </c>
      <c r="AH302" s="123">
        <v>40.414547222222218</v>
      </c>
      <c r="AI302" s="123">
        <v>40.414547222222218</v>
      </c>
      <c r="AJ302" s="123">
        <v>40.414547222222218</v>
      </c>
      <c r="AK302" s="123">
        <v>40.414547222222218</v>
      </c>
      <c r="AL302" s="123">
        <v>40.414547222222218</v>
      </c>
      <c r="AM302" s="123">
        <v>40.414547222222218</v>
      </c>
    </row>
    <row r="303" spans="4:104" x14ac:dyDescent="0.25">
      <c r="D303" s="43" t="s">
        <v>854</v>
      </c>
      <c r="E303" s="123">
        <v>66.506557222222227</v>
      </c>
      <c r="F303" s="123">
        <v>66.506557222222227</v>
      </c>
      <c r="G303" s="658">
        <v>62.953747222222219</v>
      </c>
      <c r="H303" s="123">
        <v>62.703747222222219</v>
      </c>
      <c r="I303" s="123">
        <v>62.703747222222219</v>
      </c>
      <c r="J303" s="123">
        <v>57.303747222222221</v>
      </c>
      <c r="K303" s="123">
        <v>57.303747222222221</v>
      </c>
      <c r="L303" s="123">
        <v>57.303747222222221</v>
      </c>
      <c r="M303" s="123">
        <v>57.303747222222221</v>
      </c>
      <c r="N303" s="123">
        <v>57.303747222222221</v>
      </c>
      <c r="O303" s="123">
        <v>57.303747222222221</v>
      </c>
      <c r="P303" s="123">
        <v>57.303747222222221</v>
      </c>
      <c r="Q303" s="123">
        <v>44.214547222222215</v>
      </c>
      <c r="R303" s="123">
        <v>44.214547222222215</v>
      </c>
      <c r="S303" s="123">
        <v>44.214547222222215</v>
      </c>
      <c r="T303" s="123">
        <v>44.214547222222215</v>
      </c>
      <c r="U303" s="123">
        <v>44.214547222222215</v>
      </c>
      <c r="V303" s="123">
        <v>44.214547222222215</v>
      </c>
      <c r="W303" s="123">
        <v>44.214547222222215</v>
      </c>
      <c r="X303" s="123">
        <v>44.214547222222215</v>
      </c>
      <c r="Y303" s="123">
        <v>44.214547222222215</v>
      </c>
      <c r="Z303" s="123">
        <v>44.214547222222215</v>
      </c>
      <c r="AA303" s="123">
        <v>44.214547222222215</v>
      </c>
      <c r="AB303" s="123">
        <v>44.214547222222215</v>
      </c>
      <c r="AC303" s="123">
        <v>44.214547222222215</v>
      </c>
      <c r="AD303" s="123">
        <v>44.214547222222215</v>
      </c>
      <c r="AE303" s="123">
        <v>44.214547222222215</v>
      </c>
      <c r="AF303" s="123">
        <v>44.214547222222215</v>
      </c>
      <c r="AG303" s="123">
        <v>44.214547222222215</v>
      </c>
      <c r="AH303" s="123">
        <v>44.214547222222215</v>
      </c>
      <c r="AI303" s="123">
        <v>44.214547222222215</v>
      </c>
      <c r="AJ303" s="123">
        <v>44.214547222222215</v>
      </c>
      <c r="AK303" s="123">
        <v>44.214547222222215</v>
      </c>
      <c r="AL303" s="123">
        <v>44.214547222222215</v>
      </c>
      <c r="AM303" s="123">
        <v>44.214547222222215</v>
      </c>
    </row>
    <row r="304" spans="4:104" x14ac:dyDescent="0.25">
      <c r="D304" s="43" t="s">
        <v>855</v>
      </c>
      <c r="E304" s="123">
        <v>66.506557222222227</v>
      </c>
      <c r="F304" s="123">
        <v>66.506557222222227</v>
      </c>
      <c r="G304" s="658">
        <v>62.953747222222219</v>
      </c>
      <c r="H304" s="123">
        <v>62.703747222222219</v>
      </c>
      <c r="I304" s="123">
        <v>62.703747222222219</v>
      </c>
      <c r="J304" s="123">
        <v>57.303747222222221</v>
      </c>
      <c r="K304" s="123">
        <v>57.303747222222221</v>
      </c>
      <c r="L304" s="123">
        <v>57.303747222222221</v>
      </c>
      <c r="M304" s="123">
        <v>57.303747222222221</v>
      </c>
      <c r="N304" s="123">
        <v>57.303747222222221</v>
      </c>
      <c r="O304" s="123">
        <v>57.303747222222221</v>
      </c>
      <c r="P304" s="123">
        <v>57.303747222222221</v>
      </c>
      <c r="Q304" s="123">
        <v>45.214547222222215</v>
      </c>
      <c r="R304" s="123">
        <v>45.214547222222215</v>
      </c>
      <c r="S304" s="123">
        <v>45.214547222222215</v>
      </c>
      <c r="T304" s="123">
        <v>45.214547222222215</v>
      </c>
      <c r="U304" s="123">
        <v>45.214547222222215</v>
      </c>
      <c r="V304" s="123">
        <v>45.214547222222215</v>
      </c>
      <c r="W304" s="123">
        <v>45.214547222222215</v>
      </c>
      <c r="X304" s="123">
        <v>45.214547222222215</v>
      </c>
      <c r="Y304" s="123">
        <v>45.214547222222215</v>
      </c>
      <c r="Z304" s="123">
        <v>45.214547222222215</v>
      </c>
      <c r="AA304" s="123">
        <v>45.214547222222215</v>
      </c>
      <c r="AB304" s="123">
        <v>45.214547222222215</v>
      </c>
      <c r="AC304" s="123">
        <v>45.214547222222215</v>
      </c>
      <c r="AD304" s="123">
        <v>45.214547222222215</v>
      </c>
      <c r="AE304" s="123">
        <v>45.214547222222215</v>
      </c>
      <c r="AF304" s="123">
        <v>45.214547222222215</v>
      </c>
      <c r="AG304" s="123">
        <v>45.214547222222215</v>
      </c>
      <c r="AH304" s="123">
        <v>45.214547222222215</v>
      </c>
      <c r="AI304" s="123">
        <v>45.214547222222215</v>
      </c>
      <c r="AJ304" s="123">
        <v>45.214547222222215</v>
      </c>
      <c r="AK304" s="123">
        <v>45.214547222222215</v>
      </c>
      <c r="AL304" s="123">
        <v>45.214547222222215</v>
      </c>
      <c r="AM304" s="123">
        <v>45.214547222222215</v>
      </c>
    </row>
    <row r="305" spans="4:105" x14ac:dyDescent="0.25">
      <c r="D305" s="43" t="s">
        <v>856</v>
      </c>
      <c r="E305" s="123">
        <v>66.506557222222227</v>
      </c>
      <c r="F305" s="123">
        <v>66.506557222222227</v>
      </c>
      <c r="G305" s="658">
        <v>62.953747222222219</v>
      </c>
      <c r="H305" s="123">
        <v>62.703747222222219</v>
      </c>
      <c r="I305" s="123">
        <v>62.703747222222219</v>
      </c>
      <c r="J305" s="123">
        <v>57.303747222222221</v>
      </c>
      <c r="K305" s="123">
        <v>57.303747222222221</v>
      </c>
      <c r="L305" s="123">
        <v>57.303747222222221</v>
      </c>
      <c r="M305" s="123">
        <v>57.303747222222221</v>
      </c>
      <c r="N305" s="123">
        <v>57.303747222222221</v>
      </c>
      <c r="O305" s="123">
        <v>57.303747222222221</v>
      </c>
      <c r="P305" s="123">
        <v>57.303747222222221</v>
      </c>
      <c r="Q305" s="123">
        <v>46.414547222222218</v>
      </c>
      <c r="R305" s="123">
        <v>46.414547222222218</v>
      </c>
      <c r="S305" s="123">
        <v>46.414547222222218</v>
      </c>
      <c r="T305" s="123">
        <v>46.414547222222218</v>
      </c>
      <c r="U305" s="123">
        <v>46.414547222222218</v>
      </c>
      <c r="V305" s="123">
        <v>46.414547222222218</v>
      </c>
      <c r="W305" s="123">
        <v>46.414547222222218</v>
      </c>
      <c r="X305" s="123">
        <v>46.414547222222218</v>
      </c>
      <c r="Y305" s="123">
        <v>46.414547222222218</v>
      </c>
      <c r="Z305" s="123">
        <v>46.414547222222218</v>
      </c>
      <c r="AA305" s="123">
        <v>46.414547222222218</v>
      </c>
      <c r="AB305" s="123">
        <v>46.414547222222218</v>
      </c>
      <c r="AC305" s="123">
        <v>46.414547222222218</v>
      </c>
      <c r="AD305" s="123">
        <v>46.414547222222218</v>
      </c>
      <c r="AE305" s="123">
        <v>46.414547222222218</v>
      </c>
      <c r="AF305" s="123">
        <v>46.414547222222218</v>
      </c>
      <c r="AG305" s="123">
        <v>46.414547222222218</v>
      </c>
      <c r="AH305" s="123">
        <v>46.414547222222218</v>
      </c>
      <c r="AI305" s="123">
        <v>46.414547222222218</v>
      </c>
      <c r="AJ305" s="123">
        <v>46.414547222222218</v>
      </c>
      <c r="AK305" s="123">
        <v>46.414547222222218</v>
      </c>
      <c r="AL305" s="123">
        <v>46.414547222222218</v>
      </c>
      <c r="AM305" s="123">
        <v>46.414547222222218</v>
      </c>
    </row>
    <row r="306" spans="4:105" x14ac:dyDescent="0.25">
      <c r="D306" s="43" t="s">
        <v>857</v>
      </c>
      <c r="E306" s="123">
        <v>66.506557222222227</v>
      </c>
      <c r="F306" s="123">
        <v>66.506557222222227</v>
      </c>
      <c r="G306" s="658">
        <v>62.953747222222219</v>
      </c>
      <c r="H306" s="123">
        <v>62.703747222222219</v>
      </c>
      <c r="I306" s="123">
        <v>62.703747222222219</v>
      </c>
      <c r="J306" s="123">
        <v>57.303747222222221</v>
      </c>
      <c r="K306" s="123">
        <v>57.303747222222221</v>
      </c>
      <c r="L306" s="123">
        <v>57.303747222222221</v>
      </c>
      <c r="M306" s="123">
        <v>57.303747222222221</v>
      </c>
      <c r="N306" s="123">
        <v>57.303747222222221</v>
      </c>
      <c r="O306" s="123">
        <v>57.303747222222221</v>
      </c>
      <c r="P306" s="123">
        <v>57.303747222222221</v>
      </c>
      <c r="Q306" s="123">
        <v>50.214547222222215</v>
      </c>
      <c r="R306" s="123">
        <v>50.214547222222215</v>
      </c>
      <c r="S306" s="123">
        <v>50.214547222222215</v>
      </c>
      <c r="T306" s="123">
        <v>50.214547222222215</v>
      </c>
      <c r="U306" s="123">
        <v>50.214547222222215</v>
      </c>
      <c r="V306" s="123">
        <v>50.214547222222215</v>
      </c>
      <c r="W306" s="123">
        <v>50.214547222222215</v>
      </c>
      <c r="X306" s="123">
        <v>50.214547222222215</v>
      </c>
      <c r="Y306" s="123">
        <v>50.214547222222215</v>
      </c>
      <c r="Z306" s="123">
        <v>50.214547222222215</v>
      </c>
      <c r="AA306" s="123">
        <v>50.214547222222215</v>
      </c>
      <c r="AB306" s="123">
        <v>50.214547222222215</v>
      </c>
      <c r="AC306" s="123">
        <v>50.214547222222215</v>
      </c>
      <c r="AD306" s="123">
        <v>50.214547222222215</v>
      </c>
      <c r="AE306" s="123">
        <v>50.214547222222215</v>
      </c>
      <c r="AF306" s="123">
        <v>50.214547222222215</v>
      </c>
      <c r="AG306" s="123">
        <v>50.214547222222215</v>
      </c>
      <c r="AH306" s="123">
        <v>50.214547222222215</v>
      </c>
      <c r="AI306" s="123">
        <v>50.214547222222215</v>
      </c>
      <c r="AJ306" s="123">
        <v>50.214547222222215</v>
      </c>
      <c r="AK306" s="123">
        <v>50.214547222222215</v>
      </c>
      <c r="AL306" s="123">
        <v>50.214547222222215</v>
      </c>
      <c r="AM306" s="123">
        <v>50.214547222222215</v>
      </c>
    </row>
    <row r="307" spans="4:105" x14ac:dyDescent="0.25">
      <c r="D307" s="43" t="s">
        <v>858</v>
      </c>
      <c r="E307" s="123">
        <v>66.506557222222227</v>
      </c>
      <c r="F307" s="123">
        <v>66.506557222222227</v>
      </c>
      <c r="G307" s="658">
        <v>62.953747222222219</v>
      </c>
      <c r="H307" s="123">
        <v>62.703747222222219</v>
      </c>
      <c r="I307" s="123">
        <v>62.703747222222219</v>
      </c>
      <c r="J307" s="123">
        <v>57.303747222222221</v>
      </c>
      <c r="K307" s="123">
        <v>57.303747222222221</v>
      </c>
      <c r="L307" s="123">
        <v>57.303747222222221</v>
      </c>
      <c r="M307" s="123">
        <v>57.303747222222221</v>
      </c>
      <c r="N307" s="123">
        <v>57.303747222222221</v>
      </c>
      <c r="O307" s="123">
        <v>57.303747222222221</v>
      </c>
      <c r="P307" s="123">
        <v>57.303747222222221</v>
      </c>
      <c r="Q307" s="123">
        <v>51.214547222222215</v>
      </c>
      <c r="R307" s="123">
        <v>51.214547222222215</v>
      </c>
      <c r="S307" s="123">
        <v>51.214547222222215</v>
      </c>
      <c r="T307" s="123">
        <v>51.214547222222215</v>
      </c>
      <c r="U307" s="123">
        <v>51.214547222222215</v>
      </c>
      <c r="V307" s="123">
        <v>51.214547222222215</v>
      </c>
      <c r="W307" s="123">
        <v>51.214547222222215</v>
      </c>
      <c r="X307" s="123">
        <v>51.214547222222215</v>
      </c>
      <c r="Y307" s="123">
        <v>51.214547222222215</v>
      </c>
      <c r="Z307" s="123">
        <v>51.214547222222215</v>
      </c>
      <c r="AA307" s="123">
        <v>51.214547222222215</v>
      </c>
      <c r="AB307" s="123">
        <v>51.214547222222215</v>
      </c>
      <c r="AC307" s="123">
        <v>51.214547222222215</v>
      </c>
      <c r="AD307" s="123">
        <v>51.214547222222215</v>
      </c>
      <c r="AE307" s="123">
        <v>51.214547222222215</v>
      </c>
      <c r="AF307" s="123">
        <v>51.214547222222215</v>
      </c>
      <c r="AG307" s="123">
        <v>51.214547222222215</v>
      </c>
      <c r="AH307" s="123">
        <v>51.214547222222215</v>
      </c>
      <c r="AI307" s="123">
        <v>51.214547222222215</v>
      </c>
      <c r="AJ307" s="123">
        <v>51.214547222222215</v>
      </c>
      <c r="AK307" s="123">
        <v>51.214547222222215</v>
      </c>
      <c r="AL307" s="123">
        <v>51.214547222222215</v>
      </c>
      <c r="AM307" s="123">
        <v>51.214547222222215</v>
      </c>
    </row>
    <row r="308" spans="4:105" x14ac:dyDescent="0.25"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</row>
    <row r="310" spans="4:105" ht="13" thickBot="1" x14ac:dyDescent="0.3"/>
    <row r="311" spans="4:105" ht="15" thickBot="1" x14ac:dyDescent="0.4">
      <c r="E311" s="412" t="s">
        <v>461</v>
      </c>
      <c r="F311" s="134" t="s">
        <v>465</v>
      </c>
      <c r="G311" s="134" t="s">
        <v>462</v>
      </c>
      <c r="H311" s="134" t="s">
        <v>463</v>
      </c>
      <c r="I311" s="134" t="s">
        <v>206</v>
      </c>
      <c r="J311" s="134" t="s">
        <v>464</v>
      </c>
      <c r="K311" s="134" t="s">
        <v>442</v>
      </c>
      <c r="L311" s="141">
        <v>1</v>
      </c>
      <c r="M311" s="43">
        <v>2</v>
      </c>
      <c r="N311" s="43">
        <v>3</v>
      </c>
      <c r="O311" s="43">
        <f>N311+0.0000001</f>
        <v>3.0000000999999998</v>
      </c>
      <c r="P311" s="43">
        <v>4</v>
      </c>
      <c r="Q311" s="43">
        <v>5</v>
      </c>
      <c r="R311" s="43">
        <f>Q311+0.0000001</f>
        <v>5.0000001000000003</v>
      </c>
      <c r="S311" s="43">
        <v>6</v>
      </c>
      <c r="T311" s="43">
        <v>7</v>
      </c>
      <c r="U311" s="43">
        <v>8</v>
      </c>
      <c r="V311" s="43">
        <f>U311+0.0000001</f>
        <v>8.0000000999999994</v>
      </c>
      <c r="W311" s="43">
        <v>9</v>
      </c>
      <c r="X311" s="43">
        <v>10</v>
      </c>
      <c r="Y311" s="43">
        <v>11</v>
      </c>
      <c r="Z311" s="43">
        <v>12</v>
      </c>
      <c r="AA311" s="43">
        <v>13</v>
      </c>
      <c r="AB311" s="43">
        <v>14</v>
      </c>
      <c r="AC311" s="43">
        <v>15</v>
      </c>
      <c r="AD311" s="43">
        <v>16</v>
      </c>
      <c r="AE311" s="43">
        <v>17</v>
      </c>
      <c r="AF311" s="43">
        <v>18</v>
      </c>
      <c r="AG311" s="43">
        <v>19</v>
      </c>
      <c r="AH311" s="43">
        <v>20</v>
      </c>
      <c r="AI311" s="43">
        <v>21</v>
      </c>
      <c r="AJ311" s="43">
        <v>22</v>
      </c>
      <c r="AK311" s="43">
        <v>23</v>
      </c>
      <c r="AL311" s="43">
        <v>24</v>
      </c>
      <c r="AM311" s="43">
        <v>25</v>
      </c>
      <c r="AN311" s="43">
        <v>26</v>
      </c>
      <c r="AO311" s="43">
        <v>27</v>
      </c>
      <c r="AP311" s="43">
        <v>28</v>
      </c>
      <c r="AQ311" s="43">
        <v>29</v>
      </c>
      <c r="AR311" s="46">
        <v>30</v>
      </c>
      <c r="AS311" s="287">
        <v>31</v>
      </c>
      <c r="AT311" s="287">
        <v>32</v>
      </c>
      <c r="AU311" s="287">
        <v>33</v>
      </c>
      <c r="AV311" s="287">
        <v>34</v>
      </c>
      <c r="AW311" s="287">
        <v>35</v>
      </c>
      <c r="AX311" s="287">
        <v>36</v>
      </c>
      <c r="AY311" s="287">
        <v>37</v>
      </c>
      <c r="AZ311" s="287">
        <v>38</v>
      </c>
      <c r="BA311" s="287">
        <v>39</v>
      </c>
      <c r="BB311" s="287">
        <v>40</v>
      </c>
      <c r="BC311" s="287">
        <v>41</v>
      </c>
      <c r="BD311" s="287">
        <v>42</v>
      </c>
      <c r="BE311" s="287">
        <v>43</v>
      </c>
      <c r="BF311" s="287">
        <v>44</v>
      </c>
      <c r="BG311" s="287">
        <v>45</v>
      </c>
      <c r="BH311" s="287">
        <v>46</v>
      </c>
      <c r="BI311" s="287">
        <v>47</v>
      </c>
      <c r="BJ311" s="287">
        <v>48</v>
      </c>
      <c r="BK311" s="287">
        <v>49</v>
      </c>
      <c r="BL311" s="287">
        <v>50</v>
      </c>
      <c r="BM311" s="287">
        <v>51</v>
      </c>
      <c r="BN311" s="287">
        <v>52</v>
      </c>
      <c r="BO311" s="287">
        <v>53</v>
      </c>
      <c r="BP311" s="287">
        <v>54</v>
      </c>
      <c r="BQ311" s="287">
        <v>55</v>
      </c>
      <c r="BR311" s="287">
        <v>56</v>
      </c>
      <c r="BS311" s="287">
        <v>57</v>
      </c>
      <c r="BT311" s="287">
        <v>58</v>
      </c>
      <c r="BU311" s="287">
        <v>59</v>
      </c>
      <c r="BV311" s="287">
        <v>60</v>
      </c>
      <c r="BW311" s="287">
        <v>61</v>
      </c>
      <c r="BX311" s="287">
        <v>62</v>
      </c>
      <c r="BY311" s="287">
        <v>63</v>
      </c>
      <c r="BZ311" s="287">
        <v>64</v>
      </c>
      <c r="CA311" s="287">
        <v>65</v>
      </c>
      <c r="CB311" s="287">
        <v>66</v>
      </c>
      <c r="CC311" s="287">
        <v>67</v>
      </c>
      <c r="CD311" s="287">
        <v>68</v>
      </c>
      <c r="CE311" s="287">
        <v>69</v>
      </c>
      <c r="CF311" s="287">
        <v>70</v>
      </c>
      <c r="CG311" s="287">
        <v>71</v>
      </c>
      <c r="CH311" s="287">
        <v>72</v>
      </c>
      <c r="CI311" s="287">
        <v>73</v>
      </c>
      <c r="CJ311" s="287">
        <v>74</v>
      </c>
      <c r="CK311" s="287">
        <v>75</v>
      </c>
      <c r="CL311" s="287">
        <v>76</v>
      </c>
      <c r="CM311" s="287">
        <v>77</v>
      </c>
      <c r="CN311" s="287">
        <v>78</v>
      </c>
      <c r="CO311" s="287">
        <v>79</v>
      </c>
      <c r="CP311" s="287">
        <v>80</v>
      </c>
      <c r="CQ311" s="287">
        <v>81</v>
      </c>
      <c r="CR311" s="287">
        <v>82</v>
      </c>
      <c r="CS311" s="287">
        <v>83</v>
      </c>
      <c r="CT311" s="287">
        <v>84</v>
      </c>
      <c r="CU311" s="287">
        <v>85</v>
      </c>
      <c r="CV311" s="287">
        <v>86</v>
      </c>
      <c r="CW311" s="287">
        <v>87</v>
      </c>
      <c r="CX311" s="287">
        <v>88</v>
      </c>
      <c r="CY311" s="287">
        <v>89</v>
      </c>
      <c r="CZ311" s="287">
        <v>90</v>
      </c>
      <c r="DA311" s="287">
        <v>91</v>
      </c>
    </row>
    <row r="312" spans="4:105" x14ac:dyDescent="0.25">
      <c r="D312" s="43" t="s">
        <v>859</v>
      </c>
      <c r="E312" s="121">
        <v>2012.5529800925926</v>
      </c>
      <c r="F312" s="121">
        <v>2012.5529800925926</v>
      </c>
      <c r="G312" s="121">
        <v>12.552980092592588</v>
      </c>
      <c r="H312" s="121">
        <v>12.552980092592588</v>
      </c>
      <c r="I312" s="121">
        <v>12.552980092592588</v>
      </c>
      <c r="J312" s="121">
        <v>12.552980092592588</v>
      </c>
      <c r="K312" s="121">
        <v>12.552980092592588</v>
      </c>
      <c r="L312" s="121">
        <v>12.552980092592588</v>
      </c>
      <c r="M312" s="121">
        <v>12.552980092592588</v>
      </c>
      <c r="N312" s="121">
        <v>12.552980092592588</v>
      </c>
      <c r="O312" s="121">
        <v>12.552980092592588</v>
      </c>
      <c r="P312" s="121">
        <v>12.552980092592588</v>
      </c>
      <c r="Q312" s="121">
        <v>12.552980092592588</v>
      </c>
      <c r="R312" s="121">
        <v>12.552980092592588</v>
      </c>
      <c r="S312" s="121">
        <v>12.552980092592588</v>
      </c>
      <c r="T312" s="121">
        <v>12.552980092592588</v>
      </c>
      <c r="U312" s="121">
        <v>12.552980092592588</v>
      </c>
      <c r="V312" s="121">
        <v>12.552980092592588</v>
      </c>
      <c r="W312" s="121">
        <v>12.552980092592588</v>
      </c>
      <c r="X312" s="121">
        <v>12.552980092592588</v>
      </c>
      <c r="Y312" s="121">
        <v>12.552980092592588</v>
      </c>
      <c r="Z312" s="121">
        <v>12.552980092592588</v>
      </c>
      <c r="AA312" s="121">
        <v>12.552980092592588</v>
      </c>
      <c r="AB312" s="121">
        <v>12.552980092592588</v>
      </c>
      <c r="AC312" s="121">
        <v>12.552980092592588</v>
      </c>
      <c r="AD312" s="121">
        <v>12.552980092592588</v>
      </c>
      <c r="AE312" s="121">
        <v>12.552980092592588</v>
      </c>
      <c r="AF312" s="121">
        <v>12.552980092592588</v>
      </c>
      <c r="AG312" s="121">
        <v>12.552980092592588</v>
      </c>
      <c r="AH312" s="121">
        <v>12.552980092592588</v>
      </c>
      <c r="AI312" s="121">
        <v>12.552980092592588</v>
      </c>
      <c r="AJ312" s="121">
        <v>12.552980092592588</v>
      </c>
      <c r="AK312" s="121">
        <v>12.552980092592588</v>
      </c>
      <c r="AL312" s="121">
        <v>12.552980092592588</v>
      </c>
      <c r="AM312" s="121">
        <v>12.552980092592588</v>
      </c>
      <c r="AN312" s="121">
        <v>12.552980092592588</v>
      </c>
      <c r="AO312" s="121">
        <v>12.552980092592588</v>
      </c>
      <c r="AP312" s="121">
        <v>12.552980092592588</v>
      </c>
      <c r="AQ312" s="121">
        <v>12.552980092592588</v>
      </c>
      <c r="AR312" s="121">
        <v>12.552980092592588</v>
      </c>
      <c r="AS312" s="121">
        <v>12.552980092592588</v>
      </c>
      <c r="AT312" s="121">
        <v>12.552980092592588</v>
      </c>
      <c r="AU312" s="121">
        <v>12.552980092592588</v>
      </c>
      <c r="AV312" s="121">
        <v>12.552980092592588</v>
      </c>
      <c r="AW312" s="121">
        <v>12.552980092592588</v>
      </c>
      <c r="AX312" s="121">
        <v>12.552980092592588</v>
      </c>
      <c r="AY312" s="121">
        <v>12.552980092592588</v>
      </c>
      <c r="AZ312" s="121">
        <v>12.552980092592588</v>
      </c>
      <c r="BA312" s="121">
        <v>12.552980092592588</v>
      </c>
      <c r="BB312" s="121">
        <v>12.552980092592588</v>
      </c>
      <c r="BC312" s="121">
        <v>12.552980092592588</v>
      </c>
      <c r="BD312" s="121">
        <v>12.552980092592588</v>
      </c>
      <c r="BE312" s="121">
        <v>12.552980092592588</v>
      </c>
      <c r="BF312" s="121">
        <v>12.552980092592588</v>
      </c>
      <c r="BG312" s="121">
        <v>12.552980092592588</v>
      </c>
      <c r="BH312" s="121">
        <v>12.552980092592588</v>
      </c>
      <c r="BI312" s="121">
        <v>12.552980092592588</v>
      </c>
      <c r="BJ312" s="121">
        <v>12.552980092592588</v>
      </c>
      <c r="BK312" s="121">
        <v>12.552980092592588</v>
      </c>
      <c r="BL312" s="121">
        <v>12.552980092592588</v>
      </c>
      <c r="BM312" s="121">
        <v>12.552980092592588</v>
      </c>
      <c r="BN312" s="121">
        <v>12.552980092592588</v>
      </c>
      <c r="BO312" s="121">
        <v>12.552980092592588</v>
      </c>
      <c r="BP312" s="121">
        <v>12.552980092592588</v>
      </c>
      <c r="BQ312" s="121">
        <v>12.552980092592588</v>
      </c>
      <c r="BR312" s="121">
        <v>12.552980092592588</v>
      </c>
      <c r="BS312" s="121">
        <v>12.552980092592588</v>
      </c>
      <c r="BT312" s="121">
        <v>12.552980092592588</v>
      </c>
      <c r="BU312" s="121">
        <v>12.552980092592588</v>
      </c>
      <c r="BV312" s="121">
        <v>12.552980092592588</v>
      </c>
      <c r="BW312" s="121">
        <v>12.552980092592588</v>
      </c>
      <c r="BX312" s="121">
        <v>12.552980092592588</v>
      </c>
      <c r="BY312" s="121">
        <v>12.552980092592588</v>
      </c>
      <c r="BZ312" s="121">
        <v>12.552980092592588</v>
      </c>
      <c r="CA312" s="121">
        <v>12.552980092592588</v>
      </c>
      <c r="CB312" s="121">
        <v>12.552980092592588</v>
      </c>
      <c r="CC312" s="121">
        <v>12.552980092592588</v>
      </c>
      <c r="CD312" s="121">
        <v>12.552980092592588</v>
      </c>
      <c r="CE312" s="121">
        <v>12.552980092592588</v>
      </c>
      <c r="CF312" s="121">
        <v>12.552980092592588</v>
      </c>
      <c r="CG312" s="121">
        <v>12.552980092592588</v>
      </c>
      <c r="CH312" s="121">
        <v>12.552980092592588</v>
      </c>
      <c r="CI312" s="121">
        <v>12.552980092592588</v>
      </c>
      <c r="CJ312" s="121">
        <v>12.552980092592588</v>
      </c>
      <c r="CK312" s="121">
        <v>12.552980092592588</v>
      </c>
      <c r="CL312" s="121">
        <v>12.552980092592588</v>
      </c>
      <c r="CM312" s="121">
        <v>12.552980092592588</v>
      </c>
      <c r="CN312" s="121">
        <v>12.552980092592588</v>
      </c>
      <c r="CO312" s="121">
        <v>12.552980092592588</v>
      </c>
      <c r="CP312" s="121">
        <v>12.552980092592588</v>
      </c>
      <c r="CQ312" s="121">
        <v>12.552980092592588</v>
      </c>
      <c r="CR312" s="121">
        <v>12.552980092592588</v>
      </c>
      <c r="CS312" s="121">
        <v>12.552980092592588</v>
      </c>
      <c r="CT312" s="121">
        <v>12.552980092592588</v>
      </c>
      <c r="CU312" s="121">
        <v>12.552980092592588</v>
      </c>
      <c r="CV312" s="121">
        <v>12.552980092592588</v>
      </c>
      <c r="CW312" s="121">
        <v>12.552980092592588</v>
      </c>
      <c r="CX312" s="121">
        <v>12.552980092592588</v>
      </c>
      <c r="CY312" s="121">
        <v>12.552980092592588</v>
      </c>
      <c r="CZ312" s="121">
        <v>12.552980092592588</v>
      </c>
    </row>
    <row r="313" spans="4:105" x14ac:dyDescent="0.25">
      <c r="D313" s="43" t="s">
        <v>860</v>
      </c>
      <c r="E313" s="121">
        <v>2014.1429800925926</v>
      </c>
      <c r="F313" s="121">
        <v>2014.1429800925926</v>
      </c>
      <c r="G313" s="121">
        <v>14.142980092592587</v>
      </c>
      <c r="H313" s="121">
        <v>14.142980092592587</v>
      </c>
      <c r="I313" s="121">
        <v>14.142980092592587</v>
      </c>
      <c r="J313" s="121">
        <v>14.142980092592587</v>
      </c>
      <c r="K313" s="121">
        <v>14.142980092592587</v>
      </c>
      <c r="L313" s="121">
        <v>14.142980092592587</v>
      </c>
      <c r="M313" s="121">
        <v>14.142980092592587</v>
      </c>
      <c r="N313" s="121">
        <v>14.142980092592587</v>
      </c>
      <c r="O313" s="121">
        <v>14.142980092592587</v>
      </c>
      <c r="P313" s="121">
        <v>14.142980092592587</v>
      </c>
      <c r="Q313" s="121">
        <v>14.142980092592587</v>
      </c>
      <c r="R313" s="121">
        <v>14.142980092592587</v>
      </c>
      <c r="S313" s="121">
        <v>14.142980092592587</v>
      </c>
      <c r="T313" s="121">
        <v>14.142980092592587</v>
      </c>
      <c r="U313" s="121">
        <v>14.142980092592587</v>
      </c>
      <c r="V313" s="121">
        <v>14.142980092592587</v>
      </c>
      <c r="W313" s="121">
        <v>14.142980092592587</v>
      </c>
      <c r="X313" s="121">
        <v>14.142980092592587</v>
      </c>
      <c r="Y313" s="121">
        <v>14.142980092592587</v>
      </c>
      <c r="Z313" s="121">
        <v>14.142980092592587</v>
      </c>
      <c r="AA313" s="121">
        <v>14.142980092592587</v>
      </c>
      <c r="AB313" s="121">
        <v>14.142980092592587</v>
      </c>
      <c r="AC313" s="121">
        <v>14.142980092592587</v>
      </c>
      <c r="AD313" s="121">
        <v>14.142980092592587</v>
      </c>
      <c r="AE313" s="121">
        <v>14.142980092592587</v>
      </c>
      <c r="AF313" s="121">
        <v>14.142980092592587</v>
      </c>
      <c r="AG313" s="121">
        <v>14.142980092592587</v>
      </c>
      <c r="AH313" s="121">
        <v>14.142980092592587</v>
      </c>
      <c r="AI313" s="121">
        <v>14.142980092592587</v>
      </c>
      <c r="AJ313" s="121">
        <v>14.142980092592587</v>
      </c>
      <c r="AK313" s="121">
        <v>14.142980092592587</v>
      </c>
      <c r="AL313" s="121">
        <v>14.142980092592587</v>
      </c>
      <c r="AM313" s="121">
        <v>14.142980092592587</v>
      </c>
      <c r="AN313" s="121">
        <v>14.142980092592587</v>
      </c>
      <c r="AO313" s="121">
        <v>14.142980092592587</v>
      </c>
      <c r="AP313" s="121">
        <v>14.142980092592587</v>
      </c>
      <c r="AQ313" s="121">
        <v>14.142980092592587</v>
      </c>
      <c r="AR313" s="121">
        <v>14.142980092592587</v>
      </c>
      <c r="AS313" s="121">
        <v>14.142980092592587</v>
      </c>
      <c r="AT313" s="121">
        <v>14.142980092592587</v>
      </c>
      <c r="AU313" s="121">
        <v>14.142980092592587</v>
      </c>
      <c r="AV313" s="121">
        <v>14.142980092592587</v>
      </c>
      <c r="AW313" s="121">
        <v>14.142980092592587</v>
      </c>
      <c r="AX313" s="121">
        <v>14.142980092592587</v>
      </c>
      <c r="AY313" s="121">
        <v>14.142980092592587</v>
      </c>
      <c r="AZ313" s="121">
        <v>14.142980092592587</v>
      </c>
      <c r="BA313" s="121">
        <v>14.142980092592587</v>
      </c>
      <c r="BB313" s="121">
        <v>14.142980092592587</v>
      </c>
      <c r="BC313" s="121">
        <v>14.142980092592587</v>
      </c>
      <c r="BD313" s="121">
        <v>14.142980092592587</v>
      </c>
      <c r="BE313" s="121">
        <v>14.142980092592587</v>
      </c>
      <c r="BF313" s="121">
        <v>14.142980092592587</v>
      </c>
      <c r="BG313" s="121">
        <v>14.142980092592587</v>
      </c>
      <c r="BH313" s="121">
        <v>14.142980092592587</v>
      </c>
      <c r="BI313" s="121">
        <v>14.142980092592587</v>
      </c>
      <c r="BJ313" s="121">
        <v>14.142980092592587</v>
      </c>
      <c r="BK313" s="121">
        <v>14.142980092592587</v>
      </c>
      <c r="BL313" s="121">
        <v>14.142980092592587</v>
      </c>
      <c r="BM313" s="121">
        <v>14.142980092592587</v>
      </c>
      <c r="BN313" s="121">
        <v>14.142980092592587</v>
      </c>
      <c r="BO313" s="121">
        <v>14.142980092592587</v>
      </c>
      <c r="BP313" s="121">
        <v>14.142980092592587</v>
      </c>
      <c r="BQ313" s="121">
        <v>14.142980092592587</v>
      </c>
      <c r="BR313" s="121">
        <v>14.142980092592587</v>
      </c>
      <c r="BS313" s="121">
        <v>14.142980092592587</v>
      </c>
      <c r="BT313" s="121">
        <v>14.142980092592587</v>
      </c>
      <c r="BU313" s="121">
        <v>14.142980092592587</v>
      </c>
      <c r="BV313" s="121">
        <v>14.142980092592587</v>
      </c>
      <c r="BW313" s="121">
        <v>14.142980092592587</v>
      </c>
      <c r="BX313" s="121">
        <v>14.142980092592587</v>
      </c>
      <c r="BY313" s="121">
        <v>14.142980092592587</v>
      </c>
      <c r="BZ313" s="121">
        <v>14.142980092592587</v>
      </c>
      <c r="CA313" s="121">
        <v>14.142980092592587</v>
      </c>
      <c r="CB313" s="121">
        <v>14.142980092592587</v>
      </c>
      <c r="CC313" s="121">
        <v>14.142980092592587</v>
      </c>
      <c r="CD313" s="121">
        <v>14.142980092592587</v>
      </c>
      <c r="CE313" s="121">
        <v>14.142980092592587</v>
      </c>
      <c r="CF313" s="121">
        <v>14.142980092592587</v>
      </c>
      <c r="CG313" s="121">
        <v>14.142980092592587</v>
      </c>
      <c r="CH313" s="121">
        <v>14.142980092592587</v>
      </c>
      <c r="CI313" s="121">
        <v>14.142980092592587</v>
      </c>
      <c r="CJ313" s="121">
        <v>14.142980092592587</v>
      </c>
      <c r="CK313" s="121">
        <v>14.142980092592587</v>
      </c>
      <c r="CL313" s="121">
        <v>14.142980092592587</v>
      </c>
      <c r="CM313" s="121">
        <v>14.142980092592587</v>
      </c>
      <c r="CN313" s="121">
        <v>14.142980092592587</v>
      </c>
      <c r="CO313" s="121">
        <v>14.142980092592587</v>
      </c>
      <c r="CP313" s="121">
        <v>14.142980092592587</v>
      </c>
      <c r="CQ313" s="121">
        <v>14.142980092592587</v>
      </c>
      <c r="CR313" s="121">
        <v>14.142980092592587</v>
      </c>
      <c r="CS313" s="121">
        <v>14.142980092592587</v>
      </c>
      <c r="CT313" s="121">
        <v>14.142980092592587</v>
      </c>
      <c r="CU313" s="121">
        <v>14.142980092592587</v>
      </c>
      <c r="CV313" s="121">
        <v>14.142980092592587</v>
      </c>
      <c r="CW313" s="121">
        <v>14.142980092592587</v>
      </c>
      <c r="CX313" s="121">
        <v>14.142980092592587</v>
      </c>
      <c r="CY313" s="121">
        <v>14.142980092592587</v>
      </c>
      <c r="CZ313" s="121">
        <v>14.142980092592587</v>
      </c>
    </row>
    <row r="346" spans="4:16" x14ac:dyDescent="0.25">
      <c r="D346" s="43" t="s">
        <v>548</v>
      </c>
      <c r="P346" s="43" t="s">
        <v>549</v>
      </c>
    </row>
    <row r="347" spans="4:16" x14ac:dyDescent="0.25">
      <c r="D347" s="43" t="s">
        <v>545</v>
      </c>
      <c r="E347" s="121" t="s">
        <v>546</v>
      </c>
      <c r="P347" s="43" t="s">
        <v>550</v>
      </c>
    </row>
    <row r="348" spans="4:16" x14ac:dyDescent="0.25">
      <c r="D348" s="43" t="s">
        <v>558</v>
      </c>
    </row>
    <row r="351" spans="4:16" x14ac:dyDescent="0.25">
      <c r="D351" s="43" t="s">
        <v>209</v>
      </c>
      <c r="E351" s="121" t="s">
        <v>556</v>
      </c>
    </row>
    <row r="352" spans="4:16" x14ac:dyDescent="0.25">
      <c r="D352" s="43" t="s">
        <v>547</v>
      </c>
      <c r="E352" s="121" t="s">
        <v>556</v>
      </c>
    </row>
    <row r="353" spans="4:35" x14ac:dyDescent="0.25">
      <c r="D353" s="43" t="s">
        <v>557</v>
      </c>
      <c r="E353" s="121" t="s">
        <v>556</v>
      </c>
    </row>
    <row r="354" spans="4:35" ht="13" thickBot="1" x14ac:dyDescent="0.3"/>
    <row r="355" spans="4:35" ht="15" thickBot="1" x14ac:dyDescent="0.3">
      <c r="E355" s="529" t="s">
        <v>559</v>
      </c>
      <c r="F355" s="530" t="s">
        <v>560</v>
      </c>
      <c r="G355" s="530" t="s">
        <v>561</v>
      </c>
      <c r="H355" s="530" t="s">
        <v>562</v>
      </c>
      <c r="I355" s="43" t="s">
        <v>574</v>
      </c>
    </row>
    <row r="356" spans="4:35" ht="13" thickBot="1" x14ac:dyDescent="0.3"/>
    <row r="357" spans="4:35" ht="44" thickBot="1" x14ac:dyDescent="0.3">
      <c r="M357" s="531" t="s">
        <v>563</v>
      </c>
      <c r="N357" s="532" t="s">
        <v>418</v>
      </c>
      <c r="O357" s="532" t="s">
        <v>564</v>
      </c>
      <c r="P357" s="532" t="s">
        <v>565</v>
      </c>
      <c r="Q357" s="533">
        <v>400</v>
      </c>
      <c r="V357" s="1092" t="s">
        <v>628</v>
      </c>
      <c r="W357" s="1093"/>
      <c r="X357" s="639" t="s">
        <v>442</v>
      </c>
      <c r="Y357" s="639" t="s">
        <v>629</v>
      </c>
      <c r="Z357" s="639" t="s">
        <v>630</v>
      </c>
      <c r="AA357" s="640" t="s">
        <v>631</v>
      </c>
    </row>
    <row r="358" spans="4:35" ht="29.5" thickBot="1" x14ac:dyDescent="0.3">
      <c r="M358" s="531" t="s">
        <v>277</v>
      </c>
      <c r="N358" s="532" t="s">
        <v>566</v>
      </c>
      <c r="O358" s="532" t="s">
        <v>567</v>
      </c>
      <c r="P358" s="532"/>
      <c r="Q358" s="533">
        <v>43</v>
      </c>
      <c r="V358" s="1094" t="s">
        <v>543</v>
      </c>
      <c r="W358" s="641" t="s">
        <v>539</v>
      </c>
      <c r="X358" s="642">
        <v>28</v>
      </c>
      <c r="Y358" s="642">
        <v>24.5</v>
      </c>
      <c r="Z358" s="642">
        <v>19.8</v>
      </c>
      <c r="AA358" s="643">
        <v>5.3</v>
      </c>
    </row>
    <row r="359" spans="4:35" ht="29.5" thickBot="1" x14ac:dyDescent="0.3">
      <c r="M359" s="531" t="s">
        <v>211</v>
      </c>
      <c r="N359" s="532" t="s">
        <v>566</v>
      </c>
      <c r="O359" s="532" t="s">
        <v>568</v>
      </c>
      <c r="P359" s="532"/>
      <c r="Q359" s="533">
        <v>0.6</v>
      </c>
      <c r="V359" s="1095"/>
      <c r="W359" s="644" t="s">
        <v>540</v>
      </c>
      <c r="X359" s="645">
        <v>53.8</v>
      </c>
      <c r="Y359" s="645">
        <v>50.3</v>
      </c>
      <c r="Z359" s="645">
        <v>45.6</v>
      </c>
      <c r="AA359" s="646">
        <v>31.1</v>
      </c>
    </row>
    <row r="360" spans="4:35" ht="29.5" thickBot="1" x14ac:dyDescent="0.4">
      <c r="M360" s="531" t="s">
        <v>42</v>
      </c>
      <c r="N360" s="532" t="s">
        <v>566</v>
      </c>
      <c r="O360" s="532" t="s">
        <v>569</v>
      </c>
      <c r="P360" s="532"/>
      <c r="Q360" s="533">
        <v>3</v>
      </c>
      <c r="R360" s="43" t="s">
        <v>577</v>
      </c>
      <c r="V360"/>
      <c r="W360"/>
      <c r="X360" s="6"/>
      <c r="Y360" s="6"/>
      <c r="Z360" s="6"/>
      <c r="AA360" s="6"/>
    </row>
    <row r="361" spans="4:35" ht="29.5" thickBot="1" x14ac:dyDescent="0.3">
      <c r="M361" s="531" t="s">
        <v>405</v>
      </c>
      <c r="N361" s="532" t="s">
        <v>566</v>
      </c>
      <c r="O361" s="532" t="s">
        <v>570</v>
      </c>
      <c r="P361" s="532"/>
      <c r="Q361" s="533">
        <v>2</v>
      </c>
      <c r="V361" s="1096" t="s">
        <v>632</v>
      </c>
      <c r="W361" s="1097"/>
      <c r="X361" s="647" t="s">
        <v>442</v>
      </c>
      <c r="Y361" s="647" t="s">
        <v>629</v>
      </c>
      <c r="Z361" s="647" t="s">
        <v>630</v>
      </c>
      <c r="AA361" s="648" t="s">
        <v>631</v>
      </c>
      <c r="AE361" s="43" t="s">
        <v>639</v>
      </c>
      <c r="AH361" s="121" t="s">
        <v>642</v>
      </c>
      <c r="AI361" s="43" t="s">
        <v>643</v>
      </c>
    </row>
    <row r="362" spans="4:35" ht="58.5" thickBot="1" x14ac:dyDescent="0.3">
      <c r="E362" s="1142" t="s">
        <v>828</v>
      </c>
      <c r="F362" s="1144" t="s">
        <v>829</v>
      </c>
      <c r="G362" s="1145"/>
      <c r="H362" s="1146" t="s">
        <v>830</v>
      </c>
      <c r="I362" s="1147"/>
      <c r="M362" s="531" t="s">
        <v>73</v>
      </c>
      <c r="N362" s="532" t="s">
        <v>571</v>
      </c>
      <c r="O362" s="532" t="s">
        <v>572</v>
      </c>
      <c r="P362" s="532" t="s">
        <v>573</v>
      </c>
      <c r="Q362" s="533">
        <v>600</v>
      </c>
      <c r="V362" s="1098" t="s">
        <v>543</v>
      </c>
      <c r="W362" s="649" t="s">
        <v>539</v>
      </c>
      <c r="X362" s="642">
        <v>28</v>
      </c>
      <c r="Y362" s="642">
        <v>24.5</v>
      </c>
      <c r="Z362" s="642">
        <v>19.8</v>
      </c>
      <c r="AA362" s="643">
        <v>14</v>
      </c>
      <c r="AE362" s="43" t="s">
        <v>644</v>
      </c>
      <c r="AG362" s="43" t="s">
        <v>641</v>
      </c>
      <c r="AH362" s="121">
        <v>1030</v>
      </c>
      <c r="AI362" s="43">
        <v>1299</v>
      </c>
    </row>
    <row r="363" spans="4:35" ht="102" thickBot="1" x14ac:dyDescent="0.3">
      <c r="E363" s="1143"/>
      <c r="F363" s="847" t="s">
        <v>831</v>
      </c>
      <c r="G363" s="848" t="s">
        <v>832</v>
      </c>
      <c r="H363" s="849" t="s">
        <v>831</v>
      </c>
      <c r="I363" s="850" t="s">
        <v>832</v>
      </c>
      <c r="M363" s="531" t="s">
        <v>73</v>
      </c>
      <c r="N363" s="532" t="s">
        <v>421</v>
      </c>
      <c r="O363" s="532" t="s">
        <v>575</v>
      </c>
      <c r="P363" s="532"/>
      <c r="Q363" s="43" t="s">
        <v>576</v>
      </c>
      <c r="V363" s="1099"/>
      <c r="W363" s="650" t="s">
        <v>540</v>
      </c>
      <c r="X363" s="645">
        <v>53.8</v>
      </c>
      <c r="Y363" s="645">
        <v>50.3</v>
      </c>
      <c r="Z363" s="645">
        <v>45.6</v>
      </c>
      <c r="AA363" s="646">
        <v>39.9</v>
      </c>
      <c r="AH363" s="121">
        <v>3190</v>
      </c>
    </row>
    <row r="364" spans="4:35" ht="16" thickBot="1" x14ac:dyDescent="0.4">
      <c r="E364" s="851" t="s">
        <v>833</v>
      </c>
      <c r="F364" s="852">
        <v>1215.9306953878595</v>
      </c>
      <c r="G364" s="853">
        <v>7.1</v>
      </c>
      <c r="H364" s="854">
        <v>1486.1874926560595</v>
      </c>
      <c r="I364" s="855">
        <v>8.6999999999999993</v>
      </c>
      <c r="M364" s="531"/>
      <c r="N364" s="532"/>
      <c r="O364" s="532"/>
      <c r="P364" s="532"/>
      <c r="V364"/>
      <c r="W364"/>
      <c r="X364"/>
      <c r="Y364"/>
      <c r="Z364"/>
      <c r="AA364"/>
    </row>
    <row r="365" spans="4:35" ht="15.5" x14ac:dyDescent="0.35">
      <c r="E365" s="851" t="s">
        <v>834</v>
      </c>
      <c r="F365" s="856">
        <v>1208.2746954226595</v>
      </c>
      <c r="G365" s="857">
        <v>7.1</v>
      </c>
      <c r="H365" s="858">
        <v>1478.5314926908595</v>
      </c>
      <c r="I365" s="859">
        <v>8.6</v>
      </c>
      <c r="M365" s="121"/>
      <c r="V365" s="1100"/>
      <c r="W365" s="1101"/>
      <c r="X365" s="651" t="s">
        <v>442</v>
      </c>
      <c r="Y365" s="651" t="s">
        <v>629</v>
      </c>
      <c r="Z365" s="651" t="s">
        <v>630</v>
      </c>
      <c r="AA365" s="652" t="s">
        <v>631</v>
      </c>
      <c r="AD365" s="43" t="s">
        <v>645</v>
      </c>
      <c r="AF365" s="43" t="s">
        <v>641</v>
      </c>
      <c r="AG365" s="121">
        <v>1097</v>
      </c>
      <c r="AH365" s="43">
        <v>1366</v>
      </c>
    </row>
    <row r="366" spans="4:35" ht="15.5" x14ac:dyDescent="0.35">
      <c r="E366" s="851" t="s">
        <v>835</v>
      </c>
      <c r="F366" s="860">
        <v>1179.1818955548997</v>
      </c>
      <c r="G366" s="861">
        <v>6.9</v>
      </c>
      <c r="H366" s="862">
        <v>1449.4386928230992</v>
      </c>
      <c r="I366" s="863">
        <v>8.5</v>
      </c>
      <c r="V366" s="1102" t="s">
        <v>633</v>
      </c>
      <c r="W366" s="653" t="s">
        <v>539</v>
      </c>
      <c r="X366" s="642">
        <v>4.5999999999999996</v>
      </c>
      <c r="Y366" s="642">
        <v>4.5999999999999996</v>
      </c>
      <c r="Z366" s="642">
        <v>4.5999999999999996</v>
      </c>
      <c r="AA366" s="643">
        <v>4.5999999999999996</v>
      </c>
      <c r="AF366" s="43" t="s">
        <v>640</v>
      </c>
      <c r="AG366" s="121">
        <v>3224</v>
      </c>
    </row>
    <row r="367" spans="4:35" ht="16" thickBot="1" x14ac:dyDescent="0.4">
      <c r="E367" s="851" t="s">
        <v>836</v>
      </c>
      <c r="F367" s="864">
        <v>1169.9946955966595</v>
      </c>
      <c r="G367" s="865">
        <v>6.8</v>
      </c>
      <c r="H367" s="866">
        <v>1440.2514928648591</v>
      </c>
      <c r="I367" s="867">
        <v>8.4</v>
      </c>
      <c r="V367" s="1103"/>
      <c r="W367" s="654" t="s">
        <v>540</v>
      </c>
      <c r="X367" s="645">
        <v>5.14</v>
      </c>
      <c r="Y367" s="645">
        <v>5.14</v>
      </c>
      <c r="Z367" s="645">
        <v>5.14</v>
      </c>
      <c r="AA367" s="646">
        <v>5.14</v>
      </c>
      <c r="AG367" s="121"/>
    </row>
    <row r="368" spans="4:35" ht="15.5" x14ac:dyDescent="0.35">
      <c r="E368" s="851" t="s">
        <v>837</v>
      </c>
      <c r="F368" s="868">
        <v>1162.3386956314594</v>
      </c>
      <c r="G368" s="869">
        <v>6.8</v>
      </c>
      <c r="H368" s="870">
        <v>1432.5954928996598</v>
      </c>
      <c r="I368" s="871">
        <v>8.4</v>
      </c>
      <c r="AG368" s="121"/>
    </row>
    <row r="369" spans="5:35" ht="15.5" x14ac:dyDescent="0.35">
      <c r="E369" s="851" t="s">
        <v>838</v>
      </c>
      <c r="F369" s="872">
        <v>1133.2458957636998</v>
      </c>
      <c r="G369" s="873">
        <v>6.6</v>
      </c>
      <c r="H369" s="874">
        <v>1403.5026930318995</v>
      </c>
      <c r="I369" s="875">
        <v>8.1999999999999993</v>
      </c>
      <c r="AG369" s="43" t="s">
        <v>644</v>
      </c>
      <c r="AH369" s="43" t="s">
        <v>645</v>
      </c>
      <c r="AI369" s="43" t="s">
        <v>646</v>
      </c>
    </row>
    <row r="370" spans="5:35" ht="16" thickBot="1" x14ac:dyDescent="0.4">
      <c r="E370" s="876" t="s">
        <v>839</v>
      </c>
      <c r="F370" s="877">
        <v>1125.5898957984994</v>
      </c>
      <c r="G370" s="878">
        <v>6.6</v>
      </c>
      <c r="H370" s="879">
        <v>1395.8466930666993</v>
      </c>
      <c r="I370" s="880">
        <v>8.1999999999999993</v>
      </c>
      <c r="AF370" s="43" t="s">
        <v>640</v>
      </c>
      <c r="AG370" s="121">
        <v>3190</v>
      </c>
      <c r="AH370" s="121">
        <v>3224</v>
      </c>
      <c r="AI370" s="43">
        <v>3526</v>
      </c>
    </row>
    <row r="371" spans="5:35" ht="14.5" x14ac:dyDescent="0.35">
      <c r="E371"/>
      <c r="F371"/>
      <c r="G371"/>
      <c r="H371"/>
      <c r="I371"/>
    </row>
    <row r="372" spans="5:35" ht="14.5" x14ac:dyDescent="0.35">
      <c r="E372"/>
      <c r="F372"/>
      <c r="G372"/>
      <c r="H372"/>
      <c r="I372"/>
    </row>
    <row r="373" spans="5:35" ht="14.5" x14ac:dyDescent="0.35">
      <c r="E373"/>
      <c r="F373"/>
      <c r="G373"/>
      <c r="H373"/>
      <c r="I373"/>
    </row>
    <row r="374" spans="5:35" ht="15" thickBot="1" x14ac:dyDescent="0.4">
      <c r="E374"/>
      <c r="F374"/>
      <c r="G374"/>
      <c r="H374"/>
      <c r="I374"/>
    </row>
    <row r="375" spans="5:35" ht="101.5" x14ac:dyDescent="0.35">
      <c r="E375" s="881" t="s">
        <v>840</v>
      </c>
      <c r="F375" s="833" t="s">
        <v>841</v>
      </c>
      <c r="G375" s="834" t="s">
        <v>842</v>
      </c>
      <c r="H375"/>
      <c r="I375"/>
    </row>
    <row r="376" spans="5:35" ht="15.5" x14ac:dyDescent="0.35">
      <c r="E376" s="882" t="s">
        <v>833</v>
      </c>
      <c r="F376" s="883">
        <v>3661.6217121345376</v>
      </c>
      <c r="G376" s="884">
        <v>21.4</v>
      </c>
      <c r="H376"/>
      <c r="I376"/>
    </row>
    <row r="377" spans="5:35" ht="16" thickBot="1" x14ac:dyDescent="0.4">
      <c r="E377" s="885" t="s">
        <v>843</v>
      </c>
      <c r="F377" s="886">
        <v>3474.7805125451778</v>
      </c>
      <c r="G377" s="887">
        <v>20.3</v>
      </c>
      <c r="H377"/>
      <c r="I377"/>
    </row>
    <row r="401" spans="5:5" x14ac:dyDescent="0.25">
      <c r="E401" s="43"/>
    </row>
    <row r="402" spans="5:5" x14ac:dyDescent="0.25">
      <c r="E402" s="43"/>
    </row>
    <row r="403" spans="5:5" x14ac:dyDescent="0.25">
      <c r="E403" s="43"/>
    </row>
    <row r="404" spans="5:5" x14ac:dyDescent="0.25">
      <c r="E404" s="43"/>
    </row>
    <row r="405" spans="5:5" x14ac:dyDescent="0.25">
      <c r="E405" s="43"/>
    </row>
    <row r="406" spans="5:5" x14ac:dyDescent="0.25">
      <c r="E406" s="43"/>
    </row>
    <row r="407" spans="5:5" x14ac:dyDescent="0.25">
      <c r="E407" s="43"/>
    </row>
    <row r="408" spans="5:5" x14ac:dyDescent="0.25">
      <c r="E408" s="43"/>
    </row>
    <row r="409" spans="5:5" x14ac:dyDescent="0.25">
      <c r="E409" s="43"/>
    </row>
    <row r="410" spans="5:5" x14ac:dyDescent="0.25">
      <c r="E410" s="43"/>
    </row>
    <row r="411" spans="5:5" x14ac:dyDescent="0.25">
      <c r="E411" s="43"/>
    </row>
    <row r="412" spans="5:5" x14ac:dyDescent="0.25">
      <c r="E412" s="43"/>
    </row>
    <row r="413" spans="5:5" x14ac:dyDescent="0.25">
      <c r="E413" s="43"/>
    </row>
    <row r="414" spans="5:5" x14ac:dyDescent="0.25">
      <c r="E414" s="43"/>
    </row>
    <row r="415" spans="5:5" x14ac:dyDescent="0.25">
      <c r="E415" s="43"/>
    </row>
    <row r="416" spans="5:5" x14ac:dyDescent="0.25">
      <c r="E416" s="43"/>
    </row>
  </sheetData>
  <dataConsolidate link="1"/>
  <mergeCells count="107">
    <mergeCell ref="J1:T1"/>
    <mergeCell ref="E2:F2"/>
    <mergeCell ref="E3:I3"/>
    <mergeCell ref="E4:K4"/>
    <mergeCell ref="E5:U5"/>
    <mergeCell ref="E6:U6"/>
    <mergeCell ref="B49:B54"/>
    <mergeCell ref="C49:C51"/>
    <mergeCell ref="C52:C54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362:E363"/>
    <mergeCell ref="F362:G362"/>
    <mergeCell ref="H362:I362"/>
    <mergeCell ref="V357:W357"/>
    <mergeCell ref="V358:V359"/>
    <mergeCell ref="V361:W361"/>
    <mergeCell ref="V362:V363"/>
    <mergeCell ref="V365:W365"/>
    <mergeCell ref="V366:V367"/>
  </mergeCells>
  <conditionalFormatting sqref="E217:AR217">
    <cfRule type="cellIs" dxfId="151" priority="5" operator="equal">
      <formula>90</formula>
    </cfRule>
  </conditionalFormatting>
  <conditionalFormatting sqref="E117:CZ117">
    <cfRule type="cellIs" dxfId="150" priority="22" operator="equal">
      <formula>100</formula>
    </cfRule>
  </conditionalFormatting>
  <conditionalFormatting sqref="E118:CZ118 E218:CZ218">
    <cfRule type="cellIs" dxfId="149" priority="21" operator="greaterThan">
      <formula>1</formula>
    </cfRule>
  </conditionalFormatting>
  <conditionalFormatting sqref="E121:CZ121">
    <cfRule type="cellIs" dxfId="148" priority="15" operator="equal">
      <formula>100</formula>
    </cfRule>
  </conditionalFormatting>
  <conditionalFormatting sqref="E122:CZ122">
    <cfRule type="cellIs" dxfId="147" priority="20" operator="greaterThan">
      <formula>1</formula>
    </cfRule>
  </conditionalFormatting>
  <conditionalFormatting sqref="E217:CZ217">
    <cfRule type="cellIs" dxfId="146" priority="6" operator="equal">
      <formula>100</formula>
    </cfRule>
  </conditionalFormatting>
  <conditionalFormatting sqref="E243:CZ243">
    <cfRule type="cellIs" dxfId="145" priority="13" operator="greaterThan">
      <formula>1</formula>
    </cfRule>
  </conditionalFormatting>
  <conditionalFormatting sqref="E271:DA271">
    <cfRule type="cellIs" dxfId="144" priority="14" operator="greaterThan">
      <formula>1</formula>
    </cfRule>
  </conditionalFormatting>
  <conditionalFormatting sqref="K242:AR242">
    <cfRule type="cellIs" dxfId="143" priority="11" operator="equal">
      <formula>90</formula>
    </cfRule>
  </conditionalFormatting>
  <conditionalFormatting sqref="K242:CZ242">
    <cfRule type="cellIs" dxfId="142" priority="12" operator="equal">
      <formula>100</formula>
    </cfRule>
  </conditionalFormatting>
  <conditionalFormatting sqref="K270:DA270">
    <cfRule type="cellIs" dxfId="141" priority="2" operator="equal">
      <formula>100</formula>
    </cfRule>
  </conditionalFormatting>
  <conditionalFormatting sqref="L214:AR215">
    <cfRule type="cellIs" dxfId="140" priority="8" operator="equal">
      <formula>$G$250</formula>
    </cfRule>
  </conditionalFormatting>
  <conditionalFormatting sqref="L215:AR215">
    <cfRule type="cellIs" dxfId="139" priority="7" operator="equal">
      <formula>$C$247</formula>
    </cfRule>
  </conditionalFormatting>
  <conditionalFormatting sqref="L239:AR240">
    <cfRule type="cellIs" dxfId="138" priority="10" operator="equal">
      <formula>$G$250</formula>
    </cfRule>
  </conditionalFormatting>
  <conditionalFormatting sqref="L240:AR240">
    <cfRule type="cellIs" dxfId="137" priority="9" operator="equal">
      <formula>$C$247</formula>
    </cfRule>
  </conditionalFormatting>
  <conditionalFormatting sqref="L126:CZ126">
    <cfRule type="cellIs" dxfId="136" priority="19" operator="equal">
      <formula>100</formula>
    </cfRule>
  </conditionalFormatting>
  <conditionalFormatting sqref="L127:CZ127">
    <cfRule type="cellIs" dxfId="135" priority="18" operator="greaterThan">
      <formula>1</formula>
    </cfRule>
  </conditionalFormatting>
  <conditionalFormatting sqref="L130:CZ130">
    <cfRule type="cellIs" dxfId="134" priority="17" operator="equal">
      <formula>100</formula>
    </cfRule>
  </conditionalFormatting>
  <conditionalFormatting sqref="L131:CZ131">
    <cfRule type="cellIs" dxfId="133" priority="16" operator="greaterThan">
      <formula>1</formula>
    </cfRule>
  </conditionalFormatting>
  <conditionalFormatting sqref="L267:DA268">
    <cfRule type="cellIs" dxfId="132" priority="4" operator="equal">
      <formula>$G$250</formula>
    </cfRule>
  </conditionalFormatting>
  <conditionalFormatting sqref="L268:DA268">
    <cfRule type="cellIs" dxfId="131" priority="3" operator="equal">
      <formula>$C$247</formula>
    </cfRule>
  </conditionalFormatting>
  <conditionalFormatting sqref="L270:DA270">
    <cfRule type="cellIs" dxfId="130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C550-A419-4D17-A8F0-6A1756086D49}">
  <sheetPr>
    <tabColor rgb="FFFF0000"/>
  </sheetPr>
  <dimension ref="A1:EB416"/>
  <sheetViews>
    <sheetView topLeftCell="B43" zoomScale="70" zoomScaleNormal="70" workbookViewId="0">
      <selection activeCell="D231" sqref="D231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9" width="7.453125" style="43" customWidth="1"/>
    <col min="10" max="17" width="7.08984375" style="43" customWidth="1"/>
    <col min="18" max="18" width="6.453125" style="43" hidden="1" customWidth="1"/>
    <col min="19" max="22" width="6.453125" style="43" customWidth="1"/>
    <col min="23" max="23" width="6.17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/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/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2:104" ht="14" customHeight="1" x14ac:dyDescent="0.25">
      <c r="D17" s="409" t="s">
        <v>466</v>
      </c>
      <c r="E17" s="121">
        <v>2</v>
      </c>
      <c r="F17" s="121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2:104" ht="14" customHeight="1" x14ac:dyDescent="0.25">
      <c r="D18" s="409" t="s">
        <v>581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2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2:104" ht="14" customHeight="1" x14ac:dyDescent="0.25">
      <c r="C20" s="43">
        <f>'Customer Mode'!L49/1000</f>
        <v>0.76400000000000001</v>
      </c>
      <c r="D20" s="139" t="s">
        <v>449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2:104" ht="14" customHeight="1" x14ac:dyDescent="0.25">
      <c r="B21" s="43">
        <v>0.25</v>
      </c>
      <c r="C21" s="43">
        <v>0.25</v>
      </c>
      <c r="D21" s="409" t="s">
        <v>209</v>
      </c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2:104" x14ac:dyDescent="0.25">
      <c r="B22" s="43">
        <v>4.8</v>
      </c>
      <c r="C22" s="51">
        <v>4.8</v>
      </c>
      <c r="D22" s="823" t="s">
        <v>445</v>
      </c>
      <c r="E22" s="121">
        <v>5</v>
      </c>
      <c r="F22" s="121">
        <f>E22</f>
        <v>5</v>
      </c>
      <c r="G22" s="121">
        <f t="shared" ref="G22:V24" si="0">F22</f>
        <v>5</v>
      </c>
      <c r="H22" s="121">
        <f t="shared" si="0"/>
        <v>5</v>
      </c>
      <c r="I22" s="121">
        <f t="shared" si="0"/>
        <v>5</v>
      </c>
      <c r="J22" s="121">
        <f t="shared" si="0"/>
        <v>5</v>
      </c>
      <c r="K22" s="121">
        <f t="shared" si="0"/>
        <v>5</v>
      </c>
      <c r="L22" s="121">
        <f t="shared" si="0"/>
        <v>5</v>
      </c>
      <c r="M22" s="121">
        <f t="shared" si="0"/>
        <v>5</v>
      </c>
      <c r="N22" s="121">
        <f t="shared" si="0"/>
        <v>5</v>
      </c>
      <c r="O22" s="121">
        <f t="shared" si="0"/>
        <v>5</v>
      </c>
      <c r="P22" s="121">
        <f t="shared" si="0"/>
        <v>5</v>
      </c>
      <c r="Q22" s="121">
        <f t="shared" si="0"/>
        <v>5</v>
      </c>
      <c r="R22" s="121">
        <f t="shared" si="0"/>
        <v>5</v>
      </c>
      <c r="S22" s="121">
        <f t="shared" si="0"/>
        <v>5</v>
      </c>
      <c r="T22" s="121">
        <f t="shared" si="0"/>
        <v>5</v>
      </c>
      <c r="U22" s="121">
        <f t="shared" si="0"/>
        <v>5</v>
      </c>
      <c r="V22" s="121">
        <f t="shared" si="0"/>
        <v>5</v>
      </c>
      <c r="W22" s="121">
        <f t="shared" ref="W22:AL24" si="1">V22</f>
        <v>5</v>
      </c>
      <c r="X22" s="121">
        <f t="shared" si="1"/>
        <v>5</v>
      </c>
      <c r="Y22" s="121">
        <f t="shared" si="1"/>
        <v>5</v>
      </c>
      <c r="Z22" s="121">
        <f t="shared" si="1"/>
        <v>5</v>
      </c>
      <c r="AA22" s="121">
        <f t="shared" si="1"/>
        <v>5</v>
      </c>
      <c r="AB22" s="121">
        <f t="shared" si="1"/>
        <v>5</v>
      </c>
      <c r="AC22" s="121">
        <f t="shared" si="1"/>
        <v>5</v>
      </c>
      <c r="AD22" s="121">
        <f t="shared" si="1"/>
        <v>5</v>
      </c>
      <c r="AE22" s="121">
        <f t="shared" si="1"/>
        <v>5</v>
      </c>
      <c r="AF22" s="121">
        <f t="shared" si="1"/>
        <v>5</v>
      </c>
      <c r="AG22" s="121">
        <f t="shared" si="1"/>
        <v>5</v>
      </c>
      <c r="AH22" s="121">
        <f t="shared" si="1"/>
        <v>5</v>
      </c>
      <c r="AI22" s="121">
        <f t="shared" si="1"/>
        <v>5</v>
      </c>
      <c r="AJ22" s="121">
        <f t="shared" si="1"/>
        <v>5</v>
      </c>
      <c r="AK22" s="121">
        <f t="shared" si="1"/>
        <v>5</v>
      </c>
      <c r="AL22" s="121">
        <f t="shared" si="1"/>
        <v>5</v>
      </c>
      <c r="AM22" s="121">
        <f t="shared" ref="AM22:AR24" si="2">AL22</f>
        <v>5</v>
      </c>
      <c r="AN22" s="121">
        <f t="shared" si="2"/>
        <v>5</v>
      </c>
      <c r="AO22" s="121">
        <f t="shared" si="2"/>
        <v>5</v>
      </c>
      <c r="AP22" s="121">
        <f t="shared" si="2"/>
        <v>5</v>
      </c>
      <c r="AQ22" s="121">
        <f t="shared" si="2"/>
        <v>5</v>
      </c>
      <c r="AR22" s="121">
        <f t="shared" si="2"/>
        <v>5</v>
      </c>
    </row>
    <row r="23" spans="2:104" ht="15.65" customHeight="1" x14ac:dyDescent="0.25">
      <c r="B23" s="43">
        <v>1</v>
      </c>
      <c r="C23" s="51">
        <v>1</v>
      </c>
      <c r="D23" s="823" t="s">
        <v>446</v>
      </c>
      <c r="E23" s="121">
        <f>Customer!E26</f>
        <v>1</v>
      </c>
      <c r="F23" s="121">
        <f>E23</f>
        <v>1</v>
      </c>
      <c r="G23" s="121">
        <f t="shared" si="0"/>
        <v>1</v>
      </c>
      <c r="H23" s="121">
        <f t="shared" si="0"/>
        <v>1</v>
      </c>
      <c r="I23" s="121">
        <f t="shared" si="0"/>
        <v>1</v>
      </c>
      <c r="J23" s="121">
        <f t="shared" si="0"/>
        <v>1</v>
      </c>
      <c r="K23" s="121">
        <f t="shared" si="0"/>
        <v>1</v>
      </c>
      <c r="L23" s="121">
        <f t="shared" si="0"/>
        <v>1</v>
      </c>
      <c r="M23" s="121">
        <f t="shared" si="0"/>
        <v>1</v>
      </c>
      <c r="N23" s="121">
        <f t="shared" si="0"/>
        <v>1</v>
      </c>
      <c r="O23" s="121">
        <f t="shared" si="0"/>
        <v>1</v>
      </c>
      <c r="P23" s="121">
        <f t="shared" si="0"/>
        <v>1</v>
      </c>
      <c r="Q23" s="121">
        <f t="shared" si="0"/>
        <v>1</v>
      </c>
      <c r="R23" s="121">
        <f t="shared" si="0"/>
        <v>1</v>
      </c>
      <c r="S23" s="121">
        <f t="shared" si="0"/>
        <v>1</v>
      </c>
      <c r="T23" s="121">
        <f t="shared" si="0"/>
        <v>1</v>
      </c>
      <c r="U23" s="121">
        <f t="shared" si="0"/>
        <v>1</v>
      </c>
      <c r="V23" s="121">
        <f t="shared" si="0"/>
        <v>1</v>
      </c>
      <c r="W23" s="121">
        <f t="shared" si="1"/>
        <v>1</v>
      </c>
      <c r="X23" s="121">
        <f t="shared" si="1"/>
        <v>1</v>
      </c>
      <c r="Y23" s="121">
        <f t="shared" si="1"/>
        <v>1</v>
      </c>
      <c r="Z23" s="121">
        <f t="shared" si="1"/>
        <v>1</v>
      </c>
      <c r="AA23" s="121">
        <f t="shared" si="1"/>
        <v>1</v>
      </c>
      <c r="AB23" s="121">
        <f t="shared" si="1"/>
        <v>1</v>
      </c>
      <c r="AC23" s="121">
        <f t="shared" si="1"/>
        <v>1</v>
      </c>
      <c r="AD23" s="121">
        <f t="shared" si="1"/>
        <v>1</v>
      </c>
      <c r="AE23" s="121">
        <f t="shared" si="1"/>
        <v>1</v>
      </c>
      <c r="AF23" s="121">
        <f t="shared" si="1"/>
        <v>1</v>
      </c>
      <c r="AG23" s="121">
        <f t="shared" si="1"/>
        <v>1</v>
      </c>
      <c r="AH23" s="121">
        <f t="shared" si="1"/>
        <v>1</v>
      </c>
      <c r="AI23" s="121">
        <f t="shared" si="1"/>
        <v>1</v>
      </c>
      <c r="AJ23" s="121">
        <f t="shared" si="1"/>
        <v>1</v>
      </c>
      <c r="AK23" s="121">
        <f t="shared" si="1"/>
        <v>1</v>
      </c>
      <c r="AL23" s="121">
        <f t="shared" si="1"/>
        <v>1</v>
      </c>
      <c r="AM23" s="121">
        <f t="shared" si="2"/>
        <v>1</v>
      </c>
      <c r="AN23" s="121">
        <f t="shared" si="2"/>
        <v>1</v>
      </c>
      <c r="AO23" s="121">
        <f t="shared" si="2"/>
        <v>1</v>
      </c>
      <c r="AP23" s="121">
        <f t="shared" si="2"/>
        <v>1</v>
      </c>
      <c r="AQ23" s="121">
        <f t="shared" si="2"/>
        <v>1</v>
      </c>
      <c r="AR23" s="121">
        <f t="shared" si="2"/>
        <v>1</v>
      </c>
    </row>
    <row r="24" spans="2:104" x14ac:dyDescent="0.25">
      <c r="B24" s="43">
        <v>6</v>
      </c>
      <c r="D24" s="823" t="s">
        <v>378</v>
      </c>
      <c r="E24" s="121">
        <f>Customer!E46</f>
        <v>6</v>
      </c>
      <c r="F24" s="121">
        <f>E24</f>
        <v>6</v>
      </c>
      <c r="G24" s="121">
        <f t="shared" si="0"/>
        <v>6</v>
      </c>
      <c r="H24" s="121">
        <f t="shared" si="0"/>
        <v>6</v>
      </c>
      <c r="I24" s="121">
        <f t="shared" si="0"/>
        <v>6</v>
      </c>
      <c r="J24" s="121">
        <f t="shared" si="0"/>
        <v>6</v>
      </c>
      <c r="K24" s="121">
        <f t="shared" si="0"/>
        <v>6</v>
      </c>
      <c r="L24" s="121">
        <f t="shared" si="0"/>
        <v>6</v>
      </c>
      <c r="M24" s="121">
        <f t="shared" si="0"/>
        <v>6</v>
      </c>
      <c r="N24" s="121">
        <f t="shared" si="0"/>
        <v>6</v>
      </c>
      <c r="O24" s="121">
        <f t="shared" si="0"/>
        <v>6</v>
      </c>
      <c r="P24" s="121">
        <f t="shared" si="0"/>
        <v>6</v>
      </c>
      <c r="Q24" s="121">
        <f t="shared" si="0"/>
        <v>6</v>
      </c>
      <c r="R24" s="121">
        <f t="shared" si="0"/>
        <v>6</v>
      </c>
      <c r="S24" s="121">
        <f t="shared" si="0"/>
        <v>6</v>
      </c>
      <c r="T24" s="121">
        <f t="shared" si="0"/>
        <v>6</v>
      </c>
      <c r="U24" s="121">
        <f t="shared" si="0"/>
        <v>6</v>
      </c>
      <c r="V24" s="121">
        <f t="shared" si="0"/>
        <v>6</v>
      </c>
      <c r="W24" s="121">
        <f t="shared" si="1"/>
        <v>6</v>
      </c>
      <c r="X24" s="121">
        <f t="shared" si="1"/>
        <v>6</v>
      </c>
      <c r="Y24" s="121">
        <f t="shared" si="1"/>
        <v>6</v>
      </c>
      <c r="Z24" s="121">
        <f t="shared" si="1"/>
        <v>6</v>
      </c>
      <c r="AA24" s="121">
        <f t="shared" si="1"/>
        <v>6</v>
      </c>
      <c r="AB24" s="121">
        <f t="shared" si="1"/>
        <v>6</v>
      </c>
      <c r="AC24" s="121">
        <f t="shared" si="1"/>
        <v>6</v>
      </c>
      <c r="AD24" s="121">
        <f t="shared" si="1"/>
        <v>6</v>
      </c>
      <c r="AE24" s="121">
        <f t="shared" si="1"/>
        <v>6</v>
      </c>
      <c r="AF24" s="121">
        <f t="shared" si="1"/>
        <v>6</v>
      </c>
      <c r="AG24" s="121">
        <f t="shared" si="1"/>
        <v>6</v>
      </c>
      <c r="AH24" s="121">
        <f t="shared" si="1"/>
        <v>6</v>
      </c>
      <c r="AI24" s="121">
        <f t="shared" si="1"/>
        <v>6</v>
      </c>
      <c r="AJ24" s="121">
        <f t="shared" si="1"/>
        <v>6</v>
      </c>
      <c r="AK24" s="121">
        <f t="shared" si="1"/>
        <v>6</v>
      </c>
      <c r="AL24" s="121">
        <f t="shared" si="1"/>
        <v>6</v>
      </c>
      <c r="AM24" s="121">
        <f t="shared" si="2"/>
        <v>6</v>
      </c>
      <c r="AN24" s="121">
        <f t="shared" si="2"/>
        <v>6</v>
      </c>
      <c r="AO24" s="121">
        <f t="shared" si="2"/>
        <v>6</v>
      </c>
      <c r="AP24" s="121">
        <f t="shared" si="2"/>
        <v>6</v>
      </c>
      <c r="AQ24" s="121">
        <f t="shared" si="2"/>
        <v>6</v>
      </c>
      <c r="AR24" s="121">
        <f t="shared" si="2"/>
        <v>6</v>
      </c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</row>
    <row r="25" spans="2:104" ht="14" customHeight="1" x14ac:dyDescent="0.25">
      <c r="D25" s="40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44"/>
      <c r="AS25" s="149"/>
      <c r="AT25" s="149"/>
      <c r="AU25" s="149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226"/>
    </row>
    <row r="26" spans="2:104" ht="14" customHeight="1" x14ac:dyDescent="0.3">
      <c r="B26" s="43">
        <v>0</v>
      </c>
      <c r="D26" s="636" t="s">
        <v>135</v>
      </c>
      <c r="E26" s="635">
        <v>0</v>
      </c>
      <c r="F26" s="121">
        <f>E26</f>
        <v>0</v>
      </c>
      <c r="G26" s="121">
        <f t="shared" ref="G26:BR26" si="3">F26</f>
        <v>0</v>
      </c>
      <c r="H26" s="121">
        <f t="shared" si="3"/>
        <v>0</v>
      </c>
      <c r="I26" s="121">
        <f t="shared" si="3"/>
        <v>0</v>
      </c>
      <c r="J26" s="121">
        <f t="shared" si="3"/>
        <v>0</v>
      </c>
      <c r="K26" s="121">
        <f t="shared" si="3"/>
        <v>0</v>
      </c>
      <c r="L26" s="121">
        <f t="shared" si="3"/>
        <v>0</v>
      </c>
      <c r="M26" s="121">
        <f t="shared" si="3"/>
        <v>0</v>
      </c>
      <c r="N26" s="121">
        <f t="shared" si="3"/>
        <v>0</v>
      </c>
      <c r="O26" s="121">
        <f t="shared" si="3"/>
        <v>0</v>
      </c>
      <c r="P26" s="121">
        <f t="shared" si="3"/>
        <v>0</v>
      </c>
      <c r="Q26" s="121">
        <f t="shared" si="3"/>
        <v>0</v>
      </c>
      <c r="R26" s="121">
        <f t="shared" si="3"/>
        <v>0</v>
      </c>
      <c r="S26" s="121">
        <f t="shared" si="3"/>
        <v>0</v>
      </c>
      <c r="T26" s="121">
        <f t="shared" si="3"/>
        <v>0</v>
      </c>
      <c r="U26" s="121">
        <f t="shared" si="3"/>
        <v>0</v>
      </c>
      <c r="V26" s="121">
        <f t="shared" si="3"/>
        <v>0</v>
      </c>
      <c r="W26" s="121">
        <f t="shared" si="3"/>
        <v>0</v>
      </c>
      <c r="X26" s="121">
        <f t="shared" si="3"/>
        <v>0</v>
      </c>
      <c r="Y26" s="121">
        <f t="shared" si="3"/>
        <v>0</v>
      </c>
      <c r="Z26" s="121">
        <f t="shared" si="3"/>
        <v>0</v>
      </c>
      <c r="AA26" s="121">
        <f t="shared" si="3"/>
        <v>0</v>
      </c>
      <c r="AB26" s="121">
        <f t="shared" si="3"/>
        <v>0</v>
      </c>
      <c r="AC26" s="121">
        <f t="shared" si="3"/>
        <v>0</v>
      </c>
      <c r="AD26" s="121">
        <f t="shared" si="3"/>
        <v>0</v>
      </c>
      <c r="AE26" s="121">
        <f t="shared" si="3"/>
        <v>0</v>
      </c>
      <c r="AF26" s="121">
        <f t="shared" si="3"/>
        <v>0</v>
      </c>
      <c r="AG26" s="121">
        <f t="shared" si="3"/>
        <v>0</v>
      </c>
      <c r="AH26" s="121">
        <f t="shared" si="3"/>
        <v>0</v>
      </c>
      <c r="AI26" s="121">
        <f t="shared" si="3"/>
        <v>0</v>
      </c>
      <c r="AJ26" s="121">
        <f t="shared" si="3"/>
        <v>0</v>
      </c>
      <c r="AK26" s="121">
        <f t="shared" si="3"/>
        <v>0</v>
      </c>
      <c r="AL26" s="121">
        <f t="shared" si="3"/>
        <v>0</v>
      </c>
      <c r="AM26" s="121">
        <f t="shared" si="3"/>
        <v>0</v>
      </c>
      <c r="AN26" s="121">
        <f t="shared" si="3"/>
        <v>0</v>
      </c>
      <c r="AO26" s="121">
        <f t="shared" si="3"/>
        <v>0</v>
      </c>
      <c r="AP26" s="121">
        <f t="shared" si="3"/>
        <v>0</v>
      </c>
      <c r="AQ26" s="121">
        <f t="shared" si="3"/>
        <v>0</v>
      </c>
      <c r="AR26" s="121">
        <f t="shared" si="3"/>
        <v>0</v>
      </c>
      <c r="AS26" s="121">
        <f t="shared" si="3"/>
        <v>0</v>
      </c>
      <c r="AT26" s="121">
        <f t="shared" si="3"/>
        <v>0</v>
      </c>
      <c r="AU26" s="121">
        <f t="shared" si="3"/>
        <v>0</v>
      </c>
      <c r="AV26" s="121">
        <f t="shared" si="3"/>
        <v>0</v>
      </c>
      <c r="AW26" s="121">
        <f t="shared" si="3"/>
        <v>0</v>
      </c>
      <c r="AX26" s="121">
        <f t="shared" si="3"/>
        <v>0</v>
      </c>
      <c r="AY26" s="121">
        <f t="shared" si="3"/>
        <v>0</v>
      </c>
      <c r="AZ26" s="121">
        <f t="shared" si="3"/>
        <v>0</v>
      </c>
      <c r="BA26" s="121">
        <f t="shared" si="3"/>
        <v>0</v>
      </c>
      <c r="BB26" s="121">
        <f t="shared" si="3"/>
        <v>0</v>
      </c>
      <c r="BC26" s="121">
        <f t="shared" si="3"/>
        <v>0</v>
      </c>
      <c r="BD26" s="121">
        <f t="shared" si="3"/>
        <v>0</v>
      </c>
      <c r="BE26" s="121">
        <f t="shared" si="3"/>
        <v>0</v>
      </c>
      <c r="BF26" s="121">
        <f t="shared" si="3"/>
        <v>0</v>
      </c>
      <c r="BG26" s="121">
        <f t="shared" si="3"/>
        <v>0</v>
      </c>
      <c r="BH26" s="121">
        <f t="shared" si="3"/>
        <v>0</v>
      </c>
      <c r="BI26" s="121">
        <f t="shared" si="3"/>
        <v>0</v>
      </c>
      <c r="BJ26" s="121">
        <f t="shared" si="3"/>
        <v>0</v>
      </c>
      <c r="BK26" s="121">
        <f t="shared" si="3"/>
        <v>0</v>
      </c>
      <c r="BL26" s="121">
        <f t="shared" si="3"/>
        <v>0</v>
      </c>
      <c r="BM26" s="121">
        <f t="shared" si="3"/>
        <v>0</v>
      </c>
      <c r="BN26" s="121">
        <f t="shared" si="3"/>
        <v>0</v>
      </c>
      <c r="BO26" s="121">
        <f t="shared" si="3"/>
        <v>0</v>
      </c>
      <c r="BP26" s="121">
        <f t="shared" si="3"/>
        <v>0</v>
      </c>
      <c r="BQ26" s="121">
        <f t="shared" si="3"/>
        <v>0</v>
      </c>
      <c r="BR26" s="121">
        <f t="shared" si="3"/>
        <v>0</v>
      </c>
      <c r="BS26" s="121">
        <f t="shared" ref="BS26:CZ26" si="4">BR26</f>
        <v>0</v>
      </c>
      <c r="BT26" s="121">
        <f t="shared" si="4"/>
        <v>0</v>
      </c>
      <c r="BU26" s="121">
        <f t="shared" si="4"/>
        <v>0</v>
      </c>
      <c r="BV26" s="121">
        <f t="shared" si="4"/>
        <v>0</v>
      </c>
      <c r="BW26" s="121">
        <f t="shared" si="4"/>
        <v>0</v>
      </c>
      <c r="BX26" s="121">
        <f t="shared" si="4"/>
        <v>0</v>
      </c>
      <c r="BY26" s="121">
        <f t="shared" si="4"/>
        <v>0</v>
      </c>
      <c r="BZ26" s="121">
        <f t="shared" si="4"/>
        <v>0</v>
      </c>
      <c r="CA26" s="121">
        <f t="shared" si="4"/>
        <v>0</v>
      </c>
      <c r="CB26" s="121">
        <f t="shared" si="4"/>
        <v>0</v>
      </c>
      <c r="CC26" s="121">
        <f t="shared" si="4"/>
        <v>0</v>
      </c>
      <c r="CD26" s="121">
        <f t="shared" si="4"/>
        <v>0</v>
      </c>
      <c r="CE26" s="121">
        <f t="shared" si="4"/>
        <v>0</v>
      </c>
      <c r="CF26" s="121">
        <f t="shared" si="4"/>
        <v>0</v>
      </c>
      <c r="CG26" s="121">
        <f t="shared" si="4"/>
        <v>0</v>
      </c>
      <c r="CH26" s="121">
        <f t="shared" si="4"/>
        <v>0</v>
      </c>
      <c r="CI26" s="121">
        <f t="shared" si="4"/>
        <v>0</v>
      </c>
      <c r="CJ26" s="121">
        <f t="shared" si="4"/>
        <v>0</v>
      </c>
      <c r="CK26" s="121">
        <f t="shared" si="4"/>
        <v>0</v>
      </c>
      <c r="CL26" s="121">
        <f t="shared" si="4"/>
        <v>0</v>
      </c>
      <c r="CM26" s="121">
        <f t="shared" si="4"/>
        <v>0</v>
      </c>
      <c r="CN26" s="121">
        <f t="shared" si="4"/>
        <v>0</v>
      </c>
      <c r="CO26" s="121">
        <f t="shared" si="4"/>
        <v>0</v>
      </c>
      <c r="CP26" s="121">
        <f t="shared" si="4"/>
        <v>0</v>
      </c>
      <c r="CQ26" s="121">
        <f t="shared" si="4"/>
        <v>0</v>
      </c>
      <c r="CR26" s="121">
        <f t="shared" si="4"/>
        <v>0</v>
      </c>
      <c r="CS26" s="121">
        <f t="shared" si="4"/>
        <v>0</v>
      </c>
      <c r="CT26" s="121">
        <f t="shared" si="4"/>
        <v>0</v>
      </c>
      <c r="CU26" s="121">
        <f t="shared" si="4"/>
        <v>0</v>
      </c>
      <c r="CV26" s="121">
        <f t="shared" si="4"/>
        <v>0</v>
      </c>
      <c r="CW26" s="121">
        <f t="shared" si="4"/>
        <v>0</v>
      </c>
      <c r="CX26" s="121">
        <f t="shared" si="4"/>
        <v>0</v>
      </c>
      <c r="CY26" s="121">
        <f t="shared" si="4"/>
        <v>0</v>
      </c>
      <c r="CZ26" s="121">
        <f t="shared" si="4"/>
        <v>0</v>
      </c>
    </row>
    <row r="27" spans="2:104" ht="13" x14ac:dyDescent="0.3">
      <c r="B27" s="43">
        <v>11.7</v>
      </c>
      <c r="C27" s="43">
        <v>6</v>
      </c>
      <c r="D27" s="409" t="s">
        <v>212</v>
      </c>
      <c r="E27" s="121">
        <f>Customer!E66</f>
        <v>9</v>
      </c>
      <c r="F27" s="43">
        <f t="shared" ref="F27:U28" si="5">E27</f>
        <v>9</v>
      </c>
      <c r="G27" s="43">
        <f t="shared" si="5"/>
        <v>9</v>
      </c>
      <c r="H27" s="43">
        <f t="shared" si="5"/>
        <v>9</v>
      </c>
      <c r="I27" s="43">
        <f t="shared" si="5"/>
        <v>9</v>
      </c>
      <c r="J27" s="43">
        <f>I27</f>
        <v>9</v>
      </c>
      <c r="K27" s="43">
        <f t="shared" si="5"/>
        <v>9</v>
      </c>
      <c r="L27" s="43">
        <f t="shared" si="5"/>
        <v>9</v>
      </c>
      <c r="M27" s="43">
        <f t="shared" si="5"/>
        <v>9</v>
      </c>
      <c r="N27" s="43">
        <f t="shared" si="5"/>
        <v>9</v>
      </c>
      <c r="O27" s="43">
        <f>Customer!E71</f>
        <v>4.2</v>
      </c>
      <c r="P27" s="43">
        <f>O27</f>
        <v>4.2</v>
      </c>
      <c r="Q27" s="43">
        <f t="shared" si="5"/>
        <v>4.2</v>
      </c>
      <c r="R27" s="43">
        <f t="shared" si="5"/>
        <v>4.2</v>
      </c>
      <c r="S27" s="43">
        <f t="shared" si="5"/>
        <v>4.2</v>
      </c>
      <c r="T27" s="43">
        <f t="shared" si="5"/>
        <v>4.2</v>
      </c>
      <c r="U27" s="43">
        <f t="shared" si="5"/>
        <v>4.2</v>
      </c>
      <c r="CZ27" s="223"/>
    </row>
    <row r="28" spans="2:104" x14ac:dyDescent="0.25">
      <c r="B28" s="43">
        <v>7.4999999999999997E-2</v>
      </c>
      <c r="C28" s="43">
        <v>11.7</v>
      </c>
      <c r="D28" s="409" t="s">
        <v>210</v>
      </c>
      <c r="E28" s="121">
        <f>Customer!E24</f>
        <v>7.4999999999999997E-2</v>
      </c>
      <c r="F28" s="43">
        <f t="shared" si="5"/>
        <v>7.4999999999999997E-2</v>
      </c>
      <c r="G28" s="43">
        <f t="shared" si="5"/>
        <v>7.4999999999999997E-2</v>
      </c>
      <c r="H28" s="43">
        <f t="shared" si="5"/>
        <v>7.4999999999999997E-2</v>
      </c>
      <c r="I28" s="43">
        <f t="shared" si="5"/>
        <v>7.4999999999999997E-2</v>
      </c>
      <c r="J28" s="43">
        <f>I28</f>
        <v>7.4999999999999997E-2</v>
      </c>
      <c r="K28" s="43">
        <f t="shared" si="5"/>
        <v>7.4999999999999997E-2</v>
      </c>
      <c r="L28" s="43">
        <f t="shared" si="5"/>
        <v>7.4999999999999997E-2</v>
      </c>
      <c r="M28" s="43">
        <f t="shared" si="5"/>
        <v>7.4999999999999997E-2</v>
      </c>
      <c r="N28" s="43">
        <f t="shared" si="5"/>
        <v>7.4999999999999997E-2</v>
      </c>
      <c r="O28" s="43">
        <f t="shared" si="5"/>
        <v>7.4999999999999997E-2</v>
      </c>
      <c r="P28" s="43">
        <f t="shared" si="5"/>
        <v>7.4999999999999997E-2</v>
      </c>
      <c r="Q28" s="43">
        <f t="shared" si="5"/>
        <v>7.4999999999999997E-2</v>
      </c>
      <c r="R28" s="43">
        <f t="shared" si="5"/>
        <v>7.4999999999999997E-2</v>
      </c>
      <c r="S28" s="43">
        <f t="shared" si="5"/>
        <v>7.4999999999999997E-2</v>
      </c>
      <c r="T28" s="43">
        <f t="shared" si="5"/>
        <v>7.4999999999999997E-2</v>
      </c>
      <c r="U28" s="43">
        <f t="shared" si="5"/>
        <v>7.4999999999999997E-2</v>
      </c>
      <c r="V28" s="43">
        <f t="shared" ref="V28:CG28" si="6">U28</f>
        <v>7.4999999999999997E-2</v>
      </c>
      <c r="W28" s="43">
        <f t="shared" si="6"/>
        <v>7.4999999999999997E-2</v>
      </c>
      <c r="X28" s="43">
        <f t="shared" si="6"/>
        <v>7.4999999999999997E-2</v>
      </c>
      <c r="Y28" s="43">
        <f t="shared" si="6"/>
        <v>7.4999999999999997E-2</v>
      </c>
      <c r="Z28" s="43">
        <f t="shared" si="6"/>
        <v>7.4999999999999997E-2</v>
      </c>
      <c r="AA28" s="43">
        <f t="shared" si="6"/>
        <v>7.4999999999999997E-2</v>
      </c>
      <c r="AB28" s="43">
        <f t="shared" si="6"/>
        <v>7.4999999999999997E-2</v>
      </c>
      <c r="AC28" s="43">
        <f t="shared" si="6"/>
        <v>7.4999999999999997E-2</v>
      </c>
      <c r="AD28" s="43">
        <f t="shared" si="6"/>
        <v>7.4999999999999997E-2</v>
      </c>
      <c r="AE28" s="43">
        <f t="shared" si="6"/>
        <v>7.4999999999999997E-2</v>
      </c>
      <c r="AF28" s="43">
        <f t="shared" si="6"/>
        <v>7.4999999999999997E-2</v>
      </c>
      <c r="AG28" s="43">
        <f t="shared" si="6"/>
        <v>7.4999999999999997E-2</v>
      </c>
      <c r="AH28" s="43">
        <f t="shared" si="6"/>
        <v>7.4999999999999997E-2</v>
      </c>
      <c r="AI28" s="43">
        <f t="shared" si="6"/>
        <v>7.4999999999999997E-2</v>
      </c>
      <c r="AJ28" s="43">
        <f t="shared" si="6"/>
        <v>7.4999999999999997E-2</v>
      </c>
      <c r="AK28" s="43">
        <f t="shared" si="6"/>
        <v>7.4999999999999997E-2</v>
      </c>
      <c r="AL28" s="43">
        <f t="shared" si="6"/>
        <v>7.4999999999999997E-2</v>
      </c>
      <c r="AM28" s="43">
        <f t="shared" si="6"/>
        <v>7.4999999999999997E-2</v>
      </c>
      <c r="AN28" s="43">
        <f t="shared" si="6"/>
        <v>7.4999999999999997E-2</v>
      </c>
      <c r="AO28" s="43">
        <f t="shared" si="6"/>
        <v>7.4999999999999997E-2</v>
      </c>
      <c r="AP28" s="43">
        <f t="shared" si="6"/>
        <v>7.4999999999999997E-2</v>
      </c>
      <c r="AQ28" s="43">
        <f t="shared" si="6"/>
        <v>7.4999999999999997E-2</v>
      </c>
      <c r="AR28" s="43">
        <f t="shared" si="6"/>
        <v>7.4999999999999997E-2</v>
      </c>
      <c r="AS28" s="43">
        <f t="shared" si="6"/>
        <v>7.4999999999999997E-2</v>
      </c>
      <c r="AT28" s="43">
        <f t="shared" si="6"/>
        <v>7.4999999999999997E-2</v>
      </c>
      <c r="AU28" s="43">
        <f t="shared" si="6"/>
        <v>7.4999999999999997E-2</v>
      </c>
      <c r="AV28" s="43">
        <f t="shared" si="6"/>
        <v>7.4999999999999997E-2</v>
      </c>
      <c r="AW28" s="43">
        <f t="shared" si="6"/>
        <v>7.4999999999999997E-2</v>
      </c>
      <c r="AX28" s="43">
        <f t="shared" si="6"/>
        <v>7.4999999999999997E-2</v>
      </c>
      <c r="AY28" s="43">
        <f t="shared" si="6"/>
        <v>7.4999999999999997E-2</v>
      </c>
      <c r="AZ28" s="43">
        <f t="shared" si="6"/>
        <v>7.4999999999999997E-2</v>
      </c>
      <c r="BA28" s="43">
        <f t="shared" si="6"/>
        <v>7.4999999999999997E-2</v>
      </c>
      <c r="BB28" s="43">
        <f t="shared" si="6"/>
        <v>7.4999999999999997E-2</v>
      </c>
      <c r="BC28" s="43">
        <f t="shared" si="6"/>
        <v>7.4999999999999997E-2</v>
      </c>
      <c r="BD28" s="43">
        <f t="shared" si="6"/>
        <v>7.4999999999999997E-2</v>
      </c>
      <c r="BE28" s="43">
        <f t="shared" si="6"/>
        <v>7.4999999999999997E-2</v>
      </c>
      <c r="BF28" s="43">
        <f t="shared" si="6"/>
        <v>7.4999999999999997E-2</v>
      </c>
      <c r="BG28" s="43">
        <f t="shared" si="6"/>
        <v>7.4999999999999997E-2</v>
      </c>
      <c r="BH28" s="43">
        <f t="shared" si="6"/>
        <v>7.4999999999999997E-2</v>
      </c>
      <c r="BI28" s="43">
        <f t="shared" si="6"/>
        <v>7.4999999999999997E-2</v>
      </c>
      <c r="BJ28" s="43">
        <f t="shared" si="6"/>
        <v>7.4999999999999997E-2</v>
      </c>
      <c r="BK28" s="43">
        <f t="shared" si="6"/>
        <v>7.4999999999999997E-2</v>
      </c>
      <c r="BL28" s="43">
        <f t="shared" si="6"/>
        <v>7.4999999999999997E-2</v>
      </c>
      <c r="BM28" s="43">
        <f t="shared" si="6"/>
        <v>7.4999999999999997E-2</v>
      </c>
      <c r="BN28" s="43">
        <f t="shared" si="6"/>
        <v>7.4999999999999997E-2</v>
      </c>
      <c r="BO28" s="43">
        <f t="shared" si="6"/>
        <v>7.4999999999999997E-2</v>
      </c>
      <c r="BP28" s="43">
        <f t="shared" si="6"/>
        <v>7.4999999999999997E-2</v>
      </c>
      <c r="BQ28" s="43">
        <f t="shared" si="6"/>
        <v>7.4999999999999997E-2</v>
      </c>
      <c r="BR28" s="43">
        <f t="shared" si="6"/>
        <v>7.4999999999999997E-2</v>
      </c>
      <c r="BS28" s="43">
        <f t="shared" si="6"/>
        <v>7.4999999999999997E-2</v>
      </c>
      <c r="BT28" s="43">
        <f t="shared" si="6"/>
        <v>7.4999999999999997E-2</v>
      </c>
      <c r="BU28" s="43">
        <f t="shared" si="6"/>
        <v>7.4999999999999997E-2</v>
      </c>
      <c r="BV28" s="43">
        <f t="shared" si="6"/>
        <v>7.4999999999999997E-2</v>
      </c>
      <c r="BW28" s="43">
        <f t="shared" si="6"/>
        <v>7.4999999999999997E-2</v>
      </c>
      <c r="BX28" s="43">
        <f t="shared" si="6"/>
        <v>7.4999999999999997E-2</v>
      </c>
      <c r="BY28" s="43">
        <f t="shared" si="6"/>
        <v>7.4999999999999997E-2</v>
      </c>
      <c r="BZ28" s="43">
        <f t="shared" si="6"/>
        <v>7.4999999999999997E-2</v>
      </c>
      <c r="CA28" s="43">
        <f t="shared" si="6"/>
        <v>7.4999999999999997E-2</v>
      </c>
      <c r="CB28" s="43">
        <f t="shared" si="6"/>
        <v>7.4999999999999997E-2</v>
      </c>
      <c r="CC28" s="43">
        <f t="shared" si="6"/>
        <v>7.4999999999999997E-2</v>
      </c>
      <c r="CD28" s="43">
        <f t="shared" si="6"/>
        <v>7.4999999999999997E-2</v>
      </c>
      <c r="CE28" s="43">
        <f t="shared" si="6"/>
        <v>7.4999999999999997E-2</v>
      </c>
      <c r="CF28" s="43">
        <f t="shared" si="6"/>
        <v>7.4999999999999997E-2</v>
      </c>
      <c r="CG28" s="43">
        <f t="shared" si="6"/>
        <v>7.4999999999999997E-2</v>
      </c>
      <c r="CH28" s="43">
        <f t="shared" ref="CH28:CZ28" si="7">CG28</f>
        <v>7.4999999999999997E-2</v>
      </c>
      <c r="CI28" s="43">
        <f t="shared" si="7"/>
        <v>7.4999999999999997E-2</v>
      </c>
      <c r="CJ28" s="43">
        <f t="shared" si="7"/>
        <v>7.4999999999999997E-2</v>
      </c>
      <c r="CK28" s="43">
        <f t="shared" si="7"/>
        <v>7.4999999999999997E-2</v>
      </c>
      <c r="CL28" s="43">
        <f t="shared" si="7"/>
        <v>7.4999999999999997E-2</v>
      </c>
      <c r="CM28" s="43">
        <f t="shared" si="7"/>
        <v>7.4999999999999997E-2</v>
      </c>
      <c r="CN28" s="43">
        <f t="shared" si="7"/>
        <v>7.4999999999999997E-2</v>
      </c>
      <c r="CO28" s="43">
        <f t="shared" si="7"/>
        <v>7.4999999999999997E-2</v>
      </c>
      <c r="CP28" s="43">
        <f t="shared" si="7"/>
        <v>7.4999999999999997E-2</v>
      </c>
      <c r="CQ28" s="43">
        <f t="shared" si="7"/>
        <v>7.4999999999999997E-2</v>
      </c>
      <c r="CR28" s="43">
        <f t="shared" si="7"/>
        <v>7.4999999999999997E-2</v>
      </c>
      <c r="CS28" s="43">
        <f t="shared" si="7"/>
        <v>7.4999999999999997E-2</v>
      </c>
      <c r="CT28" s="43">
        <f t="shared" si="7"/>
        <v>7.4999999999999997E-2</v>
      </c>
      <c r="CU28" s="43">
        <f t="shared" si="7"/>
        <v>7.4999999999999997E-2</v>
      </c>
      <c r="CV28" s="43">
        <f t="shared" si="7"/>
        <v>7.4999999999999997E-2</v>
      </c>
      <c r="CW28" s="43">
        <f t="shared" si="7"/>
        <v>7.4999999999999997E-2</v>
      </c>
      <c r="CX28" s="43">
        <f t="shared" si="7"/>
        <v>7.4999999999999997E-2</v>
      </c>
      <c r="CY28" s="43">
        <f t="shared" si="7"/>
        <v>7.4999999999999997E-2</v>
      </c>
      <c r="CZ28" s="43">
        <f t="shared" si="7"/>
        <v>7.4999999999999997E-2</v>
      </c>
    </row>
    <row r="29" spans="2:104" ht="13" x14ac:dyDescent="0.3">
      <c r="B29" s="43">
        <v>9.1184722222222199</v>
      </c>
      <c r="C29" s="43">
        <v>7.4999999999999997E-2</v>
      </c>
      <c r="D29" s="409" t="s">
        <v>213</v>
      </c>
      <c r="E29" s="121">
        <f>Customer!E96/24*1000</f>
        <v>2.4413888888888886</v>
      </c>
      <c r="F29" s="121">
        <f t="shared" ref="F29:AR29" si="8">$E$29</f>
        <v>2.4413888888888886</v>
      </c>
      <c r="G29" s="121">
        <f t="shared" si="8"/>
        <v>2.4413888888888886</v>
      </c>
      <c r="H29" s="121">
        <f t="shared" si="8"/>
        <v>2.4413888888888886</v>
      </c>
      <c r="I29" s="121">
        <f t="shared" si="8"/>
        <v>2.4413888888888886</v>
      </c>
      <c r="J29" s="121">
        <f t="shared" si="8"/>
        <v>2.4413888888888886</v>
      </c>
      <c r="K29" s="121">
        <f t="shared" si="8"/>
        <v>2.4413888888888886</v>
      </c>
      <c r="L29" s="121">
        <f t="shared" si="8"/>
        <v>2.4413888888888886</v>
      </c>
      <c r="M29" s="121">
        <f t="shared" si="8"/>
        <v>2.4413888888888886</v>
      </c>
      <c r="N29" s="121">
        <f t="shared" si="8"/>
        <v>2.4413888888888886</v>
      </c>
      <c r="O29" s="121">
        <f t="shared" si="8"/>
        <v>2.4413888888888886</v>
      </c>
      <c r="P29" s="121">
        <f t="shared" si="8"/>
        <v>2.4413888888888886</v>
      </c>
      <c r="Q29" s="121">
        <f t="shared" si="8"/>
        <v>2.4413888888888886</v>
      </c>
      <c r="R29" s="121">
        <f t="shared" si="8"/>
        <v>2.4413888888888886</v>
      </c>
      <c r="S29" s="121">
        <f t="shared" si="8"/>
        <v>2.4413888888888886</v>
      </c>
      <c r="T29" s="121">
        <f t="shared" si="8"/>
        <v>2.4413888888888886</v>
      </c>
      <c r="U29" s="121">
        <f t="shared" si="8"/>
        <v>2.4413888888888886</v>
      </c>
      <c r="V29" s="121">
        <f t="shared" si="8"/>
        <v>2.4413888888888886</v>
      </c>
      <c r="W29" s="121">
        <f t="shared" si="8"/>
        <v>2.4413888888888886</v>
      </c>
      <c r="X29" s="121">
        <f t="shared" si="8"/>
        <v>2.4413888888888886</v>
      </c>
      <c r="Y29" s="121">
        <f t="shared" si="8"/>
        <v>2.4413888888888886</v>
      </c>
      <c r="Z29" s="121">
        <f t="shared" si="8"/>
        <v>2.4413888888888886</v>
      </c>
      <c r="AA29" s="121">
        <f t="shared" si="8"/>
        <v>2.4413888888888886</v>
      </c>
      <c r="AB29" s="121">
        <f t="shared" si="8"/>
        <v>2.4413888888888886</v>
      </c>
      <c r="AC29" s="121">
        <f t="shared" si="8"/>
        <v>2.4413888888888886</v>
      </c>
      <c r="AD29" s="121">
        <f t="shared" si="8"/>
        <v>2.4413888888888886</v>
      </c>
      <c r="AE29" s="121">
        <f t="shared" si="8"/>
        <v>2.4413888888888886</v>
      </c>
      <c r="AF29" s="121">
        <f t="shared" si="8"/>
        <v>2.4413888888888886</v>
      </c>
      <c r="AG29" s="121">
        <f t="shared" si="8"/>
        <v>2.4413888888888886</v>
      </c>
      <c r="AH29" s="121">
        <f t="shared" si="8"/>
        <v>2.4413888888888886</v>
      </c>
      <c r="AI29" s="121">
        <f t="shared" si="8"/>
        <v>2.4413888888888886</v>
      </c>
      <c r="AJ29" s="121">
        <f t="shared" si="8"/>
        <v>2.4413888888888886</v>
      </c>
      <c r="AK29" s="121">
        <f t="shared" si="8"/>
        <v>2.4413888888888886</v>
      </c>
      <c r="AL29" s="121">
        <f t="shared" si="8"/>
        <v>2.4413888888888886</v>
      </c>
      <c r="AM29" s="121">
        <f t="shared" si="8"/>
        <v>2.4413888888888886</v>
      </c>
      <c r="AN29" s="121">
        <f t="shared" si="8"/>
        <v>2.4413888888888886</v>
      </c>
      <c r="AO29" s="121">
        <f t="shared" si="8"/>
        <v>2.4413888888888886</v>
      </c>
      <c r="AP29" s="121">
        <f t="shared" si="8"/>
        <v>2.4413888888888886</v>
      </c>
      <c r="AQ29" s="121">
        <f t="shared" si="8"/>
        <v>2.4413888888888886</v>
      </c>
      <c r="AR29" s="217">
        <f t="shared" si="8"/>
        <v>2.4413888888888886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</row>
    <row r="30" spans="2:104" ht="13" x14ac:dyDescent="0.3">
      <c r="B30" s="43">
        <v>3.6081999999999996</v>
      </c>
      <c r="C30" s="43">
        <v>9.1184722222222199</v>
      </c>
      <c r="D30" s="409" t="s">
        <v>214</v>
      </c>
      <c r="E30" s="449">
        <f>'Customer Mode'!L45</f>
        <v>1.708</v>
      </c>
      <c r="F30" s="121">
        <f t="shared" ref="F30:K30" si="9">$E$30</f>
        <v>1.708</v>
      </c>
      <c r="G30" s="121">
        <f t="shared" si="9"/>
        <v>1.708</v>
      </c>
      <c r="H30" s="121">
        <f t="shared" si="9"/>
        <v>1.708</v>
      </c>
      <c r="I30" s="121">
        <f t="shared" si="9"/>
        <v>1.708</v>
      </c>
      <c r="J30" s="121">
        <f t="shared" si="9"/>
        <v>1.708</v>
      </c>
      <c r="K30" s="121">
        <f t="shared" si="9"/>
        <v>1.708</v>
      </c>
      <c r="L30" s="449">
        <f>'Customer Mode'!M45</f>
        <v>1.629</v>
      </c>
      <c r="M30" s="121">
        <f>L30</f>
        <v>1.629</v>
      </c>
      <c r="N30" s="121">
        <f t="shared" ref="N30:AC35" si="10">M30</f>
        <v>1.629</v>
      </c>
      <c r="O30" s="121">
        <f t="shared" si="10"/>
        <v>1.629</v>
      </c>
      <c r="P30" s="121">
        <f t="shared" si="10"/>
        <v>1.629</v>
      </c>
      <c r="Q30" s="121">
        <f t="shared" si="10"/>
        <v>1.629</v>
      </c>
      <c r="R30" s="121">
        <f t="shared" si="10"/>
        <v>1.629</v>
      </c>
      <c r="S30" s="121">
        <f t="shared" si="10"/>
        <v>1.629</v>
      </c>
      <c r="T30" s="121">
        <f t="shared" si="10"/>
        <v>1.629</v>
      </c>
      <c r="U30" s="121">
        <f t="shared" si="10"/>
        <v>1.629</v>
      </c>
      <c r="V30" s="449">
        <f>'Customer Mode'!AC45</f>
        <v>1.4710000000000001</v>
      </c>
      <c r="W30" s="121">
        <f>V30</f>
        <v>1.4710000000000001</v>
      </c>
      <c r="X30" s="121">
        <f t="shared" ref="X30:AR35" si="11">W30</f>
        <v>1.4710000000000001</v>
      </c>
      <c r="Y30" s="121">
        <f t="shared" si="11"/>
        <v>1.4710000000000001</v>
      </c>
      <c r="Z30" s="121">
        <f t="shared" si="11"/>
        <v>1.4710000000000001</v>
      </c>
      <c r="AA30" s="121">
        <f t="shared" si="11"/>
        <v>1.4710000000000001</v>
      </c>
      <c r="AB30" s="121">
        <f t="shared" si="11"/>
        <v>1.4710000000000001</v>
      </c>
      <c r="AC30" s="121">
        <f t="shared" si="11"/>
        <v>1.4710000000000001</v>
      </c>
      <c r="AD30" s="121">
        <f t="shared" si="11"/>
        <v>1.4710000000000001</v>
      </c>
      <c r="AE30" s="121">
        <f t="shared" si="11"/>
        <v>1.4710000000000001</v>
      </c>
      <c r="AF30" s="121">
        <f t="shared" si="11"/>
        <v>1.4710000000000001</v>
      </c>
      <c r="AG30" s="121">
        <f t="shared" si="11"/>
        <v>1.4710000000000001</v>
      </c>
      <c r="AH30" s="121">
        <f t="shared" si="11"/>
        <v>1.4710000000000001</v>
      </c>
      <c r="AI30" s="121">
        <f t="shared" si="11"/>
        <v>1.4710000000000001</v>
      </c>
      <c r="AJ30" s="121">
        <f t="shared" si="11"/>
        <v>1.4710000000000001</v>
      </c>
      <c r="AK30" s="121">
        <f t="shared" si="11"/>
        <v>1.4710000000000001</v>
      </c>
      <c r="AL30" s="121">
        <f t="shared" si="11"/>
        <v>1.4710000000000001</v>
      </c>
      <c r="AM30" s="121">
        <f t="shared" si="11"/>
        <v>1.4710000000000001</v>
      </c>
      <c r="AN30" s="121">
        <f t="shared" si="11"/>
        <v>1.4710000000000001</v>
      </c>
      <c r="AO30" s="121">
        <f t="shared" si="11"/>
        <v>1.4710000000000001</v>
      </c>
      <c r="AP30" s="121">
        <f t="shared" si="11"/>
        <v>1.4710000000000001</v>
      </c>
      <c r="AQ30" s="121">
        <f t="shared" si="11"/>
        <v>1.4710000000000001</v>
      </c>
      <c r="AR30" s="121">
        <f t="shared" si="11"/>
        <v>1.4710000000000001</v>
      </c>
      <c r="CZ30" s="223"/>
    </row>
    <row r="31" spans="2:104" ht="13" x14ac:dyDescent="0.3">
      <c r="B31" s="43">
        <v>2.075E-3</v>
      </c>
      <c r="C31" s="43">
        <v>3.6081999999999996</v>
      </c>
      <c r="D31" s="409" t="s">
        <v>211</v>
      </c>
      <c r="E31" s="121">
        <v>0</v>
      </c>
      <c r="F31" s="121">
        <f>E31</f>
        <v>0</v>
      </c>
      <c r="G31" s="121">
        <f t="shared" ref="G31:M31" si="12">F31</f>
        <v>0</v>
      </c>
      <c r="H31" s="121">
        <f t="shared" si="12"/>
        <v>0</v>
      </c>
      <c r="I31" s="121">
        <f t="shared" si="12"/>
        <v>0</v>
      </c>
      <c r="J31" s="121">
        <f t="shared" si="12"/>
        <v>0</v>
      </c>
      <c r="K31" s="121">
        <f t="shared" si="12"/>
        <v>0</v>
      </c>
      <c r="L31" s="121">
        <f t="shared" si="12"/>
        <v>0</v>
      </c>
      <c r="M31" s="121">
        <f t="shared" si="12"/>
        <v>0</v>
      </c>
      <c r="N31" s="121">
        <f t="shared" si="10"/>
        <v>0</v>
      </c>
      <c r="O31" s="121">
        <f t="shared" si="10"/>
        <v>0</v>
      </c>
      <c r="P31" s="121">
        <f t="shared" si="10"/>
        <v>0</v>
      </c>
      <c r="Q31" s="121">
        <f t="shared" si="10"/>
        <v>0</v>
      </c>
      <c r="R31" s="121">
        <f t="shared" si="10"/>
        <v>0</v>
      </c>
      <c r="S31" s="121">
        <f t="shared" si="10"/>
        <v>0</v>
      </c>
      <c r="T31" s="121">
        <f t="shared" si="10"/>
        <v>0</v>
      </c>
      <c r="U31" s="121">
        <f t="shared" si="10"/>
        <v>0</v>
      </c>
      <c r="V31" s="121">
        <f t="shared" ref="V31:W31" si="13">U31</f>
        <v>0</v>
      </c>
      <c r="W31" s="121">
        <f t="shared" si="13"/>
        <v>0</v>
      </c>
      <c r="CZ31" s="223"/>
    </row>
    <row r="32" spans="2:104" ht="13" x14ac:dyDescent="0.3">
      <c r="B32" s="43">
        <f>SUM(B21:B31)</f>
        <v>36.553747222222214</v>
      </c>
      <c r="C32" s="43">
        <f>SUM(C21:C31)</f>
        <v>36.551672222222216</v>
      </c>
      <c r="D32" s="409" t="s">
        <v>137</v>
      </c>
      <c r="E32" s="121">
        <v>0.2</v>
      </c>
      <c r="F32" s="43">
        <f t="shared" ref="F32:U35" si="14">E32</f>
        <v>0.2</v>
      </c>
      <c r="G32" s="43">
        <f t="shared" si="14"/>
        <v>0.2</v>
      </c>
      <c r="H32" s="43">
        <f t="shared" si="14"/>
        <v>0.2</v>
      </c>
      <c r="I32" s="43">
        <f t="shared" si="14"/>
        <v>0.2</v>
      </c>
      <c r="J32" s="43">
        <f>I32</f>
        <v>0.2</v>
      </c>
      <c r="K32" s="43">
        <f t="shared" si="14"/>
        <v>0.2</v>
      </c>
      <c r="L32" s="43">
        <f t="shared" si="14"/>
        <v>0.2</v>
      </c>
      <c r="M32" s="43">
        <f t="shared" si="14"/>
        <v>0.2</v>
      </c>
      <c r="N32" s="43">
        <f t="shared" si="14"/>
        <v>0.2</v>
      </c>
      <c r="O32" s="43">
        <f t="shared" si="14"/>
        <v>0.2</v>
      </c>
      <c r="P32" s="43">
        <f t="shared" si="14"/>
        <v>0.2</v>
      </c>
      <c r="Q32" s="43">
        <f t="shared" si="10"/>
        <v>0.2</v>
      </c>
      <c r="R32" s="43">
        <f t="shared" si="10"/>
        <v>0.2</v>
      </c>
      <c r="S32" s="43">
        <f t="shared" si="10"/>
        <v>0.2</v>
      </c>
      <c r="T32" s="43">
        <f t="shared" si="10"/>
        <v>0.2</v>
      </c>
      <c r="U32" s="43">
        <f t="shared" si="10"/>
        <v>0.2</v>
      </c>
      <c r="V32" s="43">
        <f t="shared" si="10"/>
        <v>0.2</v>
      </c>
      <c r="W32" s="43">
        <f t="shared" si="10"/>
        <v>0.2</v>
      </c>
      <c r="X32" s="43">
        <f t="shared" si="10"/>
        <v>0.2</v>
      </c>
      <c r="Y32" s="43">
        <f t="shared" si="10"/>
        <v>0.2</v>
      </c>
      <c r="Z32" s="43">
        <f t="shared" si="10"/>
        <v>0.2</v>
      </c>
      <c r="AA32" s="43">
        <f t="shared" si="10"/>
        <v>0.2</v>
      </c>
      <c r="AB32" s="43">
        <f t="shared" si="10"/>
        <v>0.2</v>
      </c>
      <c r="AC32" s="43">
        <f t="shared" si="10"/>
        <v>0.2</v>
      </c>
      <c r="AD32" s="43">
        <f t="shared" si="11"/>
        <v>0.2</v>
      </c>
      <c r="AE32" s="43">
        <f t="shared" si="11"/>
        <v>0.2</v>
      </c>
      <c r="AF32" s="43">
        <f t="shared" si="11"/>
        <v>0.2</v>
      </c>
      <c r="AG32" s="43">
        <f t="shared" si="11"/>
        <v>0.2</v>
      </c>
      <c r="AH32" s="43">
        <f t="shared" si="11"/>
        <v>0.2</v>
      </c>
      <c r="AI32" s="43">
        <f t="shared" si="11"/>
        <v>0.2</v>
      </c>
      <c r="AJ32" s="43">
        <f t="shared" si="11"/>
        <v>0.2</v>
      </c>
      <c r="AK32" s="43">
        <f t="shared" si="11"/>
        <v>0.2</v>
      </c>
      <c r="AL32" s="43">
        <f t="shared" si="11"/>
        <v>0.2</v>
      </c>
      <c r="AM32" s="43">
        <f t="shared" si="11"/>
        <v>0.2</v>
      </c>
      <c r="AN32" s="43">
        <f t="shared" si="11"/>
        <v>0.2</v>
      </c>
      <c r="AO32" s="43">
        <f t="shared" si="11"/>
        <v>0.2</v>
      </c>
      <c r="AP32" s="43">
        <f t="shared" si="11"/>
        <v>0.2</v>
      </c>
      <c r="AQ32" s="43">
        <f t="shared" si="11"/>
        <v>0.2</v>
      </c>
      <c r="AR32" s="43">
        <f t="shared" si="11"/>
        <v>0.2</v>
      </c>
      <c r="CZ32" s="46"/>
    </row>
    <row r="33" spans="2:104" ht="13" x14ac:dyDescent="0.3">
      <c r="D33" s="409" t="s">
        <v>154</v>
      </c>
      <c r="E33" s="430">
        <v>14</v>
      </c>
      <c r="F33" s="43">
        <f t="shared" si="14"/>
        <v>14</v>
      </c>
      <c r="G33" s="43">
        <f t="shared" si="14"/>
        <v>14</v>
      </c>
      <c r="H33" s="43">
        <f t="shared" si="14"/>
        <v>14</v>
      </c>
      <c r="I33" s="43">
        <f t="shared" si="14"/>
        <v>14</v>
      </c>
      <c r="J33" s="43">
        <f>I33</f>
        <v>14</v>
      </c>
      <c r="K33" s="43">
        <f t="shared" si="14"/>
        <v>14</v>
      </c>
      <c r="L33" s="43">
        <f t="shared" si="14"/>
        <v>14</v>
      </c>
      <c r="M33" s="43">
        <f t="shared" si="14"/>
        <v>14</v>
      </c>
      <c r="N33" s="43">
        <f t="shared" si="14"/>
        <v>14</v>
      </c>
      <c r="O33" s="43">
        <f t="shared" si="14"/>
        <v>14</v>
      </c>
      <c r="P33" s="43">
        <f t="shared" si="14"/>
        <v>14</v>
      </c>
      <c r="Q33" s="43">
        <f t="shared" si="10"/>
        <v>14</v>
      </c>
      <c r="R33" s="43">
        <f t="shared" si="10"/>
        <v>14</v>
      </c>
      <c r="S33" s="43">
        <f t="shared" si="10"/>
        <v>14</v>
      </c>
      <c r="T33" s="43">
        <f t="shared" si="10"/>
        <v>14</v>
      </c>
      <c r="U33" s="43">
        <f t="shared" si="10"/>
        <v>14</v>
      </c>
      <c r="V33" s="43">
        <f t="shared" si="10"/>
        <v>14</v>
      </c>
      <c r="W33" s="43">
        <f t="shared" si="10"/>
        <v>14</v>
      </c>
      <c r="X33" s="43">
        <f t="shared" si="10"/>
        <v>14</v>
      </c>
      <c r="Y33" s="43">
        <f t="shared" si="10"/>
        <v>14</v>
      </c>
      <c r="Z33" s="43">
        <f t="shared" si="10"/>
        <v>14</v>
      </c>
      <c r="AA33" s="43">
        <f t="shared" si="10"/>
        <v>14</v>
      </c>
      <c r="AB33" s="43">
        <f t="shared" si="10"/>
        <v>14</v>
      </c>
      <c r="AC33" s="43">
        <f t="shared" si="10"/>
        <v>14</v>
      </c>
      <c r="AD33" s="43">
        <f t="shared" si="11"/>
        <v>14</v>
      </c>
      <c r="AE33" s="43">
        <f t="shared" si="11"/>
        <v>14</v>
      </c>
      <c r="AF33" s="43">
        <f t="shared" si="11"/>
        <v>14</v>
      </c>
      <c r="AG33" s="43">
        <f t="shared" si="11"/>
        <v>14</v>
      </c>
      <c r="AH33" s="43">
        <f t="shared" si="11"/>
        <v>14</v>
      </c>
      <c r="AI33" s="43">
        <f t="shared" si="11"/>
        <v>14</v>
      </c>
      <c r="AJ33" s="43">
        <f t="shared" si="11"/>
        <v>14</v>
      </c>
      <c r="AK33" s="43">
        <f t="shared" si="11"/>
        <v>14</v>
      </c>
      <c r="AL33" s="43">
        <f t="shared" si="11"/>
        <v>14</v>
      </c>
      <c r="AM33" s="43">
        <f t="shared" si="11"/>
        <v>14</v>
      </c>
      <c r="AN33" s="43">
        <f t="shared" si="11"/>
        <v>14</v>
      </c>
      <c r="AO33" s="43">
        <f t="shared" si="11"/>
        <v>14</v>
      </c>
      <c r="AP33" s="43">
        <f t="shared" si="11"/>
        <v>14</v>
      </c>
      <c r="AQ33" s="43">
        <f t="shared" si="11"/>
        <v>14</v>
      </c>
      <c r="AR33" s="43">
        <f t="shared" si="11"/>
        <v>14</v>
      </c>
      <c r="CZ33" s="223"/>
    </row>
    <row r="34" spans="2:104" ht="13" x14ac:dyDescent="0.3">
      <c r="C34" s="43">
        <v>11</v>
      </c>
      <c r="D34" s="409" t="s">
        <v>153</v>
      </c>
      <c r="E34" s="430">
        <v>11.5</v>
      </c>
      <c r="F34" s="43">
        <f t="shared" si="14"/>
        <v>11.5</v>
      </c>
      <c r="G34" s="43">
        <f t="shared" si="14"/>
        <v>11.5</v>
      </c>
      <c r="H34" s="43">
        <f t="shared" si="14"/>
        <v>11.5</v>
      </c>
      <c r="I34" s="43">
        <f t="shared" si="14"/>
        <v>11.5</v>
      </c>
      <c r="J34" s="43">
        <f>I34</f>
        <v>11.5</v>
      </c>
      <c r="K34" s="43">
        <f t="shared" si="14"/>
        <v>11.5</v>
      </c>
      <c r="L34" s="43">
        <f t="shared" si="14"/>
        <v>11.5</v>
      </c>
      <c r="M34" s="43">
        <f t="shared" si="14"/>
        <v>11.5</v>
      </c>
      <c r="N34" s="43">
        <f t="shared" si="14"/>
        <v>11.5</v>
      </c>
      <c r="O34" s="43">
        <f t="shared" si="14"/>
        <v>11.5</v>
      </c>
      <c r="P34" s="43">
        <f t="shared" si="14"/>
        <v>11.5</v>
      </c>
      <c r="Q34" s="43">
        <f t="shared" si="14"/>
        <v>11.5</v>
      </c>
      <c r="R34" s="43">
        <f t="shared" si="14"/>
        <v>11.5</v>
      </c>
      <c r="S34" s="43">
        <f t="shared" si="14"/>
        <v>11.5</v>
      </c>
      <c r="T34" s="43">
        <f t="shared" si="14"/>
        <v>11.5</v>
      </c>
      <c r="U34" s="43">
        <f t="shared" si="14"/>
        <v>11.5</v>
      </c>
      <c r="V34" s="43">
        <f t="shared" si="10"/>
        <v>11.5</v>
      </c>
      <c r="W34" s="43">
        <f t="shared" si="10"/>
        <v>11.5</v>
      </c>
      <c r="X34" s="43">
        <f t="shared" si="10"/>
        <v>11.5</v>
      </c>
      <c r="Y34" s="43">
        <f t="shared" si="10"/>
        <v>11.5</v>
      </c>
      <c r="Z34" s="43">
        <f t="shared" si="10"/>
        <v>11.5</v>
      </c>
      <c r="AA34" s="43">
        <f t="shared" si="10"/>
        <v>11.5</v>
      </c>
      <c r="AB34" s="43">
        <f t="shared" si="10"/>
        <v>11.5</v>
      </c>
      <c r="AC34" s="43">
        <f t="shared" si="10"/>
        <v>11.5</v>
      </c>
      <c r="AD34" s="43">
        <f t="shared" si="11"/>
        <v>11.5</v>
      </c>
      <c r="AE34" s="43">
        <f t="shared" si="11"/>
        <v>11.5</v>
      </c>
      <c r="AF34" s="43">
        <f t="shared" si="11"/>
        <v>11.5</v>
      </c>
      <c r="AG34" s="43">
        <f t="shared" si="11"/>
        <v>11.5</v>
      </c>
      <c r="AH34" s="43">
        <f t="shared" si="11"/>
        <v>11.5</v>
      </c>
      <c r="AI34" s="43">
        <f t="shared" si="11"/>
        <v>11.5</v>
      </c>
      <c r="AJ34" s="43">
        <f t="shared" si="11"/>
        <v>11.5</v>
      </c>
      <c r="AK34" s="43">
        <f t="shared" si="11"/>
        <v>11.5</v>
      </c>
      <c r="AL34" s="43">
        <f t="shared" si="11"/>
        <v>11.5</v>
      </c>
      <c r="AM34" s="43">
        <f t="shared" si="11"/>
        <v>11.5</v>
      </c>
      <c r="AN34" s="43">
        <f t="shared" si="11"/>
        <v>11.5</v>
      </c>
      <c r="AO34" s="43">
        <f t="shared" si="11"/>
        <v>11.5</v>
      </c>
      <c r="AP34" s="43">
        <f t="shared" si="11"/>
        <v>11.5</v>
      </c>
      <c r="AQ34" s="43">
        <f t="shared" si="11"/>
        <v>11.5</v>
      </c>
      <c r="AR34" s="43">
        <f t="shared" si="11"/>
        <v>11.5</v>
      </c>
      <c r="CZ34" s="223"/>
    </row>
    <row r="35" spans="2:104" x14ac:dyDescent="0.25">
      <c r="C35" s="43">
        <v>55</v>
      </c>
      <c r="D35" s="409" t="s">
        <v>215</v>
      </c>
      <c r="E35" s="121">
        <f>((Delivery!F74*35)+(Delivery!F78*20))+Delivery!F83</f>
        <v>1.3368055555555557E-2</v>
      </c>
      <c r="F35" s="150">
        <f t="shared" si="14"/>
        <v>1.3368055555555557E-2</v>
      </c>
      <c r="G35" s="150">
        <f t="shared" si="14"/>
        <v>1.3368055555555557E-2</v>
      </c>
      <c r="H35" s="150">
        <f t="shared" si="14"/>
        <v>1.3368055555555557E-2</v>
      </c>
      <c r="I35" s="150">
        <f t="shared" si="14"/>
        <v>1.3368055555555557E-2</v>
      </c>
      <c r="J35" s="150">
        <f>I35</f>
        <v>1.3368055555555557E-2</v>
      </c>
      <c r="K35" s="150">
        <f t="shared" si="14"/>
        <v>1.3368055555555557E-2</v>
      </c>
      <c r="L35" s="150">
        <f t="shared" si="14"/>
        <v>1.3368055555555557E-2</v>
      </c>
      <c r="M35" s="150">
        <f t="shared" si="14"/>
        <v>1.3368055555555557E-2</v>
      </c>
      <c r="N35" s="150">
        <f t="shared" si="14"/>
        <v>1.3368055555555557E-2</v>
      </c>
      <c r="O35" s="150">
        <f t="shared" si="14"/>
        <v>1.3368055555555557E-2</v>
      </c>
      <c r="P35" s="150">
        <f t="shared" si="14"/>
        <v>1.3368055555555557E-2</v>
      </c>
      <c r="Q35" s="150">
        <f t="shared" si="14"/>
        <v>1.3368055555555557E-2</v>
      </c>
      <c r="R35" s="150">
        <f t="shared" si="14"/>
        <v>1.3368055555555557E-2</v>
      </c>
      <c r="S35" s="150">
        <f t="shared" si="14"/>
        <v>1.3368055555555557E-2</v>
      </c>
      <c r="T35" s="150">
        <f t="shared" si="14"/>
        <v>1.3368055555555557E-2</v>
      </c>
      <c r="U35" s="150">
        <f t="shared" si="14"/>
        <v>1.3368055555555557E-2</v>
      </c>
      <c r="V35" s="150">
        <f t="shared" si="10"/>
        <v>1.3368055555555557E-2</v>
      </c>
      <c r="W35" s="150">
        <f t="shared" si="10"/>
        <v>1.3368055555555557E-2</v>
      </c>
      <c r="X35" s="150">
        <f t="shared" si="10"/>
        <v>1.3368055555555557E-2</v>
      </c>
      <c r="Y35" s="150">
        <f t="shared" si="10"/>
        <v>1.3368055555555557E-2</v>
      </c>
      <c r="Z35" s="150">
        <f t="shared" si="10"/>
        <v>1.3368055555555557E-2</v>
      </c>
      <c r="AA35" s="150">
        <f t="shared" si="10"/>
        <v>1.3368055555555557E-2</v>
      </c>
      <c r="AB35" s="150">
        <f t="shared" si="10"/>
        <v>1.3368055555555557E-2</v>
      </c>
      <c r="AC35" s="150">
        <f t="shared" si="10"/>
        <v>1.3368055555555557E-2</v>
      </c>
      <c r="AD35" s="150">
        <f t="shared" si="11"/>
        <v>1.3368055555555557E-2</v>
      </c>
      <c r="AE35" s="150">
        <f t="shared" si="11"/>
        <v>1.3368055555555557E-2</v>
      </c>
      <c r="AF35" s="150">
        <f t="shared" si="11"/>
        <v>1.3368055555555557E-2</v>
      </c>
      <c r="AG35" s="150">
        <f t="shared" si="11"/>
        <v>1.3368055555555557E-2</v>
      </c>
      <c r="AH35" s="150">
        <f t="shared" si="11"/>
        <v>1.3368055555555557E-2</v>
      </c>
      <c r="AI35" s="150">
        <f t="shared" si="11"/>
        <v>1.3368055555555557E-2</v>
      </c>
      <c r="AJ35" s="150">
        <f t="shared" si="11"/>
        <v>1.3368055555555557E-2</v>
      </c>
      <c r="AK35" s="150">
        <f t="shared" si="11"/>
        <v>1.3368055555555557E-2</v>
      </c>
      <c r="AL35" s="150">
        <f t="shared" si="11"/>
        <v>1.3368055555555557E-2</v>
      </c>
      <c r="AM35" s="150">
        <f t="shared" si="11"/>
        <v>1.3368055555555557E-2</v>
      </c>
      <c r="AN35" s="150">
        <f t="shared" si="11"/>
        <v>1.3368055555555557E-2</v>
      </c>
      <c r="AO35" s="150">
        <f t="shared" si="11"/>
        <v>1.3368055555555557E-2</v>
      </c>
      <c r="AP35" s="150">
        <f t="shared" si="11"/>
        <v>1.3368055555555557E-2</v>
      </c>
      <c r="AQ35" s="150">
        <f t="shared" si="11"/>
        <v>1.3368055555555557E-2</v>
      </c>
      <c r="AR35" s="150">
        <f t="shared" si="11"/>
        <v>1.3368055555555557E-2</v>
      </c>
      <c r="AS35" s="150">
        <f t="shared" ref="AS35:BH35" si="15">AR35</f>
        <v>1.3368055555555557E-2</v>
      </c>
      <c r="AT35" s="150">
        <f t="shared" si="15"/>
        <v>1.3368055555555557E-2</v>
      </c>
      <c r="AU35" s="150">
        <f t="shared" si="15"/>
        <v>1.3368055555555557E-2</v>
      </c>
      <c r="AV35" s="150">
        <f t="shared" si="15"/>
        <v>1.3368055555555557E-2</v>
      </c>
      <c r="AW35" s="150">
        <f t="shared" si="15"/>
        <v>1.3368055555555557E-2</v>
      </c>
      <c r="AX35" s="150">
        <f t="shared" si="15"/>
        <v>1.3368055555555557E-2</v>
      </c>
      <c r="AY35" s="150">
        <f t="shared" si="15"/>
        <v>1.3368055555555557E-2</v>
      </c>
      <c r="AZ35" s="150">
        <f t="shared" si="15"/>
        <v>1.3368055555555557E-2</v>
      </c>
      <c r="BA35" s="150">
        <f t="shared" si="15"/>
        <v>1.3368055555555557E-2</v>
      </c>
      <c r="BB35" s="150">
        <f t="shared" si="15"/>
        <v>1.3368055555555557E-2</v>
      </c>
      <c r="BC35" s="150">
        <f t="shared" si="15"/>
        <v>1.3368055555555557E-2</v>
      </c>
      <c r="BD35" s="150">
        <f t="shared" si="15"/>
        <v>1.3368055555555557E-2</v>
      </c>
      <c r="BE35" s="150">
        <f t="shared" si="15"/>
        <v>1.3368055555555557E-2</v>
      </c>
      <c r="BF35" s="150">
        <f t="shared" si="15"/>
        <v>1.3368055555555557E-2</v>
      </c>
      <c r="BG35" s="150">
        <f t="shared" si="15"/>
        <v>1.3368055555555557E-2</v>
      </c>
      <c r="BH35" s="150">
        <f t="shared" si="15"/>
        <v>1.3368055555555557E-2</v>
      </c>
      <c r="BI35" s="150">
        <f t="shared" ref="BI35:CZ35" si="16">BH35</f>
        <v>1.3368055555555557E-2</v>
      </c>
      <c r="BJ35" s="150">
        <f t="shared" si="16"/>
        <v>1.3368055555555557E-2</v>
      </c>
      <c r="BK35" s="150">
        <f t="shared" si="16"/>
        <v>1.3368055555555557E-2</v>
      </c>
      <c r="BL35" s="150">
        <f t="shared" si="16"/>
        <v>1.3368055555555557E-2</v>
      </c>
      <c r="BM35" s="150">
        <f t="shared" si="16"/>
        <v>1.3368055555555557E-2</v>
      </c>
      <c r="BN35" s="150">
        <f t="shared" si="16"/>
        <v>1.3368055555555557E-2</v>
      </c>
      <c r="BO35" s="150">
        <f t="shared" si="16"/>
        <v>1.3368055555555557E-2</v>
      </c>
      <c r="BP35" s="150">
        <f t="shared" si="16"/>
        <v>1.3368055555555557E-2</v>
      </c>
      <c r="BQ35" s="150">
        <f t="shared" si="16"/>
        <v>1.3368055555555557E-2</v>
      </c>
      <c r="BR35" s="150">
        <f t="shared" si="16"/>
        <v>1.3368055555555557E-2</v>
      </c>
      <c r="BS35" s="150">
        <f t="shared" si="16"/>
        <v>1.3368055555555557E-2</v>
      </c>
      <c r="BT35" s="150">
        <f t="shared" si="16"/>
        <v>1.3368055555555557E-2</v>
      </c>
      <c r="BU35" s="150">
        <f t="shared" si="16"/>
        <v>1.3368055555555557E-2</v>
      </c>
      <c r="BV35" s="150">
        <f t="shared" si="16"/>
        <v>1.3368055555555557E-2</v>
      </c>
      <c r="BW35" s="150">
        <f t="shared" si="16"/>
        <v>1.3368055555555557E-2</v>
      </c>
      <c r="BX35" s="150">
        <f t="shared" si="16"/>
        <v>1.3368055555555557E-2</v>
      </c>
      <c r="BY35" s="150">
        <f t="shared" si="16"/>
        <v>1.3368055555555557E-2</v>
      </c>
      <c r="BZ35" s="150">
        <f t="shared" si="16"/>
        <v>1.3368055555555557E-2</v>
      </c>
      <c r="CA35" s="150">
        <f t="shared" si="16"/>
        <v>1.3368055555555557E-2</v>
      </c>
      <c r="CB35" s="150">
        <f t="shared" si="16"/>
        <v>1.3368055555555557E-2</v>
      </c>
      <c r="CC35" s="150">
        <f t="shared" si="16"/>
        <v>1.3368055555555557E-2</v>
      </c>
      <c r="CD35" s="150">
        <f t="shared" si="16"/>
        <v>1.3368055555555557E-2</v>
      </c>
      <c r="CE35" s="150">
        <f t="shared" si="16"/>
        <v>1.3368055555555557E-2</v>
      </c>
      <c r="CF35" s="150">
        <f t="shared" si="16"/>
        <v>1.3368055555555557E-2</v>
      </c>
      <c r="CG35" s="150">
        <f t="shared" si="16"/>
        <v>1.3368055555555557E-2</v>
      </c>
      <c r="CH35" s="150">
        <f t="shared" si="16"/>
        <v>1.3368055555555557E-2</v>
      </c>
      <c r="CI35" s="150">
        <f t="shared" si="16"/>
        <v>1.3368055555555557E-2</v>
      </c>
      <c r="CJ35" s="150">
        <f t="shared" si="16"/>
        <v>1.3368055555555557E-2</v>
      </c>
      <c r="CK35" s="150">
        <f t="shared" si="16"/>
        <v>1.3368055555555557E-2</v>
      </c>
      <c r="CL35" s="150">
        <f t="shared" si="16"/>
        <v>1.3368055555555557E-2</v>
      </c>
      <c r="CM35" s="150">
        <f t="shared" si="16"/>
        <v>1.3368055555555557E-2</v>
      </c>
      <c r="CN35" s="150">
        <f t="shared" si="16"/>
        <v>1.3368055555555557E-2</v>
      </c>
      <c r="CO35" s="150">
        <f t="shared" si="16"/>
        <v>1.3368055555555557E-2</v>
      </c>
      <c r="CP35" s="150">
        <f t="shared" si="16"/>
        <v>1.3368055555555557E-2</v>
      </c>
      <c r="CQ35" s="150">
        <f t="shared" si="16"/>
        <v>1.3368055555555557E-2</v>
      </c>
      <c r="CR35" s="150">
        <f t="shared" si="16"/>
        <v>1.3368055555555557E-2</v>
      </c>
      <c r="CS35" s="150">
        <f t="shared" si="16"/>
        <v>1.3368055555555557E-2</v>
      </c>
      <c r="CT35" s="150">
        <f t="shared" si="16"/>
        <v>1.3368055555555557E-2</v>
      </c>
      <c r="CU35" s="150">
        <f t="shared" si="16"/>
        <v>1.3368055555555557E-2</v>
      </c>
      <c r="CV35" s="150">
        <f t="shared" si="16"/>
        <v>1.3368055555555557E-2</v>
      </c>
      <c r="CW35" s="150">
        <f t="shared" si="16"/>
        <v>1.3368055555555557E-2</v>
      </c>
      <c r="CX35" s="150">
        <f t="shared" si="16"/>
        <v>1.3368055555555557E-2</v>
      </c>
      <c r="CY35" s="150">
        <f t="shared" si="16"/>
        <v>1.3368055555555557E-2</v>
      </c>
      <c r="CZ35" s="150">
        <f t="shared" si="16"/>
        <v>1.3368055555555557E-2</v>
      </c>
    </row>
    <row r="36" spans="2:104" ht="13" x14ac:dyDescent="0.3">
      <c r="D36" s="409" t="s">
        <v>216</v>
      </c>
      <c r="E36" s="121">
        <f>Delivery!E54*1000/24</f>
        <v>0</v>
      </c>
      <c r="F36" s="150">
        <f t="shared" ref="F36:BQ36" si="17">$E$36</f>
        <v>0</v>
      </c>
      <c r="G36" s="150">
        <f t="shared" si="17"/>
        <v>0</v>
      </c>
      <c r="H36" s="150">
        <f t="shared" si="17"/>
        <v>0</v>
      </c>
      <c r="I36" s="150">
        <f t="shared" si="17"/>
        <v>0</v>
      </c>
      <c r="J36" s="150">
        <f t="shared" si="17"/>
        <v>0</v>
      </c>
      <c r="K36" s="150">
        <f t="shared" si="17"/>
        <v>0</v>
      </c>
      <c r="L36" s="150">
        <f t="shared" si="17"/>
        <v>0</v>
      </c>
      <c r="M36" s="150">
        <f t="shared" si="17"/>
        <v>0</v>
      </c>
      <c r="N36" s="150">
        <f t="shared" si="17"/>
        <v>0</v>
      </c>
      <c r="O36" s="150">
        <f t="shared" si="17"/>
        <v>0</v>
      </c>
      <c r="P36" s="150">
        <f t="shared" si="17"/>
        <v>0</v>
      </c>
      <c r="Q36" s="150">
        <f t="shared" si="17"/>
        <v>0</v>
      </c>
      <c r="R36" s="150">
        <f t="shared" si="17"/>
        <v>0</v>
      </c>
      <c r="S36" s="150">
        <f t="shared" si="17"/>
        <v>0</v>
      </c>
      <c r="T36" s="150">
        <f t="shared" si="17"/>
        <v>0</v>
      </c>
      <c r="U36" s="150">
        <f t="shared" si="17"/>
        <v>0</v>
      </c>
      <c r="V36" s="150">
        <f t="shared" si="17"/>
        <v>0</v>
      </c>
      <c r="W36" s="150">
        <f t="shared" si="17"/>
        <v>0</v>
      </c>
      <c r="X36" s="150">
        <f t="shared" si="17"/>
        <v>0</v>
      </c>
      <c r="Y36" s="150">
        <f t="shared" si="17"/>
        <v>0</v>
      </c>
      <c r="Z36" s="150">
        <f t="shared" si="17"/>
        <v>0</v>
      </c>
      <c r="AA36" s="150">
        <f t="shared" si="17"/>
        <v>0</v>
      </c>
      <c r="AB36" s="150">
        <f t="shared" si="17"/>
        <v>0</v>
      </c>
      <c r="AC36" s="150">
        <f t="shared" si="17"/>
        <v>0</v>
      </c>
      <c r="AD36" s="150">
        <f t="shared" si="17"/>
        <v>0</v>
      </c>
      <c r="AE36" s="150">
        <f t="shared" si="17"/>
        <v>0</v>
      </c>
      <c r="AF36" s="150">
        <f t="shared" si="17"/>
        <v>0</v>
      </c>
      <c r="AG36" s="150">
        <f t="shared" si="17"/>
        <v>0</v>
      </c>
      <c r="AH36" s="150">
        <f t="shared" si="17"/>
        <v>0</v>
      </c>
      <c r="AI36" s="150">
        <f t="shared" si="17"/>
        <v>0</v>
      </c>
      <c r="AJ36" s="150">
        <f t="shared" si="17"/>
        <v>0</v>
      </c>
      <c r="AK36" s="150">
        <f t="shared" si="17"/>
        <v>0</v>
      </c>
      <c r="AL36" s="150">
        <f t="shared" si="17"/>
        <v>0</v>
      </c>
      <c r="AM36" s="150">
        <f t="shared" si="17"/>
        <v>0</v>
      </c>
      <c r="AN36" s="150">
        <f t="shared" si="17"/>
        <v>0</v>
      </c>
      <c r="AO36" s="150">
        <f t="shared" si="17"/>
        <v>0</v>
      </c>
      <c r="AP36" s="150">
        <f t="shared" si="17"/>
        <v>0</v>
      </c>
      <c r="AQ36" s="150">
        <f t="shared" si="17"/>
        <v>0</v>
      </c>
      <c r="AR36" s="218">
        <f t="shared" si="17"/>
        <v>0</v>
      </c>
      <c r="AS36" s="150">
        <f t="shared" si="17"/>
        <v>0</v>
      </c>
      <c r="AT36" s="150">
        <f t="shared" si="17"/>
        <v>0</v>
      </c>
      <c r="AU36" s="150">
        <f t="shared" si="17"/>
        <v>0</v>
      </c>
      <c r="AV36" s="150">
        <f t="shared" si="17"/>
        <v>0</v>
      </c>
      <c r="AW36" s="150">
        <f t="shared" si="17"/>
        <v>0</v>
      </c>
      <c r="AX36" s="150">
        <f t="shared" si="17"/>
        <v>0</v>
      </c>
      <c r="AY36" s="150">
        <f t="shared" si="17"/>
        <v>0</v>
      </c>
      <c r="AZ36" s="150">
        <f t="shared" si="17"/>
        <v>0</v>
      </c>
      <c r="BA36" s="150">
        <f t="shared" si="17"/>
        <v>0</v>
      </c>
      <c r="BB36" s="150">
        <f t="shared" si="17"/>
        <v>0</v>
      </c>
      <c r="BC36" s="150">
        <f t="shared" si="17"/>
        <v>0</v>
      </c>
      <c r="BD36" s="150">
        <f t="shared" si="17"/>
        <v>0</v>
      </c>
      <c r="BE36" s="150">
        <f t="shared" si="17"/>
        <v>0</v>
      </c>
      <c r="BF36" s="150">
        <f t="shared" si="17"/>
        <v>0</v>
      </c>
      <c r="BG36" s="150">
        <f t="shared" si="17"/>
        <v>0</v>
      </c>
      <c r="BH36" s="150">
        <f t="shared" si="17"/>
        <v>0</v>
      </c>
      <c r="BI36" s="150">
        <f t="shared" si="17"/>
        <v>0</v>
      </c>
      <c r="BJ36" s="150">
        <f t="shared" si="17"/>
        <v>0</v>
      </c>
      <c r="BK36" s="150">
        <f t="shared" si="17"/>
        <v>0</v>
      </c>
      <c r="BL36" s="150">
        <f t="shared" si="17"/>
        <v>0</v>
      </c>
      <c r="BM36" s="150">
        <f t="shared" si="17"/>
        <v>0</v>
      </c>
      <c r="BN36" s="150">
        <f t="shared" si="17"/>
        <v>0</v>
      </c>
      <c r="BO36" s="150">
        <f t="shared" si="17"/>
        <v>0</v>
      </c>
      <c r="BP36" s="150">
        <f t="shared" si="17"/>
        <v>0</v>
      </c>
      <c r="BQ36" s="150">
        <f t="shared" si="17"/>
        <v>0</v>
      </c>
      <c r="BR36" s="150">
        <f t="shared" ref="BR36:CZ36" si="18">$E$36</f>
        <v>0</v>
      </c>
      <c r="BS36" s="150">
        <f t="shared" si="18"/>
        <v>0</v>
      </c>
      <c r="BT36" s="150">
        <f t="shared" si="18"/>
        <v>0</v>
      </c>
      <c r="BU36" s="150">
        <f t="shared" si="18"/>
        <v>0</v>
      </c>
      <c r="BV36" s="150">
        <f t="shared" si="18"/>
        <v>0</v>
      </c>
      <c r="BW36" s="150">
        <f t="shared" si="18"/>
        <v>0</v>
      </c>
      <c r="BX36" s="150">
        <f t="shared" si="18"/>
        <v>0</v>
      </c>
      <c r="BY36" s="150">
        <f t="shared" si="18"/>
        <v>0</v>
      </c>
      <c r="BZ36" s="150">
        <f t="shared" si="18"/>
        <v>0</v>
      </c>
      <c r="CA36" s="150">
        <f t="shared" si="18"/>
        <v>0</v>
      </c>
      <c r="CB36" s="150">
        <f t="shared" si="18"/>
        <v>0</v>
      </c>
      <c r="CC36" s="150">
        <f t="shared" si="18"/>
        <v>0</v>
      </c>
      <c r="CD36" s="150">
        <f t="shared" si="18"/>
        <v>0</v>
      </c>
      <c r="CE36" s="150">
        <f t="shared" si="18"/>
        <v>0</v>
      </c>
      <c r="CF36" s="150">
        <f t="shared" si="18"/>
        <v>0</v>
      </c>
      <c r="CG36" s="150">
        <f t="shared" si="18"/>
        <v>0</v>
      </c>
      <c r="CH36" s="150">
        <f t="shared" si="18"/>
        <v>0</v>
      </c>
      <c r="CI36" s="150">
        <f t="shared" si="18"/>
        <v>0</v>
      </c>
      <c r="CJ36" s="150">
        <f t="shared" si="18"/>
        <v>0</v>
      </c>
      <c r="CK36" s="150">
        <f t="shared" si="18"/>
        <v>0</v>
      </c>
      <c r="CL36" s="150">
        <f t="shared" si="18"/>
        <v>0</v>
      </c>
      <c r="CM36" s="150">
        <f t="shared" si="18"/>
        <v>0</v>
      </c>
      <c r="CN36" s="150">
        <f t="shared" si="18"/>
        <v>0</v>
      </c>
      <c r="CO36" s="150">
        <f t="shared" si="18"/>
        <v>0</v>
      </c>
      <c r="CP36" s="150">
        <f t="shared" si="18"/>
        <v>0</v>
      </c>
      <c r="CQ36" s="150">
        <f t="shared" si="18"/>
        <v>0</v>
      </c>
      <c r="CR36" s="150">
        <f t="shared" si="18"/>
        <v>0</v>
      </c>
      <c r="CS36" s="150">
        <f t="shared" si="18"/>
        <v>0</v>
      </c>
      <c r="CT36" s="150">
        <f t="shared" si="18"/>
        <v>0</v>
      </c>
      <c r="CU36" s="150">
        <f t="shared" si="18"/>
        <v>0</v>
      </c>
      <c r="CV36" s="150">
        <f t="shared" si="18"/>
        <v>0</v>
      </c>
      <c r="CW36" s="150">
        <f t="shared" si="18"/>
        <v>0</v>
      </c>
      <c r="CX36" s="150">
        <f t="shared" si="18"/>
        <v>0</v>
      </c>
      <c r="CY36" s="150">
        <f t="shared" si="18"/>
        <v>0</v>
      </c>
      <c r="CZ36" s="218">
        <f t="shared" si="18"/>
        <v>0</v>
      </c>
    </row>
    <row r="37" spans="2:104" ht="13" x14ac:dyDescent="0.3">
      <c r="B37" s="43">
        <v>3.41</v>
      </c>
      <c r="C37" s="43">
        <v>5</v>
      </c>
      <c r="D37" s="139" t="s">
        <v>217</v>
      </c>
      <c r="E37" s="121">
        <v>3.41</v>
      </c>
      <c r="F37" s="121">
        <f t="shared" ref="F37:BQ37" si="19">$E$37</f>
        <v>3.41</v>
      </c>
      <c r="G37" s="121">
        <f t="shared" si="19"/>
        <v>3.41</v>
      </c>
      <c r="H37" s="121">
        <f t="shared" si="19"/>
        <v>3.41</v>
      </c>
      <c r="I37" s="121">
        <f t="shared" si="19"/>
        <v>3.41</v>
      </c>
      <c r="J37" s="121">
        <f t="shared" si="19"/>
        <v>3.41</v>
      </c>
      <c r="K37" s="121">
        <f t="shared" si="19"/>
        <v>3.41</v>
      </c>
      <c r="L37" s="121">
        <f t="shared" si="19"/>
        <v>3.41</v>
      </c>
      <c r="M37" s="121">
        <f t="shared" si="19"/>
        <v>3.41</v>
      </c>
      <c r="N37" s="121">
        <f t="shared" si="19"/>
        <v>3.41</v>
      </c>
      <c r="O37" s="121">
        <f t="shared" si="19"/>
        <v>3.41</v>
      </c>
      <c r="P37" s="121">
        <f t="shared" si="19"/>
        <v>3.41</v>
      </c>
      <c r="Q37" s="121">
        <f t="shared" si="19"/>
        <v>3.41</v>
      </c>
      <c r="R37" s="121">
        <f t="shared" si="19"/>
        <v>3.41</v>
      </c>
      <c r="S37" s="121">
        <f t="shared" si="19"/>
        <v>3.41</v>
      </c>
      <c r="T37" s="121">
        <f t="shared" si="19"/>
        <v>3.41</v>
      </c>
      <c r="U37" s="121">
        <f t="shared" si="19"/>
        <v>3.41</v>
      </c>
      <c r="V37" s="121">
        <f t="shared" si="19"/>
        <v>3.41</v>
      </c>
      <c r="W37" s="121">
        <f t="shared" si="19"/>
        <v>3.41</v>
      </c>
      <c r="X37" s="121">
        <f t="shared" si="19"/>
        <v>3.41</v>
      </c>
      <c r="Y37" s="121">
        <f t="shared" si="19"/>
        <v>3.41</v>
      </c>
      <c r="Z37" s="121">
        <f t="shared" si="19"/>
        <v>3.41</v>
      </c>
      <c r="AA37" s="121">
        <f t="shared" si="19"/>
        <v>3.41</v>
      </c>
      <c r="AB37" s="121">
        <f t="shared" si="19"/>
        <v>3.41</v>
      </c>
      <c r="AC37" s="121">
        <f t="shared" si="19"/>
        <v>3.41</v>
      </c>
      <c r="AD37" s="121">
        <f t="shared" si="19"/>
        <v>3.41</v>
      </c>
      <c r="AE37" s="121">
        <f t="shared" si="19"/>
        <v>3.41</v>
      </c>
      <c r="AF37" s="121">
        <f t="shared" si="19"/>
        <v>3.41</v>
      </c>
      <c r="AG37" s="121">
        <f t="shared" si="19"/>
        <v>3.41</v>
      </c>
      <c r="AH37" s="121">
        <f t="shared" si="19"/>
        <v>3.41</v>
      </c>
      <c r="AI37" s="121">
        <f t="shared" si="19"/>
        <v>3.41</v>
      </c>
      <c r="AJ37" s="121">
        <f t="shared" si="19"/>
        <v>3.41</v>
      </c>
      <c r="AK37" s="121">
        <f t="shared" si="19"/>
        <v>3.41</v>
      </c>
      <c r="AL37" s="121">
        <f t="shared" si="19"/>
        <v>3.41</v>
      </c>
      <c r="AM37" s="121">
        <f t="shared" si="19"/>
        <v>3.41</v>
      </c>
      <c r="AN37" s="121">
        <f t="shared" si="19"/>
        <v>3.41</v>
      </c>
      <c r="AO37" s="121">
        <f t="shared" si="19"/>
        <v>3.41</v>
      </c>
      <c r="AP37" s="121">
        <f t="shared" si="19"/>
        <v>3.41</v>
      </c>
      <c r="AQ37" s="121">
        <f t="shared" si="19"/>
        <v>3.41</v>
      </c>
      <c r="AR37" s="217">
        <f t="shared" si="19"/>
        <v>3.41</v>
      </c>
      <c r="AS37" s="121">
        <f t="shared" si="19"/>
        <v>3.41</v>
      </c>
      <c r="AT37" s="121">
        <f t="shared" si="19"/>
        <v>3.41</v>
      </c>
      <c r="AU37" s="121">
        <f t="shared" si="19"/>
        <v>3.41</v>
      </c>
      <c r="AV37" s="121">
        <f t="shared" si="19"/>
        <v>3.41</v>
      </c>
      <c r="AW37" s="121">
        <f t="shared" si="19"/>
        <v>3.41</v>
      </c>
      <c r="AX37" s="121">
        <f t="shared" si="19"/>
        <v>3.41</v>
      </c>
      <c r="AY37" s="121">
        <f t="shared" si="19"/>
        <v>3.41</v>
      </c>
      <c r="AZ37" s="121">
        <f t="shared" si="19"/>
        <v>3.41</v>
      </c>
      <c r="BA37" s="121">
        <f t="shared" si="19"/>
        <v>3.41</v>
      </c>
      <c r="BB37" s="121">
        <f t="shared" si="19"/>
        <v>3.41</v>
      </c>
      <c r="BC37" s="121">
        <f t="shared" si="19"/>
        <v>3.41</v>
      </c>
      <c r="BD37" s="121">
        <f t="shared" si="19"/>
        <v>3.41</v>
      </c>
      <c r="BE37" s="121">
        <f t="shared" si="19"/>
        <v>3.41</v>
      </c>
      <c r="BF37" s="121">
        <f t="shared" si="19"/>
        <v>3.41</v>
      </c>
      <c r="BG37" s="121">
        <f t="shared" si="19"/>
        <v>3.41</v>
      </c>
      <c r="BH37" s="121">
        <f t="shared" si="19"/>
        <v>3.41</v>
      </c>
      <c r="BI37" s="121">
        <f t="shared" si="19"/>
        <v>3.41</v>
      </c>
      <c r="BJ37" s="121">
        <f t="shared" si="19"/>
        <v>3.41</v>
      </c>
      <c r="BK37" s="121">
        <f t="shared" si="19"/>
        <v>3.41</v>
      </c>
      <c r="BL37" s="121">
        <f t="shared" si="19"/>
        <v>3.41</v>
      </c>
      <c r="BM37" s="121">
        <f t="shared" si="19"/>
        <v>3.41</v>
      </c>
      <c r="BN37" s="121">
        <f t="shared" si="19"/>
        <v>3.41</v>
      </c>
      <c r="BO37" s="121">
        <f t="shared" si="19"/>
        <v>3.41</v>
      </c>
      <c r="BP37" s="121">
        <f t="shared" si="19"/>
        <v>3.41</v>
      </c>
      <c r="BQ37" s="121">
        <f t="shared" si="19"/>
        <v>3.41</v>
      </c>
      <c r="BR37" s="121">
        <f t="shared" ref="BR37:CZ37" si="20">$E$37</f>
        <v>3.41</v>
      </c>
      <c r="BS37" s="121">
        <f t="shared" si="20"/>
        <v>3.41</v>
      </c>
      <c r="BT37" s="121">
        <f t="shared" si="20"/>
        <v>3.41</v>
      </c>
      <c r="BU37" s="121">
        <f t="shared" si="20"/>
        <v>3.41</v>
      </c>
      <c r="BV37" s="121">
        <f t="shared" si="20"/>
        <v>3.41</v>
      </c>
      <c r="BW37" s="121">
        <f t="shared" si="20"/>
        <v>3.41</v>
      </c>
      <c r="BX37" s="121">
        <f t="shared" si="20"/>
        <v>3.41</v>
      </c>
      <c r="BY37" s="121">
        <f t="shared" si="20"/>
        <v>3.41</v>
      </c>
      <c r="BZ37" s="121">
        <f t="shared" si="20"/>
        <v>3.41</v>
      </c>
      <c r="CA37" s="121">
        <f t="shared" si="20"/>
        <v>3.41</v>
      </c>
      <c r="CB37" s="121">
        <f t="shared" si="20"/>
        <v>3.41</v>
      </c>
      <c r="CC37" s="121">
        <f t="shared" si="20"/>
        <v>3.41</v>
      </c>
      <c r="CD37" s="121">
        <f t="shared" si="20"/>
        <v>3.41</v>
      </c>
      <c r="CE37" s="121">
        <f t="shared" si="20"/>
        <v>3.41</v>
      </c>
      <c r="CF37" s="121">
        <f t="shared" si="20"/>
        <v>3.41</v>
      </c>
      <c r="CG37" s="121">
        <f t="shared" si="20"/>
        <v>3.41</v>
      </c>
      <c r="CH37" s="121">
        <f t="shared" si="20"/>
        <v>3.41</v>
      </c>
      <c r="CI37" s="121">
        <f t="shared" si="20"/>
        <v>3.41</v>
      </c>
      <c r="CJ37" s="121">
        <f t="shared" si="20"/>
        <v>3.41</v>
      </c>
      <c r="CK37" s="121">
        <f t="shared" si="20"/>
        <v>3.41</v>
      </c>
      <c r="CL37" s="121">
        <f t="shared" si="20"/>
        <v>3.41</v>
      </c>
      <c r="CM37" s="121">
        <f t="shared" si="20"/>
        <v>3.41</v>
      </c>
      <c r="CN37" s="121">
        <f t="shared" si="20"/>
        <v>3.41</v>
      </c>
      <c r="CO37" s="121">
        <f t="shared" si="20"/>
        <v>3.41</v>
      </c>
      <c r="CP37" s="121">
        <f t="shared" si="20"/>
        <v>3.41</v>
      </c>
      <c r="CQ37" s="121">
        <f t="shared" si="20"/>
        <v>3.41</v>
      </c>
      <c r="CR37" s="121">
        <f t="shared" si="20"/>
        <v>3.41</v>
      </c>
      <c r="CS37" s="121">
        <f t="shared" si="20"/>
        <v>3.41</v>
      </c>
      <c r="CT37" s="121">
        <f t="shared" si="20"/>
        <v>3.41</v>
      </c>
      <c r="CU37" s="121">
        <f t="shared" si="20"/>
        <v>3.41</v>
      </c>
      <c r="CV37" s="121">
        <f t="shared" si="20"/>
        <v>3.41</v>
      </c>
      <c r="CW37" s="121">
        <f t="shared" si="20"/>
        <v>3.41</v>
      </c>
      <c r="CX37" s="121">
        <f t="shared" si="20"/>
        <v>3.41</v>
      </c>
      <c r="CY37" s="121">
        <f t="shared" si="20"/>
        <v>3.41</v>
      </c>
      <c r="CZ37" s="217">
        <f t="shared" si="20"/>
        <v>3.41</v>
      </c>
    </row>
    <row r="38" spans="2:104" ht="13" x14ac:dyDescent="0.3">
      <c r="C38" s="43">
        <f>Delivery!F39</f>
        <v>0.72</v>
      </c>
      <c r="D38" s="901" t="s">
        <v>218</v>
      </c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219</v>
      </c>
      <c r="E39" s="150">
        <f>Customer!E119/24</f>
        <v>2.075E-3</v>
      </c>
      <c r="F39" s="121">
        <f t="shared" ref="F39:BQ39" si="21">$E$39</f>
        <v>2.075E-3</v>
      </c>
      <c r="G39" s="121">
        <f t="shared" si="21"/>
        <v>2.075E-3</v>
      </c>
      <c r="H39" s="121">
        <f t="shared" si="21"/>
        <v>2.075E-3</v>
      </c>
      <c r="I39" s="121">
        <f t="shared" si="21"/>
        <v>2.075E-3</v>
      </c>
      <c r="J39" s="121">
        <f t="shared" si="21"/>
        <v>2.075E-3</v>
      </c>
      <c r="K39" s="121">
        <f t="shared" si="21"/>
        <v>2.075E-3</v>
      </c>
      <c r="L39" s="121">
        <f t="shared" si="21"/>
        <v>2.075E-3</v>
      </c>
      <c r="M39" s="121">
        <f t="shared" si="21"/>
        <v>2.075E-3</v>
      </c>
      <c r="N39" s="121">
        <f t="shared" si="21"/>
        <v>2.075E-3</v>
      </c>
      <c r="O39" s="121">
        <f t="shared" si="21"/>
        <v>2.075E-3</v>
      </c>
      <c r="P39" s="121">
        <f t="shared" si="21"/>
        <v>2.075E-3</v>
      </c>
      <c r="Q39" s="121">
        <f t="shared" si="21"/>
        <v>2.075E-3</v>
      </c>
      <c r="R39" s="121">
        <f t="shared" si="21"/>
        <v>2.075E-3</v>
      </c>
      <c r="S39" s="121">
        <f t="shared" si="21"/>
        <v>2.075E-3</v>
      </c>
      <c r="T39" s="121">
        <f t="shared" si="21"/>
        <v>2.075E-3</v>
      </c>
      <c r="U39" s="121">
        <f t="shared" si="21"/>
        <v>2.075E-3</v>
      </c>
      <c r="V39" s="121">
        <f t="shared" si="21"/>
        <v>2.075E-3</v>
      </c>
      <c r="W39" s="121">
        <f t="shared" si="21"/>
        <v>2.075E-3</v>
      </c>
      <c r="X39" s="121">
        <f t="shared" si="21"/>
        <v>2.075E-3</v>
      </c>
      <c r="Y39" s="121">
        <f t="shared" si="21"/>
        <v>2.075E-3</v>
      </c>
      <c r="Z39" s="121">
        <f t="shared" si="21"/>
        <v>2.075E-3</v>
      </c>
      <c r="AA39" s="121">
        <f t="shared" si="21"/>
        <v>2.075E-3</v>
      </c>
      <c r="AB39" s="121">
        <f t="shared" si="21"/>
        <v>2.075E-3</v>
      </c>
      <c r="AC39" s="121">
        <f t="shared" si="21"/>
        <v>2.075E-3</v>
      </c>
      <c r="AD39" s="121">
        <f t="shared" si="21"/>
        <v>2.075E-3</v>
      </c>
      <c r="AE39" s="121">
        <f t="shared" si="21"/>
        <v>2.075E-3</v>
      </c>
      <c r="AF39" s="121">
        <f t="shared" si="21"/>
        <v>2.075E-3</v>
      </c>
      <c r="AG39" s="121">
        <f t="shared" si="21"/>
        <v>2.075E-3</v>
      </c>
      <c r="AH39" s="121">
        <f t="shared" si="21"/>
        <v>2.075E-3</v>
      </c>
      <c r="AI39" s="121">
        <f t="shared" si="21"/>
        <v>2.075E-3</v>
      </c>
      <c r="AJ39" s="121">
        <f t="shared" si="21"/>
        <v>2.075E-3</v>
      </c>
      <c r="AK39" s="121">
        <f t="shared" si="21"/>
        <v>2.075E-3</v>
      </c>
      <c r="AL39" s="121">
        <f t="shared" si="21"/>
        <v>2.075E-3</v>
      </c>
      <c r="AM39" s="121">
        <f t="shared" si="21"/>
        <v>2.075E-3</v>
      </c>
      <c r="AN39" s="121">
        <f t="shared" si="21"/>
        <v>2.075E-3</v>
      </c>
      <c r="AO39" s="121">
        <f t="shared" si="21"/>
        <v>2.075E-3</v>
      </c>
      <c r="AP39" s="121">
        <f t="shared" si="21"/>
        <v>2.075E-3</v>
      </c>
      <c r="AQ39" s="121">
        <f t="shared" si="21"/>
        <v>2.075E-3</v>
      </c>
      <c r="AR39" s="217">
        <f t="shared" si="21"/>
        <v>2.075E-3</v>
      </c>
      <c r="AS39" s="121">
        <f t="shared" si="21"/>
        <v>2.075E-3</v>
      </c>
      <c r="AT39" s="121">
        <f t="shared" si="21"/>
        <v>2.075E-3</v>
      </c>
      <c r="AU39" s="121">
        <f t="shared" si="21"/>
        <v>2.075E-3</v>
      </c>
      <c r="AV39" s="121">
        <f t="shared" si="21"/>
        <v>2.075E-3</v>
      </c>
      <c r="AW39" s="121">
        <f t="shared" si="21"/>
        <v>2.075E-3</v>
      </c>
      <c r="AX39" s="121">
        <f t="shared" si="21"/>
        <v>2.075E-3</v>
      </c>
      <c r="AY39" s="121">
        <f t="shared" si="21"/>
        <v>2.075E-3</v>
      </c>
      <c r="AZ39" s="121">
        <f t="shared" si="21"/>
        <v>2.075E-3</v>
      </c>
      <c r="BA39" s="121">
        <f t="shared" si="21"/>
        <v>2.075E-3</v>
      </c>
      <c r="BB39" s="121">
        <f t="shared" si="21"/>
        <v>2.075E-3</v>
      </c>
      <c r="BC39" s="121">
        <f t="shared" si="21"/>
        <v>2.075E-3</v>
      </c>
      <c r="BD39" s="121">
        <f t="shared" si="21"/>
        <v>2.075E-3</v>
      </c>
      <c r="BE39" s="121">
        <f t="shared" si="21"/>
        <v>2.075E-3</v>
      </c>
      <c r="BF39" s="121">
        <f t="shared" si="21"/>
        <v>2.075E-3</v>
      </c>
      <c r="BG39" s="121">
        <f t="shared" si="21"/>
        <v>2.075E-3</v>
      </c>
      <c r="BH39" s="121">
        <f t="shared" si="21"/>
        <v>2.075E-3</v>
      </c>
      <c r="BI39" s="121">
        <f t="shared" si="21"/>
        <v>2.075E-3</v>
      </c>
      <c r="BJ39" s="121">
        <f t="shared" si="21"/>
        <v>2.075E-3</v>
      </c>
      <c r="BK39" s="121">
        <f t="shared" si="21"/>
        <v>2.075E-3</v>
      </c>
      <c r="BL39" s="121">
        <f t="shared" si="21"/>
        <v>2.075E-3</v>
      </c>
      <c r="BM39" s="121">
        <f t="shared" si="21"/>
        <v>2.075E-3</v>
      </c>
      <c r="BN39" s="121">
        <f t="shared" si="21"/>
        <v>2.075E-3</v>
      </c>
      <c r="BO39" s="121">
        <f t="shared" si="21"/>
        <v>2.075E-3</v>
      </c>
      <c r="BP39" s="121">
        <f t="shared" si="21"/>
        <v>2.075E-3</v>
      </c>
      <c r="BQ39" s="121">
        <f t="shared" si="21"/>
        <v>2.075E-3</v>
      </c>
      <c r="BR39" s="121">
        <f t="shared" ref="BR39:CZ39" si="22">$E$39</f>
        <v>2.075E-3</v>
      </c>
      <c r="BS39" s="121">
        <f t="shared" si="22"/>
        <v>2.075E-3</v>
      </c>
      <c r="BT39" s="121">
        <f t="shared" si="22"/>
        <v>2.075E-3</v>
      </c>
      <c r="BU39" s="121">
        <f t="shared" si="22"/>
        <v>2.075E-3</v>
      </c>
      <c r="BV39" s="121">
        <f t="shared" si="22"/>
        <v>2.075E-3</v>
      </c>
      <c r="BW39" s="121">
        <f t="shared" si="22"/>
        <v>2.075E-3</v>
      </c>
      <c r="BX39" s="121">
        <f t="shared" si="22"/>
        <v>2.075E-3</v>
      </c>
      <c r="BY39" s="121">
        <f t="shared" si="22"/>
        <v>2.075E-3</v>
      </c>
      <c r="BZ39" s="121">
        <f t="shared" si="22"/>
        <v>2.075E-3</v>
      </c>
      <c r="CA39" s="121">
        <f t="shared" si="22"/>
        <v>2.075E-3</v>
      </c>
      <c r="CB39" s="121">
        <f t="shared" si="22"/>
        <v>2.075E-3</v>
      </c>
      <c r="CC39" s="121">
        <f t="shared" si="22"/>
        <v>2.075E-3</v>
      </c>
      <c r="CD39" s="121">
        <f t="shared" si="22"/>
        <v>2.075E-3</v>
      </c>
      <c r="CE39" s="121">
        <f t="shared" si="22"/>
        <v>2.075E-3</v>
      </c>
      <c r="CF39" s="121">
        <f t="shared" si="22"/>
        <v>2.075E-3</v>
      </c>
      <c r="CG39" s="121">
        <f t="shared" si="22"/>
        <v>2.075E-3</v>
      </c>
      <c r="CH39" s="121">
        <f t="shared" si="22"/>
        <v>2.075E-3</v>
      </c>
      <c r="CI39" s="121">
        <f t="shared" si="22"/>
        <v>2.075E-3</v>
      </c>
      <c r="CJ39" s="121">
        <f t="shared" si="22"/>
        <v>2.075E-3</v>
      </c>
      <c r="CK39" s="121">
        <f t="shared" si="22"/>
        <v>2.075E-3</v>
      </c>
      <c r="CL39" s="121">
        <f t="shared" si="22"/>
        <v>2.075E-3</v>
      </c>
      <c r="CM39" s="121">
        <f t="shared" si="22"/>
        <v>2.075E-3</v>
      </c>
      <c r="CN39" s="121">
        <f t="shared" si="22"/>
        <v>2.075E-3</v>
      </c>
      <c r="CO39" s="121">
        <f t="shared" si="22"/>
        <v>2.075E-3</v>
      </c>
      <c r="CP39" s="121">
        <f t="shared" si="22"/>
        <v>2.075E-3</v>
      </c>
      <c r="CQ39" s="121">
        <f t="shared" si="22"/>
        <v>2.075E-3</v>
      </c>
      <c r="CR39" s="121">
        <f t="shared" si="22"/>
        <v>2.075E-3</v>
      </c>
      <c r="CS39" s="121">
        <f t="shared" si="22"/>
        <v>2.075E-3</v>
      </c>
      <c r="CT39" s="121">
        <f t="shared" si="22"/>
        <v>2.075E-3</v>
      </c>
      <c r="CU39" s="121">
        <f t="shared" si="22"/>
        <v>2.075E-3</v>
      </c>
      <c r="CV39" s="121">
        <f t="shared" si="22"/>
        <v>2.075E-3</v>
      </c>
      <c r="CW39" s="121">
        <f t="shared" si="22"/>
        <v>2.075E-3</v>
      </c>
      <c r="CX39" s="121">
        <f t="shared" si="22"/>
        <v>2.075E-3</v>
      </c>
      <c r="CY39" s="121">
        <f t="shared" si="22"/>
        <v>2.075E-3</v>
      </c>
      <c r="CZ39" s="217">
        <f t="shared" si="22"/>
        <v>2.075E-3</v>
      </c>
    </row>
    <row r="40" spans="2:104" ht="13" x14ac:dyDescent="0.3">
      <c r="D40" s="153"/>
      <c r="E40" s="150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220</v>
      </c>
      <c r="E41" s="150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S41" si="23">G41</f>
        <v>2.075E-3</v>
      </c>
      <c r="I41" s="155">
        <f t="shared" si="23"/>
        <v>2.075E-3</v>
      </c>
      <c r="J41" s="155">
        <f>I41</f>
        <v>2.075E-3</v>
      </c>
      <c r="K41" s="155">
        <f t="shared" si="23"/>
        <v>2.075E-3</v>
      </c>
      <c r="L41" s="155">
        <f t="shared" si="23"/>
        <v>2.075E-3</v>
      </c>
      <c r="M41" s="155">
        <f t="shared" si="23"/>
        <v>2.075E-3</v>
      </c>
      <c r="N41" s="155">
        <f t="shared" si="23"/>
        <v>2.075E-3</v>
      </c>
      <c r="O41" s="155">
        <f t="shared" si="23"/>
        <v>2.075E-3</v>
      </c>
      <c r="P41" s="676">
        <f t="shared" si="23"/>
        <v>2.075E-3</v>
      </c>
      <c r="Q41" s="155">
        <f t="shared" si="23"/>
        <v>2.075E-3</v>
      </c>
      <c r="R41" s="155">
        <f t="shared" si="23"/>
        <v>2.075E-3</v>
      </c>
      <c r="S41" s="155">
        <f t="shared" si="23"/>
        <v>2.075E-3</v>
      </c>
      <c r="T41" s="155">
        <f t="shared" si="23"/>
        <v>2.075E-3</v>
      </c>
      <c r="U41" s="155">
        <f t="shared" si="23"/>
        <v>2.075E-3</v>
      </c>
      <c r="V41" s="155">
        <f t="shared" si="23"/>
        <v>2.075E-3</v>
      </c>
      <c r="W41" s="155">
        <f t="shared" si="23"/>
        <v>2.075E-3</v>
      </c>
      <c r="X41" s="155">
        <f t="shared" si="23"/>
        <v>2.075E-3</v>
      </c>
      <c r="Y41" s="155">
        <f t="shared" si="23"/>
        <v>2.075E-3</v>
      </c>
      <c r="Z41" s="155">
        <f t="shared" si="23"/>
        <v>2.075E-3</v>
      </c>
      <c r="AA41" s="155">
        <f t="shared" si="23"/>
        <v>2.075E-3</v>
      </c>
      <c r="AB41" s="155">
        <f t="shared" si="23"/>
        <v>2.075E-3</v>
      </c>
      <c r="AC41" s="155">
        <f t="shared" si="23"/>
        <v>2.075E-3</v>
      </c>
      <c r="AD41" s="155">
        <f t="shared" si="23"/>
        <v>2.075E-3</v>
      </c>
      <c r="AE41" s="155">
        <f t="shared" si="23"/>
        <v>2.075E-3</v>
      </c>
      <c r="AF41" s="155">
        <f t="shared" si="23"/>
        <v>2.075E-3</v>
      </c>
      <c r="AG41" s="155">
        <f t="shared" si="23"/>
        <v>2.075E-3</v>
      </c>
      <c r="AH41" s="155">
        <f t="shared" si="23"/>
        <v>2.075E-3</v>
      </c>
      <c r="AI41" s="155">
        <f t="shared" si="23"/>
        <v>2.075E-3</v>
      </c>
      <c r="AJ41" s="155">
        <f t="shared" si="23"/>
        <v>2.075E-3</v>
      </c>
      <c r="AK41" s="155">
        <f t="shared" si="23"/>
        <v>2.075E-3</v>
      </c>
      <c r="AL41" s="155">
        <f t="shared" si="23"/>
        <v>2.075E-3</v>
      </c>
      <c r="AM41" s="155">
        <f t="shared" si="23"/>
        <v>2.075E-3</v>
      </c>
      <c r="AN41" s="155">
        <f t="shared" si="23"/>
        <v>2.075E-3</v>
      </c>
      <c r="AO41" s="155">
        <f t="shared" si="23"/>
        <v>2.075E-3</v>
      </c>
      <c r="AP41" s="155">
        <f t="shared" si="23"/>
        <v>2.075E-3</v>
      </c>
      <c r="AQ41" s="155">
        <f t="shared" si="23"/>
        <v>2.075E-3</v>
      </c>
      <c r="AR41" s="155">
        <f t="shared" si="23"/>
        <v>2.075E-3</v>
      </c>
      <c r="AS41" s="155">
        <f t="shared" si="23"/>
        <v>2.075E-3</v>
      </c>
      <c r="AT41" s="155">
        <f t="shared" si="23"/>
        <v>2.075E-3</v>
      </c>
      <c r="AU41" s="155">
        <f t="shared" si="23"/>
        <v>2.075E-3</v>
      </c>
      <c r="AV41" s="155">
        <f t="shared" si="23"/>
        <v>2.075E-3</v>
      </c>
      <c r="AW41" s="155">
        <f t="shared" si="23"/>
        <v>2.075E-3</v>
      </c>
      <c r="AX41" s="155">
        <f t="shared" si="23"/>
        <v>2.075E-3</v>
      </c>
      <c r="AY41" s="155">
        <f t="shared" si="23"/>
        <v>2.075E-3</v>
      </c>
      <c r="AZ41" s="155">
        <f t="shared" si="23"/>
        <v>2.075E-3</v>
      </c>
      <c r="BA41" s="155">
        <f t="shared" si="23"/>
        <v>2.075E-3</v>
      </c>
      <c r="BB41" s="155">
        <f t="shared" si="23"/>
        <v>2.075E-3</v>
      </c>
      <c r="BC41" s="155">
        <f t="shared" si="23"/>
        <v>2.075E-3</v>
      </c>
      <c r="BD41" s="155">
        <f t="shared" si="23"/>
        <v>2.075E-3</v>
      </c>
      <c r="BE41" s="155">
        <f t="shared" si="23"/>
        <v>2.075E-3</v>
      </c>
      <c r="BF41" s="155">
        <f t="shared" si="23"/>
        <v>2.075E-3</v>
      </c>
      <c r="BG41" s="155">
        <f t="shared" si="23"/>
        <v>2.075E-3</v>
      </c>
      <c r="BH41" s="155">
        <f t="shared" si="23"/>
        <v>2.075E-3</v>
      </c>
      <c r="BI41" s="155">
        <f t="shared" si="23"/>
        <v>2.075E-3</v>
      </c>
      <c r="BJ41" s="155">
        <f t="shared" si="23"/>
        <v>2.075E-3</v>
      </c>
      <c r="BK41" s="155">
        <f t="shared" si="23"/>
        <v>2.075E-3</v>
      </c>
      <c r="BL41" s="155">
        <f t="shared" si="23"/>
        <v>2.075E-3</v>
      </c>
      <c r="BM41" s="155">
        <f t="shared" si="23"/>
        <v>2.075E-3</v>
      </c>
      <c r="BN41" s="155">
        <f t="shared" si="23"/>
        <v>2.075E-3</v>
      </c>
      <c r="BO41" s="155">
        <f t="shared" si="23"/>
        <v>2.075E-3</v>
      </c>
      <c r="BP41" s="155">
        <f t="shared" si="23"/>
        <v>2.075E-3</v>
      </c>
      <c r="BQ41" s="155">
        <f t="shared" si="23"/>
        <v>2.075E-3</v>
      </c>
      <c r="BR41" s="155">
        <f t="shared" si="23"/>
        <v>2.075E-3</v>
      </c>
      <c r="BS41" s="155">
        <f t="shared" si="23"/>
        <v>2.075E-3</v>
      </c>
      <c r="BT41" s="155">
        <f t="shared" ref="BT41:CZ41" si="24">BS41</f>
        <v>2.075E-3</v>
      </c>
      <c r="BU41" s="155">
        <f t="shared" si="24"/>
        <v>2.075E-3</v>
      </c>
      <c r="BV41" s="155">
        <f t="shared" si="24"/>
        <v>2.075E-3</v>
      </c>
      <c r="BW41" s="155">
        <f t="shared" si="24"/>
        <v>2.075E-3</v>
      </c>
      <c r="BX41" s="155">
        <f t="shared" si="24"/>
        <v>2.075E-3</v>
      </c>
      <c r="BY41" s="155">
        <f t="shared" si="24"/>
        <v>2.075E-3</v>
      </c>
      <c r="BZ41" s="155">
        <f t="shared" si="24"/>
        <v>2.075E-3</v>
      </c>
      <c r="CA41" s="155">
        <f t="shared" si="24"/>
        <v>2.075E-3</v>
      </c>
      <c r="CB41" s="155">
        <f t="shared" si="24"/>
        <v>2.075E-3</v>
      </c>
      <c r="CC41" s="155">
        <f t="shared" si="24"/>
        <v>2.075E-3</v>
      </c>
      <c r="CD41" s="155">
        <f t="shared" si="24"/>
        <v>2.075E-3</v>
      </c>
      <c r="CE41" s="155">
        <f t="shared" si="24"/>
        <v>2.075E-3</v>
      </c>
      <c r="CF41" s="155">
        <f t="shared" si="24"/>
        <v>2.075E-3</v>
      </c>
      <c r="CG41" s="155">
        <f t="shared" si="24"/>
        <v>2.075E-3</v>
      </c>
      <c r="CH41" s="155">
        <f t="shared" si="24"/>
        <v>2.075E-3</v>
      </c>
      <c r="CI41" s="155">
        <f t="shared" si="24"/>
        <v>2.075E-3</v>
      </c>
      <c r="CJ41" s="155">
        <f t="shared" si="24"/>
        <v>2.075E-3</v>
      </c>
      <c r="CK41" s="155">
        <f t="shared" si="24"/>
        <v>2.075E-3</v>
      </c>
      <c r="CL41" s="155">
        <f t="shared" si="24"/>
        <v>2.075E-3</v>
      </c>
      <c r="CM41" s="155">
        <f t="shared" si="24"/>
        <v>2.075E-3</v>
      </c>
      <c r="CN41" s="155">
        <f t="shared" si="24"/>
        <v>2.075E-3</v>
      </c>
      <c r="CO41" s="155">
        <f t="shared" si="24"/>
        <v>2.075E-3</v>
      </c>
      <c r="CP41" s="155">
        <f t="shared" si="24"/>
        <v>2.075E-3</v>
      </c>
      <c r="CQ41" s="155">
        <f t="shared" si="24"/>
        <v>2.075E-3</v>
      </c>
      <c r="CR41" s="155">
        <f t="shared" si="24"/>
        <v>2.075E-3</v>
      </c>
      <c r="CS41" s="155">
        <f t="shared" si="24"/>
        <v>2.075E-3</v>
      </c>
      <c r="CT41" s="155">
        <f t="shared" si="24"/>
        <v>2.075E-3</v>
      </c>
      <c r="CU41" s="155">
        <f t="shared" si="24"/>
        <v>2.075E-3</v>
      </c>
      <c r="CV41" s="155">
        <f t="shared" si="24"/>
        <v>2.075E-3</v>
      </c>
      <c r="CW41" s="155">
        <f t="shared" si="24"/>
        <v>2.075E-3</v>
      </c>
      <c r="CX41" s="155">
        <f t="shared" si="24"/>
        <v>2.075E-3</v>
      </c>
      <c r="CY41" s="155">
        <f t="shared" si="24"/>
        <v>2.075E-3</v>
      </c>
      <c r="CZ41" s="219">
        <f t="shared" si="24"/>
        <v>2.075E-3</v>
      </c>
    </row>
    <row r="42" spans="2:104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6" t="s">
        <v>221</v>
      </c>
      <c r="C43" s="1055" t="s">
        <v>222</v>
      </c>
      <c r="D43" s="136" t="s">
        <v>223</v>
      </c>
      <c r="E43" s="156">
        <f>SUM(E14:E30)+SUM(E39:E39)</f>
        <v>5327.2264638888882</v>
      </c>
      <c r="F43" s="156">
        <f>SUM(F14:F30)+SUM(F39:F39)</f>
        <v>2027.2264638888892</v>
      </c>
      <c r="G43" s="156">
        <f t="shared" ref="G43:N43" si="25">SUM(G14:G30)+SUM(G39:G39)</f>
        <v>2025.2264638888892</v>
      </c>
      <c r="H43" s="156">
        <f>SUM(H14:H30)+SUM(H39:H39)</f>
        <v>2025.2264638888892</v>
      </c>
      <c r="I43" s="156">
        <f t="shared" si="25"/>
        <v>2025.2264638888892</v>
      </c>
      <c r="J43" s="156">
        <f t="shared" si="25"/>
        <v>25.226463888888887</v>
      </c>
      <c r="K43" s="156">
        <f t="shared" si="25"/>
        <v>25.226463888888887</v>
      </c>
      <c r="L43" s="174">
        <f>SUM(L14:L30)+L39</f>
        <v>25.14746388888889</v>
      </c>
      <c r="M43" s="156">
        <f t="shared" si="25"/>
        <v>25.14746388888889</v>
      </c>
      <c r="N43" s="156">
        <f t="shared" si="25"/>
        <v>25.14746388888889</v>
      </c>
      <c r="O43" s="156">
        <v>0</v>
      </c>
      <c r="P43" s="156">
        <f t="shared" ref="P43:U43" si="26">SUM(P14:P30)+SUM(P39:P39)</f>
        <v>20.347463888888889</v>
      </c>
      <c r="Q43" s="156">
        <f t="shared" si="26"/>
        <v>20.347463888888889</v>
      </c>
      <c r="R43" s="156">
        <f t="shared" si="26"/>
        <v>20.347463888888889</v>
      </c>
      <c r="S43" s="156">
        <f t="shared" si="26"/>
        <v>20.347463888888889</v>
      </c>
      <c r="T43" s="156">
        <f t="shared" si="26"/>
        <v>20.347463888888889</v>
      </c>
      <c r="U43" s="156">
        <f t="shared" si="26"/>
        <v>20.347463888888889</v>
      </c>
      <c r="V43" s="156">
        <v>0</v>
      </c>
      <c r="W43" s="156">
        <f t="shared" ref="W43:AR43" si="27">SUM(W14:W30)+SUM(W39:W39)</f>
        <v>15.989463888888887</v>
      </c>
      <c r="X43" s="156">
        <f t="shared" si="27"/>
        <v>15.989463888888887</v>
      </c>
      <c r="Y43" s="156">
        <f>SUM(Y14:Y30)+SUM(Y39:Y39)</f>
        <v>15.989463888888887</v>
      </c>
      <c r="Z43" s="156">
        <f t="shared" si="27"/>
        <v>15.989463888888887</v>
      </c>
      <c r="AA43" s="156">
        <f t="shared" si="27"/>
        <v>15.989463888888887</v>
      </c>
      <c r="AB43" s="156">
        <f>SUM(AB14:AB30)+SUM(AB39:AB39)</f>
        <v>15.989463888888887</v>
      </c>
      <c r="AC43" s="156">
        <f t="shared" si="27"/>
        <v>15.989463888888887</v>
      </c>
      <c r="AD43" s="156">
        <f t="shared" si="27"/>
        <v>15.989463888888887</v>
      </c>
      <c r="AE43" s="156">
        <f t="shared" si="27"/>
        <v>15.989463888888887</v>
      </c>
      <c r="AF43" s="156">
        <f t="shared" si="27"/>
        <v>15.989463888888887</v>
      </c>
      <c r="AG43" s="156">
        <f t="shared" si="27"/>
        <v>15.989463888888887</v>
      </c>
      <c r="AH43" s="156">
        <f t="shared" si="27"/>
        <v>15.989463888888887</v>
      </c>
      <c r="AI43" s="156">
        <f t="shared" si="27"/>
        <v>15.989463888888887</v>
      </c>
      <c r="AJ43" s="156">
        <f t="shared" si="27"/>
        <v>15.989463888888887</v>
      </c>
      <c r="AK43" s="156">
        <f t="shared" si="27"/>
        <v>15.989463888888887</v>
      </c>
      <c r="AL43" s="156">
        <f t="shared" si="27"/>
        <v>15.989463888888887</v>
      </c>
      <c r="AM43" s="156">
        <f t="shared" si="27"/>
        <v>15.989463888888887</v>
      </c>
      <c r="AN43" s="156">
        <f t="shared" si="27"/>
        <v>15.989463888888887</v>
      </c>
      <c r="AO43" s="156">
        <f t="shared" si="27"/>
        <v>15.989463888888887</v>
      </c>
      <c r="AP43" s="156">
        <f t="shared" si="27"/>
        <v>15.989463888888887</v>
      </c>
      <c r="AQ43" s="156">
        <f t="shared" si="27"/>
        <v>15.989463888888887</v>
      </c>
      <c r="AR43" s="156">
        <f t="shared" si="27"/>
        <v>15.989463888888887</v>
      </c>
      <c r="AS43" s="157">
        <f>AVERAGE(L43,M43,N43,P43,Q43,S43,T43,U43,W43:AR43)</f>
        <v>17.631597222222229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37"/>
      <c r="C44" s="1050"/>
      <c r="D44" s="139" t="s">
        <v>224</v>
      </c>
      <c r="E44" s="121">
        <f>E43/1000*E11*24</f>
        <v>4.4393553865740745E-2</v>
      </c>
      <c r="F44" s="121">
        <f t="shared" ref="F44:AR44" si="28">F43/1000*(F11-E11)*24+E44</f>
        <v>6.1287107731481494E-2</v>
      </c>
      <c r="G44" s="121">
        <f t="shared" si="28"/>
        <v>9.5040882129629647E-2</v>
      </c>
      <c r="H44" s="121">
        <f t="shared" si="28"/>
        <v>0.19630220532407411</v>
      </c>
      <c r="I44" s="121">
        <f t="shared" si="28"/>
        <v>0.26380975412037044</v>
      </c>
      <c r="J44" s="121">
        <f t="shared" si="28"/>
        <v>0.28609313055555563</v>
      </c>
      <c r="K44" s="121">
        <f t="shared" si="28"/>
        <v>0.46267837777777782</v>
      </c>
      <c r="L44" s="152">
        <f t="shared" si="28"/>
        <v>0.86503780000000008</v>
      </c>
      <c r="M44" s="121">
        <f t="shared" si="28"/>
        <v>1.4685769333333334</v>
      </c>
      <c r="N44" s="121">
        <f t="shared" si="28"/>
        <v>2.0721160666666667</v>
      </c>
      <c r="O44" s="121">
        <f t="shared" si="28"/>
        <v>2.0721160666666667</v>
      </c>
      <c r="P44" s="121">
        <f t="shared" si="28"/>
        <v>2.5604551511660869</v>
      </c>
      <c r="Q44" s="121">
        <f t="shared" si="28"/>
        <v>3.0487942844994205</v>
      </c>
      <c r="R44" s="121">
        <f t="shared" si="28"/>
        <v>3.0487943333333338</v>
      </c>
      <c r="S44" s="121">
        <f t="shared" si="28"/>
        <v>3.5371334178327536</v>
      </c>
      <c r="T44" s="121">
        <f t="shared" si="28"/>
        <v>4.0254725511660867</v>
      </c>
      <c r="U44" s="121">
        <f t="shared" si="28"/>
        <v>4.5138116844994203</v>
      </c>
      <c r="V44" s="121">
        <f t="shared" si="28"/>
        <v>4.5138116844994203</v>
      </c>
      <c r="W44" s="121">
        <f t="shared" si="28"/>
        <v>4.8975587794580404</v>
      </c>
      <c r="X44" s="121">
        <f t="shared" si="28"/>
        <v>5.2813059127913737</v>
      </c>
      <c r="Y44" s="121">
        <f t="shared" si="28"/>
        <v>5.6650530461247071</v>
      </c>
      <c r="Z44" s="121">
        <f t="shared" si="28"/>
        <v>6.0488001794580404</v>
      </c>
      <c r="AA44" s="121">
        <f t="shared" si="28"/>
        <v>6.4325473127913737</v>
      </c>
      <c r="AB44" s="121">
        <f t="shared" si="28"/>
        <v>6.816294446124707</v>
      </c>
      <c r="AC44" s="121">
        <f t="shared" si="28"/>
        <v>7.2000415794580404</v>
      </c>
      <c r="AD44" s="121">
        <f t="shared" si="28"/>
        <v>7.5837887127913737</v>
      </c>
      <c r="AE44" s="121">
        <f t="shared" si="28"/>
        <v>7.967535846124707</v>
      </c>
      <c r="AF44" s="121">
        <f t="shared" si="28"/>
        <v>8.3512829794580394</v>
      </c>
      <c r="AG44" s="121">
        <f t="shared" si="28"/>
        <v>8.7350301127913728</v>
      </c>
      <c r="AH44" s="121">
        <f t="shared" si="28"/>
        <v>9.1187772461247061</v>
      </c>
      <c r="AI44" s="121">
        <f t="shared" si="28"/>
        <v>9.5025243794580394</v>
      </c>
      <c r="AJ44" s="121">
        <f t="shared" si="28"/>
        <v>9.8862715127913727</v>
      </c>
      <c r="AK44" s="121">
        <f t="shared" si="28"/>
        <v>10.270018646124706</v>
      </c>
      <c r="AL44" s="121">
        <f t="shared" si="28"/>
        <v>10.653765779458039</v>
      </c>
      <c r="AM44" s="121">
        <f t="shared" si="28"/>
        <v>11.037512912791373</v>
      </c>
      <c r="AN44" s="121">
        <f t="shared" si="28"/>
        <v>11.421260046124706</v>
      </c>
      <c r="AO44" s="121">
        <f t="shared" si="28"/>
        <v>11.805007179458039</v>
      </c>
      <c r="AP44" s="121">
        <f t="shared" si="28"/>
        <v>12.188754312791373</v>
      </c>
      <c r="AQ44" s="121">
        <f t="shared" si="28"/>
        <v>12.572501446124706</v>
      </c>
      <c r="AR44" s="221">
        <f t="shared" si="28"/>
        <v>12.956248579458039</v>
      </c>
      <c r="AS44" s="121">
        <f>AS43*30</f>
        <v>528.94791666666686</v>
      </c>
      <c r="AT44" s="426">
        <f>AS44*24</f>
        <v>12694.750000000004</v>
      </c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37"/>
      <c r="C45" s="1051"/>
      <c r="D45" s="143" t="s">
        <v>225</v>
      </c>
      <c r="E45" s="145">
        <v>0</v>
      </c>
      <c r="F45" s="145">
        <f t="shared" ref="F45:K45" si="29">F44</f>
        <v>6.1287107731481494E-2</v>
      </c>
      <c r="G45" s="145">
        <f t="shared" si="29"/>
        <v>9.5040882129629647E-2</v>
      </c>
      <c r="H45" s="145">
        <f t="shared" si="29"/>
        <v>0.19630220532407411</v>
      </c>
      <c r="I45" s="145">
        <f t="shared" si="29"/>
        <v>0.26380975412037044</v>
      </c>
      <c r="J45" s="145">
        <f t="shared" si="29"/>
        <v>0.28609313055555563</v>
      </c>
      <c r="K45" s="145">
        <f t="shared" si="29"/>
        <v>0.46267837777777782</v>
      </c>
      <c r="L45" s="161">
        <f>L44</f>
        <v>0.86503780000000008</v>
      </c>
      <c r="M45" s="145">
        <f>M44-L44</f>
        <v>0.60353913333333331</v>
      </c>
      <c r="N45" s="145">
        <f>N44-M44</f>
        <v>0.60353913333333331</v>
      </c>
      <c r="O45" s="145"/>
      <c r="P45" s="162">
        <f>P44-O44</f>
        <v>0.48833908449942021</v>
      </c>
      <c r="Q45" s="162">
        <f>Q44-P44</f>
        <v>0.48833913333333356</v>
      </c>
      <c r="R45" s="145"/>
      <c r="S45" s="163">
        <f>S44-R44</f>
        <v>0.48833908449941976</v>
      </c>
      <c r="T45" s="163">
        <f>T44-S44</f>
        <v>0.48833913333333312</v>
      </c>
      <c r="U45" s="163">
        <f>U44-T44</f>
        <v>0.48833913333333356</v>
      </c>
      <c r="V45" s="145"/>
      <c r="W45" s="163">
        <f t="shared" ref="W45:AR45" si="30">W44-V44</f>
        <v>0.38374709495862014</v>
      </c>
      <c r="X45" s="163">
        <f t="shared" si="30"/>
        <v>0.38374713333333332</v>
      </c>
      <c r="Y45" s="163">
        <f t="shared" si="30"/>
        <v>0.38374713333333332</v>
      </c>
      <c r="Z45" s="163">
        <f t="shared" si="30"/>
        <v>0.38374713333333332</v>
      </c>
      <c r="AA45" s="163">
        <f t="shared" si="30"/>
        <v>0.38374713333333332</v>
      </c>
      <c r="AB45" s="163">
        <f t="shared" si="30"/>
        <v>0.38374713333333332</v>
      </c>
      <c r="AC45" s="163">
        <f t="shared" si="30"/>
        <v>0.38374713333333332</v>
      </c>
      <c r="AD45" s="163">
        <f t="shared" si="30"/>
        <v>0.38374713333333332</v>
      </c>
      <c r="AE45" s="163">
        <f t="shared" si="30"/>
        <v>0.38374713333333332</v>
      </c>
      <c r="AF45" s="163">
        <f t="shared" si="30"/>
        <v>0.38374713333333244</v>
      </c>
      <c r="AG45" s="163">
        <f t="shared" si="30"/>
        <v>0.38374713333333332</v>
      </c>
      <c r="AH45" s="163">
        <f t="shared" si="30"/>
        <v>0.38374713333333332</v>
      </c>
      <c r="AI45" s="163">
        <f t="shared" si="30"/>
        <v>0.38374713333333332</v>
      </c>
      <c r="AJ45" s="163">
        <f t="shared" si="30"/>
        <v>0.38374713333333332</v>
      </c>
      <c r="AK45" s="163">
        <f t="shared" si="30"/>
        <v>0.38374713333333332</v>
      </c>
      <c r="AL45" s="163">
        <f t="shared" si="30"/>
        <v>0.38374713333333332</v>
      </c>
      <c r="AM45" s="163">
        <f t="shared" si="30"/>
        <v>0.38374713333333332</v>
      </c>
      <c r="AN45" s="163">
        <f t="shared" si="30"/>
        <v>0.38374713333333332</v>
      </c>
      <c r="AO45" s="163">
        <f t="shared" si="30"/>
        <v>0.38374713333333332</v>
      </c>
      <c r="AP45" s="163">
        <f t="shared" si="30"/>
        <v>0.38374713333333332</v>
      </c>
      <c r="AQ45" s="163">
        <f t="shared" si="30"/>
        <v>0.38374713333333332</v>
      </c>
      <c r="AR45" s="222">
        <f t="shared" si="30"/>
        <v>0.38374713333333332</v>
      </c>
      <c r="AS45" s="145"/>
      <c r="AT45" s="809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37"/>
      <c r="C46" s="1056" t="s">
        <v>222</v>
      </c>
      <c r="D46" s="136" t="s">
        <v>223</v>
      </c>
      <c r="E46" s="174">
        <f>SUM(E14:E34)+SUM(E39:E40)</f>
        <v>5352.9264638888881</v>
      </c>
      <c r="F46" s="174">
        <f t="shared" ref="F46:N46" si="31">SUM(F14:F34)+SUM(F40:F41)</f>
        <v>2052.926463888889</v>
      </c>
      <c r="G46" s="174">
        <f t="shared" si="31"/>
        <v>2050.926463888889</v>
      </c>
      <c r="H46" s="174">
        <f t="shared" si="31"/>
        <v>2050.926463888889</v>
      </c>
      <c r="I46" s="174">
        <f t="shared" si="31"/>
        <v>2050.926463888889</v>
      </c>
      <c r="J46" s="174">
        <f t="shared" si="31"/>
        <v>50.926463888888883</v>
      </c>
      <c r="K46" s="174">
        <f t="shared" si="31"/>
        <v>50.926463888888883</v>
      </c>
      <c r="L46" s="174">
        <f>SUM(L14:L34)+SUM(L40:L41)</f>
        <v>50.847463888888889</v>
      </c>
      <c r="M46" s="174">
        <f t="shared" si="31"/>
        <v>50.847463888888889</v>
      </c>
      <c r="N46" s="174">
        <f t="shared" si="31"/>
        <v>50.847463888888889</v>
      </c>
      <c r="O46" s="174">
        <v>0</v>
      </c>
      <c r="P46" s="174">
        <f t="shared" ref="P46:U46" si="32">SUM(P14:P34)+SUM(P40:P41)</f>
        <v>46.047463888888885</v>
      </c>
      <c r="Q46" s="174">
        <f t="shared" si="32"/>
        <v>46.047463888888885</v>
      </c>
      <c r="R46" s="174">
        <f t="shared" si="32"/>
        <v>46.047463888888885</v>
      </c>
      <c r="S46" s="174">
        <f t="shared" si="32"/>
        <v>46.047463888888885</v>
      </c>
      <c r="T46" s="174">
        <f t="shared" si="32"/>
        <v>46.047463888888885</v>
      </c>
      <c r="U46" s="174">
        <f t="shared" si="32"/>
        <v>46.047463888888885</v>
      </c>
      <c r="V46" s="174">
        <v>0</v>
      </c>
      <c r="W46" s="174">
        <f t="shared" ref="W46:AR46" si="33">SUM(W14:W34)+SUM(W40:W41)</f>
        <v>41.689463888888888</v>
      </c>
      <c r="X46" s="174">
        <f>SUM(X14:X34)+SUM(X40:X41)</f>
        <v>41.689463888888888</v>
      </c>
      <c r="Y46" s="174">
        <f t="shared" si="33"/>
        <v>41.689463888888888</v>
      </c>
      <c r="Z46" s="174">
        <f t="shared" si="33"/>
        <v>41.689463888888888</v>
      </c>
      <c r="AA46" s="174">
        <f t="shared" si="33"/>
        <v>41.689463888888888</v>
      </c>
      <c r="AB46" s="174">
        <f t="shared" si="33"/>
        <v>41.689463888888888</v>
      </c>
      <c r="AC46" s="174">
        <f t="shared" si="33"/>
        <v>41.689463888888888</v>
      </c>
      <c r="AD46" s="174">
        <f t="shared" si="33"/>
        <v>41.689463888888888</v>
      </c>
      <c r="AE46" s="174">
        <f t="shared" si="33"/>
        <v>41.689463888888888</v>
      </c>
      <c r="AF46" s="174">
        <f t="shared" si="33"/>
        <v>41.689463888888888</v>
      </c>
      <c r="AG46" s="174">
        <f t="shared" si="33"/>
        <v>41.689463888888888</v>
      </c>
      <c r="AH46" s="174">
        <f t="shared" si="33"/>
        <v>41.689463888888888</v>
      </c>
      <c r="AI46" s="174">
        <f t="shared" si="33"/>
        <v>41.689463888888888</v>
      </c>
      <c r="AJ46" s="174">
        <f t="shared" si="33"/>
        <v>41.689463888888888</v>
      </c>
      <c r="AK46" s="174">
        <f t="shared" si="33"/>
        <v>41.689463888888888</v>
      </c>
      <c r="AL46" s="174">
        <f t="shared" si="33"/>
        <v>41.689463888888888</v>
      </c>
      <c r="AM46" s="174">
        <f t="shared" si="33"/>
        <v>41.689463888888888</v>
      </c>
      <c r="AN46" s="174">
        <f t="shared" si="33"/>
        <v>41.689463888888888</v>
      </c>
      <c r="AO46" s="174">
        <f t="shared" si="33"/>
        <v>41.689463888888888</v>
      </c>
      <c r="AP46" s="174">
        <f t="shared" si="33"/>
        <v>41.689463888888888</v>
      </c>
      <c r="AQ46" s="174">
        <f t="shared" si="33"/>
        <v>41.689463888888888</v>
      </c>
      <c r="AR46" s="174">
        <f t="shared" si="33"/>
        <v>41.689463888888888</v>
      </c>
      <c r="AS46" s="157">
        <f>AVERAGE(L46,M46,N46,P46,Q46,S46,T46,U46,W46:AR46)</f>
        <v>43.331597222222221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37"/>
      <c r="C47" s="1021"/>
      <c r="D47" s="139" t="s">
        <v>224</v>
      </c>
      <c r="E47" s="121">
        <f>E46/1000*E11*24</f>
        <v>4.4607720532407406E-2</v>
      </c>
      <c r="F47" s="150">
        <f t="shared" ref="F47:AR47" si="34">F46/1000*(F11-E11)*24+E47</f>
        <v>6.1715441064814816E-2</v>
      </c>
      <c r="G47" s="150">
        <f t="shared" si="34"/>
        <v>9.5897548796296306E-2</v>
      </c>
      <c r="H47" s="150">
        <f t="shared" si="34"/>
        <v>0.19844387199074073</v>
      </c>
      <c r="I47" s="150">
        <f t="shared" si="34"/>
        <v>0.26680808745370371</v>
      </c>
      <c r="J47" s="150">
        <f t="shared" si="34"/>
        <v>0.31179313055555558</v>
      </c>
      <c r="K47" s="150">
        <f t="shared" si="34"/>
        <v>0.66827837777777765</v>
      </c>
      <c r="L47" s="161">
        <f t="shared" si="34"/>
        <v>1.4818377999999999</v>
      </c>
      <c r="M47" s="150">
        <f t="shared" si="34"/>
        <v>2.702176933333333</v>
      </c>
      <c r="N47" s="150">
        <f t="shared" si="34"/>
        <v>3.9225160666666663</v>
      </c>
      <c r="O47" s="121">
        <f t="shared" si="34"/>
        <v>3.9225160666666663</v>
      </c>
      <c r="P47" s="121">
        <f t="shared" si="34"/>
        <v>5.0276550894860863</v>
      </c>
      <c r="Q47" s="121">
        <f t="shared" si="34"/>
        <v>6.1327942228194194</v>
      </c>
      <c r="R47" s="121">
        <f t="shared" si="34"/>
        <v>6.132794333333333</v>
      </c>
      <c r="S47" s="121">
        <f t="shared" si="34"/>
        <v>7.2379333561527526</v>
      </c>
      <c r="T47" s="121">
        <f t="shared" si="34"/>
        <v>8.3430724894860866</v>
      </c>
      <c r="U47" s="121">
        <f t="shared" si="34"/>
        <v>9.4482116228194197</v>
      </c>
      <c r="V47" s="121">
        <f t="shared" si="34"/>
        <v>9.4482116228194197</v>
      </c>
      <c r="W47" s="121">
        <f t="shared" si="34"/>
        <v>10.44875865609804</v>
      </c>
      <c r="X47" s="121">
        <f t="shared" si="34"/>
        <v>11.449305789431373</v>
      </c>
      <c r="Y47" s="121">
        <f t="shared" si="34"/>
        <v>12.449852922764705</v>
      </c>
      <c r="Z47" s="121">
        <f t="shared" si="34"/>
        <v>13.450400056098038</v>
      </c>
      <c r="AA47" s="121">
        <f t="shared" si="34"/>
        <v>14.450947189431371</v>
      </c>
      <c r="AB47" s="121">
        <f t="shared" si="34"/>
        <v>15.451494322764704</v>
      </c>
      <c r="AC47" s="121">
        <f t="shared" si="34"/>
        <v>16.452041456098037</v>
      </c>
      <c r="AD47" s="121">
        <f t="shared" si="34"/>
        <v>17.452588589431372</v>
      </c>
      <c r="AE47" s="121">
        <f t="shared" si="34"/>
        <v>18.453135722764706</v>
      </c>
      <c r="AF47" s="121">
        <f t="shared" si="34"/>
        <v>19.453682856098041</v>
      </c>
      <c r="AG47" s="121">
        <f t="shared" si="34"/>
        <v>20.454229989431376</v>
      </c>
      <c r="AH47" s="121">
        <f t="shared" si="34"/>
        <v>21.45477712276471</v>
      </c>
      <c r="AI47" s="121">
        <f t="shared" si="34"/>
        <v>22.455324256098045</v>
      </c>
      <c r="AJ47" s="121">
        <f t="shared" si="34"/>
        <v>23.45587138943138</v>
      </c>
      <c r="AK47" s="121">
        <f t="shared" si="34"/>
        <v>24.456418522764714</v>
      </c>
      <c r="AL47" s="121">
        <f t="shared" si="34"/>
        <v>25.456965656098049</v>
      </c>
      <c r="AM47" s="121">
        <f t="shared" si="34"/>
        <v>26.457512789431384</v>
      </c>
      <c r="AN47" s="121">
        <f t="shared" si="34"/>
        <v>27.458059922764718</v>
      </c>
      <c r="AO47" s="121">
        <f t="shared" si="34"/>
        <v>28.458607056098053</v>
      </c>
      <c r="AP47" s="121">
        <f t="shared" si="34"/>
        <v>29.459154189431388</v>
      </c>
      <c r="AQ47" s="121">
        <f t="shared" si="34"/>
        <v>30.459701322764722</v>
      </c>
      <c r="AR47" s="221">
        <f t="shared" si="34"/>
        <v>31.460248456098057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38"/>
      <c r="C48" s="1022"/>
      <c r="D48" s="143" t="s">
        <v>225</v>
      </c>
      <c r="E48" s="155">
        <v>0</v>
      </c>
      <c r="F48" s="145"/>
      <c r="G48" s="162">
        <f t="shared" ref="G48:K48" si="35">G47</f>
        <v>9.5897548796296306E-2</v>
      </c>
      <c r="H48" s="162">
        <f t="shared" si="35"/>
        <v>0.19844387199074073</v>
      </c>
      <c r="I48" s="162">
        <f t="shared" si="35"/>
        <v>0.26680808745370371</v>
      </c>
      <c r="J48" s="162">
        <f t="shared" si="35"/>
        <v>0.31179313055555558</v>
      </c>
      <c r="K48" s="162">
        <f t="shared" si="35"/>
        <v>0.66827837777777765</v>
      </c>
      <c r="L48" s="161">
        <f>L47</f>
        <v>1.4818377999999999</v>
      </c>
      <c r="M48" s="162">
        <f>M47-L47</f>
        <v>1.2203391333333331</v>
      </c>
      <c r="N48" s="162">
        <f>N47-M47</f>
        <v>1.2203391333333333</v>
      </c>
      <c r="O48" s="145"/>
      <c r="P48" s="162">
        <f>P47-O47</f>
        <v>1.10513902281942</v>
      </c>
      <c r="Q48" s="162">
        <f>Q47-P47</f>
        <v>1.1051391333333331</v>
      </c>
      <c r="R48" s="145"/>
      <c r="S48" s="163">
        <f>S47-R47</f>
        <v>1.1051390228194196</v>
      </c>
      <c r="T48" s="163">
        <f>T47-S47</f>
        <v>1.105139133333334</v>
      </c>
      <c r="U48" s="163">
        <f>U47-T47</f>
        <v>1.1051391333333331</v>
      </c>
      <c r="V48" s="145"/>
      <c r="W48" s="163">
        <f t="shared" ref="W48:AR48" si="36">W47-V47</f>
        <v>1.0005470332786199</v>
      </c>
      <c r="X48" s="163">
        <f t="shared" si="36"/>
        <v>1.0005471333333329</v>
      </c>
      <c r="Y48" s="163">
        <f t="shared" si="36"/>
        <v>1.0005471333333329</v>
      </c>
      <c r="Z48" s="163">
        <f t="shared" si="36"/>
        <v>1.0005471333333329</v>
      </c>
      <c r="AA48" s="163">
        <f t="shared" si="36"/>
        <v>1.0005471333333329</v>
      </c>
      <c r="AB48" s="163">
        <f t="shared" si="36"/>
        <v>1.0005471333333329</v>
      </c>
      <c r="AC48" s="163">
        <f t="shared" si="36"/>
        <v>1.0005471333333329</v>
      </c>
      <c r="AD48" s="163">
        <f t="shared" si="36"/>
        <v>1.0005471333333347</v>
      </c>
      <c r="AE48" s="163">
        <f t="shared" si="36"/>
        <v>1.0005471333333347</v>
      </c>
      <c r="AF48" s="163">
        <f t="shared" si="36"/>
        <v>1.0005471333333347</v>
      </c>
      <c r="AG48" s="163">
        <f t="shared" si="36"/>
        <v>1.0005471333333347</v>
      </c>
      <c r="AH48" s="163">
        <f t="shared" si="36"/>
        <v>1.0005471333333347</v>
      </c>
      <c r="AI48" s="163">
        <f t="shared" si="36"/>
        <v>1.0005471333333347</v>
      </c>
      <c r="AJ48" s="163">
        <f t="shared" si="36"/>
        <v>1.0005471333333347</v>
      </c>
      <c r="AK48" s="163">
        <f t="shared" si="36"/>
        <v>1.0005471333333347</v>
      </c>
      <c r="AL48" s="163">
        <f t="shared" si="36"/>
        <v>1.0005471333333347</v>
      </c>
      <c r="AM48" s="163">
        <f t="shared" si="36"/>
        <v>1.0005471333333347</v>
      </c>
      <c r="AN48" s="163">
        <f t="shared" si="36"/>
        <v>1.0005471333333347</v>
      </c>
      <c r="AO48" s="163">
        <f t="shared" si="36"/>
        <v>1.0005471333333347</v>
      </c>
      <c r="AP48" s="163">
        <f t="shared" si="36"/>
        <v>1.0005471333333347</v>
      </c>
      <c r="AQ48" s="163">
        <f t="shared" si="36"/>
        <v>1.0005471333333347</v>
      </c>
      <c r="AR48" s="222">
        <f t="shared" si="36"/>
        <v>1.0005471333333347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>SUM(E35:E39)+E15+E26</f>
        <v>2003.4254430555557</v>
      </c>
      <c r="F49" s="166">
        <f t="shared" ref="F49:BQ49" si="37">SUM(F35:F39)+F15+F26</f>
        <v>2003.4254430555557</v>
      </c>
      <c r="G49" s="166">
        <f t="shared" si="37"/>
        <v>3.4254430555555557</v>
      </c>
      <c r="H49" s="166">
        <f t="shared" si="37"/>
        <v>3.4254430555555557</v>
      </c>
      <c r="I49" s="166">
        <f t="shared" si="37"/>
        <v>3.4254430555555557</v>
      </c>
      <c r="J49" s="166">
        <f t="shared" si="37"/>
        <v>3.4254430555555557</v>
      </c>
      <c r="K49" s="166">
        <f t="shared" si="37"/>
        <v>3.4254430555555557</v>
      </c>
      <c r="L49" s="166">
        <f t="shared" si="37"/>
        <v>3.4254430555555557</v>
      </c>
      <c r="M49" s="166">
        <f t="shared" si="37"/>
        <v>3.4254430555555557</v>
      </c>
      <c r="N49" s="166">
        <f t="shared" si="37"/>
        <v>3.4254430555555557</v>
      </c>
      <c r="O49" s="166">
        <f t="shared" si="37"/>
        <v>3.4254430555555557</v>
      </c>
      <c r="P49" s="166">
        <f t="shared" si="37"/>
        <v>3.4254430555555557</v>
      </c>
      <c r="Q49" s="166">
        <f t="shared" si="37"/>
        <v>3.4254430555555557</v>
      </c>
      <c r="R49" s="166">
        <f t="shared" si="37"/>
        <v>3.4254430555555557</v>
      </c>
      <c r="S49" s="166">
        <f t="shared" si="37"/>
        <v>3.4254430555555557</v>
      </c>
      <c r="T49" s="166">
        <f t="shared" si="37"/>
        <v>3.4254430555555557</v>
      </c>
      <c r="U49" s="166">
        <f t="shared" si="37"/>
        <v>3.4254430555555557</v>
      </c>
      <c r="V49" s="166">
        <f t="shared" si="37"/>
        <v>3.4254430555555557</v>
      </c>
      <c r="W49" s="166">
        <f>SUM(W35:W39)+W15+W26</f>
        <v>3.4254430555555557</v>
      </c>
      <c r="X49" s="166">
        <f t="shared" si="37"/>
        <v>3.4254430555555557</v>
      </c>
      <c r="Y49" s="166">
        <f t="shared" si="37"/>
        <v>3.4254430555555557</v>
      </c>
      <c r="Z49" s="166">
        <f t="shared" si="37"/>
        <v>3.4254430555555557</v>
      </c>
      <c r="AA49" s="166">
        <f t="shared" si="37"/>
        <v>3.4254430555555557</v>
      </c>
      <c r="AB49" s="166">
        <f t="shared" si="37"/>
        <v>3.4254430555555557</v>
      </c>
      <c r="AC49" s="166">
        <f t="shared" si="37"/>
        <v>3.4254430555555557</v>
      </c>
      <c r="AD49" s="166">
        <f t="shared" si="37"/>
        <v>3.4254430555555557</v>
      </c>
      <c r="AE49" s="166">
        <f t="shared" si="37"/>
        <v>3.4254430555555557</v>
      </c>
      <c r="AF49" s="166">
        <f t="shared" si="37"/>
        <v>3.4254430555555557</v>
      </c>
      <c r="AG49" s="166">
        <f t="shared" si="37"/>
        <v>3.4254430555555557</v>
      </c>
      <c r="AH49" s="166">
        <f t="shared" si="37"/>
        <v>3.4254430555555557</v>
      </c>
      <c r="AI49" s="166">
        <f t="shared" si="37"/>
        <v>3.4254430555555557</v>
      </c>
      <c r="AJ49" s="166">
        <f t="shared" si="37"/>
        <v>3.4254430555555557</v>
      </c>
      <c r="AK49" s="166">
        <f t="shared" si="37"/>
        <v>3.4254430555555557</v>
      </c>
      <c r="AL49" s="166">
        <f t="shared" si="37"/>
        <v>3.4254430555555557</v>
      </c>
      <c r="AM49" s="166">
        <f t="shared" si="37"/>
        <v>3.4254430555555557</v>
      </c>
      <c r="AN49" s="166">
        <f t="shared" si="37"/>
        <v>3.4254430555555557</v>
      </c>
      <c r="AO49" s="166">
        <f t="shared" si="37"/>
        <v>3.4254430555555557</v>
      </c>
      <c r="AP49" s="166">
        <f t="shared" si="37"/>
        <v>3.4254430555555557</v>
      </c>
      <c r="AQ49" s="166">
        <f t="shared" si="37"/>
        <v>3.4254430555555557</v>
      </c>
      <c r="AR49" s="166">
        <f t="shared" si="37"/>
        <v>3.4254430555555557</v>
      </c>
      <c r="AS49" s="166">
        <f t="shared" si="37"/>
        <v>3.4254430555555557</v>
      </c>
      <c r="AT49" s="166">
        <f t="shared" si="37"/>
        <v>3.4254430555555557</v>
      </c>
      <c r="AU49" s="166">
        <f t="shared" si="37"/>
        <v>3.4254430555555557</v>
      </c>
      <c r="AV49" s="166">
        <f t="shared" si="37"/>
        <v>3.4254430555555557</v>
      </c>
      <c r="AW49" s="166">
        <f t="shared" si="37"/>
        <v>3.4254430555555557</v>
      </c>
      <c r="AX49" s="166">
        <f t="shared" si="37"/>
        <v>3.4254430555555557</v>
      </c>
      <c r="AY49" s="166">
        <f t="shared" si="37"/>
        <v>3.4254430555555557</v>
      </c>
      <c r="AZ49" s="166">
        <f t="shared" si="37"/>
        <v>3.4254430555555557</v>
      </c>
      <c r="BA49" s="166">
        <f t="shared" si="37"/>
        <v>3.4254430555555557</v>
      </c>
      <c r="BB49" s="166">
        <f t="shared" si="37"/>
        <v>3.4254430555555557</v>
      </c>
      <c r="BC49" s="166">
        <f t="shared" si="37"/>
        <v>3.4254430555555557</v>
      </c>
      <c r="BD49" s="166">
        <f t="shared" si="37"/>
        <v>3.4254430555555557</v>
      </c>
      <c r="BE49" s="166">
        <f t="shared" si="37"/>
        <v>3.4254430555555557</v>
      </c>
      <c r="BF49" s="166">
        <f t="shared" si="37"/>
        <v>3.4254430555555557</v>
      </c>
      <c r="BG49" s="166">
        <f t="shared" si="37"/>
        <v>3.4254430555555557</v>
      </c>
      <c r="BH49" s="166">
        <f t="shared" si="37"/>
        <v>3.4254430555555557</v>
      </c>
      <c r="BI49" s="166">
        <f t="shared" si="37"/>
        <v>3.4254430555555557</v>
      </c>
      <c r="BJ49" s="166">
        <f t="shared" si="37"/>
        <v>3.4254430555555557</v>
      </c>
      <c r="BK49" s="166">
        <f t="shared" si="37"/>
        <v>3.4254430555555557</v>
      </c>
      <c r="BL49" s="166">
        <f t="shared" si="37"/>
        <v>3.4254430555555557</v>
      </c>
      <c r="BM49" s="166">
        <f t="shared" si="37"/>
        <v>3.4254430555555557</v>
      </c>
      <c r="BN49" s="166">
        <f t="shared" si="37"/>
        <v>3.4254430555555557</v>
      </c>
      <c r="BO49" s="166">
        <f t="shared" si="37"/>
        <v>3.4254430555555557</v>
      </c>
      <c r="BP49" s="166">
        <f t="shared" si="37"/>
        <v>3.4254430555555557</v>
      </c>
      <c r="BQ49" s="166">
        <f t="shared" si="37"/>
        <v>3.4254430555555557</v>
      </c>
      <c r="BR49" s="166">
        <f t="shared" ref="BR49:CZ49" si="38">SUM(BR35:BR39)+BR15+BR26</f>
        <v>3.4254430555555557</v>
      </c>
      <c r="BS49" s="166">
        <f t="shared" si="38"/>
        <v>3.4254430555555557</v>
      </c>
      <c r="BT49" s="166">
        <f t="shared" si="38"/>
        <v>3.4254430555555557</v>
      </c>
      <c r="BU49" s="166">
        <f t="shared" si="38"/>
        <v>3.4254430555555557</v>
      </c>
      <c r="BV49" s="166">
        <f t="shared" si="38"/>
        <v>3.4254430555555557</v>
      </c>
      <c r="BW49" s="166">
        <f t="shared" si="38"/>
        <v>3.4254430555555557</v>
      </c>
      <c r="BX49" s="166">
        <f t="shared" si="38"/>
        <v>3.4254430555555557</v>
      </c>
      <c r="BY49" s="166">
        <f t="shared" si="38"/>
        <v>3.4254430555555557</v>
      </c>
      <c r="BZ49" s="166">
        <f t="shared" si="38"/>
        <v>3.4254430555555557</v>
      </c>
      <c r="CA49" s="166">
        <f t="shared" si="38"/>
        <v>3.4254430555555557</v>
      </c>
      <c r="CB49" s="166">
        <f t="shared" si="38"/>
        <v>3.4254430555555557</v>
      </c>
      <c r="CC49" s="166">
        <f t="shared" si="38"/>
        <v>3.4254430555555557</v>
      </c>
      <c r="CD49" s="166">
        <f t="shared" si="38"/>
        <v>3.4254430555555557</v>
      </c>
      <c r="CE49" s="166">
        <f t="shared" si="38"/>
        <v>3.4254430555555557</v>
      </c>
      <c r="CF49" s="166">
        <f t="shared" si="38"/>
        <v>3.4254430555555557</v>
      </c>
      <c r="CG49" s="166">
        <f t="shared" si="38"/>
        <v>3.4254430555555557</v>
      </c>
      <c r="CH49" s="166">
        <f t="shared" si="38"/>
        <v>3.4254430555555557</v>
      </c>
      <c r="CI49" s="166">
        <f t="shared" si="38"/>
        <v>3.4254430555555557</v>
      </c>
      <c r="CJ49" s="166">
        <f t="shared" si="38"/>
        <v>3.4254430555555557</v>
      </c>
      <c r="CK49" s="166">
        <f t="shared" si="38"/>
        <v>3.4254430555555557</v>
      </c>
      <c r="CL49" s="166">
        <f t="shared" si="38"/>
        <v>3.4254430555555557</v>
      </c>
      <c r="CM49" s="166">
        <f t="shared" si="38"/>
        <v>3.4254430555555557</v>
      </c>
      <c r="CN49" s="166">
        <f t="shared" si="38"/>
        <v>3.4254430555555557</v>
      </c>
      <c r="CO49" s="166">
        <f t="shared" si="38"/>
        <v>3.4254430555555557</v>
      </c>
      <c r="CP49" s="166">
        <f t="shared" si="38"/>
        <v>3.4254430555555557</v>
      </c>
      <c r="CQ49" s="166">
        <f t="shared" si="38"/>
        <v>3.4254430555555557</v>
      </c>
      <c r="CR49" s="166">
        <f t="shared" si="38"/>
        <v>3.4254430555555557</v>
      </c>
      <c r="CS49" s="166">
        <f t="shared" si="38"/>
        <v>3.4254430555555557</v>
      </c>
      <c r="CT49" s="166">
        <f t="shared" si="38"/>
        <v>3.4254430555555557</v>
      </c>
      <c r="CU49" s="166">
        <f t="shared" si="38"/>
        <v>3.4254430555555557</v>
      </c>
      <c r="CV49" s="166">
        <f t="shared" si="38"/>
        <v>3.4254430555555557</v>
      </c>
      <c r="CW49" s="166">
        <f t="shared" si="38"/>
        <v>3.4254430555555557</v>
      </c>
      <c r="CX49" s="166">
        <f t="shared" si="38"/>
        <v>3.4254430555555557</v>
      </c>
      <c r="CY49" s="166">
        <f t="shared" si="38"/>
        <v>3.4254430555555557</v>
      </c>
      <c r="CZ49" s="166">
        <f t="shared" si="38"/>
        <v>3.4254430555555557</v>
      </c>
      <c r="DA49" s="157">
        <f>AVERAGE(L49:N49,P49,Q49,S49,T49,U49,W49,X49:CZ49)</f>
        <v>3.4254430555555517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1.6695212025462966E-2</v>
      </c>
      <c r="F50" s="121">
        <f t="shared" ref="F50:BQ50" si="39">F49/1000*(F12-E12)*24+E50</f>
        <v>3.3390424050925932E-2</v>
      </c>
      <c r="G50" s="121">
        <f t="shared" si="39"/>
        <v>3.3447514768518524E-2</v>
      </c>
      <c r="H50" s="121">
        <f t="shared" si="39"/>
        <v>3.3618786921296301E-2</v>
      </c>
      <c r="I50" s="121">
        <f t="shared" si="39"/>
        <v>3.3732968356481485E-2</v>
      </c>
      <c r="J50" s="121">
        <f t="shared" si="39"/>
        <v>3.6758776388888893E-2</v>
      </c>
      <c r="K50" s="121">
        <f t="shared" si="39"/>
        <v>6.0736877777777781E-2</v>
      </c>
      <c r="L50" s="161">
        <f t="shared" si="39"/>
        <v>0.11554396666666668</v>
      </c>
      <c r="M50" s="121">
        <f t="shared" si="39"/>
        <v>0.1977546</v>
      </c>
      <c r="N50" s="121">
        <f t="shared" si="39"/>
        <v>0.27996523333333334</v>
      </c>
      <c r="O50" s="121">
        <f t="shared" si="39"/>
        <v>0.27996524155439667</v>
      </c>
      <c r="P50" s="121">
        <f t="shared" si="39"/>
        <v>0.36217586666666668</v>
      </c>
      <c r="Q50" s="121">
        <f t="shared" si="39"/>
        <v>0.44438650000000002</v>
      </c>
      <c r="R50" s="121">
        <f t="shared" si="39"/>
        <v>0.44438650822106335</v>
      </c>
      <c r="S50" s="121">
        <f t="shared" si="39"/>
        <v>0.52659713333333336</v>
      </c>
      <c r="T50" s="121">
        <f t="shared" si="39"/>
        <v>0.60880776666666669</v>
      </c>
      <c r="U50" s="121">
        <f t="shared" si="39"/>
        <v>0.69101840000000003</v>
      </c>
      <c r="V50" s="121">
        <f t="shared" si="39"/>
        <v>0.69101840822106331</v>
      </c>
      <c r="W50" s="121">
        <f t="shared" si="39"/>
        <v>0.77322903333333337</v>
      </c>
      <c r="X50" s="121">
        <f t="shared" si="39"/>
        <v>0.85543966666666671</v>
      </c>
      <c r="Y50" s="121">
        <f t="shared" si="39"/>
        <v>0.93765030000000005</v>
      </c>
      <c r="Z50" s="121">
        <f t="shared" si="39"/>
        <v>1.0198609333333333</v>
      </c>
      <c r="AA50" s="121">
        <f t="shared" si="39"/>
        <v>1.1020715666666665</v>
      </c>
      <c r="AB50" s="121">
        <f t="shared" si="39"/>
        <v>1.1842821999999997</v>
      </c>
      <c r="AC50" s="121">
        <f t="shared" si="39"/>
        <v>1.266492833333333</v>
      </c>
      <c r="AD50" s="121">
        <f t="shared" si="39"/>
        <v>1.3487034666666662</v>
      </c>
      <c r="AE50" s="121">
        <f t="shared" si="39"/>
        <v>1.4309140999999994</v>
      </c>
      <c r="AF50" s="121">
        <f t="shared" si="39"/>
        <v>1.5131247333333326</v>
      </c>
      <c r="AG50" s="121">
        <f t="shared" si="39"/>
        <v>1.5953353666666659</v>
      </c>
      <c r="AH50" s="121">
        <f t="shared" si="39"/>
        <v>1.6775459999999991</v>
      </c>
      <c r="AI50" s="121">
        <f t="shared" si="39"/>
        <v>1.7597566333333323</v>
      </c>
      <c r="AJ50" s="121">
        <f t="shared" si="39"/>
        <v>1.8419672666666655</v>
      </c>
      <c r="AK50" s="121">
        <f t="shared" si="39"/>
        <v>1.9241778999999988</v>
      </c>
      <c r="AL50" s="121">
        <f t="shared" si="39"/>
        <v>2.006388533333332</v>
      </c>
      <c r="AM50" s="121">
        <f t="shared" si="39"/>
        <v>2.0885991666666652</v>
      </c>
      <c r="AN50" s="121">
        <f t="shared" si="39"/>
        <v>2.1708097999999985</v>
      </c>
      <c r="AO50" s="121">
        <f t="shared" si="39"/>
        <v>2.2530204333333317</v>
      </c>
      <c r="AP50" s="121">
        <f t="shared" si="39"/>
        <v>2.3352310666666649</v>
      </c>
      <c r="AQ50" s="121">
        <f t="shared" si="39"/>
        <v>2.4174416999999981</v>
      </c>
      <c r="AR50" s="217">
        <f t="shared" si="39"/>
        <v>2.4996523333333314</v>
      </c>
      <c r="AS50" s="121">
        <f t="shared" si="39"/>
        <v>2.5818629666666646</v>
      </c>
      <c r="AT50" s="121">
        <f t="shared" si="39"/>
        <v>2.6640735999999978</v>
      </c>
      <c r="AU50" s="121">
        <f t="shared" si="39"/>
        <v>2.746284233333331</v>
      </c>
      <c r="AV50" s="121">
        <f t="shared" si="39"/>
        <v>2.8284948666666643</v>
      </c>
      <c r="AW50" s="121">
        <f t="shared" si="39"/>
        <v>2.9107054999999975</v>
      </c>
      <c r="AX50" s="121">
        <f t="shared" si="39"/>
        <v>2.9929161333333307</v>
      </c>
      <c r="AY50" s="121">
        <f t="shared" si="39"/>
        <v>3.075126766666664</v>
      </c>
      <c r="AZ50" s="121">
        <f t="shared" si="39"/>
        <v>3.1573373999999972</v>
      </c>
      <c r="BA50" s="121">
        <f t="shared" si="39"/>
        <v>3.2395480333333304</v>
      </c>
      <c r="BB50" s="121">
        <f t="shared" si="39"/>
        <v>3.3217586666666636</v>
      </c>
      <c r="BC50" s="121">
        <f t="shared" si="39"/>
        <v>3.4039692999999969</v>
      </c>
      <c r="BD50" s="121">
        <f t="shared" si="39"/>
        <v>3.4861799333333301</v>
      </c>
      <c r="BE50" s="121">
        <f t="shared" si="39"/>
        <v>3.5683905666666633</v>
      </c>
      <c r="BF50" s="121">
        <f t="shared" si="39"/>
        <v>3.6506011999999965</v>
      </c>
      <c r="BG50" s="121">
        <f t="shared" si="39"/>
        <v>3.7328118333333298</v>
      </c>
      <c r="BH50" s="121">
        <f t="shared" si="39"/>
        <v>3.815022466666663</v>
      </c>
      <c r="BI50" s="121">
        <f t="shared" si="39"/>
        <v>3.8972330999999962</v>
      </c>
      <c r="BJ50" s="121">
        <f t="shared" si="39"/>
        <v>3.9794437333333295</v>
      </c>
      <c r="BK50" s="121">
        <f t="shared" si="39"/>
        <v>4.0616543666666631</v>
      </c>
      <c r="BL50" s="121">
        <f t="shared" si="39"/>
        <v>4.1438649999999964</v>
      </c>
      <c r="BM50" s="121">
        <f t="shared" si="39"/>
        <v>4.2260756333333296</v>
      </c>
      <c r="BN50" s="121">
        <f t="shared" si="39"/>
        <v>4.3082862666666628</v>
      </c>
      <c r="BO50" s="121">
        <f t="shared" si="39"/>
        <v>4.390496899999996</v>
      </c>
      <c r="BP50" s="121">
        <f t="shared" si="39"/>
        <v>4.4727075333333293</v>
      </c>
      <c r="BQ50" s="121">
        <f t="shared" si="39"/>
        <v>4.5549181666666625</v>
      </c>
      <c r="BR50" s="121">
        <f t="shared" ref="BR50:CZ50" si="40">BR49/1000*(BR12-BQ12)*24+BQ50</f>
        <v>4.6371287999999957</v>
      </c>
      <c r="BS50" s="121">
        <f t="shared" si="40"/>
        <v>4.7193394333333289</v>
      </c>
      <c r="BT50" s="121">
        <f t="shared" si="40"/>
        <v>4.8015500666666622</v>
      </c>
      <c r="BU50" s="121">
        <f t="shared" si="40"/>
        <v>4.8837606999999954</v>
      </c>
      <c r="BV50" s="121">
        <f t="shared" si="40"/>
        <v>4.9659713333333286</v>
      </c>
      <c r="BW50" s="121">
        <f t="shared" si="40"/>
        <v>5.0481819666666619</v>
      </c>
      <c r="BX50" s="121">
        <f t="shared" si="40"/>
        <v>5.1303925999999951</v>
      </c>
      <c r="BY50" s="121">
        <f t="shared" si="40"/>
        <v>5.2126032333333283</v>
      </c>
      <c r="BZ50" s="121">
        <f t="shared" si="40"/>
        <v>5.2948138666666615</v>
      </c>
      <c r="CA50" s="121">
        <f t="shared" si="40"/>
        <v>5.3770244999999948</v>
      </c>
      <c r="CB50" s="121">
        <f t="shared" si="40"/>
        <v>5.459235133333328</v>
      </c>
      <c r="CC50" s="121">
        <f t="shared" si="40"/>
        <v>5.5414457666666612</v>
      </c>
      <c r="CD50" s="121">
        <f t="shared" si="40"/>
        <v>5.6236563999999944</v>
      </c>
      <c r="CE50" s="121">
        <f t="shared" si="40"/>
        <v>5.7058670333333277</v>
      </c>
      <c r="CF50" s="121">
        <f t="shared" si="40"/>
        <v>5.7880776666666609</v>
      </c>
      <c r="CG50" s="121">
        <f t="shared" si="40"/>
        <v>5.8702882999999941</v>
      </c>
      <c r="CH50" s="121">
        <f t="shared" si="40"/>
        <v>5.9524989333333274</v>
      </c>
      <c r="CI50" s="121">
        <f t="shared" si="40"/>
        <v>6.0347095666666606</v>
      </c>
      <c r="CJ50" s="121">
        <f t="shared" si="40"/>
        <v>6.1169201999999938</v>
      </c>
      <c r="CK50" s="121">
        <f t="shared" si="40"/>
        <v>6.199130833333327</v>
      </c>
      <c r="CL50" s="121">
        <f t="shared" si="40"/>
        <v>6.2813414666666603</v>
      </c>
      <c r="CM50" s="121">
        <f t="shared" si="40"/>
        <v>6.3635520999999935</v>
      </c>
      <c r="CN50" s="121">
        <f t="shared" si="40"/>
        <v>6.4457627333333267</v>
      </c>
      <c r="CO50" s="121">
        <f t="shared" si="40"/>
        <v>6.5279733666666599</v>
      </c>
      <c r="CP50" s="121">
        <f t="shared" si="40"/>
        <v>6.6101839999999932</v>
      </c>
      <c r="CQ50" s="121">
        <f t="shared" si="40"/>
        <v>6.6923946333333264</v>
      </c>
      <c r="CR50" s="121">
        <f t="shared" si="40"/>
        <v>6.7746052666666596</v>
      </c>
      <c r="CS50" s="121">
        <f t="shared" si="40"/>
        <v>6.8568158999999929</v>
      </c>
      <c r="CT50" s="121">
        <f t="shared" si="40"/>
        <v>6.9390265333333261</v>
      </c>
      <c r="CU50" s="121">
        <f t="shared" si="40"/>
        <v>7.0212371666666593</v>
      </c>
      <c r="CV50" s="121">
        <f t="shared" si="40"/>
        <v>7.1034477999999925</v>
      </c>
      <c r="CW50" s="121">
        <f t="shared" si="40"/>
        <v>7.1856584333333258</v>
      </c>
      <c r="CX50" s="121">
        <f t="shared" si="40"/>
        <v>7.267869066666659</v>
      </c>
      <c r="CY50" s="121">
        <f t="shared" si="40"/>
        <v>7.3500796999999922</v>
      </c>
      <c r="CZ50" s="231">
        <f t="shared" si="40"/>
        <v>7.4322903333333254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0.11554396666666668</v>
      </c>
      <c r="M51" s="162">
        <f>M50-L50</f>
        <v>8.2210633333333324E-2</v>
      </c>
      <c r="N51" s="162">
        <f>N50-M50</f>
        <v>8.2210633333333338E-2</v>
      </c>
      <c r="O51" s="145"/>
      <c r="P51" s="162">
        <f>P50-O50</f>
        <v>8.2210625112270008E-2</v>
      </c>
      <c r="Q51" s="162">
        <f>Q50-P50</f>
        <v>8.2210633333333338E-2</v>
      </c>
      <c r="R51" s="145"/>
      <c r="S51" s="163">
        <f>S50-R50</f>
        <v>8.2210625112270008E-2</v>
      </c>
      <c r="T51" s="163">
        <f>T50-S50</f>
        <v>8.2210633333333338E-2</v>
      </c>
      <c r="U51" s="163">
        <f>U50-T50</f>
        <v>8.2210633333333338E-2</v>
      </c>
      <c r="V51" s="163">
        <f t="shared" ref="V51:CG51" si="41">V50-U50</f>
        <v>8.2210632745827183E-9</v>
      </c>
      <c r="W51" s="163">
        <f t="shared" si="41"/>
        <v>8.2210625112270064E-2</v>
      </c>
      <c r="X51" s="163">
        <f t="shared" si="41"/>
        <v>8.2210633333333338E-2</v>
      </c>
      <c r="Y51" s="163">
        <f t="shared" si="41"/>
        <v>8.2210633333333338E-2</v>
      </c>
      <c r="Z51" s="163">
        <f t="shared" si="41"/>
        <v>8.2210633333333227E-2</v>
      </c>
      <c r="AA51" s="163">
        <f t="shared" si="41"/>
        <v>8.2210633333333227E-2</v>
      </c>
      <c r="AB51" s="163">
        <f t="shared" si="41"/>
        <v>8.2210633333333227E-2</v>
      </c>
      <c r="AC51" s="163">
        <f t="shared" si="41"/>
        <v>8.2210633333333227E-2</v>
      </c>
      <c r="AD51" s="163">
        <f t="shared" si="41"/>
        <v>8.2210633333333227E-2</v>
      </c>
      <c r="AE51" s="163">
        <f t="shared" si="41"/>
        <v>8.2210633333333227E-2</v>
      </c>
      <c r="AF51" s="163">
        <f t="shared" si="41"/>
        <v>8.2210633333333227E-2</v>
      </c>
      <c r="AG51" s="163">
        <f t="shared" si="41"/>
        <v>8.2210633333333227E-2</v>
      </c>
      <c r="AH51" s="163">
        <f t="shared" si="41"/>
        <v>8.2210633333333227E-2</v>
      </c>
      <c r="AI51" s="163">
        <f t="shared" si="41"/>
        <v>8.2210633333333227E-2</v>
      </c>
      <c r="AJ51" s="163">
        <f t="shared" si="41"/>
        <v>8.2210633333333227E-2</v>
      </c>
      <c r="AK51" s="163">
        <f t="shared" si="41"/>
        <v>8.2210633333333227E-2</v>
      </c>
      <c r="AL51" s="163">
        <f t="shared" si="41"/>
        <v>8.2210633333333227E-2</v>
      </c>
      <c r="AM51" s="163">
        <f>AM50-AL50</f>
        <v>8.2210633333333227E-2</v>
      </c>
      <c r="AN51" s="163">
        <f t="shared" si="41"/>
        <v>8.2210633333333227E-2</v>
      </c>
      <c r="AO51" s="163">
        <f t="shared" si="41"/>
        <v>8.2210633333333227E-2</v>
      </c>
      <c r="AP51" s="163">
        <f t="shared" si="41"/>
        <v>8.2210633333333227E-2</v>
      </c>
      <c r="AQ51" s="163">
        <f t="shared" si="41"/>
        <v>8.2210633333333227E-2</v>
      </c>
      <c r="AR51" s="222">
        <f t="shared" si="41"/>
        <v>8.2210633333333227E-2</v>
      </c>
      <c r="AS51" s="163">
        <f t="shared" si="41"/>
        <v>8.2210633333333227E-2</v>
      </c>
      <c r="AT51" s="163">
        <f t="shared" si="41"/>
        <v>8.2210633333333227E-2</v>
      </c>
      <c r="AU51" s="163">
        <f t="shared" si="41"/>
        <v>8.2210633333333227E-2</v>
      </c>
      <c r="AV51" s="163">
        <f t="shared" si="41"/>
        <v>8.2210633333333227E-2</v>
      </c>
      <c r="AW51" s="163">
        <f t="shared" si="41"/>
        <v>8.2210633333333227E-2</v>
      </c>
      <c r="AX51" s="163">
        <f t="shared" si="41"/>
        <v>8.2210633333333227E-2</v>
      </c>
      <c r="AY51" s="163">
        <f t="shared" si="41"/>
        <v>8.2210633333333227E-2</v>
      </c>
      <c r="AZ51" s="163">
        <f t="shared" si="41"/>
        <v>8.2210633333333227E-2</v>
      </c>
      <c r="BA51" s="163">
        <f t="shared" si="41"/>
        <v>8.2210633333333227E-2</v>
      </c>
      <c r="BB51" s="163">
        <f t="shared" si="41"/>
        <v>8.2210633333333227E-2</v>
      </c>
      <c r="BC51" s="163">
        <f t="shared" si="41"/>
        <v>8.2210633333333227E-2</v>
      </c>
      <c r="BD51" s="163">
        <f t="shared" si="41"/>
        <v>8.2210633333333227E-2</v>
      </c>
      <c r="BE51" s="163">
        <f t="shared" si="41"/>
        <v>8.2210633333333227E-2</v>
      </c>
      <c r="BF51" s="163">
        <f t="shared" si="41"/>
        <v>8.2210633333333227E-2</v>
      </c>
      <c r="BG51" s="163">
        <f t="shared" si="41"/>
        <v>8.2210633333333227E-2</v>
      </c>
      <c r="BH51" s="163">
        <f t="shared" si="41"/>
        <v>8.2210633333333227E-2</v>
      </c>
      <c r="BI51" s="163">
        <f t="shared" si="41"/>
        <v>8.2210633333333227E-2</v>
      </c>
      <c r="BJ51" s="163">
        <f t="shared" si="41"/>
        <v>8.2210633333333227E-2</v>
      </c>
      <c r="BK51" s="163">
        <f t="shared" si="41"/>
        <v>8.2210633333333671E-2</v>
      </c>
      <c r="BL51" s="163">
        <f t="shared" si="41"/>
        <v>8.2210633333333227E-2</v>
      </c>
      <c r="BM51" s="163">
        <f t="shared" si="41"/>
        <v>8.2210633333333227E-2</v>
      </c>
      <c r="BN51" s="163">
        <f t="shared" si="41"/>
        <v>8.2210633333333227E-2</v>
      </c>
      <c r="BO51" s="163">
        <f t="shared" si="41"/>
        <v>8.2210633333333227E-2</v>
      </c>
      <c r="BP51" s="163">
        <f t="shared" si="41"/>
        <v>8.2210633333333227E-2</v>
      </c>
      <c r="BQ51" s="163">
        <f t="shared" si="41"/>
        <v>8.2210633333333227E-2</v>
      </c>
      <c r="BR51" s="163">
        <f t="shared" si="41"/>
        <v>8.2210633333333227E-2</v>
      </c>
      <c r="BS51" s="163">
        <f t="shared" si="41"/>
        <v>8.2210633333333227E-2</v>
      </c>
      <c r="BT51" s="163">
        <f t="shared" si="41"/>
        <v>8.2210633333333227E-2</v>
      </c>
      <c r="BU51" s="163">
        <f t="shared" si="41"/>
        <v>8.2210633333333227E-2</v>
      </c>
      <c r="BV51" s="163">
        <f t="shared" si="41"/>
        <v>8.2210633333333227E-2</v>
      </c>
      <c r="BW51" s="163">
        <f t="shared" si="41"/>
        <v>8.2210633333333227E-2</v>
      </c>
      <c r="BX51" s="163">
        <f t="shared" si="41"/>
        <v>8.2210633333333227E-2</v>
      </c>
      <c r="BY51" s="163">
        <f t="shared" si="41"/>
        <v>8.2210633333333227E-2</v>
      </c>
      <c r="BZ51" s="163">
        <f t="shared" si="41"/>
        <v>8.2210633333333227E-2</v>
      </c>
      <c r="CA51" s="163">
        <f t="shared" si="41"/>
        <v>8.2210633333333227E-2</v>
      </c>
      <c r="CB51" s="163">
        <f t="shared" si="41"/>
        <v>8.2210633333333227E-2</v>
      </c>
      <c r="CC51" s="163">
        <f t="shared" si="41"/>
        <v>8.2210633333333227E-2</v>
      </c>
      <c r="CD51" s="163">
        <f t="shared" si="41"/>
        <v>8.2210633333333227E-2</v>
      </c>
      <c r="CE51" s="163">
        <f t="shared" si="41"/>
        <v>8.2210633333333227E-2</v>
      </c>
      <c r="CF51" s="163">
        <f t="shared" si="41"/>
        <v>8.2210633333333227E-2</v>
      </c>
      <c r="CG51" s="163">
        <f t="shared" si="41"/>
        <v>8.2210633333333227E-2</v>
      </c>
      <c r="CH51" s="163">
        <f t="shared" ref="CH51:CZ51" si="42">CH50-CG50</f>
        <v>8.2210633333333227E-2</v>
      </c>
      <c r="CI51" s="163">
        <f t="shared" si="42"/>
        <v>8.2210633333333227E-2</v>
      </c>
      <c r="CJ51" s="163">
        <f t="shared" si="42"/>
        <v>8.2210633333333227E-2</v>
      </c>
      <c r="CK51" s="163">
        <f t="shared" si="42"/>
        <v>8.2210633333333227E-2</v>
      </c>
      <c r="CL51" s="163">
        <f t="shared" si="42"/>
        <v>8.2210633333333227E-2</v>
      </c>
      <c r="CM51" s="163">
        <f t="shared" si="42"/>
        <v>8.2210633333333227E-2</v>
      </c>
      <c r="CN51" s="163">
        <f t="shared" si="42"/>
        <v>8.2210633333333227E-2</v>
      </c>
      <c r="CO51" s="163">
        <f t="shared" si="42"/>
        <v>8.2210633333333227E-2</v>
      </c>
      <c r="CP51" s="163">
        <f t="shared" si="42"/>
        <v>8.2210633333333227E-2</v>
      </c>
      <c r="CQ51" s="163">
        <f t="shared" si="42"/>
        <v>8.2210633333333227E-2</v>
      </c>
      <c r="CR51" s="163">
        <f t="shared" si="42"/>
        <v>8.2210633333333227E-2</v>
      </c>
      <c r="CS51" s="163">
        <f t="shared" si="42"/>
        <v>8.2210633333333227E-2</v>
      </c>
      <c r="CT51" s="163">
        <f t="shared" si="42"/>
        <v>8.2210633333333227E-2</v>
      </c>
      <c r="CU51" s="163">
        <f t="shared" si="42"/>
        <v>8.2210633333333227E-2</v>
      </c>
      <c r="CV51" s="163">
        <f t="shared" si="42"/>
        <v>8.2210633333333227E-2</v>
      </c>
      <c r="CW51" s="163">
        <f t="shared" si="42"/>
        <v>8.2210633333333227E-2</v>
      </c>
      <c r="CX51" s="163">
        <f t="shared" si="42"/>
        <v>8.2210633333333227E-2</v>
      </c>
      <c r="CY51" s="163">
        <f t="shared" si="42"/>
        <v>8.2210633333333227E-2</v>
      </c>
      <c r="CZ51" s="232">
        <f t="shared" si="42"/>
        <v>8.2210633333333227E-2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 t="shared" ref="E52:N52" si="43">SUM(E35:E39)+E15+E26</f>
        <v>2003.4254430555557</v>
      </c>
      <c r="F52" s="159">
        <f t="shared" si="43"/>
        <v>2003.4254430555557</v>
      </c>
      <c r="G52" s="159">
        <f t="shared" si="43"/>
        <v>3.4254430555555557</v>
      </c>
      <c r="H52" s="159">
        <f t="shared" si="43"/>
        <v>3.4254430555555557</v>
      </c>
      <c r="I52" s="159">
        <f t="shared" si="43"/>
        <v>3.4254430555555557</v>
      </c>
      <c r="J52" s="159">
        <f t="shared" si="43"/>
        <v>3.4254430555555557</v>
      </c>
      <c r="K52" s="159">
        <f t="shared" si="43"/>
        <v>3.4254430555555557</v>
      </c>
      <c r="L52" s="159">
        <f t="shared" si="43"/>
        <v>3.4254430555555557</v>
      </c>
      <c r="M52" s="159">
        <f t="shared" si="43"/>
        <v>3.4254430555555557</v>
      </c>
      <c r="N52" s="159">
        <f t="shared" si="43"/>
        <v>3.4254430555555557</v>
      </c>
      <c r="O52" s="159">
        <v>0</v>
      </c>
      <c r="P52" s="159">
        <f t="shared" ref="P52:U52" si="44">SUM(P35:P39)+P15+P26</f>
        <v>3.4254430555555557</v>
      </c>
      <c r="Q52" s="159">
        <f t="shared" si="44"/>
        <v>3.4254430555555557</v>
      </c>
      <c r="R52" s="159">
        <f t="shared" si="44"/>
        <v>3.4254430555555557</v>
      </c>
      <c r="S52" s="159">
        <f t="shared" si="44"/>
        <v>3.4254430555555557</v>
      </c>
      <c r="T52" s="159">
        <f t="shared" si="44"/>
        <v>3.4254430555555557</v>
      </c>
      <c r="U52" s="159">
        <f t="shared" si="44"/>
        <v>3.4254430555555557</v>
      </c>
      <c r="V52" s="159">
        <v>0</v>
      </c>
      <c r="W52" s="159">
        <f t="shared" ref="W52:CH52" si="45">SUM(W35:W39)+W15+W26</f>
        <v>3.4254430555555557</v>
      </c>
      <c r="X52" s="159">
        <f t="shared" si="45"/>
        <v>3.4254430555555557</v>
      </c>
      <c r="Y52" s="159">
        <f t="shared" si="45"/>
        <v>3.4254430555555557</v>
      </c>
      <c r="Z52" s="159">
        <f t="shared" si="45"/>
        <v>3.4254430555555557</v>
      </c>
      <c r="AA52" s="159">
        <f t="shared" si="45"/>
        <v>3.4254430555555557</v>
      </c>
      <c r="AB52" s="159">
        <f t="shared" si="45"/>
        <v>3.4254430555555557</v>
      </c>
      <c r="AC52" s="159">
        <f t="shared" si="45"/>
        <v>3.4254430555555557</v>
      </c>
      <c r="AD52" s="159">
        <f t="shared" si="45"/>
        <v>3.4254430555555557</v>
      </c>
      <c r="AE52" s="159">
        <f t="shared" si="45"/>
        <v>3.4254430555555557</v>
      </c>
      <c r="AF52" s="159">
        <f t="shared" si="45"/>
        <v>3.4254430555555557</v>
      </c>
      <c r="AG52" s="159">
        <f t="shared" si="45"/>
        <v>3.4254430555555557</v>
      </c>
      <c r="AH52" s="159">
        <f t="shared" si="45"/>
        <v>3.4254430555555557</v>
      </c>
      <c r="AI52" s="159">
        <f t="shared" si="45"/>
        <v>3.4254430555555557</v>
      </c>
      <c r="AJ52" s="159">
        <f t="shared" si="45"/>
        <v>3.4254430555555557</v>
      </c>
      <c r="AK52" s="159">
        <f t="shared" si="45"/>
        <v>3.4254430555555557</v>
      </c>
      <c r="AL52" s="159">
        <f t="shared" si="45"/>
        <v>3.4254430555555557</v>
      </c>
      <c r="AM52" s="159">
        <f t="shared" si="45"/>
        <v>3.4254430555555557</v>
      </c>
      <c r="AN52" s="159">
        <f t="shared" si="45"/>
        <v>3.4254430555555557</v>
      </c>
      <c r="AO52" s="159">
        <f t="shared" si="45"/>
        <v>3.4254430555555557</v>
      </c>
      <c r="AP52" s="159">
        <f t="shared" si="45"/>
        <v>3.4254430555555557</v>
      </c>
      <c r="AQ52" s="159">
        <f t="shared" si="45"/>
        <v>3.4254430555555557</v>
      </c>
      <c r="AR52" s="159">
        <f t="shared" si="45"/>
        <v>3.4254430555555557</v>
      </c>
      <c r="AS52" s="159">
        <f t="shared" si="45"/>
        <v>3.4254430555555557</v>
      </c>
      <c r="AT52" s="159">
        <f t="shared" si="45"/>
        <v>3.4254430555555557</v>
      </c>
      <c r="AU52" s="159">
        <f t="shared" si="45"/>
        <v>3.4254430555555557</v>
      </c>
      <c r="AV52" s="159">
        <f t="shared" si="45"/>
        <v>3.4254430555555557</v>
      </c>
      <c r="AW52" s="159">
        <f t="shared" si="45"/>
        <v>3.4254430555555557</v>
      </c>
      <c r="AX52" s="159">
        <f t="shared" si="45"/>
        <v>3.4254430555555557</v>
      </c>
      <c r="AY52" s="159">
        <f t="shared" si="45"/>
        <v>3.4254430555555557</v>
      </c>
      <c r="AZ52" s="159">
        <f t="shared" si="45"/>
        <v>3.4254430555555557</v>
      </c>
      <c r="BA52" s="159">
        <f t="shared" si="45"/>
        <v>3.4254430555555557</v>
      </c>
      <c r="BB52" s="159">
        <f t="shared" si="45"/>
        <v>3.4254430555555557</v>
      </c>
      <c r="BC52" s="159">
        <f t="shared" si="45"/>
        <v>3.4254430555555557</v>
      </c>
      <c r="BD52" s="159">
        <f t="shared" si="45"/>
        <v>3.4254430555555557</v>
      </c>
      <c r="BE52" s="159">
        <f t="shared" si="45"/>
        <v>3.4254430555555557</v>
      </c>
      <c r="BF52" s="159">
        <f t="shared" si="45"/>
        <v>3.4254430555555557</v>
      </c>
      <c r="BG52" s="159">
        <f t="shared" si="45"/>
        <v>3.4254430555555557</v>
      </c>
      <c r="BH52" s="159">
        <f t="shared" si="45"/>
        <v>3.4254430555555557</v>
      </c>
      <c r="BI52" s="159">
        <f t="shared" si="45"/>
        <v>3.4254430555555557</v>
      </c>
      <c r="BJ52" s="159">
        <f t="shared" si="45"/>
        <v>3.4254430555555557</v>
      </c>
      <c r="BK52" s="159">
        <f t="shared" si="45"/>
        <v>3.4254430555555557</v>
      </c>
      <c r="BL52" s="159">
        <f t="shared" si="45"/>
        <v>3.4254430555555557</v>
      </c>
      <c r="BM52" s="159">
        <f t="shared" si="45"/>
        <v>3.4254430555555557</v>
      </c>
      <c r="BN52" s="159">
        <f t="shared" si="45"/>
        <v>3.4254430555555557</v>
      </c>
      <c r="BO52" s="159">
        <f t="shared" si="45"/>
        <v>3.4254430555555557</v>
      </c>
      <c r="BP52" s="159">
        <f t="shared" si="45"/>
        <v>3.4254430555555557</v>
      </c>
      <c r="BQ52" s="159">
        <f t="shared" si="45"/>
        <v>3.4254430555555557</v>
      </c>
      <c r="BR52" s="159">
        <f t="shared" si="45"/>
        <v>3.4254430555555557</v>
      </c>
      <c r="BS52" s="159">
        <f t="shared" si="45"/>
        <v>3.4254430555555557</v>
      </c>
      <c r="BT52" s="159">
        <f t="shared" si="45"/>
        <v>3.4254430555555557</v>
      </c>
      <c r="BU52" s="159">
        <f t="shared" si="45"/>
        <v>3.4254430555555557</v>
      </c>
      <c r="BV52" s="159">
        <f t="shared" si="45"/>
        <v>3.4254430555555557</v>
      </c>
      <c r="BW52" s="159">
        <f t="shared" si="45"/>
        <v>3.4254430555555557</v>
      </c>
      <c r="BX52" s="159">
        <f t="shared" si="45"/>
        <v>3.4254430555555557</v>
      </c>
      <c r="BY52" s="159">
        <f t="shared" si="45"/>
        <v>3.4254430555555557</v>
      </c>
      <c r="BZ52" s="159">
        <f t="shared" si="45"/>
        <v>3.4254430555555557</v>
      </c>
      <c r="CA52" s="159">
        <f t="shared" si="45"/>
        <v>3.4254430555555557</v>
      </c>
      <c r="CB52" s="159">
        <f t="shared" si="45"/>
        <v>3.4254430555555557</v>
      </c>
      <c r="CC52" s="159">
        <f t="shared" si="45"/>
        <v>3.4254430555555557</v>
      </c>
      <c r="CD52" s="159">
        <f t="shared" si="45"/>
        <v>3.4254430555555557</v>
      </c>
      <c r="CE52" s="159">
        <f t="shared" si="45"/>
        <v>3.4254430555555557</v>
      </c>
      <c r="CF52" s="159">
        <f t="shared" si="45"/>
        <v>3.4254430555555557</v>
      </c>
      <c r="CG52" s="159">
        <f t="shared" si="45"/>
        <v>3.4254430555555557</v>
      </c>
      <c r="CH52" s="159">
        <f t="shared" si="45"/>
        <v>3.4254430555555557</v>
      </c>
      <c r="CI52" s="159">
        <f t="shared" ref="CI52:CZ52" si="46">SUM(CI35:CI39)+CI15+CI26</f>
        <v>3.4254430555555557</v>
      </c>
      <c r="CJ52" s="159">
        <f t="shared" si="46"/>
        <v>3.4254430555555557</v>
      </c>
      <c r="CK52" s="159">
        <f t="shared" si="46"/>
        <v>3.4254430555555557</v>
      </c>
      <c r="CL52" s="159">
        <f t="shared" si="46"/>
        <v>3.4254430555555557</v>
      </c>
      <c r="CM52" s="159">
        <f t="shared" si="46"/>
        <v>3.4254430555555557</v>
      </c>
      <c r="CN52" s="159">
        <f t="shared" si="46"/>
        <v>3.4254430555555557</v>
      </c>
      <c r="CO52" s="159">
        <f t="shared" si="46"/>
        <v>3.4254430555555557</v>
      </c>
      <c r="CP52" s="159">
        <f t="shared" si="46"/>
        <v>3.4254430555555557</v>
      </c>
      <c r="CQ52" s="159">
        <f t="shared" si="46"/>
        <v>3.4254430555555557</v>
      </c>
      <c r="CR52" s="159">
        <f t="shared" si="46"/>
        <v>3.4254430555555557</v>
      </c>
      <c r="CS52" s="159">
        <f t="shared" si="46"/>
        <v>3.4254430555555557</v>
      </c>
      <c r="CT52" s="159">
        <f t="shared" si="46"/>
        <v>3.4254430555555557</v>
      </c>
      <c r="CU52" s="159">
        <f t="shared" si="46"/>
        <v>3.4254430555555557</v>
      </c>
      <c r="CV52" s="159">
        <f t="shared" si="46"/>
        <v>3.4254430555555557</v>
      </c>
      <c r="CW52" s="159">
        <f t="shared" si="46"/>
        <v>3.4254430555555557</v>
      </c>
      <c r="CX52" s="159">
        <f t="shared" si="46"/>
        <v>3.4254430555555557</v>
      </c>
      <c r="CY52" s="159">
        <f t="shared" si="46"/>
        <v>3.4254430555555557</v>
      </c>
      <c r="CZ52" s="159">
        <f t="shared" si="46"/>
        <v>3.4254430555555557</v>
      </c>
      <c r="DA52" s="157">
        <f t="shared" ref="DA52" si="47">AVERAGE(L52:N52,P52,Q52,S52,T52,U52,W52,X52:CZ52)</f>
        <v>3.4254430555555517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1.6695212025462966E-2</v>
      </c>
      <c r="F53" s="121">
        <f t="shared" ref="F53:BQ53" si="48">F52/1000*(F12-E12)*24+E53</f>
        <v>3.3390424050925932E-2</v>
      </c>
      <c r="G53" s="121">
        <f t="shared" si="48"/>
        <v>3.3447514768518524E-2</v>
      </c>
      <c r="H53" s="121">
        <f t="shared" si="48"/>
        <v>3.3618786921296301E-2</v>
      </c>
      <c r="I53" s="121">
        <f t="shared" si="48"/>
        <v>3.3732968356481485E-2</v>
      </c>
      <c r="J53" s="121">
        <f t="shared" si="48"/>
        <v>3.6758776388888893E-2</v>
      </c>
      <c r="K53" s="121">
        <f t="shared" si="48"/>
        <v>6.0736877777777781E-2</v>
      </c>
      <c r="L53" s="161">
        <f t="shared" si="48"/>
        <v>0.11554396666666668</v>
      </c>
      <c r="M53" s="121">
        <f t="shared" si="48"/>
        <v>0.1977546</v>
      </c>
      <c r="N53" s="121">
        <f t="shared" si="48"/>
        <v>0.27996523333333334</v>
      </c>
      <c r="O53" s="121">
        <f t="shared" si="48"/>
        <v>0.27996523333333334</v>
      </c>
      <c r="P53" s="121">
        <f t="shared" si="48"/>
        <v>0.36217585844560335</v>
      </c>
      <c r="Q53" s="121">
        <f t="shared" si="48"/>
        <v>0.44438649177893669</v>
      </c>
      <c r="R53" s="121">
        <f t="shared" si="48"/>
        <v>0.44438650000000002</v>
      </c>
      <c r="S53" s="121">
        <f t="shared" si="48"/>
        <v>0.52659712511226997</v>
      </c>
      <c r="T53" s="121">
        <f t="shared" si="48"/>
        <v>0.60880775844560331</v>
      </c>
      <c r="U53" s="121">
        <f t="shared" si="48"/>
        <v>0.69101839177893665</v>
      </c>
      <c r="V53" s="121">
        <f t="shared" si="48"/>
        <v>0.69101839177893665</v>
      </c>
      <c r="W53" s="121">
        <f t="shared" si="48"/>
        <v>0.77322901689120671</v>
      </c>
      <c r="X53" s="121">
        <f t="shared" si="48"/>
        <v>0.85543965022454005</v>
      </c>
      <c r="Y53" s="121">
        <f t="shared" si="48"/>
        <v>0.93765028355787339</v>
      </c>
      <c r="Z53" s="121">
        <f t="shared" si="48"/>
        <v>1.0198609168912067</v>
      </c>
      <c r="AA53" s="121">
        <f t="shared" si="48"/>
        <v>1.1020715502245402</v>
      </c>
      <c r="AB53" s="121">
        <f t="shared" si="48"/>
        <v>1.1842821835578734</v>
      </c>
      <c r="AC53" s="121">
        <f t="shared" si="48"/>
        <v>1.2664928168912066</v>
      </c>
      <c r="AD53" s="121">
        <f t="shared" si="48"/>
        <v>1.3487034502245399</v>
      </c>
      <c r="AE53" s="121">
        <f t="shared" si="48"/>
        <v>1.4309140835578731</v>
      </c>
      <c r="AF53" s="121">
        <f t="shared" si="48"/>
        <v>1.5131247168912063</v>
      </c>
      <c r="AG53" s="121">
        <f t="shared" si="48"/>
        <v>1.5953353502245395</v>
      </c>
      <c r="AH53" s="121">
        <f t="shared" si="48"/>
        <v>1.6775459835578728</v>
      </c>
      <c r="AI53" s="121">
        <f t="shared" si="48"/>
        <v>1.759756616891206</v>
      </c>
      <c r="AJ53" s="121">
        <f t="shared" si="48"/>
        <v>1.8419672502245392</v>
      </c>
      <c r="AK53" s="121">
        <f t="shared" si="48"/>
        <v>1.9241778835578724</v>
      </c>
      <c r="AL53" s="121">
        <f t="shared" si="48"/>
        <v>2.0063885168912057</v>
      </c>
      <c r="AM53" s="121">
        <f t="shared" si="48"/>
        <v>2.0885991502245389</v>
      </c>
      <c r="AN53" s="121">
        <f t="shared" si="48"/>
        <v>2.1708097835578721</v>
      </c>
      <c r="AO53" s="121">
        <f t="shared" si="48"/>
        <v>2.2530204168912054</v>
      </c>
      <c r="AP53" s="121">
        <f t="shared" si="48"/>
        <v>2.3352310502245386</v>
      </c>
      <c r="AQ53" s="121">
        <f t="shared" si="48"/>
        <v>2.4174416835578718</v>
      </c>
      <c r="AR53" s="217">
        <f t="shared" si="48"/>
        <v>2.499652316891205</v>
      </c>
      <c r="AS53" s="121">
        <f t="shared" si="48"/>
        <v>2.5818629502245383</v>
      </c>
      <c r="AT53" s="121">
        <f t="shared" si="48"/>
        <v>2.6640735835578715</v>
      </c>
      <c r="AU53" s="121">
        <f t="shared" si="48"/>
        <v>2.7462842168912047</v>
      </c>
      <c r="AV53" s="121">
        <f t="shared" si="48"/>
        <v>2.8284948502245379</v>
      </c>
      <c r="AW53" s="121">
        <f t="shared" si="48"/>
        <v>2.9107054835578712</v>
      </c>
      <c r="AX53" s="121">
        <f t="shared" si="48"/>
        <v>2.9929161168912044</v>
      </c>
      <c r="AY53" s="121">
        <f t="shared" si="48"/>
        <v>3.0751267502245376</v>
      </c>
      <c r="AZ53" s="121">
        <f t="shared" si="48"/>
        <v>3.1573373835578709</v>
      </c>
      <c r="BA53" s="121">
        <f t="shared" si="48"/>
        <v>3.2395480168912041</v>
      </c>
      <c r="BB53" s="121">
        <f t="shared" si="48"/>
        <v>3.3217586502245373</v>
      </c>
      <c r="BC53" s="121">
        <f t="shared" si="48"/>
        <v>3.4039692835578705</v>
      </c>
      <c r="BD53" s="121">
        <f t="shared" si="48"/>
        <v>3.4861799168912038</v>
      </c>
      <c r="BE53" s="121">
        <f t="shared" si="48"/>
        <v>3.568390550224537</v>
      </c>
      <c r="BF53" s="121">
        <f t="shared" si="48"/>
        <v>3.6506011835578702</v>
      </c>
      <c r="BG53" s="121">
        <f t="shared" si="48"/>
        <v>3.7328118168912034</v>
      </c>
      <c r="BH53" s="121">
        <f t="shared" si="48"/>
        <v>3.8150224502245367</v>
      </c>
      <c r="BI53" s="121">
        <f t="shared" si="48"/>
        <v>3.8972330835578699</v>
      </c>
      <c r="BJ53" s="121">
        <f t="shared" si="48"/>
        <v>3.9794437168912031</v>
      </c>
      <c r="BK53" s="121">
        <f t="shared" si="48"/>
        <v>4.0616543502245364</v>
      </c>
      <c r="BL53" s="121">
        <f t="shared" si="48"/>
        <v>4.1438649835578696</v>
      </c>
      <c r="BM53" s="121">
        <f t="shared" si="48"/>
        <v>4.2260756168912028</v>
      </c>
      <c r="BN53" s="121">
        <f t="shared" si="48"/>
        <v>4.308286250224536</v>
      </c>
      <c r="BO53" s="121">
        <f t="shared" si="48"/>
        <v>4.3904968835578693</v>
      </c>
      <c r="BP53" s="121">
        <f t="shared" si="48"/>
        <v>4.4727075168912025</v>
      </c>
      <c r="BQ53" s="121">
        <f t="shared" si="48"/>
        <v>4.5549181502245357</v>
      </c>
      <c r="BR53" s="121">
        <f t="shared" ref="BR53:CZ53" si="49">BR52/1000*(BR12-BQ12)*24+BQ53</f>
        <v>4.6371287835578689</v>
      </c>
      <c r="BS53" s="121">
        <f t="shared" si="49"/>
        <v>4.7193394168912022</v>
      </c>
      <c r="BT53" s="121">
        <f t="shared" si="49"/>
        <v>4.8015500502245354</v>
      </c>
      <c r="BU53" s="121">
        <f t="shared" si="49"/>
        <v>4.8837606835578686</v>
      </c>
      <c r="BV53" s="121">
        <f t="shared" si="49"/>
        <v>4.9659713168912019</v>
      </c>
      <c r="BW53" s="121">
        <f t="shared" si="49"/>
        <v>5.0481819502245351</v>
      </c>
      <c r="BX53" s="121">
        <f t="shared" si="49"/>
        <v>5.1303925835578683</v>
      </c>
      <c r="BY53" s="121">
        <f t="shared" si="49"/>
        <v>5.2126032168912015</v>
      </c>
      <c r="BZ53" s="121">
        <f t="shared" si="49"/>
        <v>5.2948138502245348</v>
      </c>
      <c r="CA53" s="121">
        <f t="shared" si="49"/>
        <v>5.377024483557868</v>
      </c>
      <c r="CB53" s="121">
        <f t="shared" si="49"/>
        <v>5.4592351168912012</v>
      </c>
      <c r="CC53" s="121">
        <f t="shared" si="49"/>
        <v>5.5414457502245345</v>
      </c>
      <c r="CD53" s="121">
        <f t="shared" si="49"/>
        <v>5.6236563835578677</v>
      </c>
      <c r="CE53" s="121">
        <f t="shared" si="49"/>
        <v>5.7058670168912009</v>
      </c>
      <c r="CF53" s="121">
        <f t="shared" si="49"/>
        <v>5.7880776502245341</v>
      </c>
      <c r="CG53" s="121">
        <f t="shared" si="49"/>
        <v>5.8702882835578674</v>
      </c>
      <c r="CH53" s="121">
        <f t="shared" si="49"/>
        <v>5.9524989168912006</v>
      </c>
      <c r="CI53" s="121">
        <f t="shared" si="49"/>
        <v>6.0347095502245338</v>
      </c>
      <c r="CJ53" s="121">
        <f t="shared" si="49"/>
        <v>6.116920183557867</v>
      </c>
      <c r="CK53" s="121">
        <f t="shared" si="49"/>
        <v>6.1991308168912003</v>
      </c>
      <c r="CL53" s="121">
        <f t="shared" si="49"/>
        <v>6.2813414502245335</v>
      </c>
      <c r="CM53" s="121">
        <f t="shared" si="49"/>
        <v>6.3635520835578667</v>
      </c>
      <c r="CN53" s="121">
        <f t="shared" si="49"/>
        <v>6.4457627168912</v>
      </c>
      <c r="CO53" s="121">
        <f t="shared" si="49"/>
        <v>6.5279733502245332</v>
      </c>
      <c r="CP53" s="121">
        <f t="shared" si="49"/>
        <v>6.6101839835578664</v>
      </c>
      <c r="CQ53" s="121">
        <f t="shared" si="49"/>
        <v>6.6923946168911996</v>
      </c>
      <c r="CR53" s="121">
        <f t="shared" si="49"/>
        <v>6.7746052502245329</v>
      </c>
      <c r="CS53" s="121">
        <f t="shared" si="49"/>
        <v>6.8568158835578661</v>
      </c>
      <c r="CT53" s="121">
        <f t="shared" si="49"/>
        <v>6.9390265168911993</v>
      </c>
      <c r="CU53" s="121">
        <f t="shared" si="49"/>
        <v>7.0212371502245325</v>
      </c>
      <c r="CV53" s="121">
        <f t="shared" si="49"/>
        <v>7.1034477835578658</v>
      </c>
      <c r="CW53" s="121">
        <f t="shared" si="49"/>
        <v>7.185658416891199</v>
      </c>
      <c r="CX53" s="121">
        <f t="shared" si="49"/>
        <v>7.2678690502245322</v>
      </c>
      <c r="CY53" s="121">
        <f t="shared" si="49"/>
        <v>7.3500796835578655</v>
      </c>
      <c r="CZ53" s="231">
        <f t="shared" si="49"/>
        <v>7.4322903168911987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0.11554396666666668</v>
      </c>
      <c r="M54" s="163">
        <f>M53-L53</f>
        <v>8.2210633333333324E-2</v>
      </c>
      <c r="N54" s="163">
        <f>N53-M53</f>
        <v>8.2210633333333338E-2</v>
      </c>
      <c r="O54" s="145"/>
      <c r="P54" s="162">
        <f>P53-O53</f>
        <v>8.2210625112270008E-2</v>
      </c>
      <c r="Q54" s="162">
        <f>Q53-P53</f>
        <v>8.2210633333333338E-2</v>
      </c>
      <c r="R54" s="145"/>
      <c r="S54" s="163">
        <f>S53-R53</f>
        <v>8.2210625112269953E-2</v>
      </c>
      <c r="T54" s="163">
        <f>T53-S53</f>
        <v>8.2210633333333338E-2</v>
      </c>
      <c r="U54" s="163">
        <f>U53-T53</f>
        <v>8.2210633333333338E-2</v>
      </c>
      <c r="V54" s="163">
        <f t="shared" ref="V54:CG54" si="50">V53-U53</f>
        <v>0</v>
      </c>
      <c r="W54" s="163">
        <f t="shared" si="50"/>
        <v>8.2210625112270064E-2</v>
      </c>
      <c r="X54" s="163">
        <f t="shared" si="50"/>
        <v>8.2210633333333338E-2</v>
      </c>
      <c r="Y54" s="163">
        <f t="shared" si="50"/>
        <v>8.2210633333333338E-2</v>
      </c>
      <c r="Z54" s="163">
        <f t="shared" si="50"/>
        <v>8.2210633333333338E-2</v>
      </c>
      <c r="AA54" s="163">
        <f t="shared" si="50"/>
        <v>8.2210633333333449E-2</v>
      </c>
      <c r="AB54" s="163">
        <f t="shared" si="50"/>
        <v>8.2210633333333227E-2</v>
      </c>
      <c r="AC54" s="163">
        <f t="shared" si="50"/>
        <v>8.2210633333333227E-2</v>
      </c>
      <c r="AD54" s="163">
        <f t="shared" si="50"/>
        <v>8.2210633333333227E-2</v>
      </c>
      <c r="AE54" s="163">
        <f t="shared" si="50"/>
        <v>8.2210633333333227E-2</v>
      </c>
      <c r="AF54" s="163">
        <f t="shared" si="50"/>
        <v>8.2210633333333227E-2</v>
      </c>
      <c r="AG54" s="163">
        <f t="shared" si="50"/>
        <v>8.2210633333333227E-2</v>
      </c>
      <c r="AH54" s="163">
        <f t="shared" si="50"/>
        <v>8.2210633333333227E-2</v>
      </c>
      <c r="AI54" s="163">
        <f t="shared" si="50"/>
        <v>8.2210633333333227E-2</v>
      </c>
      <c r="AJ54" s="163">
        <f t="shared" si="50"/>
        <v>8.2210633333333227E-2</v>
      </c>
      <c r="AK54" s="163">
        <f t="shared" si="50"/>
        <v>8.2210633333333227E-2</v>
      </c>
      <c r="AL54" s="163">
        <f t="shared" si="50"/>
        <v>8.2210633333333227E-2</v>
      </c>
      <c r="AM54" s="163">
        <f t="shared" si="50"/>
        <v>8.2210633333333227E-2</v>
      </c>
      <c r="AN54" s="163">
        <f t="shared" si="50"/>
        <v>8.2210633333333227E-2</v>
      </c>
      <c r="AO54" s="163">
        <f t="shared" si="50"/>
        <v>8.2210633333333227E-2</v>
      </c>
      <c r="AP54" s="163">
        <f t="shared" si="50"/>
        <v>8.2210633333333227E-2</v>
      </c>
      <c r="AQ54" s="163">
        <f t="shared" si="50"/>
        <v>8.2210633333333227E-2</v>
      </c>
      <c r="AR54" s="222">
        <f t="shared" si="50"/>
        <v>8.2210633333333227E-2</v>
      </c>
      <c r="AS54" s="163">
        <f t="shared" si="50"/>
        <v>8.2210633333333227E-2</v>
      </c>
      <c r="AT54" s="163">
        <f t="shared" si="50"/>
        <v>8.2210633333333227E-2</v>
      </c>
      <c r="AU54" s="163">
        <f t="shared" si="50"/>
        <v>8.2210633333333227E-2</v>
      </c>
      <c r="AV54" s="163">
        <f t="shared" si="50"/>
        <v>8.2210633333333227E-2</v>
      </c>
      <c r="AW54" s="163">
        <f t="shared" si="50"/>
        <v>8.2210633333333227E-2</v>
      </c>
      <c r="AX54" s="163">
        <f t="shared" si="50"/>
        <v>8.2210633333333227E-2</v>
      </c>
      <c r="AY54" s="163">
        <f t="shared" si="50"/>
        <v>8.2210633333333227E-2</v>
      </c>
      <c r="AZ54" s="163">
        <f t="shared" si="50"/>
        <v>8.2210633333333227E-2</v>
      </c>
      <c r="BA54" s="163">
        <f t="shared" si="50"/>
        <v>8.2210633333333227E-2</v>
      </c>
      <c r="BB54" s="163">
        <f t="shared" si="50"/>
        <v>8.2210633333333227E-2</v>
      </c>
      <c r="BC54" s="163">
        <f t="shared" si="50"/>
        <v>8.2210633333333227E-2</v>
      </c>
      <c r="BD54" s="163">
        <f t="shared" si="50"/>
        <v>8.2210633333333227E-2</v>
      </c>
      <c r="BE54" s="163">
        <f t="shared" si="50"/>
        <v>8.2210633333333227E-2</v>
      </c>
      <c r="BF54" s="163">
        <f t="shared" si="50"/>
        <v>8.2210633333333227E-2</v>
      </c>
      <c r="BG54" s="163">
        <f t="shared" si="50"/>
        <v>8.2210633333333227E-2</v>
      </c>
      <c r="BH54" s="163">
        <f t="shared" si="50"/>
        <v>8.2210633333333227E-2</v>
      </c>
      <c r="BI54" s="163">
        <f t="shared" si="50"/>
        <v>8.2210633333333227E-2</v>
      </c>
      <c r="BJ54" s="163">
        <f t="shared" si="50"/>
        <v>8.2210633333333227E-2</v>
      </c>
      <c r="BK54" s="163">
        <f t="shared" si="50"/>
        <v>8.2210633333333227E-2</v>
      </c>
      <c r="BL54" s="163">
        <f t="shared" si="50"/>
        <v>8.2210633333333227E-2</v>
      </c>
      <c r="BM54" s="163">
        <f t="shared" si="50"/>
        <v>8.2210633333333227E-2</v>
      </c>
      <c r="BN54" s="163">
        <f t="shared" si="50"/>
        <v>8.2210633333333227E-2</v>
      </c>
      <c r="BO54" s="163">
        <f t="shared" si="50"/>
        <v>8.2210633333333227E-2</v>
      </c>
      <c r="BP54" s="163">
        <f t="shared" si="50"/>
        <v>8.2210633333333227E-2</v>
      </c>
      <c r="BQ54" s="163">
        <f t="shared" si="50"/>
        <v>8.2210633333333227E-2</v>
      </c>
      <c r="BR54" s="163">
        <f t="shared" si="50"/>
        <v>8.2210633333333227E-2</v>
      </c>
      <c r="BS54" s="163">
        <f t="shared" si="50"/>
        <v>8.2210633333333227E-2</v>
      </c>
      <c r="BT54" s="163">
        <f t="shared" si="50"/>
        <v>8.2210633333333227E-2</v>
      </c>
      <c r="BU54" s="163">
        <f t="shared" si="50"/>
        <v>8.2210633333333227E-2</v>
      </c>
      <c r="BV54" s="163">
        <f t="shared" si="50"/>
        <v>8.2210633333333227E-2</v>
      </c>
      <c r="BW54" s="163">
        <f t="shared" si="50"/>
        <v>8.2210633333333227E-2</v>
      </c>
      <c r="BX54" s="163">
        <f t="shared" si="50"/>
        <v>8.2210633333333227E-2</v>
      </c>
      <c r="BY54" s="163">
        <f t="shared" si="50"/>
        <v>8.2210633333333227E-2</v>
      </c>
      <c r="BZ54" s="163">
        <f t="shared" si="50"/>
        <v>8.2210633333333227E-2</v>
      </c>
      <c r="CA54" s="163">
        <f t="shared" si="50"/>
        <v>8.2210633333333227E-2</v>
      </c>
      <c r="CB54" s="163">
        <f t="shared" si="50"/>
        <v>8.2210633333333227E-2</v>
      </c>
      <c r="CC54" s="163">
        <f t="shared" si="50"/>
        <v>8.2210633333333227E-2</v>
      </c>
      <c r="CD54" s="163">
        <f t="shared" si="50"/>
        <v>8.2210633333333227E-2</v>
      </c>
      <c r="CE54" s="163">
        <f t="shared" si="50"/>
        <v>8.2210633333333227E-2</v>
      </c>
      <c r="CF54" s="163">
        <f t="shared" si="50"/>
        <v>8.2210633333333227E-2</v>
      </c>
      <c r="CG54" s="163">
        <f t="shared" si="50"/>
        <v>8.2210633333333227E-2</v>
      </c>
      <c r="CH54" s="163">
        <f t="shared" ref="CH54:CZ54" si="51">CH53-CG53</f>
        <v>8.2210633333333227E-2</v>
      </c>
      <c r="CI54" s="163">
        <f t="shared" si="51"/>
        <v>8.2210633333333227E-2</v>
      </c>
      <c r="CJ54" s="163">
        <f t="shared" si="51"/>
        <v>8.2210633333333227E-2</v>
      </c>
      <c r="CK54" s="163">
        <f t="shared" si="51"/>
        <v>8.2210633333333227E-2</v>
      </c>
      <c r="CL54" s="163">
        <f t="shared" si="51"/>
        <v>8.2210633333333227E-2</v>
      </c>
      <c r="CM54" s="163">
        <f t="shared" si="51"/>
        <v>8.2210633333333227E-2</v>
      </c>
      <c r="CN54" s="163">
        <f t="shared" si="51"/>
        <v>8.2210633333333227E-2</v>
      </c>
      <c r="CO54" s="163">
        <f t="shared" si="51"/>
        <v>8.2210633333333227E-2</v>
      </c>
      <c r="CP54" s="163">
        <f t="shared" si="51"/>
        <v>8.2210633333333227E-2</v>
      </c>
      <c r="CQ54" s="163">
        <f t="shared" si="51"/>
        <v>8.2210633333333227E-2</v>
      </c>
      <c r="CR54" s="163">
        <f t="shared" si="51"/>
        <v>8.2210633333333227E-2</v>
      </c>
      <c r="CS54" s="163">
        <f t="shared" si="51"/>
        <v>8.2210633333333227E-2</v>
      </c>
      <c r="CT54" s="163">
        <f t="shared" si="51"/>
        <v>8.2210633333333227E-2</v>
      </c>
      <c r="CU54" s="163">
        <f t="shared" si="51"/>
        <v>8.2210633333333227E-2</v>
      </c>
      <c r="CV54" s="163">
        <f t="shared" si="51"/>
        <v>8.2210633333333227E-2</v>
      </c>
      <c r="CW54" s="163">
        <f t="shared" si="51"/>
        <v>8.2210633333333227E-2</v>
      </c>
      <c r="CX54" s="163">
        <f t="shared" si="51"/>
        <v>8.2210633333333227E-2</v>
      </c>
      <c r="CY54" s="163">
        <f t="shared" si="51"/>
        <v>8.2210633333333227E-2</v>
      </c>
      <c r="CZ54" s="232">
        <f t="shared" si="51"/>
        <v>8.2210633333333227E-2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0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0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0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0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52">E45</f>
        <v>0</v>
      </c>
      <c r="F75" s="166">
        <f t="shared" si="52"/>
        <v>6.1287107731481494E-2</v>
      </c>
      <c r="G75" s="166">
        <f t="shared" si="52"/>
        <v>9.5040882129629647E-2</v>
      </c>
      <c r="H75" s="166">
        <f t="shared" si="52"/>
        <v>0.19630220532407411</v>
      </c>
      <c r="I75" s="166">
        <f t="shared" si="52"/>
        <v>0.26380975412037044</v>
      </c>
      <c r="J75" s="166">
        <f t="shared" si="52"/>
        <v>0.28609313055555563</v>
      </c>
      <c r="K75" s="166">
        <f t="shared" si="52"/>
        <v>0.46267837777777782</v>
      </c>
      <c r="L75" s="166">
        <f>L$45</f>
        <v>0.86503780000000008</v>
      </c>
      <c r="M75" s="166">
        <f t="shared" ref="M75:AR75" si="53">M$45</f>
        <v>0.60353913333333331</v>
      </c>
      <c r="N75" s="166">
        <f t="shared" si="53"/>
        <v>0.60353913333333331</v>
      </c>
      <c r="O75" s="166">
        <f t="shared" si="52"/>
        <v>0</v>
      </c>
      <c r="P75" s="166">
        <f t="shared" si="53"/>
        <v>0.48833908449942021</v>
      </c>
      <c r="Q75" s="166">
        <f t="shared" si="53"/>
        <v>0.48833913333333356</v>
      </c>
      <c r="R75" s="166">
        <f t="shared" si="52"/>
        <v>0</v>
      </c>
      <c r="S75" s="166">
        <f t="shared" si="53"/>
        <v>0.48833908449941976</v>
      </c>
      <c r="T75" s="166">
        <f t="shared" si="53"/>
        <v>0.48833913333333312</v>
      </c>
      <c r="U75" s="166">
        <f t="shared" si="53"/>
        <v>0.48833913333333356</v>
      </c>
      <c r="V75" s="166">
        <f t="shared" si="52"/>
        <v>0</v>
      </c>
      <c r="W75" s="166">
        <f t="shared" si="53"/>
        <v>0.38374709495862014</v>
      </c>
      <c r="X75" s="166">
        <f>X$45</f>
        <v>0.38374713333333332</v>
      </c>
      <c r="Y75" s="166">
        <f t="shared" si="53"/>
        <v>0.38374713333333332</v>
      </c>
      <c r="Z75" s="166">
        <f t="shared" si="53"/>
        <v>0.38374713333333332</v>
      </c>
      <c r="AA75" s="166">
        <f t="shared" si="53"/>
        <v>0.38374713333333332</v>
      </c>
      <c r="AB75" s="166">
        <f t="shared" si="53"/>
        <v>0.38374713333333332</v>
      </c>
      <c r="AC75" s="166">
        <f t="shared" si="53"/>
        <v>0.38374713333333332</v>
      </c>
      <c r="AD75" s="166">
        <f t="shared" si="53"/>
        <v>0.38374713333333332</v>
      </c>
      <c r="AE75" s="166">
        <f t="shared" si="53"/>
        <v>0.38374713333333332</v>
      </c>
      <c r="AF75" s="166">
        <f t="shared" si="53"/>
        <v>0.38374713333333244</v>
      </c>
      <c r="AG75" s="166">
        <f t="shared" si="53"/>
        <v>0.38374713333333332</v>
      </c>
      <c r="AH75" s="166">
        <f t="shared" si="53"/>
        <v>0.38374713333333332</v>
      </c>
      <c r="AI75" s="166">
        <f t="shared" si="53"/>
        <v>0.38374713333333332</v>
      </c>
      <c r="AJ75" s="166">
        <f t="shared" si="53"/>
        <v>0.38374713333333332</v>
      </c>
      <c r="AK75" s="166">
        <f t="shared" si="53"/>
        <v>0.38374713333333332</v>
      </c>
      <c r="AL75" s="166">
        <f t="shared" si="53"/>
        <v>0.38374713333333332</v>
      </c>
      <c r="AM75" s="166">
        <f t="shared" si="53"/>
        <v>0.38374713333333332</v>
      </c>
      <c r="AN75" s="166">
        <f t="shared" si="53"/>
        <v>0.38374713333333332</v>
      </c>
      <c r="AO75" s="166">
        <f t="shared" si="53"/>
        <v>0.38374713333333332</v>
      </c>
      <c r="AP75" s="166">
        <f t="shared" si="53"/>
        <v>0.38374713333333332</v>
      </c>
      <c r="AQ75" s="166">
        <f t="shared" si="53"/>
        <v>0.38374713333333332</v>
      </c>
      <c r="AR75" s="166">
        <f t="shared" si="53"/>
        <v>0.38374713333333332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0</v>
      </c>
      <c r="M76" s="121">
        <f>$E$60</f>
        <v>0</v>
      </c>
      <c r="N76" s="121">
        <f>$E$60</f>
        <v>0</v>
      </c>
      <c r="O76" s="121"/>
      <c r="P76" s="121">
        <f>$E$60</f>
        <v>0</v>
      </c>
      <c r="Q76" s="121">
        <f>$E$60</f>
        <v>0</v>
      </c>
      <c r="R76" s="121"/>
      <c r="S76" s="121">
        <f>$E$60</f>
        <v>0</v>
      </c>
      <c r="T76" s="121">
        <f>$E$60</f>
        <v>0</v>
      </c>
      <c r="U76" s="121">
        <f>$E$60</f>
        <v>0</v>
      </c>
      <c r="V76" s="121"/>
      <c r="W76" s="121">
        <f>$E$60</f>
        <v>0</v>
      </c>
      <c r="X76" s="121">
        <f t="shared" ref="X76:AR76" si="54">$E$60</f>
        <v>0</v>
      </c>
      <c r="Y76" s="121">
        <f t="shared" si="54"/>
        <v>0</v>
      </c>
      <c r="Z76" s="121">
        <f t="shared" si="54"/>
        <v>0</v>
      </c>
      <c r="AA76" s="121">
        <f t="shared" si="54"/>
        <v>0</v>
      </c>
      <c r="AB76" s="121">
        <f t="shared" si="54"/>
        <v>0</v>
      </c>
      <c r="AC76" s="121">
        <f t="shared" si="54"/>
        <v>0</v>
      </c>
      <c r="AD76" s="121">
        <f t="shared" si="54"/>
        <v>0</v>
      </c>
      <c r="AE76" s="121">
        <f t="shared" si="54"/>
        <v>0</v>
      </c>
      <c r="AF76" s="121">
        <f t="shared" si="54"/>
        <v>0</v>
      </c>
      <c r="AG76" s="121">
        <f t="shared" si="54"/>
        <v>0</v>
      </c>
      <c r="AH76" s="121">
        <f t="shared" si="54"/>
        <v>0</v>
      </c>
      <c r="AI76" s="121">
        <f t="shared" si="54"/>
        <v>0</v>
      </c>
      <c r="AJ76" s="121">
        <f t="shared" si="54"/>
        <v>0</v>
      </c>
      <c r="AK76" s="121">
        <f t="shared" si="54"/>
        <v>0</v>
      </c>
      <c r="AL76" s="121">
        <f t="shared" si="54"/>
        <v>0</v>
      </c>
      <c r="AM76" s="121">
        <f t="shared" si="54"/>
        <v>0</v>
      </c>
      <c r="AN76" s="121">
        <f t="shared" si="54"/>
        <v>0</v>
      </c>
      <c r="AO76" s="121">
        <f t="shared" si="54"/>
        <v>0</v>
      </c>
      <c r="AP76" s="121">
        <f t="shared" si="54"/>
        <v>0</v>
      </c>
      <c r="AQ76" s="121">
        <f t="shared" si="54"/>
        <v>0</v>
      </c>
      <c r="AR76" s="121">
        <f t="shared" si="54"/>
        <v>0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0.86503780000000008</v>
      </c>
      <c r="M77" s="152">
        <f>M75+M76</f>
        <v>0.60353913333333331</v>
      </c>
      <c r="N77" s="152">
        <f>N75+N76</f>
        <v>0.60353913333333331</v>
      </c>
      <c r="O77" s="121"/>
      <c r="P77" s="152">
        <f>P75+P76</f>
        <v>0.48833908449942021</v>
      </c>
      <c r="Q77" s="152">
        <f>Q75+Q76</f>
        <v>0.48833913333333356</v>
      </c>
      <c r="R77" s="121"/>
      <c r="S77" s="152">
        <f>S75+S76</f>
        <v>0.48833908449941976</v>
      </c>
      <c r="T77" s="152">
        <f>T75+T76</f>
        <v>0.48833913333333312</v>
      </c>
      <c r="U77" s="152">
        <f>U75+U76</f>
        <v>0.48833913333333356</v>
      </c>
      <c r="V77" s="121"/>
      <c r="W77" s="152">
        <f t="shared" ref="W77:AR77" si="55">W75+W76</f>
        <v>0.38374709495862014</v>
      </c>
      <c r="X77" s="152">
        <f t="shared" si="55"/>
        <v>0.38374713333333332</v>
      </c>
      <c r="Y77" s="152">
        <f t="shared" si="55"/>
        <v>0.38374713333333332</v>
      </c>
      <c r="Z77" s="152">
        <f t="shared" si="55"/>
        <v>0.38374713333333332</v>
      </c>
      <c r="AA77" s="152">
        <f t="shared" si="55"/>
        <v>0.38374713333333332</v>
      </c>
      <c r="AB77" s="152">
        <f t="shared" si="55"/>
        <v>0.38374713333333332</v>
      </c>
      <c r="AC77" s="152">
        <f t="shared" si="55"/>
        <v>0.38374713333333332</v>
      </c>
      <c r="AD77" s="152">
        <f t="shared" si="55"/>
        <v>0.38374713333333332</v>
      </c>
      <c r="AE77" s="152">
        <f t="shared" si="55"/>
        <v>0.38374713333333332</v>
      </c>
      <c r="AF77" s="152">
        <f t="shared" si="55"/>
        <v>0.38374713333333244</v>
      </c>
      <c r="AG77" s="152">
        <f t="shared" si="55"/>
        <v>0.38374713333333332</v>
      </c>
      <c r="AH77" s="152">
        <f t="shared" si="55"/>
        <v>0.38374713333333332</v>
      </c>
      <c r="AI77" s="152">
        <f t="shared" si="55"/>
        <v>0.38374713333333332</v>
      </c>
      <c r="AJ77" s="152">
        <f t="shared" si="55"/>
        <v>0.38374713333333332</v>
      </c>
      <c r="AK77" s="152">
        <f t="shared" si="55"/>
        <v>0.38374713333333332</v>
      </c>
      <c r="AL77" s="152">
        <f t="shared" si="55"/>
        <v>0.38374713333333332</v>
      </c>
      <c r="AM77" s="152">
        <f t="shared" si="55"/>
        <v>0.38374713333333332</v>
      </c>
      <c r="AN77" s="152">
        <f t="shared" si="55"/>
        <v>0.38374713333333332</v>
      </c>
      <c r="AO77" s="152">
        <f t="shared" si="55"/>
        <v>0.38374713333333332</v>
      </c>
      <c r="AP77" s="152">
        <f t="shared" si="55"/>
        <v>0.38374713333333332</v>
      </c>
      <c r="AQ77" s="152">
        <f t="shared" si="55"/>
        <v>0.38374713333333332</v>
      </c>
      <c r="AR77" s="152">
        <f t="shared" si="55"/>
        <v>0.38374713333333332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0.86503780000000008</v>
      </c>
      <c r="M78" s="145">
        <f>M77+L78</f>
        <v>1.4685769333333334</v>
      </c>
      <c r="N78" s="145">
        <f t="shared" ref="N78:AR78" si="56">N77+M78</f>
        <v>2.0721160666666667</v>
      </c>
      <c r="O78" s="145">
        <f t="shared" si="56"/>
        <v>2.0721160666666667</v>
      </c>
      <c r="P78" s="145">
        <f t="shared" si="56"/>
        <v>2.5604551511660869</v>
      </c>
      <c r="Q78" s="145">
        <f t="shared" si="56"/>
        <v>3.0487942844994205</v>
      </c>
      <c r="R78" s="145">
        <f t="shared" si="56"/>
        <v>3.0487942844994205</v>
      </c>
      <c r="S78" s="145">
        <f t="shared" si="56"/>
        <v>3.5371333689988402</v>
      </c>
      <c r="T78" s="145">
        <f t="shared" si="56"/>
        <v>4.0254725023321729</v>
      </c>
      <c r="U78" s="145">
        <f t="shared" si="56"/>
        <v>4.5138116356655065</v>
      </c>
      <c r="V78" s="145">
        <f t="shared" si="56"/>
        <v>4.5138116356655065</v>
      </c>
      <c r="W78" s="145">
        <f t="shared" si="56"/>
        <v>4.8975587306241266</v>
      </c>
      <c r="X78" s="145">
        <f t="shared" si="56"/>
        <v>5.2813058639574599</v>
      </c>
      <c r="Y78" s="145">
        <f t="shared" si="56"/>
        <v>5.6650529972907933</v>
      </c>
      <c r="Z78" s="145">
        <f t="shared" si="56"/>
        <v>6.0488001306241266</v>
      </c>
      <c r="AA78" s="145">
        <f t="shared" si="56"/>
        <v>6.4325472639574599</v>
      </c>
      <c r="AB78" s="145">
        <f t="shared" si="56"/>
        <v>6.8162943972907932</v>
      </c>
      <c r="AC78" s="145">
        <f t="shared" si="56"/>
        <v>7.2000415306241266</v>
      </c>
      <c r="AD78" s="145">
        <f t="shared" si="56"/>
        <v>7.5837886639574599</v>
      </c>
      <c r="AE78" s="145">
        <f t="shared" si="56"/>
        <v>7.9675357972907932</v>
      </c>
      <c r="AF78" s="145">
        <f t="shared" si="56"/>
        <v>8.3512829306241265</v>
      </c>
      <c r="AG78" s="145">
        <f t="shared" si="56"/>
        <v>8.7350300639574598</v>
      </c>
      <c r="AH78" s="145">
        <f t="shared" si="56"/>
        <v>9.1187771972907932</v>
      </c>
      <c r="AI78" s="145">
        <f t="shared" si="56"/>
        <v>9.5025243306241265</v>
      </c>
      <c r="AJ78" s="145">
        <f t="shared" si="56"/>
        <v>9.8862714639574598</v>
      </c>
      <c r="AK78" s="145">
        <f t="shared" si="56"/>
        <v>10.270018597290793</v>
      </c>
      <c r="AL78" s="145">
        <f t="shared" si="56"/>
        <v>10.653765730624126</v>
      </c>
      <c r="AM78" s="145">
        <f t="shared" si="56"/>
        <v>11.03751286395746</v>
      </c>
      <c r="AN78" s="145">
        <f t="shared" si="56"/>
        <v>11.421259997290793</v>
      </c>
      <c r="AO78" s="145">
        <f t="shared" si="56"/>
        <v>11.805007130624126</v>
      </c>
      <c r="AP78" s="145">
        <f t="shared" si="56"/>
        <v>12.18875426395746</v>
      </c>
      <c r="AQ78" s="145">
        <f t="shared" si="56"/>
        <v>12.572501397290793</v>
      </c>
      <c r="AR78" s="145">
        <f t="shared" si="56"/>
        <v>12.956248530624126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57">E48</f>
        <v>0</v>
      </c>
      <c r="F79" s="166">
        <f t="shared" si="57"/>
        <v>0</v>
      </c>
      <c r="G79" s="166">
        <f t="shared" si="57"/>
        <v>9.5897548796296306E-2</v>
      </c>
      <c r="H79" s="166">
        <f t="shared" si="57"/>
        <v>0.19844387199074073</v>
      </c>
      <c r="I79" s="166">
        <f t="shared" si="57"/>
        <v>0.26680808745370371</v>
      </c>
      <c r="J79" s="166">
        <f t="shared" si="57"/>
        <v>0.31179313055555558</v>
      </c>
      <c r="K79" s="166">
        <f t="shared" si="57"/>
        <v>0.66827837777777765</v>
      </c>
      <c r="L79" s="166">
        <f>L$48</f>
        <v>1.4818377999999999</v>
      </c>
      <c r="M79" s="166">
        <f>M$48</f>
        <v>1.2203391333333331</v>
      </c>
      <c r="N79" s="166">
        <f>N$48</f>
        <v>1.2203391333333333</v>
      </c>
      <c r="O79" s="166">
        <f>O48</f>
        <v>0</v>
      </c>
      <c r="P79" s="166">
        <f>P$48</f>
        <v>1.10513902281942</v>
      </c>
      <c r="Q79" s="166">
        <f>Q$48</f>
        <v>1.1051391333333331</v>
      </c>
      <c r="R79" s="166">
        <f>R48</f>
        <v>0</v>
      </c>
      <c r="S79" s="166">
        <f>S$48</f>
        <v>1.1051390228194196</v>
      </c>
      <c r="T79" s="166">
        <f>T$48</f>
        <v>1.105139133333334</v>
      </c>
      <c r="U79" s="166">
        <f>U$48</f>
        <v>1.1051391333333331</v>
      </c>
      <c r="V79" s="166">
        <f>V48</f>
        <v>0</v>
      </c>
      <c r="W79" s="166">
        <f t="shared" ref="W79:AR79" si="58">W$48</f>
        <v>1.0005470332786199</v>
      </c>
      <c r="X79" s="166">
        <f t="shared" si="58"/>
        <v>1.0005471333333329</v>
      </c>
      <c r="Y79" s="166">
        <f t="shared" si="58"/>
        <v>1.0005471333333329</v>
      </c>
      <c r="Z79" s="166">
        <f t="shared" si="58"/>
        <v>1.0005471333333329</v>
      </c>
      <c r="AA79" s="166">
        <f t="shared" si="58"/>
        <v>1.0005471333333329</v>
      </c>
      <c r="AB79" s="166">
        <f t="shared" si="58"/>
        <v>1.0005471333333329</v>
      </c>
      <c r="AC79" s="166">
        <f t="shared" si="58"/>
        <v>1.0005471333333329</v>
      </c>
      <c r="AD79" s="166">
        <f t="shared" si="58"/>
        <v>1.0005471333333347</v>
      </c>
      <c r="AE79" s="166">
        <f t="shared" si="58"/>
        <v>1.0005471333333347</v>
      </c>
      <c r="AF79" s="166">
        <f t="shared" si="58"/>
        <v>1.0005471333333347</v>
      </c>
      <c r="AG79" s="166">
        <f t="shared" si="58"/>
        <v>1.0005471333333347</v>
      </c>
      <c r="AH79" s="166">
        <f t="shared" si="58"/>
        <v>1.0005471333333347</v>
      </c>
      <c r="AI79" s="166">
        <f t="shared" si="58"/>
        <v>1.0005471333333347</v>
      </c>
      <c r="AJ79" s="166">
        <f t="shared" si="58"/>
        <v>1.0005471333333347</v>
      </c>
      <c r="AK79" s="166">
        <f t="shared" si="58"/>
        <v>1.0005471333333347</v>
      </c>
      <c r="AL79" s="166">
        <f t="shared" si="58"/>
        <v>1.0005471333333347</v>
      </c>
      <c r="AM79" s="166">
        <f t="shared" si="58"/>
        <v>1.0005471333333347</v>
      </c>
      <c r="AN79" s="166">
        <f t="shared" si="58"/>
        <v>1.0005471333333347</v>
      </c>
      <c r="AO79" s="166">
        <f t="shared" si="58"/>
        <v>1.0005471333333347</v>
      </c>
      <c r="AP79" s="166">
        <f t="shared" si="58"/>
        <v>1.0005471333333347</v>
      </c>
      <c r="AQ79" s="166">
        <f t="shared" si="58"/>
        <v>1.0005471333333347</v>
      </c>
      <c r="AR79" s="166">
        <f t="shared" si="58"/>
        <v>1.0005471333333347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0</v>
      </c>
      <c r="M80" s="121">
        <f>$E$63</f>
        <v>0</v>
      </c>
      <c r="N80" s="121">
        <f>$E$63</f>
        <v>0</v>
      </c>
      <c r="O80" s="121"/>
      <c r="P80" s="121">
        <f>$E$63</f>
        <v>0</v>
      </c>
      <c r="Q80" s="121">
        <f>$E$63</f>
        <v>0</v>
      </c>
      <c r="R80" s="121"/>
      <c r="S80" s="121">
        <f>$E$63</f>
        <v>0</v>
      </c>
      <c r="T80" s="121">
        <f t="shared" ref="T80:AR80" si="59">$E$63</f>
        <v>0</v>
      </c>
      <c r="U80" s="121">
        <f t="shared" si="59"/>
        <v>0</v>
      </c>
      <c r="V80" s="121"/>
      <c r="W80" s="121">
        <f t="shared" si="59"/>
        <v>0</v>
      </c>
      <c r="X80" s="121">
        <f t="shared" si="59"/>
        <v>0</v>
      </c>
      <c r="Y80" s="121">
        <f t="shared" si="59"/>
        <v>0</v>
      </c>
      <c r="Z80" s="121">
        <f t="shared" si="59"/>
        <v>0</v>
      </c>
      <c r="AA80" s="121">
        <f t="shared" si="59"/>
        <v>0</v>
      </c>
      <c r="AB80" s="121">
        <f t="shared" si="59"/>
        <v>0</v>
      </c>
      <c r="AC80" s="121">
        <f t="shared" si="59"/>
        <v>0</v>
      </c>
      <c r="AD80" s="121">
        <f t="shared" si="59"/>
        <v>0</v>
      </c>
      <c r="AE80" s="121">
        <f t="shared" si="59"/>
        <v>0</v>
      </c>
      <c r="AF80" s="121">
        <f t="shared" si="59"/>
        <v>0</v>
      </c>
      <c r="AG80" s="121">
        <f t="shared" si="59"/>
        <v>0</v>
      </c>
      <c r="AH80" s="121">
        <f t="shared" si="59"/>
        <v>0</v>
      </c>
      <c r="AI80" s="121">
        <f t="shared" si="59"/>
        <v>0</v>
      </c>
      <c r="AJ80" s="121">
        <f t="shared" si="59"/>
        <v>0</v>
      </c>
      <c r="AK80" s="121">
        <f t="shared" si="59"/>
        <v>0</v>
      </c>
      <c r="AL80" s="121">
        <f t="shared" si="59"/>
        <v>0</v>
      </c>
      <c r="AM80" s="121">
        <f t="shared" si="59"/>
        <v>0</v>
      </c>
      <c r="AN80" s="121">
        <f t="shared" si="59"/>
        <v>0</v>
      </c>
      <c r="AO80" s="121">
        <f t="shared" si="59"/>
        <v>0</v>
      </c>
      <c r="AP80" s="121">
        <f t="shared" si="59"/>
        <v>0</v>
      </c>
      <c r="AQ80" s="121">
        <f t="shared" si="59"/>
        <v>0</v>
      </c>
      <c r="AR80" s="121">
        <f t="shared" si="59"/>
        <v>0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>
        <f>L79+L80</f>
        <v>1.4818377999999999</v>
      </c>
      <c r="M81" s="152">
        <f>M79+M80</f>
        <v>1.2203391333333331</v>
      </c>
      <c r="N81" s="152">
        <f>N79+N80</f>
        <v>1.2203391333333333</v>
      </c>
      <c r="O81" s="121"/>
      <c r="P81" s="152">
        <f>P79+P80</f>
        <v>1.10513902281942</v>
      </c>
      <c r="Q81" s="152">
        <f>Q79+Q80</f>
        <v>1.1051391333333331</v>
      </c>
      <c r="R81" s="121"/>
      <c r="S81" s="152">
        <f>S79+S80</f>
        <v>1.1051390228194196</v>
      </c>
      <c r="T81" s="152">
        <f>T79+T80</f>
        <v>1.105139133333334</v>
      </c>
      <c r="U81" s="152">
        <f>U79+U80</f>
        <v>1.1051391333333331</v>
      </c>
      <c r="V81" s="121"/>
      <c r="W81" s="152">
        <f t="shared" ref="W81:AR81" si="60">W79+W80</f>
        <v>1.0005470332786199</v>
      </c>
      <c r="X81" s="152">
        <f t="shared" si="60"/>
        <v>1.0005471333333329</v>
      </c>
      <c r="Y81" s="152">
        <f t="shared" si="60"/>
        <v>1.0005471333333329</v>
      </c>
      <c r="Z81" s="152">
        <f t="shared" si="60"/>
        <v>1.0005471333333329</v>
      </c>
      <c r="AA81" s="152">
        <f t="shared" si="60"/>
        <v>1.0005471333333329</v>
      </c>
      <c r="AB81" s="152">
        <f t="shared" si="60"/>
        <v>1.0005471333333329</v>
      </c>
      <c r="AC81" s="152">
        <f t="shared" si="60"/>
        <v>1.0005471333333329</v>
      </c>
      <c r="AD81" s="152">
        <f t="shared" si="60"/>
        <v>1.0005471333333347</v>
      </c>
      <c r="AE81" s="152">
        <f t="shared" si="60"/>
        <v>1.0005471333333347</v>
      </c>
      <c r="AF81" s="152">
        <f t="shared" si="60"/>
        <v>1.0005471333333347</v>
      </c>
      <c r="AG81" s="152">
        <f t="shared" si="60"/>
        <v>1.0005471333333347</v>
      </c>
      <c r="AH81" s="152">
        <f t="shared" si="60"/>
        <v>1.0005471333333347</v>
      </c>
      <c r="AI81" s="152">
        <f t="shared" si="60"/>
        <v>1.0005471333333347</v>
      </c>
      <c r="AJ81" s="152">
        <f t="shared" si="60"/>
        <v>1.0005471333333347</v>
      </c>
      <c r="AK81" s="152">
        <f t="shared" si="60"/>
        <v>1.0005471333333347</v>
      </c>
      <c r="AL81" s="152">
        <f t="shared" si="60"/>
        <v>1.0005471333333347</v>
      </c>
      <c r="AM81" s="152">
        <f t="shared" si="60"/>
        <v>1.0005471333333347</v>
      </c>
      <c r="AN81" s="152">
        <f t="shared" si="60"/>
        <v>1.0005471333333347</v>
      </c>
      <c r="AO81" s="152">
        <f t="shared" si="60"/>
        <v>1.0005471333333347</v>
      </c>
      <c r="AP81" s="152">
        <f t="shared" si="60"/>
        <v>1.0005471333333347</v>
      </c>
      <c r="AQ81" s="152">
        <f t="shared" si="60"/>
        <v>1.0005471333333347</v>
      </c>
      <c r="AR81" s="152">
        <f t="shared" si="60"/>
        <v>1.0005471333333347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>
        <f>L81</f>
        <v>1.4818377999999999</v>
      </c>
      <c r="M82" s="145">
        <f t="shared" ref="M82:AR82" si="61">M81+L82</f>
        <v>2.702176933333333</v>
      </c>
      <c r="N82" s="145">
        <f t="shared" si="61"/>
        <v>3.9225160666666663</v>
      </c>
      <c r="O82" s="145">
        <f t="shared" si="61"/>
        <v>3.9225160666666663</v>
      </c>
      <c r="P82" s="145">
        <f t="shared" si="61"/>
        <v>5.0276550894860863</v>
      </c>
      <c r="Q82" s="145">
        <f t="shared" si="61"/>
        <v>6.1327942228194194</v>
      </c>
      <c r="R82" s="145">
        <f t="shared" si="61"/>
        <v>6.1327942228194194</v>
      </c>
      <c r="S82" s="145">
        <f t="shared" si="61"/>
        <v>7.237933245638839</v>
      </c>
      <c r="T82" s="145">
        <f t="shared" si="61"/>
        <v>8.3430723789721739</v>
      </c>
      <c r="U82" s="145">
        <f t="shared" si="61"/>
        <v>9.448211512305507</v>
      </c>
      <c r="V82" s="145">
        <f t="shared" si="61"/>
        <v>9.448211512305507</v>
      </c>
      <c r="W82" s="145">
        <f t="shared" si="61"/>
        <v>10.448758545584127</v>
      </c>
      <c r="X82" s="145">
        <f t="shared" si="61"/>
        <v>11.44930567891746</v>
      </c>
      <c r="Y82" s="145">
        <f t="shared" si="61"/>
        <v>12.449852812250793</v>
      </c>
      <c r="Z82" s="145">
        <f t="shared" si="61"/>
        <v>13.450399945584126</v>
      </c>
      <c r="AA82" s="145">
        <f t="shared" si="61"/>
        <v>14.450947078917459</v>
      </c>
      <c r="AB82" s="145">
        <f t="shared" si="61"/>
        <v>15.451494212250791</v>
      </c>
      <c r="AC82" s="145">
        <f t="shared" si="61"/>
        <v>16.452041345584124</v>
      </c>
      <c r="AD82" s="145">
        <f t="shared" si="61"/>
        <v>17.452588478917459</v>
      </c>
      <c r="AE82" s="145">
        <f t="shared" si="61"/>
        <v>18.453135612250794</v>
      </c>
      <c r="AF82" s="145">
        <f t="shared" si="61"/>
        <v>19.453682745584128</v>
      </c>
      <c r="AG82" s="145">
        <f t="shared" si="61"/>
        <v>20.454229878917463</v>
      </c>
      <c r="AH82" s="145">
        <f t="shared" si="61"/>
        <v>21.454777012250798</v>
      </c>
      <c r="AI82" s="145">
        <f t="shared" si="61"/>
        <v>22.455324145584132</v>
      </c>
      <c r="AJ82" s="145">
        <f t="shared" si="61"/>
        <v>23.455871278917467</v>
      </c>
      <c r="AK82" s="145">
        <f t="shared" si="61"/>
        <v>24.456418412250802</v>
      </c>
      <c r="AL82" s="145">
        <f t="shared" si="61"/>
        <v>25.456965545584136</v>
      </c>
      <c r="AM82" s="145">
        <f t="shared" si="61"/>
        <v>26.457512678917471</v>
      </c>
      <c r="AN82" s="145">
        <f t="shared" si="61"/>
        <v>27.458059812250806</v>
      </c>
      <c r="AO82" s="145">
        <f t="shared" si="61"/>
        <v>28.45860694558414</v>
      </c>
      <c r="AP82" s="145">
        <f t="shared" si="61"/>
        <v>29.459154078917475</v>
      </c>
      <c r="AQ82" s="145">
        <f t="shared" si="61"/>
        <v>30.45970121225081</v>
      </c>
      <c r="AR82" s="145">
        <f t="shared" si="61"/>
        <v>31.460248345584144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62">E51</f>
        <v>0</v>
      </c>
      <c r="F84" s="166">
        <f t="shared" si="62"/>
        <v>0</v>
      </c>
      <c r="G84" s="166">
        <f t="shared" si="62"/>
        <v>0</v>
      </c>
      <c r="H84" s="166">
        <f t="shared" si="62"/>
        <v>0</v>
      </c>
      <c r="I84" s="166">
        <f t="shared" si="62"/>
        <v>0</v>
      </c>
      <c r="J84" s="166">
        <f t="shared" si="62"/>
        <v>0</v>
      </c>
      <c r="K84" s="166">
        <f t="shared" si="62"/>
        <v>0</v>
      </c>
      <c r="L84" s="166">
        <f>L$51</f>
        <v>0.11554396666666668</v>
      </c>
      <c r="M84" s="166">
        <f>M$51</f>
        <v>8.2210633333333324E-2</v>
      </c>
      <c r="N84" s="166">
        <f>N$51</f>
        <v>8.2210633333333338E-2</v>
      </c>
      <c r="O84" s="166">
        <f>O51</f>
        <v>0</v>
      </c>
      <c r="P84" s="166">
        <f>P$51</f>
        <v>8.2210625112270008E-2</v>
      </c>
      <c r="Q84" s="166">
        <f>Q$51</f>
        <v>8.2210633333333338E-2</v>
      </c>
      <c r="R84" s="166">
        <f>R51</f>
        <v>0</v>
      </c>
      <c r="S84" s="166">
        <f>S$51</f>
        <v>8.2210625112270008E-2</v>
      </c>
      <c r="T84" s="166">
        <f>T$51</f>
        <v>8.2210633333333338E-2</v>
      </c>
      <c r="U84" s="166">
        <f>U$51</f>
        <v>8.2210633333333338E-2</v>
      </c>
      <c r="V84" s="166">
        <f>V51</f>
        <v>8.2210632745827183E-9</v>
      </c>
      <c r="W84" s="166">
        <f t="shared" ref="W84:CH84" si="63">W$51</f>
        <v>8.2210625112270064E-2</v>
      </c>
      <c r="X84" s="166">
        <f t="shared" si="63"/>
        <v>8.2210633333333338E-2</v>
      </c>
      <c r="Y84" s="166">
        <f t="shared" si="63"/>
        <v>8.2210633333333338E-2</v>
      </c>
      <c r="Z84" s="166">
        <f t="shared" si="63"/>
        <v>8.2210633333333227E-2</v>
      </c>
      <c r="AA84" s="166">
        <f t="shared" si="63"/>
        <v>8.2210633333333227E-2</v>
      </c>
      <c r="AB84" s="166">
        <f t="shared" si="63"/>
        <v>8.2210633333333227E-2</v>
      </c>
      <c r="AC84" s="166">
        <f t="shared" si="63"/>
        <v>8.2210633333333227E-2</v>
      </c>
      <c r="AD84" s="166">
        <f t="shared" si="63"/>
        <v>8.2210633333333227E-2</v>
      </c>
      <c r="AE84" s="166">
        <f t="shared" si="63"/>
        <v>8.2210633333333227E-2</v>
      </c>
      <c r="AF84" s="166">
        <f t="shared" si="63"/>
        <v>8.2210633333333227E-2</v>
      </c>
      <c r="AG84" s="166">
        <f t="shared" si="63"/>
        <v>8.2210633333333227E-2</v>
      </c>
      <c r="AH84" s="166">
        <f t="shared" si="63"/>
        <v>8.2210633333333227E-2</v>
      </c>
      <c r="AI84" s="166">
        <f t="shared" si="63"/>
        <v>8.2210633333333227E-2</v>
      </c>
      <c r="AJ84" s="166">
        <f t="shared" si="63"/>
        <v>8.2210633333333227E-2</v>
      </c>
      <c r="AK84" s="166">
        <f t="shared" si="63"/>
        <v>8.2210633333333227E-2</v>
      </c>
      <c r="AL84" s="166">
        <f t="shared" si="63"/>
        <v>8.2210633333333227E-2</v>
      </c>
      <c r="AM84" s="166">
        <f t="shared" si="63"/>
        <v>8.2210633333333227E-2</v>
      </c>
      <c r="AN84" s="166">
        <f t="shared" si="63"/>
        <v>8.2210633333333227E-2</v>
      </c>
      <c r="AO84" s="166">
        <f t="shared" si="63"/>
        <v>8.2210633333333227E-2</v>
      </c>
      <c r="AP84" s="166">
        <f t="shared" si="63"/>
        <v>8.2210633333333227E-2</v>
      </c>
      <c r="AQ84" s="166">
        <f t="shared" si="63"/>
        <v>8.2210633333333227E-2</v>
      </c>
      <c r="AR84" s="166">
        <f t="shared" si="63"/>
        <v>8.2210633333333227E-2</v>
      </c>
      <c r="AS84" s="166">
        <f t="shared" si="63"/>
        <v>8.2210633333333227E-2</v>
      </c>
      <c r="AT84" s="166">
        <f t="shared" si="63"/>
        <v>8.2210633333333227E-2</v>
      </c>
      <c r="AU84" s="166">
        <f t="shared" si="63"/>
        <v>8.2210633333333227E-2</v>
      </c>
      <c r="AV84" s="166">
        <f t="shared" si="63"/>
        <v>8.2210633333333227E-2</v>
      </c>
      <c r="AW84" s="166">
        <f t="shared" si="63"/>
        <v>8.2210633333333227E-2</v>
      </c>
      <c r="AX84" s="166">
        <f t="shared" si="63"/>
        <v>8.2210633333333227E-2</v>
      </c>
      <c r="AY84" s="166">
        <f t="shared" si="63"/>
        <v>8.2210633333333227E-2</v>
      </c>
      <c r="AZ84" s="166">
        <f t="shared" si="63"/>
        <v>8.2210633333333227E-2</v>
      </c>
      <c r="BA84" s="166">
        <f t="shared" si="63"/>
        <v>8.2210633333333227E-2</v>
      </c>
      <c r="BB84" s="166">
        <f t="shared" si="63"/>
        <v>8.2210633333333227E-2</v>
      </c>
      <c r="BC84" s="166">
        <f t="shared" si="63"/>
        <v>8.2210633333333227E-2</v>
      </c>
      <c r="BD84" s="166">
        <f t="shared" si="63"/>
        <v>8.2210633333333227E-2</v>
      </c>
      <c r="BE84" s="166">
        <f t="shared" si="63"/>
        <v>8.2210633333333227E-2</v>
      </c>
      <c r="BF84" s="166">
        <f t="shared" si="63"/>
        <v>8.2210633333333227E-2</v>
      </c>
      <c r="BG84" s="166">
        <f t="shared" si="63"/>
        <v>8.2210633333333227E-2</v>
      </c>
      <c r="BH84" s="166">
        <f t="shared" si="63"/>
        <v>8.2210633333333227E-2</v>
      </c>
      <c r="BI84" s="166">
        <f t="shared" si="63"/>
        <v>8.2210633333333227E-2</v>
      </c>
      <c r="BJ84" s="166">
        <f t="shared" si="63"/>
        <v>8.2210633333333227E-2</v>
      </c>
      <c r="BK84" s="166">
        <f t="shared" si="63"/>
        <v>8.2210633333333671E-2</v>
      </c>
      <c r="BL84" s="166">
        <f t="shared" si="63"/>
        <v>8.2210633333333227E-2</v>
      </c>
      <c r="BM84" s="166">
        <f t="shared" si="63"/>
        <v>8.2210633333333227E-2</v>
      </c>
      <c r="BN84" s="166">
        <f t="shared" si="63"/>
        <v>8.2210633333333227E-2</v>
      </c>
      <c r="BO84" s="166">
        <f t="shared" si="63"/>
        <v>8.2210633333333227E-2</v>
      </c>
      <c r="BP84" s="166">
        <f t="shared" si="63"/>
        <v>8.2210633333333227E-2</v>
      </c>
      <c r="BQ84" s="166">
        <f t="shared" si="63"/>
        <v>8.2210633333333227E-2</v>
      </c>
      <c r="BR84" s="166">
        <f t="shared" si="63"/>
        <v>8.2210633333333227E-2</v>
      </c>
      <c r="BS84" s="166">
        <f t="shared" si="63"/>
        <v>8.2210633333333227E-2</v>
      </c>
      <c r="BT84" s="166">
        <f t="shared" si="63"/>
        <v>8.2210633333333227E-2</v>
      </c>
      <c r="BU84" s="166">
        <f t="shared" si="63"/>
        <v>8.2210633333333227E-2</v>
      </c>
      <c r="BV84" s="166">
        <f t="shared" si="63"/>
        <v>8.2210633333333227E-2</v>
      </c>
      <c r="BW84" s="166">
        <f t="shared" si="63"/>
        <v>8.2210633333333227E-2</v>
      </c>
      <c r="BX84" s="166">
        <f t="shared" si="63"/>
        <v>8.2210633333333227E-2</v>
      </c>
      <c r="BY84" s="166">
        <f t="shared" si="63"/>
        <v>8.2210633333333227E-2</v>
      </c>
      <c r="BZ84" s="166">
        <f t="shared" si="63"/>
        <v>8.2210633333333227E-2</v>
      </c>
      <c r="CA84" s="166">
        <f t="shared" si="63"/>
        <v>8.2210633333333227E-2</v>
      </c>
      <c r="CB84" s="166">
        <f t="shared" si="63"/>
        <v>8.2210633333333227E-2</v>
      </c>
      <c r="CC84" s="166">
        <f t="shared" si="63"/>
        <v>8.2210633333333227E-2</v>
      </c>
      <c r="CD84" s="166">
        <f t="shared" si="63"/>
        <v>8.2210633333333227E-2</v>
      </c>
      <c r="CE84" s="166">
        <f t="shared" si="63"/>
        <v>8.2210633333333227E-2</v>
      </c>
      <c r="CF84" s="166">
        <f t="shared" si="63"/>
        <v>8.2210633333333227E-2</v>
      </c>
      <c r="CG84" s="166">
        <f t="shared" si="63"/>
        <v>8.2210633333333227E-2</v>
      </c>
      <c r="CH84" s="166">
        <f t="shared" si="63"/>
        <v>8.2210633333333227E-2</v>
      </c>
      <c r="CI84" s="166">
        <f t="shared" ref="CI84:CZ84" si="64">CI$51</f>
        <v>8.2210633333333227E-2</v>
      </c>
      <c r="CJ84" s="166">
        <f t="shared" si="64"/>
        <v>8.2210633333333227E-2</v>
      </c>
      <c r="CK84" s="166">
        <f t="shared" si="64"/>
        <v>8.2210633333333227E-2</v>
      </c>
      <c r="CL84" s="166">
        <f t="shared" si="64"/>
        <v>8.2210633333333227E-2</v>
      </c>
      <c r="CM84" s="166">
        <f t="shared" si="64"/>
        <v>8.2210633333333227E-2</v>
      </c>
      <c r="CN84" s="166">
        <f t="shared" si="64"/>
        <v>8.2210633333333227E-2</v>
      </c>
      <c r="CO84" s="166">
        <f t="shared" si="64"/>
        <v>8.2210633333333227E-2</v>
      </c>
      <c r="CP84" s="166">
        <f t="shared" si="64"/>
        <v>8.2210633333333227E-2</v>
      </c>
      <c r="CQ84" s="166">
        <f t="shared" si="64"/>
        <v>8.2210633333333227E-2</v>
      </c>
      <c r="CR84" s="166">
        <f t="shared" si="64"/>
        <v>8.2210633333333227E-2</v>
      </c>
      <c r="CS84" s="166">
        <f t="shared" si="64"/>
        <v>8.2210633333333227E-2</v>
      </c>
      <c r="CT84" s="166">
        <f t="shared" si="64"/>
        <v>8.2210633333333227E-2</v>
      </c>
      <c r="CU84" s="166">
        <f t="shared" si="64"/>
        <v>8.2210633333333227E-2</v>
      </c>
      <c r="CV84" s="166">
        <f t="shared" si="64"/>
        <v>8.2210633333333227E-2</v>
      </c>
      <c r="CW84" s="166">
        <f t="shared" si="64"/>
        <v>8.2210633333333227E-2</v>
      </c>
      <c r="CX84" s="166">
        <f t="shared" si="64"/>
        <v>8.2210633333333227E-2</v>
      </c>
      <c r="CY84" s="166">
        <f t="shared" si="64"/>
        <v>8.2210633333333227E-2</v>
      </c>
      <c r="CZ84" s="175">
        <f t="shared" si="64"/>
        <v>8.2210633333333227E-2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0</v>
      </c>
      <c r="M85" s="121">
        <f t="shared" ref="M85:BX85" si="65">$E$67</f>
        <v>0</v>
      </c>
      <c r="N85" s="121">
        <f t="shared" si="65"/>
        <v>0</v>
      </c>
      <c r="O85" s="121"/>
      <c r="P85" s="121">
        <f t="shared" si="65"/>
        <v>0</v>
      </c>
      <c r="Q85" s="121">
        <f t="shared" si="65"/>
        <v>0</v>
      </c>
      <c r="R85" s="121"/>
      <c r="S85" s="121">
        <f t="shared" si="65"/>
        <v>0</v>
      </c>
      <c r="T85" s="121">
        <f t="shared" si="65"/>
        <v>0</v>
      </c>
      <c r="U85" s="121">
        <f t="shared" si="65"/>
        <v>0</v>
      </c>
      <c r="V85" s="121"/>
      <c r="W85" s="121">
        <f t="shared" si="65"/>
        <v>0</v>
      </c>
      <c r="X85" s="121">
        <f t="shared" si="65"/>
        <v>0</v>
      </c>
      <c r="Y85" s="121">
        <f t="shared" si="65"/>
        <v>0</v>
      </c>
      <c r="Z85" s="121">
        <f t="shared" si="65"/>
        <v>0</v>
      </c>
      <c r="AA85" s="121">
        <f t="shared" si="65"/>
        <v>0</v>
      </c>
      <c r="AB85" s="121">
        <f t="shared" si="65"/>
        <v>0</v>
      </c>
      <c r="AC85" s="121">
        <f t="shared" si="65"/>
        <v>0</v>
      </c>
      <c r="AD85" s="121">
        <f t="shared" si="65"/>
        <v>0</v>
      </c>
      <c r="AE85" s="121">
        <f t="shared" si="65"/>
        <v>0</v>
      </c>
      <c r="AF85" s="121">
        <f t="shared" si="65"/>
        <v>0</v>
      </c>
      <c r="AG85" s="121">
        <f t="shared" si="65"/>
        <v>0</v>
      </c>
      <c r="AH85" s="121">
        <f t="shared" si="65"/>
        <v>0</v>
      </c>
      <c r="AI85" s="121">
        <f t="shared" si="65"/>
        <v>0</v>
      </c>
      <c r="AJ85" s="121">
        <f t="shared" si="65"/>
        <v>0</v>
      </c>
      <c r="AK85" s="121">
        <f t="shared" si="65"/>
        <v>0</v>
      </c>
      <c r="AL85" s="121">
        <f t="shared" si="65"/>
        <v>0</v>
      </c>
      <c r="AM85" s="121">
        <f t="shared" si="65"/>
        <v>0</v>
      </c>
      <c r="AN85" s="121">
        <f t="shared" si="65"/>
        <v>0</v>
      </c>
      <c r="AO85" s="121">
        <f t="shared" si="65"/>
        <v>0</v>
      </c>
      <c r="AP85" s="121">
        <f t="shared" si="65"/>
        <v>0</v>
      </c>
      <c r="AQ85" s="121">
        <f t="shared" si="65"/>
        <v>0</v>
      </c>
      <c r="AR85" s="121">
        <f t="shared" si="65"/>
        <v>0</v>
      </c>
      <c r="AS85" s="121">
        <f t="shared" si="65"/>
        <v>0</v>
      </c>
      <c r="AT85" s="121">
        <f t="shared" si="65"/>
        <v>0</v>
      </c>
      <c r="AU85" s="121">
        <f t="shared" si="65"/>
        <v>0</v>
      </c>
      <c r="AV85" s="121">
        <f t="shared" si="65"/>
        <v>0</v>
      </c>
      <c r="AW85" s="121">
        <f t="shared" si="65"/>
        <v>0</v>
      </c>
      <c r="AX85" s="121">
        <f t="shared" si="65"/>
        <v>0</v>
      </c>
      <c r="AY85" s="121">
        <f t="shared" si="65"/>
        <v>0</v>
      </c>
      <c r="AZ85" s="121">
        <f t="shared" si="65"/>
        <v>0</v>
      </c>
      <c r="BA85" s="121">
        <f t="shared" si="65"/>
        <v>0</v>
      </c>
      <c r="BB85" s="121">
        <f t="shared" si="65"/>
        <v>0</v>
      </c>
      <c r="BC85" s="121">
        <f t="shared" si="65"/>
        <v>0</v>
      </c>
      <c r="BD85" s="121">
        <f t="shared" si="65"/>
        <v>0</v>
      </c>
      <c r="BE85" s="121">
        <f t="shared" si="65"/>
        <v>0</v>
      </c>
      <c r="BF85" s="121">
        <f t="shared" si="65"/>
        <v>0</v>
      </c>
      <c r="BG85" s="121">
        <f t="shared" si="65"/>
        <v>0</v>
      </c>
      <c r="BH85" s="121">
        <f t="shared" si="65"/>
        <v>0</v>
      </c>
      <c r="BI85" s="121">
        <f t="shared" si="65"/>
        <v>0</v>
      </c>
      <c r="BJ85" s="121">
        <f t="shared" si="65"/>
        <v>0</v>
      </c>
      <c r="BK85" s="121">
        <f t="shared" si="65"/>
        <v>0</v>
      </c>
      <c r="BL85" s="121">
        <f t="shared" si="65"/>
        <v>0</v>
      </c>
      <c r="BM85" s="121">
        <f t="shared" si="65"/>
        <v>0</v>
      </c>
      <c r="BN85" s="121">
        <f t="shared" si="65"/>
        <v>0</v>
      </c>
      <c r="BO85" s="121">
        <f t="shared" si="65"/>
        <v>0</v>
      </c>
      <c r="BP85" s="121">
        <f t="shared" si="65"/>
        <v>0</v>
      </c>
      <c r="BQ85" s="121">
        <f t="shared" si="65"/>
        <v>0</v>
      </c>
      <c r="BR85" s="121">
        <f t="shared" si="65"/>
        <v>0</v>
      </c>
      <c r="BS85" s="121">
        <f t="shared" si="65"/>
        <v>0</v>
      </c>
      <c r="BT85" s="121">
        <f t="shared" si="65"/>
        <v>0</v>
      </c>
      <c r="BU85" s="121">
        <f t="shared" si="65"/>
        <v>0</v>
      </c>
      <c r="BV85" s="121">
        <f t="shared" si="65"/>
        <v>0</v>
      </c>
      <c r="BW85" s="121">
        <f t="shared" si="65"/>
        <v>0</v>
      </c>
      <c r="BX85" s="121">
        <f t="shared" si="65"/>
        <v>0</v>
      </c>
      <c r="BY85" s="121">
        <f t="shared" ref="BY85:CZ85" si="66">$E$67</f>
        <v>0</v>
      </c>
      <c r="BZ85" s="121">
        <f t="shared" si="66"/>
        <v>0</v>
      </c>
      <c r="CA85" s="121">
        <f t="shared" si="66"/>
        <v>0</v>
      </c>
      <c r="CB85" s="121">
        <f t="shared" si="66"/>
        <v>0</v>
      </c>
      <c r="CC85" s="121">
        <f t="shared" si="66"/>
        <v>0</v>
      </c>
      <c r="CD85" s="121">
        <f t="shared" si="66"/>
        <v>0</v>
      </c>
      <c r="CE85" s="121">
        <f t="shared" si="66"/>
        <v>0</v>
      </c>
      <c r="CF85" s="121">
        <f t="shared" si="66"/>
        <v>0</v>
      </c>
      <c r="CG85" s="121">
        <f t="shared" si="66"/>
        <v>0</v>
      </c>
      <c r="CH85" s="121">
        <f t="shared" si="66"/>
        <v>0</v>
      </c>
      <c r="CI85" s="121">
        <f t="shared" si="66"/>
        <v>0</v>
      </c>
      <c r="CJ85" s="121">
        <f t="shared" si="66"/>
        <v>0</v>
      </c>
      <c r="CK85" s="121">
        <f t="shared" si="66"/>
        <v>0</v>
      </c>
      <c r="CL85" s="121">
        <f t="shared" si="66"/>
        <v>0</v>
      </c>
      <c r="CM85" s="121">
        <f t="shared" si="66"/>
        <v>0</v>
      </c>
      <c r="CN85" s="121">
        <f t="shared" si="66"/>
        <v>0</v>
      </c>
      <c r="CO85" s="121">
        <f t="shared" si="66"/>
        <v>0</v>
      </c>
      <c r="CP85" s="121">
        <f t="shared" si="66"/>
        <v>0</v>
      </c>
      <c r="CQ85" s="121">
        <f t="shared" si="66"/>
        <v>0</v>
      </c>
      <c r="CR85" s="121">
        <f t="shared" si="66"/>
        <v>0</v>
      </c>
      <c r="CS85" s="121">
        <f t="shared" si="66"/>
        <v>0</v>
      </c>
      <c r="CT85" s="121">
        <f t="shared" si="66"/>
        <v>0</v>
      </c>
      <c r="CU85" s="121">
        <f t="shared" si="66"/>
        <v>0</v>
      </c>
      <c r="CV85" s="121">
        <f t="shared" si="66"/>
        <v>0</v>
      </c>
      <c r="CW85" s="121">
        <f t="shared" si="66"/>
        <v>0</v>
      </c>
      <c r="CX85" s="121">
        <f t="shared" si="66"/>
        <v>0</v>
      </c>
      <c r="CY85" s="121">
        <f t="shared" si="66"/>
        <v>0</v>
      </c>
      <c r="CZ85" s="160">
        <f t="shared" si="66"/>
        <v>0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0.11554396666666668</v>
      </c>
      <c r="M86" s="152">
        <f>M84+M85</f>
        <v>8.2210633333333324E-2</v>
      </c>
      <c r="N86" s="152">
        <f>N84+N85</f>
        <v>8.2210633333333338E-2</v>
      </c>
      <c r="O86" s="121"/>
      <c r="P86" s="152">
        <f>P84+P85</f>
        <v>8.2210625112270008E-2</v>
      </c>
      <c r="Q86" s="152">
        <f>Q84+Q85</f>
        <v>8.2210633333333338E-2</v>
      </c>
      <c r="R86" s="121"/>
      <c r="S86" s="152">
        <f>S84+S85</f>
        <v>8.2210625112270008E-2</v>
      </c>
      <c r="T86" s="152">
        <f>T84+T85</f>
        <v>8.2210633333333338E-2</v>
      </c>
      <c r="U86" s="152">
        <f>U84+U85</f>
        <v>8.2210633333333338E-2</v>
      </c>
      <c r="V86" s="121"/>
      <c r="W86" s="152">
        <f t="shared" ref="W86:CH86" si="67">W84+W85</f>
        <v>8.2210625112270064E-2</v>
      </c>
      <c r="X86" s="152">
        <f t="shared" si="67"/>
        <v>8.2210633333333338E-2</v>
      </c>
      <c r="Y86" s="152">
        <f t="shared" si="67"/>
        <v>8.2210633333333338E-2</v>
      </c>
      <c r="Z86" s="152">
        <f t="shared" si="67"/>
        <v>8.2210633333333227E-2</v>
      </c>
      <c r="AA86" s="152">
        <f t="shared" si="67"/>
        <v>8.2210633333333227E-2</v>
      </c>
      <c r="AB86" s="152">
        <f t="shared" si="67"/>
        <v>8.2210633333333227E-2</v>
      </c>
      <c r="AC86" s="152">
        <f t="shared" si="67"/>
        <v>8.2210633333333227E-2</v>
      </c>
      <c r="AD86" s="152">
        <f t="shared" si="67"/>
        <v>8.2210633333333227E-2</v>
      </c>
      <c r="AE86" s="152">
        <f t="shared" si="67"/>
        <v>8.2210633333333227E-2</v>
      </c>
      <c r="AF86" s="152">
        <f t="shared" si="67"/>
        <v>8.2210633333333227E-2</v>
      </c>
      <c r="AG86" s="152">
        <f t="shared" si="67"/>
        <v>8.2210633333333227E-2</v>
      </c>
      <c r="AH86" s="152">
        <f t="shared" si="67"/>
        <v>8.2210633333333227E-2</v>
      </c>
      <c r="AI86" s="152">
        <f t="shared" si="67"/>
        <v>8.2210633333333227E-2</v>
      </c>
      <c r="AJ86" s="152">
        <f t="shared" si="67"/>
        <v>8.2210633333333227E-2</v>
      </c>
      <c r="AK86" s="152">
        <f t="shared" si="67"/>
        <v>8.2210633333333227E-2</v>
      </c>
      <c r="AL86" s="152">
        <f t="shared" si="67"/>
        <v>8.2210633333333227E-2</v>
      </c>
      <c r="AM86" s="152">
        <f t="shared" si="67"/>
        <v>8.2210633333333227E-2</v>
      </c>
      <c r="AN86" s="152">
        <f t="shared" si="67"/>
        <v>8.2210633333333227E-2</v>
      </c>
      <c r="AO86" s="152">
        <f t="shared" si="67"/>
        <v>8.2210633333333227E-2</v>
      </c>
      <c r="AP86" s="152">
        <f t="shared" si="67"/>
        <v>8.2210633333333227E-2</v>
      </c>
      <c r="AQ86" s="152">
        <f t="shared" si="67"/>
        <v>8.2210633333333227E-2</v>
      </c>
      <c r="AR86" s="152">
        <f t="shared" si="67"/>
        <v>8.2210633333333227E-2</v>
      </c>
      <c r="AS86" s="152">
        <f t="shared" si="67"/>
        <v>8.2210633333333227E-2</v>
      </c>
      <c r="AT86" s="152">
        <f t="shared" si="67"/>
        <v>8.2210633333333227E-2</v>
      </c>
      <c r="AU86" s="152">
        <f t="shared" si="67"/>
        <v>8.2210633333333227E-2</v>
      </c>
      <c r="AV86" s="152">
        <f t="shared" si="67"/>
        <v>8.2210633333333227E-2</v>
      </c>
      <c r="AW86" s="152">
        <f t="shared" si="67"/>
        <v>8.2210633333333227E-2</v>
      </c>
      <c r="AX86" s="152">
        <f t="shared" si="67"/>
        <v>8.2210633333333227E-2</v>
      </c>
      <c r="AY86" s="152">
        <f t="shared" si="67"/>
        <v>8.2210633333333227E-2</v>
      </c>
      <c r="AZ86" s="152">
        <f t="shared" si="67"/>
        <v>8.2210633333333227E-2</v>
      </c>
      <c r="BA86" s="152">
        <f t="shared" si="67"/>
        <v>8.2210633333333227E-2</v>
      </c>
      <c r="BB86" s="152">
        <f t="shared" si="67"/>
        <v>8.2210633333333227E-2</v>
      </c>
      <c r="BC86" s="152">
        <f t="shared" si="67"/>
        <v>8.2210633333333227E-2</v>
      </c>
      <c r="BD86" s="152">
        <f t="shared" si="67"/>
        <v>8.2210633333333227E-2</v>
      </c>
      <c r="BE86" s="152">
        <f t="shared" si="67"/>
        <v>8.2210633333333227E-2</v>
      </c>
      <c r="BF86" s="152">
        <f t="shared" si="67"/>
        <v>8.2210633333333227E-2</v>
      </c>
      <c r="BG86" s="152">
        <f t="shared" si="67"/>
        <v>8.2210633333333227E-2</v>
      </c>
      <c r="BH86" s="152">
        <f t="shared" si="67"/>
        <v>8.2210633333333227E-2</v>
      </c>
      <c r="BI86" s="152">
        <f t="shared" si="67"/>
        <v>8.2210633333333227E-2</v>
      </c>
      <c r="BJ86" s="152">
        <f t="shared" si="67"/>
        <v>8.2210633333333227E-2</v>
      </c>
      <c r="BK86" s="152">
        <f t="shared" si="67"/>
        <v>8.2210633333333671E-2</v>
      </c>
      <c r="BL86" s="152">
        <f t="shared" si="67"/>
        <v>8.2210633333333227E-2</v>
      </c>
      <c r="BM86" s="152">
        <f t="shared" si="67"/>
        <v>8.2210633333333227E-2</v>
      </c>
      <c r="BN86" s="152">
        <f t="shared" si="67"/>
        <v>8.2210633333333227E-2</v>
      </c>
      <c r="BO86" s="152">
        <f t="shared" si="67"/>
        <v>8.2210633333333227E-2</v>
      </c>
      <c r="BP86" s="152">
        <f t="shared" si="67"/>
        <v>8.2210633333333227E-2</v>
      </c>
      <c r="BQ86" s="152">
        <f t="shared" si="67"/>
        <v>8.2210633333333227E-2</v>
      </c>
      <c r="BR86" s="152">
        <f t="shared" si="67"/>
        <v>8.2210633333333227E-2</v>
      </c>
      <c r="BS86" s="152">
        <f t="shared" si="67"/>
        <v>8.2210633333333227E-2</v>
      </c>
      <c r="BT86" s="152">
        <f t="shared" si="67"/>
        <v>8.2210633333333227E-2</v>
      </c>
      <c r="BU86" s="152">
        <f t="shared" si="67"/>
        <v>8.2210633333333227E-2</v>
      </c>
      <c r="BV86" s="152">
        <f t="shared" si="67"/>
        <v>8.2210633333333227E-2</v>
      </c>
      <c r="BW86" s="152">
        <f t="shared" si="67"/>
        <v>8.2210633333333227E-2</v>
      </c>
      <c r="BX86" s="152">
        <f t="shared" si="67"/>
        <v>8.2210633333333227E-2</v>
      </c>
      <c r="BY86" s="152">
        <f t="shared" si="67"/>
        <v>8.2210633333333227E-2</v>
      </c>
      <c r="BZ86" s="152">
        <f t="shared" si="67"/>
        <v>8.2210633333333227E-2</v>
      </c>
      <c r="CA86" s="152">
        <f t="shared" si="67"/>
        <v>8.2210633333333227E-2</v>
      </c>
      <c r="CB86" s="152">
        <f t="shared" si="67"/>
        <v>8.2210633333333227E-2</v>
      </c>
      <c r="CC86" s="152">
        <f t="shared" si="67"/>
        <v>8.2210633333333227E-2</v>
      </c>
      <c r="CD86" s="152">
        <f t="shared" si="67"/>
        <v>8.2210633333333227E-2</v>
      </c>
      <c r="CE86" s="152">
        <f t="shared" si="67"/>
        <v>8.2210633333333227E-2</v>
      </c>
      <c r="CF86" s="152">
        <f t="shared" si="67"/>
        <v>8.2210633333333227E-2</v>
      </c>
      <c r="CG86" s="152">
        <f t="shared" si="67"/>
        <v>8.2210633333333227E-2</v>
      </c>
      <c r="CH86" s="152">
        <f t="shared" si="67"/>
        <v>8.2210633333333227E-2</v>
      </c>
      <c r="CI86" s="152">
        <f t="shared" ref="CI86:CZ86" si="68">CI84+CI85</f>
        <v>8.2210633333333227E-2</v>
      </c>
      <c r="CJ86" s="152">
        <f t="shared" si="68"/>
        <v>8.2210633333333227E-2</v>
      </c>
      <c r="CK86" s="152">
        <f t="shared" si="68"/>
        <v>8.2210633333333227E-2</v>
      </c>
      <c r="CL86" s="152">
        <f t="shared" si="68"/>
        <v>8.2210633333333227E-2</v>
      </c>
      <c r="CM86" s="152">
        <f t="shared" si="68"/>
        <v>8.2210633333333227E-2</v>
      </c>
      <c r="CN86" s="152">
        <f t="shared" si="68"/>
        <v>8.2210633333333227E-2</v>
      </c>
      <c r="CO86" s="152">
        <f t="shared" si="68"/>
        <v>8.2210633333333227E-2</v>
      </c>
      <c r="CP86" s="152">
        <f t="shared" si="68"/>
        <v>8.2210633333333227E-2</v>
      </c>
      <c r="CQ86" s="152">
        <f t="shared" si="68"/>
        <v>8.2210633333333227E-2</v>
      </c>
      <c r="CR86" s="152">
        <f t="shared" si="68"/>
        <v>8.2210633333333227E-2</v>
      </c>
      <c r="CS86" s="152">
        <f t="shared" si="68"/>
        <v>8.2210633333333227E-2</v>
      </c>
      <c r="CT86" s="152">
        <f t="shared" si="68"/>
        <v>8.2210633333333227E-2</v>
      </c>
      <c r="CU86" s="152">
        <f t="shared" si="68"/>
        <v>8.2210633333333227E-2</v>
      </c>
      <c r="CV86" s="152">
        <f t="shared" si="68"/>
        <v>8.2210633333333227E-2</v>
      </c>
      <c r="CW86" s="152">
        <f t="shared" si="68"/>
        <v>8.2210633333333227E-2</v>
      </c>
      <c r="CX86" s="152">
        <f t="shared" si="68"/>
        <v>8.2210633333333227E-2</v>
      </c>
      <c r="CY86" s="152">
        <f t="shared" si="68"/>
        <v>8.2210633333333227E-2</v>
      </c>
      <c r="CZ86" s="179">
        <f t="shared" si="68"/>
        <v>8.2210633333333227E-2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0.11554396666666668</v>
      </c>
      <c r="M87" s="145">
        <f t="shared" ref="M87:BX87" si="69">M86+L87</f>
        <v>0.1977546</v>
      </c>
      <c r="N87" s="145">
        <f t="shared" si="69"/>
        <v>0.27996523333333334</v>
      </c>
      <c r="O87" s="145">
        <f t="shared" si="69"/>
        <v>0.27996523333333334</v>
      </c>
      <c r="P87" s="145">
        <f t="shared" si="69"/>
        <v>0.36217585844560335</v>
      </c>
      <c r="Q87" s="145">
        <f t="shared" si="69"/>
        <v>0.44438649177893669</v>
      </c>
      <c r="R87" s="145">
        <f t="shared" si="69"/>
        <v>0.44438649177893669</v>
      </c>
      <c r="S87" s="145">
        <f t="shared" si="69"/>
        <v>0.5265971168912067</v>
      </c>
      <c r="T87" s="145">
        <f t="shared" si="69"/>
        <v>0.60880775022454003</v>
      </c>
      <c r="U87" s="145">
        <f t="shared" si="69"/>
        <v>0.69101838355787337</v>
      </c>
      <c r="V87" s="145">
        <f t="shared" si="69"/>
        <v>0.69101838355787337</v>
      </c>
      <c r="W87" s="145">
        <f t="shared" si="69"/>
        <v>0.77322900867014344</v>
      </c>
      <c r="X87" s="145">
        <f t="shared" si="69"/>
        <v>0.85543964200347677</v>
      </c>
      <c r="Y87" s="145">
        <f t="shared" si="69"/>
        <v>0.93765027533681011</v>
      </c>
      <c r="Z87" s="145">
        <f t="shared" si="69"/>
        <v>1.0198609086701433</v>
      </c>
      <c r="AA87" s="145">
        <f t="shared" si="69"/>
        <v>1.1020715420034766</v>
      </c>
      <c r="AB87" s="145">
        <f t="shared" si="69"/>
        <v>1.1842821753368098</v>
      </c>
      <c r="AC87" s="145">
        <f t="shared" si="69"/>
        <v>1.266492808670143</v>
      </c>
      <c r="AD87" s="145">
        <f t="shared" si="69"/>
        <v>1.3487034420034762</v>
      </c>
      <c r="AE87" s="145">
        <f t="shared" si="69"/>
        <v>1.4309140753368095</v>
      </c>
      <c r="AF87" s="145">
        <f t="shared" si="69"/>
        <v>1.5131247086701427</v>
      </c>
      <c r="AG87" s="145">
        <f t="shared" si="69"/>
        <v>1.5953353420034759</v>
      </c>
      <c r="AH87" s="145">
        <f t="shared" si="69"/>
        <v>1.6775459753368092</v>
      </c>
      <c r="AI87" s="145">
        <f t="shared" si="69"/>
        <v>1.7597566086701424</v>
      </c>
      <c r="AJ87" s="145">
        <f t="shared" si="69"/>
        <v>1.8419672420034756</v>
      </c>
      <c r="AK87" s="145">
        <f t="shared" si="69"/>
        <v>1.9241778753368088</v>
      </c>
      <c r="AL87" s="145">
        <f t="shared" si="69"/>
        <v>2.0063885086701418</v>
      </c>
      <c r="AM87" s="145">
        <f t="shared" si="69"/>
        <v>2.0885991420034751</v>
      </c>
      <c r="AN87" s="145">
        <f t="shared" si="69"/>
        <v>2.1708097753368083</v>
      </c>
      <c r="AO87" s="145">
        <f t="shared" si="69"/>
        <v>2.2530204086701415</v>
      </c>
      <c r="AP87" s="145">
        <f t="shared" si="69"/>
        <v>2.3352310420034748</v>
      </c>
      <c r="AQ87" s="145">
        <f t="shared" si="69"/>
        <v>2.417441675336808</v>
      </c>
      <c r="AR87" s="145">
        <f t="shared" si="69"/>
        <v>2.4996523086701412</v>
      </c>
      <c r="AS87" s="145">
        <f t="shared" si="69"/>
        <v>2.5818629420034744</v>
      </c>
      <c r="AT87" s="145">
        <f t="shared" si="69"/>
        <v>2.6640735753368077</v>
      </c>
      <c r="AU87" s="145">
        <f t="shared" si="69"/>
        <v>2.7462842086701409</v>
      </c>
      <c r="AV87" s="145">
        <f t="shared" si="69"/>
        <v>2.8284948420034741</v>
      </c>
      <c r="AW87" s="145">
        <f t="shared" si="69"/>
        <v>2.9107054753368073</v>
      </c>
      <c r="AX87" s="145">
        <f t="shared" si="69"/>
        <v>2.9929161086701406</v>
      </c>
      <c r="AY87" s="145">
        <f t="shared" si="69"/>
        <v>3.0751267420034738</v>
      </c>
      <c r="AZ87" s="145">
        <f t="shared" si="69"/>
        <v>3.157337375336807</v>
      </c>
      <c r="BA87" s="145">
        <f t="shared" si="69"/>
        <v>3.2395480086701403</v>
      </c>
      <c r="BB87" s="145">
        <f t="shared" si="69"/>
        <v>3.3217586420034735</v>
      </c>
      <c r="BC87" s="145">
        <f t="shared" si="69"/>
        <v>3.4039692753368067</v>
      </c>
      <c r="BD87" s="145">
        <f t="shared" si="69"/>
        <v>3.4861799086701399</v>
      </c>
      <c r="BE87" s="145">
        <f t="shared" si="69"/>
        <v>3.5683905420034732</v>
      </c>
      <c r="BF87" s="145">
        <f t="shared" si="69"/>
        <v>3.6506011753368064</v>
      </c>
      <c r="BG87" s="145">
        <f t="shared" si="69"/>
        <v>3.7328118086701396</v>
      </c>
      <c r="BH87" s="145">
        <f t="shared" si="69"/>
        <v>3.8150224420034728</v>
      </c>
      <c r="BI87" s="145">
        <f t="shared" si="69"/>
        <v>3.8972330753368061</v>
      </c>
      <c r="BJ87" s="145">
        <f t="shared" si="69"/>
        <v>3.9794437086701393</v>
      </c>
      <c r="BK87" s="145">
        <f t="shared" si="69"/>
        <v>4.0616543420034734</v>
      </c>
      <c r="BL87" s="145">
        <f t="shared" si="69"/>
        <v>4.1438649753368066</v>
      </c>
      <c r="BM87" s="145">
        <f t="shared" si="69"/>
        <v>4.2260756086701399</v>
      </c>
      <c r="BN87" s="145">
        <f t="shared" si="69"/>
        <v>4.3082862420034731</v>
      </c>
      <c r="BO87" s="145">
        <f t="shared" si="69"/>
        <v>4.3904968753368063</v>
      </c>
      <c r="BP87" s="145">
        <f t="shared" si="69"/>
        <v>4.4727075086701396</v>
      </c>
      <c r="BQ87" s="145">
        <f t="shared" si="69"/>
        <v>4.5549181420034728</v>
      </c>
      <c r="BR87" s="145">
        <f t="shared" si="69"/>
        <v>4.637128775336806</v>
      </c>
      <c r="BS87" s="145">
        <f t="shared" si="69"/>
        <v>4.7193394086701392</v>
      </c>
      <c r="BT87" s="145">
        <f t="shared" si="69"/>
        <v>4.8015500420034725</v>
      </c>
      <c r="BU87" s="145">
        <f t="shared" si="69"/>
        <v>4.8837606753368057</v>
      </c>
      <c r="BV87" s="145">
        <f t="shared" si="69"/>
        <v>4.9659713086701389</v>
      </c>
      <c r="BW87" s="145">
        <f t="shared" si="69"/>
        <v>5.0481819420034721</v>
      </c>
      <c r="BX87" s="145">
        <f t="shared" si="69"/>
        <v>5.1303925753368054</v>
      </c>
      <c r="BY87" s="145">
        <f t="shared" ref="BY87:CZ87" si="70">BY86+BX87</f>
        <v>5.2126032086701386</v>
      </c>
      <c r="BZ87" s="145">
        <f t="shared" si="70"/>
        <v>5.2948138420034718</v>
      </c>
      <c r="CA87" s="145">
        <f t="shared" si="70"/>
        <v>5.3770244753368051</v>
      </c>
      <c r="CB87" s="145">
        <f t="shared" si="70"/>
        <v>5.4592351086701383</v>
      </c>
      <c r="CC87" s="145">
        <f t="shared" si="70"/>
        <v>5.5414457420034715</v>
      </c>
      <c r="CD87" s="145">
        <f t="shared" si="70"/>
        <v>5.6236563753368047</v>
      </c>
      <c r="CE87" s="145">
        <f t="shared" si="70"/>
        <v>5.705867008670138</v>
      </c>
      <c r="CF87" s="145">
        <f t="shared" si="70"/>
        <v>5.7880776420034712</v>
      </c>
      <c r="CG87" s="145">
        <f t="shared" si="70"/>
        <v>5.8702882753368044</v>
      </c>
      <c r="CH87" s="145">
        <f t="shared" si="70"/>
        <v>5.9524989086701376</v>
      </c>
      <c r="CI87" s="145">
        <f t="shared" si="70"/>
        <v>6.0347095420034709</v>
      </c>
      <c r="CJ87" s="145">
        <f t="shared" si="70"/>
        <v>6.1169201753368041</v>
      </c>
      <c r="CK87" s="145">
        <f t="shared" si="70"/>
        <v>6.1991308086701373</v>
      </c>
      <c r="CL87" s="145">
        <f t="shared" si="70"/>
        <v>6.2813414420034706</v>
      </c>
      <c r="CM87" s="145">
        <f t="shared" si="70"/>
        <v>6.3635520753368038</v>
      </c>
      <c r="CN87" s="145">
        <f t="shared" si="70"/>
        <v>6.445762708670137</v>
      </c>
      <c r="CO87" s="145">
        <f t="shared" si="70"/>
        <v>6.5279733420034702</v>
      </c>
      <c r="CP87" s="145">
        <f t="shared" si="70"/>
        <v>6.6101839753368035</v>
      </c>
      <c r="CQ87" s="145">
        <f t="shared" si="70"/>
        <v>6.6923946086701367</v>
      </c>
      <c r="CR87" s="145">
        <f t="shared" si="70"/>
        <v>6.7746052420034699</v>
      </c>
      <c r="CS87" s="145">
        <f t="shared" si="70"/>
        <v>6.8568158753368031</v>
      </c>
      <c r="CT87" s="145">
        <f t="shared" si="70"/>
        <v>6.9390265086701364</v>
      </c>
      <c r="CU87" s="145">
        <f t="shared" si="70"/>
        <v>7.0212371420034696</v>
      </c>
      <c r="CV87" s="145">
        <f t="shared" si="70"/>
        <v>7.1034477753368028</v>
      </c>
      <c r="CW87" s="145">
        <f t="shared" si="70"/>
        <v>7.1856584086701361</v>
      </c>
      <c r="CX87" s="145">
        <f t="shared" si="70"/>
        <v>7.2678690420034693</v>
      </c>
      <c r="CY87" s="145">
        <f t="shared" si="70"/>
        <v>7.3500796753368025</v>
      </c>
      <c r="CZ87" s="164">
        <f t="shared" si="70"/>
        <v>7.4322903086701357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71">E54</f>
        <v>0</v>
      </c>
      <c r="F88" s="166">
        <f t="shared" si="71"/>
        <v>0</v>
      </c>
      <c r="G88" s="166">
        <f t="shared" si="71"/>
        <v>0</v>
      </c>
      <c r="H88" s="166">
        <f t="shared" si="71"/>
        <v>0</v>
      </c>
      <c r="I88" s="166">
        <f t="shared" si="71"/>
        <v>0</v>
      </c>
      <c r="J88" s="166">
        <f t="shared" si="71"/>
        <v>0</v>
      </c>
      <c r="K88" s="166">
        <f t="shared" si="71"/>
        <v>0</v>
      </c>
      <c r="L88" s="166">
        <f>L$54</f>
        <v>0.11554396666666668</v>
      </c>
      <c r="M88" s="166">
        <f>M$54</f>
        <v>8.2210633333333324E-2</v>
      </c>
      <c r="N88" s="166">
        <f>N$54</f>
        <v>8.2210633333333338E-2</v>
      </c>
      <c r="O88" s="166">
        <f>O54</f>
        <v>0</v>
      </c>
      <c r="P88" s="166">
        <f>P$54</f>
        <v>8.2210625112270008E-2</v>
      </c>
      <c r="Q88" s="166">
        <f>Q$54</f>
        <v>8.2210633333333338E-2</v>
      </c>
      <c r="R88" s="166">
        <f>R54</f>
        <v>0</v>
      </c>
      <c r="S88" s="166">
        <f>S$54</f>
        <v>8.2210625112269953E-2</v>
      </c>
      <c r="T88" s="166">
        <f>T$54</f>
        <v>8.2210633333333338E-2</v>
      </c>
      <c r="U88" s="166">
        <f>U$54</f>
        <v>8.2210633333333338E-2</v>
      </c>
      <c r="V88" s="166">
        <f>V54</f>
        <v>0</v>
      </c>
      <c r="W88" s="166">
        <f t="shared" ref="W88:CH88" si="72">W$54</f>
        <v>8.2210625112270064E-2</v>
      </c>
      <c r="X88" s="166">
        <f t="shared" si="72"/>
        <v>8.2210633333333338E-2</v>
      </c>
      <c r="Y88" s="166">
        <f t="shared" si="72"/>
        <v>8.2210633333333338E-2</v>
      </c>
      <c r="Z88" s="166">
        <f t="shared" si="72"/>
        <v>8.2210633333333338E-2</v>
      </c>
      <c r="AA88" s="166">
        <f t="shared" si="72"/>
        <v>8.2210633333333449E-2</v>
      </c>
      <c r="AB88" s="166">
        <f t="shared" si="72"/>
        <v>8.2210633333333227E-2</v>
      </c>
      <c r="AC88" s="166">
        <f t="shared" si="72"/>
        <v>8.2210633333333227E-2</v>
      </c>
      <c r="AD88" s="166">
        <f t="shared" si="72"/>
        <v>8.2210633333333227E-2</v>
      </c>
      <c r="AE88" s="166">
        <f t="shared" si="72"/>
        <v>8.2210633333333227E-2</v>
      </c>
      <c r="AF88" s="166">
        <f t="shared" si="72"/>
        <v>8.2210633333333227E-2</v>
      </c>
      <c r="AG88" s="166">
        <f t="shared" si="72"/>
        <v>8.2210633333333227E-2</v>
      </c>
      <c r="AH88" s="166">
        <f t="shared" si="72"/>
        <v>8.2210633333333227E-2</v>
      </c>
      <c r="AI88" s="166">
        <f t="shared" si="72"/>
        <v>8.2210633333333227E-2</v>
      </c>
      <c r="AJ88" s="166">
        <f t="shared" si="72"/>
        <v>8.2210633333333227E-2</v>
      </c>
      <c r="AK88" s="166">
        <f t="shared" si="72"/>
        <v>8.2210633333333227E-2</v>
      </c>
      <c r="AL88" s="166">
        <f t="shared" si="72"/>
        <v>8.2210633333333227E-2</v>
      </c>
      <c r="AM88" s="166">
        <f t="shared" si="72"/>
        <v>8.2210633333333227E-2</v>
      </c>
      <c r="AN88" s="166">
        <f t="shared" si="72"/>
        <v>8.2210633333333227E-2</v>
      </c>
      <c r="AO88" s="166">
        <f t="shared" si="72"/>
        <v>8.2210633333333227E-2</v>
      </c>
      <c r="AP88" s="166">
        <f t="shared" si="72"/>
        <v>8.2210633333333227E-2</v>
      </c>
      <c r="AQ88" s="166">
        <f t="shared" si="72"/>
        <v>8.2210633333333227E-2</v>
      </c>
      <c r="AR88" s="166">
        <f t="shared" si="72"/>
        <v>8.2210633333333227E-2</v>
      </c>
      <c r="AS88" s="166">
        <f t="shared" si="72"/>
        <v>8.2210633333333227E-2</v>
      </c>
      <c r="AT88" s="166">
        <f t="shared" si="72"/>
        <v>8.2210633333333227E-2</v>
      </c>
      <c r="AU88" s="166">
        <f t="shared" si="72"/>
        <v>8.2210633333333227E-2</v>
      </c>
      <c r="AV88" s="166">
        <f t="shared" si="72"/>
        <v>8.2210633333333227E-2</v>
      </c>
      <c r="AW88" s="166">
        <f t="shared" si="72"/>
        <v>8.2210633333333227E-2</v>
      </c>
      <c r="AX88" s="166">
        <f t="shared" si="72"/>
        <v>8.2210633333333227E-2</v>
      </c>
      <c r="AY88" s="166">
        <f t="shared" si="72"/>
        <v>8.2210633333333227E-2</v>
      </c>
      <c r="AZ88" s="166">
        <f t="shared" si="72"/>
        <v>8.2210633333333227E-2</v>
      </c>
      <c r="BA88" s="166">
        <f t="shared" si="72"/>
        <v>8.2210633333333227E-2</v>
      </c>
      <c r="BB88" s="166">
        <f t="shared" si="72"/>
        <v>8.2210633333333227E-2</v>
      </c>
      <c r="BC88" s="166">
        <f t="shared" si="72"/>
        <v>8.2210633333333227E-2</v>
      </c>
      <c r="BD88" s="166">
        <f t="shared" si="72"/>
        <v>8.2210633333333227E-2</v>
      </c>
      <c r="BE88" s="166">
        <f t="shared" si="72"/>
        <v>8.2210633333333227E-2</v>
      </c>
      <c r="BF88" s="166">
        <f t="shared" si="72"/>
        <v>8.2210633333333227E-2</v>
      </c>
      <c r="BG88" s="166">
        <f t="shared" si="72"/>
        <v>8.2210633333333227E-2</v>
      </c>
      <c r="BH88" s="166">
        <f t="shared" si="72"/>
        <v>8.2210633333333227E-2</v>
      </c>
      <c r="BI88" s="166">
        <f t="shared" si="72"/>
        <v>8.2210633333333227E-2</v>
      </c>
      <c r="BJ88" s="166">
        <f t="shared" si="72"/>
        <v>8.2210633333333227E-2</v>
      </c>
      <c r="BK88" s="166">
        <f t="shared" si="72"/>
        <v>8.2210633333333227E-2</v>
      </c>
      <c r="BL88" s="166">
        <f t="shared" si="72"/>
        <v>8.2210633333333227E-2</v>
      </c>
      <c r="BM88" s="166">
        <f t="shared" si="72"/>
        <v>8.2210633333333227E-2</v>
      </c>
      <c r="BN88" s="166">
        <f t="shared" si="72"/>
        <v>8.2210633333333227E-2</v>
      </c>
      <c r="BO88" s="166">
        <f t="shared" si="72"/>
        <v>8.2210633333333227E-2</v>
      </c>
      <c r="BP88" s="166">
        <f t="shared" si="72"/>
        <v>8.2210633333333227E-2</v>
      </c>
      <c r="BQ88" s="166">
        <f t="shared" si="72"/>
        <v>8.2210633333333227E-2</v>
      </c>
      <c r="BR88" s="166">
        <f t="shared" si="72"/>
        <v>8.2210633333333227E-2</v>
      </c>
      <c r="BS88" s="166">
        <f t="shared" si="72"/>
        <v>8.2210633333333227E-2</v>
      </c>
      <c r="BT88" s="166">
        <f t="shared" si="72"/>
        <v>8.2210633333333227E-2</v>
      </c>
      <c r="BU88" s="166">
        <f t="shared" si="72"/>
        <v>8.2210633333333227E-2</v>
      </c>
      <c r="BV88" s="166">
        <f t="shared" si="72"/>
        <v>8.2210633333333227E-2</v>
      </c>
      <c r="BW88" s="166">
        <f t="shared" si="72"/>
        <v>8.2210633333333227E-2</v>
      </c>
      <c r="BX88" s="166">
        <f t="shared" si="72"/>
        <v>8.2210633333333227E-2</v>
      </c>
      <c r="BY88" s="166">
        <f t="shared" si="72"/>
        <v>8.2210633333333227E-2</v>
      </c>
      <c r="BZ88" s="166">
        <f t="shared" si="72"/>
        <v>8.2210633333333227E-2</v>
      </c>
      <c r="CA88" s="166">
        <f t="shared" si="72"/>
        <v>8.2210633333333227E-2</v>
      </c>
      <c r="CB88" s="166">
        <f t="shared" si="72"/>
        <v>8.2210633333333227E-2</v>
      </c>
      <c r="CC88" s="166">
        <f t="shared" si="72"/>
        <v>8.2210633333333227E-2</v>
      </c>
      <c r="CD88" s="166">
        <f t="shared" si="72"/>
        <v>8.2210633333333227E-2</v>
      </c>
      <c r="CE88" s="166">
        <f t="shared" si="72"/>
        <v>8.2210633333333227E-2</v>
      </c>
      <c r="CF88" s="166">
        <f t="shared" si="72"/>
        <v>8.2210633333333227E-2</v>
      </c>
      <c r="CG88" s="166">
        <f t="shared" si="72"/>
        <v>8.2210633333333227E-2</v>
      </c>
      <c r="CH88" s="166">
        <f t="shared" si="72"/>
        <v>8.2210633333333227E-2</v>
      </c>
      <c r="CI88" s="166">
        <f t="shared" ref="CI88:CZ88" si="73">CI$54</f>
        <v>8.2210633333333227E-2</v>
      </c>
      <c r="CJ88" s="166">
        <f t="shared" si="73"/>
        <v>8.2210633333333227E-2</v>
      </c>
      <c r="CK88" s="166">
        <f t="shared" si="73"/>
        <v>8.2210633333333227E-2</v>
      </c>
      <c r="CL88" s="166">
        <f t="shared" si="73"/>
        <v>8.2210633333333227E-2</v>
      </c>
      <c r="CM88" s="166">
        <f t="shared" si="73"/>
        <v>8.2210633333333227E-2</v>
      </c>
      <c r="CN88" s="166">
        <f t="shared" si="73"/>
        <v>8.2210633333333227E-2</v>
      </c>
      <c r="CO88" s="166">
        <f t="shared" si="73"/>
        <v>8.2210633333333227E-2</v>
      </c>
      <c r="CP88" s="166">
        <f t="shared" si="73"/>
        <v>8.2210633333333227E-2</v>
      </c>
      <c r="CQ88" s="166">
        <f t="shared" si="73"/>
        <v>8.2210633333333227E-2</v>
      </c>
      <c r="CR88" s="166">
        <f t="shared" si="73"/>
        <v>8.2210633333333227E-2</v>
      </c>
      <c r="CS88" s="166">
        <f t="shared" si="73"/>
        <v>8.2210633333333227E-2</v>
      </c>
      <c r="CT88" s="166">
        <f t="shared" si="73"/>
        <v>8.2210633333333227E-2</v>
      </c>
      <c r="CU88" s="166">
        <f t="shared" si="73"/>
        <v>8.2210633333333227E-2</v>
      </c>
      <c r="CV88" s="166">
        <f t="shared" si="73"/>
        <v>8.2210633333333227E-2</v>
      </c>
      <c r="CW88" s="166">
        <f t="shared" si="73"/>
        <v>8.2210633333333227E-2</v>
      </c>
      <c r="CX88" s="166">
        <f t="shared" si="73"/>
        <v>8.2210633333333227E-2</v>
      </c>
      <c r="CY88" s="166">
        <f t="shared" si="73"/>
        <v>8.2210633333333227E-2</v>
      </c>
      <c r="CZ88" s="175">
        <f t="shared" si="73"/>
        <v>8.2210633333333227E-2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0</v>
      </c>
      <c r="M89" s="121">
        <f>$E$70</f>
        <v>0</v>
      </c>
      <c r="N89" s="121">
        <f>$E$70</f>
        <v>0</v>
      </c>
      <c r="O89" s="121"/>
      <c r="P89" s="121">
        <f>$E$70</f>
        <v>0</v>
      </c>
      <c r="Q89" s="121">
        <f>$E$70</f>
        <v>0</v>
      </c>
      <c r="R89" s="121"/>
      <c r="S89" s="121">
        <f>$E$70</f>
        <v>0</v>
      </c>
      <c r="T89" s="121">
        <f>$E$70</f>
        <v>0</v>
      </c>
      <c r="U89" s="121">
        <f>$E$70</f>
        <v>0</v>
      </c>
      <c r="V89" s="121"/>
      <c r="W89" s="121">
        <f t="shared" ref="W89:CH89" si="74">$E$70</f>
        <v>0</v>
      </c>
      <c r="X89" s="121">
        <f t="shared" si="74"/>
        <v>0</v>
      </c>
      <c r="Y89" s="121">
        <f t="shared" si="74"/>
        <v>0</v>
      </c>
      <c r="Z89" s="121">
        <f t="shared" si="74"/>
        <v>0</v>
      </c>
      <c r="AA89" s="121">
        <f t="shared" si="74"/>
        <v>0</v>
      </c>
      <c r="AB89" s="121">
        <f t="shared" si="74"/>
        <v>0</v>
      </c>
      <c r="AC89" s="121">
        <f t="shared" si="74"/>
        <v>0</v>
      </c>
      <c r="AD89" s="121">
        <f t="shared" si="74"/>
        <v>0</v>
      </c>
      <c r="AE89" s="121">
        <f t="shared" si="74"/>
        <v>0</v>
      </c>
      <c r="AF89" s="121">
        <f t="shared" si="74"/>
        <v>0</v>
      </c>
      <c r="AG89" s="121">
        <f t="shared" si="74"/>
        <v>0</v>
      </c>
      <c r="AH89" s="121">
        <f t="shared" si="74"/>
        <v>0</v>
      </c>
      <c r="AI89" s="121">
        <f t="shared" si="74"/>
        <v>0</v>
      </c>
      <c r="AJ89" s="121">
        <f t="shared" si="74"/>
        <v>0</v>
      </c>
      <c r="AK89" s="121">
        <f t="shared" si="74"/>
        <v>0</v>
      </c>
      <c r="AL89" s="121">
        <f t="shared" si="74"/>
        <v>0</v>
      </c>
      <c r="AM89" s="121">
        <f t="shared" si="74"/>
        <v>0</v>
      </c>
      <c r="AN89" s="121">
        <f t="shared" si="74"/>
        <v>0</v>
      </c>
      <c r="AO89" s="121">
        <f t="shared" si="74"/>
        <v>0</v>
      </c>
      <c r="AP89" s="121">
        <f t="shared" si="74"/>
        <v>0</v>
      </c>
      <c r="AQ89" s="121">
        <f t="shared" si="74"/>
        <v>0</v>
      </c>
      <c r="AR89" s="121">
        <f t="shared" si="74"/>
        <v>0</v>
      </c>
      <c r="AS89" s="121">
        <f t="shared" si="74"/>
        <v>0</v>
      </c>
      <c r="AT89" s="121">
        <f t="shared" si="74"/>
        <v>0</v>
      </c>
      <c r="AU89" s="121">
        <f t="shared" si="74"/>
        <v>0</v>
      </c>
      <c r="AV89" s="121">
        <f t="shared" si="74"/>
        <v>0</v>
      </c>
      <c r="AW89" s="121">
        <f t="shared" si="74"/>
        <v>0</v>
      </c>
      <c r="AX89" s="121">
        <f t="shared" si="74"/>
        <v>0</v>
      </c>
      <c r="AY89" s="121">
        <f t="shared" si="74"/>
        <v>0</v>
      </c>
      <c r="AZ89" s="121">
        <f t="shared" si="74"/>
        <v>0</v>
      </c>
      <c r="BA89" s="121">
        <f t="shared" si="74"/>
        <v>0</v>
      </c>
      <c r="BB89" s="121">
        <f t="shared" si="74"/>
        <v>0</v>
      </c>
      <c r="BC89" s="121">
        <f t="shared" si="74"/>
        <v>0</v>
      </c>
      <c r="BD89" s="121">
        <f t="shared" si="74"/>
        <v>0</v>
      </c>
      <c r="BE89" s="121">
        <f t="shared" si="74"/>
        <v>0</v>
      </c>
      <c r="BF89" s="121">
        <f t="shared" si="74"/>
        <v>0</v>
      </c>
      <c r="BG89" s="121">
        <f t="shared" si="74"/>
        <v>0</v>
      </c>
      <c r="BH89" s="121">
        <f t="shared" si="74"/>
        <v>0</v>
      </c>
      <c r="BI89" s="121">
        <f t="shared" si="74"/>
        <v>0</v>
      </c>
      <c r="BJ89" s="121">
        <f t="shared" si="74"/>
        <v>0</v>
      </c>
      <c r="BK89" s="121">
        <f t="shared" si="74"/>
        <v>0</v>
      </c>
      <c r="BL89" s="121">
        <f t="shared" si="74"/>
        <v>0</v>
      </c>
      <c r="BM89" s="121">
        <f t="shared" si="74"/>
        <v>0</v>
      </c>
      <c r="BN89" s="121">
        <f t="shared" si="74"/>
        <v>0</v>
      </c>
      <c r="BO89" s="121">
        <f t="shared" si="74"/>
        <v>0</v>
      </c>
      <c r="BP89" s="121">
        <f t="shared" si="74"/>
        <v>0</v>
      </c>
      <c r="BQ89" s="121">
        <f t="shared" si="74"/>
        <v>0</v>
      </c>
      <c r="BR89" s="121">
        <f t="shared" si="74"/>
        <v>0</v>
      </c>
      <c r="BS89" s="121">
        <f t="shared" si="74"/>
        <v>0</v>
      </c>
      <c r="BT89" s="121">
        <f t="shared" si="74"/>
        <v>0</v>
      </c>
      <c r="BU89" s="121">
        <f t="shared" si="74"/>
        <v>0</v>
      </c>
      <c r="BV89" s="121">
        <f t="shared" si="74"/>
        <v>0</v>
      </c>
      <c r="BW89" s="121">
        <f t="shared" si="74"/>
        <v>0</v>
      </c>
      <c r="BX89" s="121">
        <f t="shared" si="74"/>
        <v>0</v>
      </c>
      <c r="BY89" s="121">
        <f t="shared" si="74"/>
        <v>0</v>
      </c>
      <c r="BZ89" s="121">
        <f t="shared" si="74"/>
        <v>0</v>
      </c>
      <c r="CA89" s="121">
        <f t="shared" si="74"/>
        <v>0</v>
      </c>
      <c r="CB89" s="121">
        <f t="shared" si="74"/>
        <v>0</v>
      </c>
      <c r="CC89" s="121">
        <f t="shared" si="74"/>
        <v>0</v>
      </c>
      <c r="CD89" s="121">
        <f t="shared" si="74"/>
        <v>0</v>
      </c>
      <c r="CE89" s="121">
        <f t="shared" si="74"/>
        <v>0</v>
      </c>
      <c r="CF89" s="121">
        <f t="shared" si="74"/>
        <v>0</v>
      </c>
      <c r="CG89" s="121">
        <f t="shared" si="74"/>
        <v>0</v>
      </c>
      <c r="CH89" s="121">
        <f t="shared" si="74"/>
        <v>0</v>
      </c>
      <c r="CI89" s="121">
        <f t="shared" ref="CI89:CZ89" si="75">$E$70</f>
        <v>0</v>
      </c>
      <c r="CJ89" s="121">
        <f t="shared" si="75"/>
        <v>0</v>
      </c>
      <c r="CK89" s="121">
        <f t="shared" si="75"/>
        <v>0</v>
      </c>
      <c r="CL89" s="121">
        <f t="shared" si="75"/>
        <v>0</v>
      </c>
      <c r="CM89" s="121">
        <f t="shared" si="75"/>
        <v>0</v>
      </c>
      <c r="CN89" s="121">
        <f t="shared" si="75"/>
        <v>0</v>
      </c>
      <c r="CO89" s="121">
        <f t="shared" si="75"/>
        <v>0</v>
      </c>
      <c r="CP89" s="121">
        <f t="shared" si="75"/>
        <v>0</v>
      </c>
      <c r="CQ89" s="121">
        <f t="shared" si="75"/>
        <v>0</v>
      </c>
      <c r="CR89" s="121">
        <f t="shared" si="75"/>
        <v>0</v>
      </c>
      <c r="CS89" s="121">
        <f t="shared" si="75"/>
        <v>0</v>
      </c>
      <c r="CT89" s="121">
        <f t="shared" si="75"/>
        <v>0</v>
      </c>
      <c r="CU89" s="121">
        <f t="shared" si="75"/>
        <v>0</v>
      </c>
      <c r="CV89" s="121">
        <f t="shared" si="75"/>
        <v>0</v>
      </c>
      <c r="CW89" s="121">
        <f t="shared" si="75"/>
        <v>0</v>
      </c>
      <c r="CX89" s="121">
        <f t="shared" si="75"/>
        <v>0</v>
      </c>
      <c r="CY89" s="121">
        <f t="shared" si="75"/>
        <v>0</v>
      </c>
      <c r="CZ89" s="160">
        <f t="shared" si="75"/>
        <v>0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0.11554396666666668</v>
      </c>
      <c r="M90" s="152">
        <f>M88+M89</f>
        <v>8.2210633333333324E-2</v>
      </c>
      <c r="N90" s="152">
        <f>N88+N89</f>
        <v>8.2210633333333338E-2</v>
      </c>
      <c r="O90" s="121"/>
      <c r="P90" s="152">
        <f>P88+P89</f>
        <v>8.2210625112270008E-2</v>
      </c>
      <c r="Q90" s="152">
        <f>Q88+Q89</f>
        <v>8.2210633333333338E-2</v>
      </c>
      <c r="R90" s="121"/>
      <c r="S90" s="152">
        <f>S88+S89</f>
        <v>8.2210625112269953E-2</v>
      </c>
      <c r="T90" s="152">
        <f>T88+T89</f>
        <v>8.2210633333333338E-2</v>
      </c>
      <c r="U90" s="152">
        <f>U88+U89</f>
        <v>8.2210633333333338E-2</v>
      </c>
      <c r="V90" s="121"/>
      <c r="W90" s="152">
        <f t="shared" ref="W90:CH90" si="76">W88+W89</f>
        <v>8.2210625112270064E-2</v>
      </c>
      <c r="X90" s="152">
        <f t="shared" si="76"/>
        <v>8.2210633333333338E-2</v>
      </c>
      <c r="Y90" s="152">
        <f t="shared" si="76"/>
        <v>8.2210633333333338E-2</v>
      </c>
      <c r="Z90" s="152">
        <f t="shared" si="76"/>
        <v>8.2210633333333338E-2</v>
      </c>
      <c r="AA90" s="152">
        <f t="shared" si="76"/>
        <v>8.2210633333333449E-2</v>
      </c>
      <c r="AB90" s="152">
        <f t="shared" si="76"/>
        <v>8.2210633333333227E-2</v>
      </c>
      <c r="AC90" s="152">
        <f t="shared" si="76"/>
        <v>8.2210633333333227E-2</v>
      </c>
      <c r="AD90" s="152">
        <f t="shared" si="76"/>
        <v>8.2210633333333227E-2</v>
      </c>
      <c r="AE90" s="152">
        <f t="shared" si="76"/>
        <v>8.2210633333333227E-2</v>
      </c>
      <c r="AF90" s="152">
        <f t="shared" si="76"/>
        <v>8.2210633333333227E-2</v>
      </c>
      <c r="AG90" s="152">
        <f t="shared" si="76"/>
        <v>8.2210633333333227E-2</v>
      </c>
      <c r="AH90" s="152">
        <f t="shared" si="76"/>
        <v>8.2210633333333227E-2</v>
      </c>
      <c r="AI90" s="152">
        <f t="shared" si="76"/>
        <v>8.2210633333333227E-2</v>
      </c>
      <c r="AJ90" s="152">
        <f t="shared" si="76"/>
        <v>8.2210633333333227E-2</v>
      </c>
      <c r="AK90" s="152">
        <f t="shared" si="76"/>
        <v>8.2210633333333227E-2</v>
      </c>
      <c r="AL90" s="152">
        <f t="shared" si="76"/>
        <v>8.2210633333333227E-2</v>
      </c>
      <c r="AM90" s="152">
        <f t="shared" si="76"/>
        <v>8.2210633333333227E-2</v>
      </c>
      <c r="AN90" s="152">
        <f t="shared" si="76"/>
        <v>8.2210633333333227E-2</v>
      </c>
      <c r="AO90" s="152">
        <f t="shared" si="76"/>
        <v>8.2210633333333227E-2</v>
      </c>
      <c r="AP90" s="152">
        <f t="shared" si="76"/>
        <v>8.2210633333333227E-2</v>
      </c>
      <c r="AQ90" s="152">
        <f t="shared" si="76"/>
        <v>8.2210633333333227E-2</v>
      </c>
      <c r="AR90" s="152">
        <f t="shared" si="76"/>
        <v>8.2210633333333227E-2</v>
      </c>
      <c r="AS90" s="152">
        <f t="shared" si="76"/>
        <v>8.2210633333333227E-2</v>
      </c>
      <c r="AT90" s="152">
        <f t="shared" si="76"/>
        <v>8.2210633333333227E-2</v>
      </c>
      <c r="AU90" s="152">
        <f t="shared" si="76"/>
        <v>8.2210633333333227E-2</v>
      </c>
      <c r="AV90" s="152">
        <f t="shared" si="76"/>
        <v>8.2210633333333227E-2</v>
      </c>
      <c r="AW90" s="152">
        <f t="shared" si="76"/>
        <v>8.2210633333333227E-2</v>
      </c>
      <c r="AX90" s="152">
        <f t="shared" si="76"/>
        <v>8.2210633333333227E-2</v>
      </c>
      <c r="AY90" s="152">
        <f t="shared" si="76"/>
        <v>8.2210633333333227E-2</v>
      </c>
      <c r="AZ90" s="152">
        <f t="shared" si="76"/>
        <v>8.2210633333333227E-2</v>
      </c>
      <c r="BA90" s="152">
        <f t="shared" si="76"/>
        <v>8.2210633333333227E-2</v>
      </c>
      <c r="BB90" s="152">
        <f t="shared" si="76"/>
        <v>8.2210633333333227E-2</v>
      </c>
      <c r="BC90" s="152">
        <f t="shared" si="76"/>
        <v>8.2210633333333227E-2</v>
      </c>
      <c r="BD90" s="152">
        <f t="shared" si="76"/>
        <v>8.2210633333333227E-2</v>
      </c>
      <c r="BE90" s="152">
        <f t="shared" si="76"/>
        <v>8.2210633333333227E-2</v>
      </c>
      <c r="BF90" s="152">
        <f t="shared" si="76"/>
        <v>8.2210633333333227E-2</v>
      </c>
      <c r="BG90" s="152">
        <f t="shared" si="76"/>
        <v>8.2210633333333227E-2</v>
      </c>
      <c r="BH90" s="152">
        <f t="shared" si="76"/>
        <v>8.2210633333333227E-2</v>
      </c>
      <c r="BI90" s="152">
        <f t="shared" si="76"/>
        <v>8.2210633333333227E-2</v>
      </c>
      <c r="BJ90" s="152">
        <f t="shared" si="76"/>
        <v>8.2210633333333227E-2</v>
      </c>
      <c r="BK90" s="152">
        <f t="shared" si="76"/>
        <v>8.2210633333333227E-2</v>
      </c>
      <c r="BL90" s="152">
        <f t="shared" si="76"/>
        <v>8.2210633333333227E-2</v>
      </c>
      <c r="BM90" s="152">
        <f t="shared" si="76"/>
        <v>8.2210633333333227E-2</v>
      </c>
      <c r="BN90" s="152">
        <f t="shared" si="76"/>
        <v>8.2210633333333227E-2</v>
      </c>
      <c r="BO90" s="152">
        <f t="shared" si="76"/>
        <v>8.2210633333333227E-2</v>
      </c>
      <c r="BP90" s="152">
        <f t="shared" si="76"/>
        <v>8.2210633333333227E-2</v>
      </c>
      <c r="BQ90" s="152">
        <f t="shared" si="76"/>
        <v>8.2210633333333227E-2</v>
      </c>
      <c r="BR90" s="152">
        <f t="shared" si="76"/>
        <v>8.2210633333333227E-2</v>
      </c>
      <c r="BS90" s="152">
        <f t="shared" si="76"/>
        <v>8.2210633333333227E-2</v>
      </c>
      <c r="BT90" s="152">
        <f t="shared" si="76"/>
        <v>8.2210633333333227E-2</v>
      </c>
      <c r="BU90" s="152">
        <f t="shared" si="76"/>
        <v>8.2210633333333227E-2</v>
      </c>
      <c r="BV90" s="152">
        <f t="shared" si="76"/>
        <v>8.2210633333333227E-2</v>
      </c>
      <c r="BW90" s="152">
        <f t="shared" si="76"/>
        <v>8.2210633333333227E-2</v>
      </c>
      <c r="BX90" s="152">
        <f t="shared" si="76"/>
        <v>8.2210633333333227E-2</v>
      </c>
      <c r="BY90" s="152">
        <f t="shared" si="76"/>
        <v>8.2210633333333227E-2</v>
      </c>
      <c r="BZ90" s="152">
        <f t="shared" si="76"/>
        <v>8.2210633333333227E-2</v>
      </c>
      <c r="CA90" s="152">
        <f t="shared" si="76"/>
        <v>8.2210633333333227E-2</v>
      </c>
      <c r="CB90" s="152">
        <f t="shared" si="76"/>
        <v>8.2210633333333227E-2</v>
      </c>
      <c r="CC90" s="152">
        <f t="shared" si="76"/>
        <v>8.2210633333333227E-2</v>
      </c>
      <c r="CD90" s="152">
        <f t="shared" si="76"/>
        <v>8.2210633333333227E-2</v>
      </c>
      <c r="CE90" s="152">
        <f t="shared" si="76"/>
        <v>8.2210633333333227E-2</v>
      </c>
      <c r="CF90" s="152">
        <f t="shared" si="76"/>
        <v>8.2210633333333227E-2</v>
      </c>
      <c r="CG90" s="152">
        <f t="shared" si="76"/>
        <v>8.2210633333333227E-2</v>
      </c>
      <c r="CH90" s="152">
        <f t="shared" si="76"/>
        <v>8.2210633333333227E-2</v>
      </c>
      <c r="CI90" s="152">
        <f t="shared" ref="CI90:CZ90" si="77">CI88+CI89</f>
        <v>8.2210633333333227E-2</v>
      </c>
      <c r="CJ90" s="152">
        <f t="shared" si="77"/>
        <v>8.2210633333333227E-2</v>
      </c>
      <c r="CK90" s="152">
        <f t="shared" si="77"/>
        <v>8.2210633333333227E-2</v>
      </c>
      <c r="CL90" s="152">
        <f t="shared" si="77"/>
        <v>8.2210633333333227E-2</v>
      </c>
      <c r="CM90" s="152">
        <f t="shared" si="77"/>
        <v>8.2210633333333227E-2</v>
      </c>
      <c r="CN90" s="152">
        <f t="shared" si="77"/>
        <v>8.2210633333333227E-2</v>
      </c>
      <c r="CO90" s="152">
        <f t="shared" si="77"/>
        <v>8.2210633333333227E-2</v>
      </c>
      <c r="CP90" s="152">
        <f t="shared" si="77"/>
        <v>8.2210633333333227E-2</v>
      </c>
      <c r="CQ90" s="152">
        <f t="shared" si="77"/>
        <v>8.2210633333333227E-2</v>
      </c>
      <c r="CR90" s="152">
        <f t="shared" si="77"/>
        <v>8.2210633333333227E-2</v>
      </c>
      <c r="CS90" s="152">
        <f t="shared" si="77"/>
        <v>8.2210633333333227E-2</v>
      </c>
      <c r="CT90" s="152">
        <f t="shared" si="77"/>
        <v>8.2210633333333227E-2</v>
      </c>
      <c r="CU90" s="152">
        <f t="shared" si="77"/>
        <v>8.2210633333333227E-2</v>
      </c>
      <c r="CV90" s="152">
        <f t="shared" si="77"/>
        <v>8.2210633333333227E-2</v>
      </c>
      <c r="CW90" s="152">
        <f t="shared" si="77"/>
        <v>8.2210633333333227E-2</v>
      </c>
      <c r="CX90" s="152">
        <f t="shared" si="77"/>
        <v>8.2210633333333227E-2</v>
      </c>
      <c r="CY90" s="152">
        <f t="shared" si="77"/>
        <v>8.2210633333333227E-2</v>
      </c>
      <c r="CZ90" s="179">
        <f t="shared" si="77"/>
        <v>8.2210633333333227E-2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0.11554396666666668</v>
      </c>
      <c r="M91" s="145">
        <f t="shared" ref="M91:BX91" si="78">M90+L91</f>
        <v>0.1977546</v>
      </c>
      <c r="N91" s="145">
        <f t="shared" si="78"/>
        <v>0.27996523333333334</v>
      </c>
      <c r="O91" s="145">
        <f t="shared" si="78"/>
        <v>0.27996523333333334</v>
      </c>
      <c r="P91" s="145">
        <f t="shared" si="78"/>
        <v>0.36217585844560335</v>
      </c>
      <c r="Q91" s="145">
        <f t="shared" si="78"/>
        <v>0.44438649177893669</v>
      </c>
      <c r="R91" s="145">
        <f t="shared" si="78"/>
        <v>0.44438649177893669</v>
      </c>
      <c r="S91" s="145">
        <f t="shared" si="78"/>
        <v>0.5265971168912067</v>
      </c>
      <c r="T91" s="145">
        <f t="shared" si="78"/>
        <v>0.60880775022454003</v>
      </c>
      <c r="U91" s="145">
        <f t="shared" si="78"/>
        <v>0.69101838355787337</v>
      </c>
      <c r="V91" s="145">
        <f t="shared" si="78"/>
        <v>0.69101838355787337</v>
      </c>
      <c r="W91" s="145">
        <f t="shared" si="78"/>
        <v>0.77322900867014344</v>
      </c>
      <c r="X91" s="145">
        <f t="shared" si="78"/>
        <v>0.85543964200347677</v>
      </c>
      <c r="Y91" s="145">
        <f t="shared" si="78"/>
        <v>0.93765027533681011</v>
      </c>
      <c r="Z91" s="145">
        <f t="shared" si="78"/>
        <v>1.0198609086701436</v>
      </c>
      <c r="AA91" s="145">
        <f t="shared" si="78"/>
        <v>1.102071542003477</v>
      </c>
      <c r="AB91" s="145">
        <f t="shared" si="78"/>
        <v>1.1842821753368102</v>
      </c>
      <c r="AC91" s="145">
        <f t="shared" si="78"/>
        <v>1.2664928086701435</v>
      </c>
      <c r="AD91" s="145">
        <f t="shared" si="78"/>
        <v>1.3487034420034767</v>
      </c>
      <c r="AE91" s="145">
        <f t="shared" si="78"/>
        <v>1.4309140753368099</v>
      </c>
      <c r="AF91" s="145">
        <f t="shared" si="78"/>
        <v>1.5131247086701431</v>
      </c>
      <c r="AG91" s="145">
        <f t="shared" si="78"/>
        <v>1.5953353420034764</v>
      </c>
      <c r="AH91" s="145">
        <f t="shared" si="78"/>
        <v>1.6775459753368096</v>
      </c>
      <c r="AI91" s="145">
        <f t="shared" si="78"/>
        <v>1.7597566086701428</v>
      </c>
      <c r="AJ91" s="145">
        <f t="shared" si="78"/>
        <v>1.8419672420034761</v>
      </c>
      <c r="AK91" s="145">
        <f t="shared" si="78"/>
        <v>1.9241778753368093</v>
      </c>
      <c r="AL91" s="145">
        <f t="shared" si="78"/>
        <v>2.0063885086701427</v>
      </c>
      <c r="AM91" s="145">
        <f t="shared" si="78"/>
        <v>2.088599142003476</v>
      </c>
      <c r="AN91" s="145">
        <f t="shared" si="78"/>
        <v>2.1708097753368092</v>
      </c>
      <c r="AO91" s="145">
        <f t="shared" si="78"/>
        <v>2.2530204086701424</v>
      </c>
      <c r="AP91" s="145">
        <f t="shared" si="78"/>
        <v>2.3352310420034756</v>
      </c>
      <c r="AQ91" s="145">
        <f t="shared" si="78"/>
        <v>2.4174416753368089</v>
      </c>
      <c r="AR91" s="145">
        <f t="shared" si="78"/>
        <v>2.4996523086701421</v>
      </c>
      <c r="AS91" s="145">
        <f t="shared" si="78"/>
        <v>2.5818629420034753</v>
      </c>
      <c r="AT91" s="145">
        <f t="shared" si="78"/>
        <v>2.6640735753368086</v>
      </c>
      <c r="AU91" s="145">
        <f t="shared" si="78"/>
        <v>2.7462842086701418</v>
      </c>
      <c r="AV91" s="145">
        <f t="shared" si="78"/>
        <v>2.828494842003475</v>
      </c>
      <c r="AW91" s="145">
        <f t="shared" si="78"/>
        <v>2.9107054753368082</v>
      </c>
      <c r="AX91" s="145">
        <f t="shared" si="78"/>
        <v>2.9929161086701415</v>
      </c>
      <c r="AY91" s="145">
        <f t="shared" si="78"/>
        <v>3.0751267420034747</v>
      </c>
      <c r="AZ91" s="145">
        <f t="shared" si="78"/>
        <v>3.1573373753368079</v>
      </c>
      <c r="BA91" s="145">
        <f t="shared" si="78"/>
        <v>3.2395480086701411</v>
      </c>
      <c r="BB91" s="145">
        <f t="shared" si="78"/>
        <v>3.3217586420034744</v>
      </c>
      <c r="BC91" s="145">
        <f t="shared" si="78"/>
        <v>3.4039692753368076</v>
      </c>
      <c r="BD91" s="145">
        <f t="shared" si="78"/>
        <v>3.4861799086701408</v>
      </c>
      <c r="BE91" s="145">
        <f t="shared" si="78"/>
        <v>3.5683905420034741</v>
      </c>
      <c r="BF91" s="145">
        <f t="shared" si="78"/>
        <v>3.6506011753368073</v>
      </c>
      <c r="BG91" s="145">
        <f t="shared" si="78"/>
        <v>3.7328118086701405</v>
      </c>
      <c r="BH91" s="145">
        <f t="shared" si="78"/>
        <v>3.8150224420034737</v>
      </c>
      <c r="BI91" s="145">
        <f t="shared" si="78"/>
        <v>3.897233075336807</v>
      </c>
      <c r="BJ91" s="145">
        <f t="shared" si="78"/>
        <v>3.9794437086701402</v>
      </c>
      <c r="BK91" s="145">
        <f t="shared" si="78"/>
        <v>4.0616543420034734</v>
      </c>
      <c r="BL91" s="145">
        <f t="shared" si="78"/>
        <v>4.1438649753368066</v>
      </c>
      <c r="BM91" s="145">
        <f t="shared" si="78"/>
        <v>4.2260756086701399</v>
      </c>
      <c r="BN91" s="145">
        <f t="shared" si="78"/>
        <v>4.3082862420034731</v>
      </c>
      <c r="BO91" s="145">
        <f t="shared" si="78"/>
        <v>4.3904968753368063</v>
      </c>
      <c r="BP91" s="145">
        <f t="shared" si="78"/>
        <v>4.4727075086701396</v>
      </c>
      <c r="BQ91" s="145">
        <f t="shared" si="78"/>
        <v>4.5549181420034728</v>
      </c>
      <c r="BR91" s="145">
        <f t="shared" si="78"/>
        <v>4.637128775336806</v>
      </c>
      <c r="BS91" s="145">
        <f t="shared" si="78"/>
        <v>4.7193394086701392</v>
      </c>
      <c r="BT91" s="145">
        <f t="shared" si="78"/>
        <v>4.8015500420034725</v>
      </c>
      <c r="BU91" s="145">
        <f t="shared" si="78"/>
        <v>4.8837606753368057</v>
      </c>
      <c r="BV91" s="145">
        <f t="shared" si="78"/>
        <v>4.9659713086701389</v>
      </c>
      <c r="BW91" s="145">
        <f t="shared" si="78"/>
        <v>5.0481819420034721</v>
      </c>
      <c r="BX91" s="145">
        <f t="shared" si="78"/>
        <v>5.1303925753368054</v>
      </c>
      <c r="BY91" s="145">
        <f t="shared" ref="BY91:CZ91" si="79">BY90+BX91</f>
        <v>5.2126032086701386</v>
      </c>
      <c r="BZ91" s="145">
        <f t="shared" si="79"/>
        <v>5.2948138420034718</v>
      </c>
      <c r="CA91" s="145">
        <f t="shared" si="79"/>
        <v>5.3770244753368051</v>
      </c>
      <c r="CB91" s="145">
        <f t="shared" si="79"/>
        <v>5.4592351086701383</v>
      </c>
      <c r="CC91" s="145">
        <f t="shared" si="79"/>
        <v>5.5414457420034715</v>
      </c>
      <c r="CD91" s="145">
        <f t="shared" si="79"/>
        <v>5.6236563753368047</v>
      </c>
      <c r="CE91" s="145">
        <f t="shared" si="79"/>
        <v>5.705867008670138</v>
      </c>
      <c r="CF91" s="145">
        <f t="shared" si="79"/>
        <v>5.7880776420034712</v>
      </c>
      <c r="CG91" s="145">
        <f t="shared" si="79"/>
        <v>5.8702882753368044</v>
      </c>
      <c r="CH91" s="145">
        <f t="shared" si="79"/>
        <v>5.9524989086701376</v>
      </c>
      <c r="CI91" s="145">
        <f t="shared" si="79"/>
        <v>6.0347095420034709</v>
      </c>
      <c r="CJ91" s="145">
        <f t="shared" si="79"/>
        <v>6.1169201753368041</v>
      </c>
      <c r="CK91" s="145">
        <f t="shared" si="79"/>
        <v>6.1991308086701373</v>
      </c>
      <c r="CL91" s="145">
        <f t="shared" si="79"/>
        <v>6.2813414420034706</v>
      </c>
      <c r="CM91" s="145">
        <f t="shared" si="79"/>
        <v>6.3635520753368038</v>
      </c>
      <c r="CN91" s="145">
        <f t="shared" si="79"/>
        <v>6.445762708670137</v>
      </c>
      <c r="CO91" s="145">
        <f t="shared" si="79"/>
        <v>6.5279733420034702</v>
      </c>
      <c r="CP91" s="145">
        <f t="shared" si="79"/>
        <v>6.6101839753368035</v>
      </c>
      <c r="CQ91" s="145">
        <f t="shared" si="79"/>
        <v>6.6923946086701367</v>
      </c>
      <c r="CR91" s="145">
        <f t="shared" si="79"/>
        <v>6.7746052420034699</v>
      </c>
      <c r="CS91" s="145">
        <f t="shared" si="79"/>
        <v>6.8568158753368031</v>
      </c>
      <c r="CT91" s="145">
        <f t="shared" si="79"/>
        <v>6.9390265086701364</v>
      </c>
      <c r="CU91" s="145">
        <f t="shared" si="79"/>
        <v>7.0212371420034696</v>
      </c>
      <c r="CV91" s="145">
        <f t="shared" si="79"/>
        <v>7.1034477753368028</v>
      </c>
      <c r="CW91" s="145">
        <f t="shared" si="79"/>
        <v>7.1856584086701361</v>
      </c>
      <c r="CX91" s="145">
        <f t="shared" si="79"/>
        <v>7.2678690420034693</v>
      </c>
      <c r="CY91" s="145">
        <f t="shared" si="79"/>
        <v>7.3500796753368025</v>
      </c>
      <c r="CZ91" s="164">
        <f t="shared" si="79"/>
        <v>7.4322903086701357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80">F83</f>
        <v>6.9444444444444447E-4</v>
      </c>
      <c r="G115" s="166">
        <f t="shared" si="80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0.86503780000000008</v>
      </c>
      <c r="M115" s="166">
        <f t="shared" ref="M115:AR115" si="81">M$45</f>
        <v>0.60353913333333331</v>
      </c>
      <c r="N115" s="166">
        <f>N$45</f>
        <v>0.60353913333333331</v>
      </c>
      <c r="O115" s="166">
        <f t="shared" ref="O115:W115" si="82">O$45</f>
        <v>0</v>
      </c>
      <c r="P115" s="166">
        <f t="shared" si="82"/>
        <v>0.48833908449942021</v>
      </c>
      <c r="Q115" s="166">
        <f t="shared" si="82"/>
        <v>0.48833913333333356</v>
      </c>
      <c r="R115" s="166">
        <f t="shared" si="82"/>
        <v>0</v>
      </c>
      <c r="S115" s="166">
        <f t="shared" si="82"/>
        <v>0.48833908449941976</v>
      </c>
      <c r="T115" s="166">
        <f t="shared" si="82"/>
        <v>0.48833913333333312</v>
      </c>
      <c r="U115" s="166">
        <f t="shared" si="82"/>
        <v>0.48833913333333356</v>
      </c>
      <c r="V115" s="166">
        <f t="shared" si="82"/>
        <v>0</v>
      </c>
      <c r="W115" s="166">
        <f t="shared" si="82"/>
        <v>0.38374709495862014</v>
      </c>
      <c r="X115" s="166">
        <f t="shared" si="81"/>
        <v>0.38374713333333332</v>
      </c>
      <c r="Y115" s="166">
        <f t="shared" si="81"/>
        <v>0.38374713333333332</v>
      </c>
      <c r="Z115" s="166">
        <f t="shared" si="81"/>
        <v>0.38374713333333332</v>
      </c>
      <c r="AA115" s="166">
        <f t="shared" si="81"/>
        <v>0.38374713333333332</v>
      </c>
      <c r="AB115" s="166">
        <f t="shared" si="81"/>
        <v>0.38374713333333332</v>
      </c>
      <c r="AC115" s="166">
        <f t="shared" si="81"/>
        <v>0.38374713333333332</v>
      </c>
      <c r="AD115" s="166">
        <f t="shared" si="81"/>
        <v>0.38374713333333332</v>
      </c>
      <c r="AE115" s="166">
        <f t="shared" si="81"/>
        <v>0.38374713333333332</v>
      </c>
      <c r="AF115" s="166">
        <f t="shared" si="81"/>
        <v>0.38374713333333244</v>
      </c>
      <c r="AG115" s="166">
        <f t="shared" si="81"/>
        <v>0.38374713333333332</v>
      </c>
      <c r="AH115" s="166">
        <f t="shared" si="81"/>
        <v>0.38374713333333332</v>
      </c>
      <c r="AI115" s="166">
        <f t="shared" si="81"/>
        <v>0.38374713333333332</v>
      </c>
      <c r="AJ115" s="166">
        <f t="shared" si="81"/>
        <v>0.38374713333333332</v>
      </c>
      <c r="AK115" s="166">
        <f t="shared" si="81"/>
        <v>0.38374713333333332</v>
      </c>
      <c r="AL115" s="166">
        <f t="shared" si="81"/>
        <v>0.38374713333333332</v>
      </c>
      <c r="AM115" s="166">
        <f t="shared" si="81"/>
        <v>0.38374713333333332</v>
      </c>
      <c r="AN115" s="166">
        <f t="shared" si="81"/>
        <v>0.38374713333333332</v>
      </c>
      <c r="AO115" s="166">
        <f t="shared" si="81"/>
        <v>0.38374713333333332</v>
      </c>
      <c r="AP115" s="166">
        <f t="shared" si="81"/>
        <v>0.38374713333333332</v>
      </c>
      <c r="AQ115" s="166">
        <f t="shared" si="81"/>
        <v>0.38374713333333332</v>
      </c>
      <c r="AR115" s="166">
        <f t="shared" si="81"/>
        <v>0.38374713333333332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83">L115*100/$C$5</f>
        <v>1.4417296666666668</v>
      </c>
      <c r="M116" s="121">
        <f t="shared" si="83"/>
        <v>1.0058985555555555</v>
      </c>
      <c r="N116" s="121">
        <f t="shared" si="83"/>
        <v>1.0058985555555555</v>
      </c>
      <c r="O116" s="121">
        <f t="shared" si="83"/>
        <v>0</v>
      </c>
      <c r="P116" s="121">
        <f t="shared" si="83"/>
        <v>0.81389847416570038</v>
      </c>
      <c r="Q116" s="121">
        <f t="shared" si="83"/>
        <v>0.8138985555555559</v>
      </c>
      <c r="R116" s="121">
        <f t="shared" si="83"/>
        <v>0</v>
      </c>
      <c r="S116" s="121">
        <f t="shared" si="83"/>
        <v>0.81389847416569949</v>
      </c>
      <c r="T116" s="121">
        <f t="shared" si="83"/>
        <v>0.81389855555555524</v>
      </c>
      <c r="U116" s="121">
        <f t="shared" si="83"/>
        <v>0.8138985555555559</v>
      </c>
      <c r="V116" s="121">
        <f t="shared" si="83"/>
        <v>0</v>
      </c>
      <c r="W116" s="121">
        <f t="shared" si="83"/>
        <v>0.63957849159770019</v>
      </c>
      <c r="X116" s="121">
        <f t="shared" si="83"/>
        <v>0.63957855555555554</v>
      </c>
      <c r="Y116" s="121">
        <f t="shared" si="83"/>
        <v>0.63957855555555554</v>
      </c>
      <c r="Z116" s="121">
        <f t="shared" si="83"/>
        <v>0.63957855555555554</v>
      </c>
      <c r="AA116" s="121">
        <f t="shared" si="83"/>
        <v>0.63957855555555554</v>
      </c>
      <c r="AB116" s="121">
        <f t="shared" si="83"/>
        <v>0.63957855555555554</v>
      </c>
      <c r="AC116" s="121">
        <f t="shared" si="83"/>
        <v>0.63957855555555554</v>
      </c>
      <c r="AD116" s="121">
        <f t="shared" si="83"/>
        <v>0.63957855555555554</v>
      </c>
      <c r="AE116" s="121">
        <f t="shared" si="83"/>
        <v>0.63957855555555554</v>
      </c>
      <c r="AF116" s="121">
        <f t="shared" si="83"/>
        <v>0.6395785555555541</v>
      </c>
      <c r="AG116" s="121">
        <f t="shared" si="83"/>
        <v>0.63957855555555554</v>
      </c>
      <c r="AH116" s="121">
        <f t="shared" si="83"/>
        <v>0.63957855555555554</v>
      </c>
      <c r="AI116" s="121">
        <f t="shared" si="83"/>
        <v>0.63957855555555554</v>
      </c>
      <c r="AJ116" s="121">
        <f t="shared" si="83"/>
        <v>0.63957855555555554</v>
      </c>
      <c r="AK116" s="121">
        <f t="shared" si="83"/>
        <v>0.63957855555555554</v>
      </c>
      <c r="AL116" s="121">
        <f t="shared" si="83"/>
        <v>0.63957855555555554</v>
      </c>
      <c r="AM116" s="121">
        <f t="shared" si="83"/>
        <v>0.63957855555555554</v>
      </c>
      <c r="AN116" s="121">
        <f t="shared" si="83"/>
        <v>0.63957855555555554</v>
      </c>
      <c r="AO116" s="121">
        <f t="shared" si="83"/>
        <v>0.63957855555555554</v>
      </c>
      <c r="AP116" s="121">
        <f t="shared" si="83"/>
        <v>0.63957855555555554</v>
      </c>
      <c r="AQ116" s="121">
        <f t="shared" si="83"/>
        <v>0.63957855555555554</v>
      </c>
      <c r="AR116" s="121">
        <f t="shared" si="83"/>
        <v>0.63957855555555554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84">$N$103</f>
        <v>92</v>
      </c>
      <c r="F117" s="159">
        <f t="shared" si="84"/>
        <v>92</v>
      </c>
      <c r="G117" s="159">
        <f t="shared" si="84"/>
        <v>92</v>
      </c>
      <c r="H117" s="159">
        <f t="shared" si="84"/>
        <v>92</v>
      </c>
      <c r="I117" s="159">
        <f t="shared" si="84"/>
        <v>92</v>
      </c>
      <c r="J117" s="159">
        <f t="shared" si="84"/>
        <v>92</v>
      </c>
      <c r="K117" s="159">
        <f t="shared" si="84"/>
        <v>92</v>
      </c>
      <c r="L117" s="121">
        <f>IF((K117-L116)&lt;$N$104,100,(K117-L116))</f>
        <v>90.55827033333334</v>
      </c>
      <c r="M117" s="121">
        <f>IF((L117-M116)&lt;$N$104,100,(L117-M116))</f>
        <v>89.552371777777779</v>
      </c>
      <c r="N117" s="121">
        <f t="shared" ref="N117:AR117" si="85">IF((M117-N116)&lt;$N$104,100,(M117-N116))</f>
        <v>88.546473222222218</v>
      </c>
      <c r="O117" s="121">
        <f t="shared" si="85"/>
        <v>88.546473222222218</v>
      </c>
      <c r="P117" s="121">
        <f t="shared" si="85"/>
        <v>87.732574748056521</v>
      </c>
      <c r="Q117" s="121">
        <f t="shared" si="85"/>
        <v>86.918676192500968</v>
      </c>
      <c r="R117" s="121">
        <f t="shared" si="85"/>
        <v>86.918676192500968</v>
      </c>
      <c r="S117" s="121">
        <f t="shared" si="85"/>
        <v>86.104777718335271</v>
      </c>
      <c r="T117" s="121">
        <f t="shared" si="85"/>
        <v>85.290879162779717</v>
      </c>
      <c r="U117" s="121">
        <f t="shared" si="85"/>
        <v>84.476980607224164</v>
      </c>
      <c r="V117" s="121">
        <f t="shared" si="85"/>
        <v>84.476980607224164</v>
      </c>
      <c r="W117" s="121">
        <f t="shared" si="85"/>
        <v>83.83740211562646</v>
      </c>
      <c r="X117" s="121">
        <f t="shared" si="85"/>
        <v>83.197823560070901</v>
      </c>
      <c r="Y117" s="121">
        <f t="shared" si="85"/>
        <v>82.558245004515342</v>
      </c>
      <c r="Z117" s="121">
        <f t="shared" si="85"/>
        <v>81.918666448959783</v>
      </c>
      <c r="AA117" s="121">
        <f t="shared" si="85"/>
        <v>81.279087893404224</v>
      </c>
      <c r="AB117" s="121">
        <f>IF((AA117-AB116)&lt;$N$104,100,(AA117-AB116))</f>
        <v>80.639509337848665</v>
      </c>
      <c r="AC117" s="121">
        <f t="shared" si="85"/>
        <v>79.999930782293106</v>
      </c>
      <c r="AD117" s="121">
        <f t="shared" si="85"/>
        <v>79.360352226737547</v>
      </c>
      <c r="AE117" s="121">
        <f t="shared" si="85"/>
        <v>78.720773671181988</v>
      </c>
      <c r="AF117" s="121">
        <f t="shared" si="85"/>
        <v>78.081195115626429</v>
      </c>
      <c r="AG117" s="121">
        <f t="shared" si="85"/>
        <v>77.441616560070869</v>
      </c>
      <c r="AH117" s="121">
        <f t="shared" si="85"/>
        <v>76.80203800451531</v>
      </c>
      <c r="AI117" s="121">
        <f t="shared" si="85"/>
        <v>76.162459448959751</v>
      </c>
      <c r="AJ117" s="121">
        <f t="shared" si="85"/>
        <v>75.522880893404192</v>
      </c>
      <c r="AK117" s="121">
        <f t="shared" si="85"/>
        <v>74.883302337848633</v>
      </c>
      <c r="AL117" s="121">
        <f t="shared" si="85"/>
        <v>74.243723782293074</v>
      </c>
      <c r="AM117" s="121">
        <f t="shared" si="85"/>
        <v>73.604145226737515</v>
      </c>
      <c r="AN117" s="121">
        <f t="shared" si="85"/>
        <v>72.964566671181956</v>
      </c>
      <c r="AO117" s="121">
        <f t="shared" si="85"/>
        <v>72.324988115626397</v>
      </c>
      <c r="AP117" s="121">
        <f t="shared" si="85"/>
        <v>71.685409560070838</v>
      </c>
      <c r="AQ117" s="121">
        <f t="shared" si="85"/>
        <v>71.045831004515279</v>
      </c>
      <c r="AR117" s="121">
        <f t="shared" si="85"/>
        <v>70.406252448959719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86">IF((P117=100),(P117-O117)/100*$C$5+$E$100,0)</f>
        <v>0</v>
      </c>
      <c r="Q118" s="145">
        <f t="shared" si="86"/>
        <v>0</v>
      </c>
      <c r="R118" s="145">
        <f t="shared" si="86"/>
        <v>0</v>
      </c>
      <c r="S118" s="145">
        <f t="shared" si="86"/>
        <v>0</v>
      </c>
      <c r="T118" s="145">
        <f t="shared" si="86"/>
        <v>0</v>
      </c>
      <c r="U118" s="145">
        <f t="shared" si="86"/>
        <v>0</v>
      </c>
      <c r="V118" s="145">
        <f t="shared" si="86"/>
        <v>0</v>
      </c>
      <c r="W118" s="145">
        <f t="shared" si="86"/>
        <v>0</v>
      </c>
      <c r="X118" s="145">
        <f t="shared" si="86"/>
        <v>0</v>
      </c>
      <c r="Y118" s="145">
        <f t="shared" si="86"/>
        <v>0</v>
      </c>
      <c r="Z118" s="145">
        <f t="shared" si="86"/>
        <v>0</v>
      </c>
      <c r="AA118" s="145">
        <f t="shared" si="86"/>
        <v>0</v>
      </c>
      <c r="AB118" s="145">
        <f t="shared" si="86"/>
        <v>0</v>
      </c>
      <c r="AC118" s="145">
        <f t="shared" si="86"/>
        <v>0</v>
      </c>
      <c r="AD118" s="145">
        <f t="shared" si="86"/>
        <v>0</v>
      </c>
      <c r="AE118" s="145">
        <f t="shared" si="86"/>
        <v>0</v>
      </c>
      <c r="AF118" s="145">
        <f t="shared" si="86"/>
        <v>0</v>
      </c>
      <c r="AG118" s="145">
        <f t="shared" si="86"/>
        <v>0</v>
      </c>
      <c r="AH118" s="145">
        <f t="shared" si="86"/>
        <v>0</v>
      </c>
      <c r="AI118" s="145">
        <f t="shared" si="86"/>
        <v>0</v>
      </c>
      <c r="AJ118" s="145">
        <f t="shared" si="86"/>
        <v>0</v>
      </c>
      <c r="AK118" s="145">
        <f t="shared" si="86"/>
        <v>0</v>
      </c>
      <c r="AL118" s="145">
        <f t="shared" si="86"/>
        <v>0</v>
      </c>
      <c r="AM118" s="145">
        <f t="shared" si="86"/>
        <v>0</v>
      </c>
      <c r="AN118" s="145">
        <f t="shared" si="86"/>
        <v>0</v>
      </c>
      <c r="AO118" s="145">
        <f t="shared" si="86"/>
        <v>0</v>
      </c>
      <c r="AP118" s="145">
        <f t="shared" si="86"/>
        <v>0</v>
      </c>
      <c r="AQ118" s="145">
        <f t="shared" si="86"/>
        <v>0</v>
      </c>
      <c r="AR118" s="145">
        <f t="shared" si="86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87">E86</f>
        <v>0</v>
      </c>
      <c r="F119" s="166">
        <f t="shared" si="87"/>
        <v>0</v>
      </c>
      <c r="G119" s="166">
        <f t="shared" si="87"/>
        <v>0</v>
      </c>
      <c r="H119" s="166">
        <f t="shared" si="87"/>
        <v>0</v>
      </c>
      <c r="I119" s="166">
        <f t="shared" si="87"/>
        <v>0</v>
      </c>
      <c r="J119" s="166">
        <f t="shared" si="87"/>
        <v>0</v>
      </c>
      <c r="K119" s="166">
        <f t="shared" si="87"/>
        <v>0</v>
      </c>
      <c r="L119" s="166">
        <f>L$48</f>
        <v>1.4818377999999999</v>
      </c>
      <c r="M119" s="166">
        <f>M$48</f>
        <v>1.2203391333333331</v>
      </c>
      <c r="N119" s="166">
        <f>N$48</f>
        <v>1.2203391333333333</v>
      </c>
      <c r="O119" s="166">
        <f t="shared" ref="O119:AR119" si="88">O$48</f>
        <v>0</v>
      </c>
      <c r="P119" s="166">
        <f t="shared" si="88"/>
        <v>1.10513902281942</v>
      </c>
      <c r="Q119" s="166">
        <f t="shared" si="88"/>
        <v>1.1051391333333331</v>
      </c>
      <c r="R119" s="166">
        <f t="shared" si="88"/>
        <v>0</v>
      </c>
      <c r="S119" s="166">
        <f t="shared" si="88"/>
        <v>1.1051390228194196</v>
      </c>
      <c r="T119" s="166">
        <f t="shared" si="88"/>
        <v>1.105139133333334</v>
      </c>
      <c r="U119" s="166">
        <f t="shared" si="88"/>
        <v>1.1051391333333331</v>
      </c>
      <c r="V119" s="166">
        <f t="shared" si="88"/>
        <v>0</v>
      </c>
      <c r="W119" s="166">
        <f t="shared" si="88"/>
        <v>1.0005470332786199</v>
      </c>
      <c r="X119" s="166">
        <f t="shared" si="88"/>
        <v>1.0005471333333329</v>
      </c>
      <c r="Y119" s="166">
        <f t="shared" si="88"/>
        <v>1.0005471333333329</v>
      </c>
      <c r="Z119" s="166">
        <f t="shared" si="88"/>
        <v>1.0005471333333329</v>
      </c>
      <c r="AA119" s="166">
        <f t="shared" si="88"/>
        <v>1.0005471333333329</v>
      </c>
      <c r="AB119" s="166">
        <f t="shared" si="88"/>
        <v>1.0005471333333329</v>
      </c>
      <c r="AC119" s="166">
        <f t="shared" si="88"/>
        <v>1.0005471333333329</v>
      </c>
      <c r="AD119" s="166">
        <f t="shared" si="88"/>
        <v>1.0005471333333347</v>
      </c>
      <c r="AE119" s="166">
        <f t="shared" si="88"/>
        <v>1.0005471333333347</v>
      </c>
      <c r="AF119" s="166">
        <f t="shared" si="88"/>
        <v>1.0005471333333347</v>
      </c>
      <c r="AG119" s="166">
        <f t="shared" si="88"/>
        <v>1.0005471333333347</v>
      </c>
      <c r="AH119" s="166">
        <f t="shared" si="88"/>
        <v>1.0005471333333347</v>
      </c>
      <c r="AI119" s="166">
        <f t="shared" si="88"/>
        <v>1.0005471333333347</v>
      </c>
      <c r="AJ119" s="166">
        <f t="shared" si="88"/>
        <v>1.0005471333333347</v>
      </c>
      <c r="AK119" s="166">
        <f t="shared" si="88"/>
        <v>1.0005471333333347</v>
      </c>
      <c r="AL119" s="166">
        <f t="shared" si="88"/>
        <v>1.0005471333333347</v>
      </c>
      <c r="AM119" s="166">
        <f t="shared" si="88"/>
        <v>1.0005471333333347</v>
      </c>
      <c r="AN119" s="166">
        <f t="shared" si="88"/>
        <v>1.0005471333333347</v>
      </c>
      <c r="AO119" s="166">
        <f t="shared" si="88"/>
        <v>1.0005471333333347</v>
      </c>
      <c r="AP119" s="166">
        <f t="shared" si="88"/>
        <v>1.0005471333333347</v>
      </c>
      <c r="AQ119" s="166">
        <f t="shared" si="88"/>
        <v>1.0005471333333347</v>
      </c>
      <c r="AR119" s="166">
        <f t="shared" si="88"/>
        <v>1.0005471333333347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9">L119*100/$C$6</f>
        <v>2.4697296666666664</v>
      </c>
      <c r="M120" s="121">
        <f t="shared" si="89"/>
        <v>2.0338985555555551</v>
      </c>
      <c r="N120" s="121">
        <f t="shared" si="89"/>
        <v>2.0338985555555555</v>
      </c>
      <c r="O120" s="121">
        <f t="shared" si="89"/>
        <v>0</v>
      </c>
      <c r="P120" s="121">
        <f t="shared" si="89"/>
        <v>1.8418983713657</v>
      </c>
      <c r="Q120" s="121">
        <f t="shared" si="89"/>
        <v>1.8418985555555552</v>
      </c>
      <c r="R120" s="121">
        <f t="shared" si="89"/>
        <v>0</v>
      </c>
      <c r="S120" s="121">
        <f t="shared" si="89"/>
        <v>1.8418983713656991</v>
      </c>
      <c r="T120" s="121">
        <f t="shared" si="89"/>
        <v>1.8418985555555567</v>
      </c>
      <c r="U120" s="121">
        <f t="shared" si="89"/>
        <v>1.8418985555555552</v>
      </c>
      <c r="V120" s="121">
        <f t="shared" si="89"/>
        <v>0</v>
      </c>
      <c r="W120" s="121">
        <f t="shared" si="89"/>
        <v>1.6675783887977</v>
      </c>
      <c r="X120" s="121">
        <f t="shared" si="89"/>
        <v>1.6675785555555549</v>
      </c>
      <c r="Y120" s="121">
        <f t="shared" si="89"/>
        <v>1.6675785555555549</v>
      </c>
      <c r="Z120" s="121">
        <f t="shared" si="89"/>
        <v>1.6675785555555549</v>
      </c>
      <c r="AA120" s="121">
        <f t="shared" si="89"/>
        <v>1.6675785555555549</v>
      </c>
      <c r="AB120" s="121">
        <f t="shared" si="89"/>
        <v>1.6675785555555549</v>
      </c>
      <c r="AC120" s="121">
        <f t="shared" si="89"/>
        <v>1.6675785555555549</v>
      </c>
      <c r="AD120" s="121">
        <f t="shared" si="89"/>
        <v>1.6675785555555578</v>
      </c>
      <c r="AE120" s="121">
        <f t="shared" si="89"/>
        <v>1.6675785555555578</v>
      </c>
      <c r="AF120" s="121">
        <f t="shared" si="89"/>
        <v>1.6675785555555578</v>
      </c>
      <c r="AG120" s="121">
        <f t="shared" si="89"/>
        <v>1.6675785555555578</v>
      </c>
      <c r="AH120" s="121">
        <f t="shared" si="89"/>
        <v>1.6675785555555578</v>
      </c>
      <c r="AI120" s="121">
        <f t="shared" si="89"/>
        <v>1.6675785555555578</v>
      </c>
      <c r="AJ120" s="121">
        <f t="shared" si="89"/>
        <v>1.6675785555555578</v>
      </c>
      <c r="AK120" s="121">
        <f t="shared" si="89"/>
        <v>1.6675785555555578</v>
      </c>
      <c r="AL120" s="121">
        <f t="shared" si="89"/>
        <v>1.6675785555555578</v>
      </c>
      <c r="AM120" s="121">
        <f t="shared" si="89"/>
        <v>1.6675785555555578</v>
      </c>
      <c r="AN120" s="121">
        <f t="shared" si="89"/>
        <v>1.6675785555555578</v>
      </c>
      <c r="AO120" s="121">
        <f t="shared" si="89"/>
        <v>1.6675785555555578</v>
      </c>
      <c r="AP120" s="121">
        <f t="shared" si="89"/>
        <v>1.6675785555555578</v>
      </c>
      <c r="AQ120" s="121">
        <f t="shared" si="89"/>
        <v>1.6675785555555578</v>
      </c>
      <c r="AR120" s="121">
        <f t="shared" si="89"/>
        <v>1.6675785555555578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90">$N$103</f>
        <v>92</v>
      </c>
      <c r="F121" s="159">
        <f t="shared" si="90"/>
        <v>92</v>
      </c>
      <c r="G121" s="159">
        <f t="shared" si="90"/>
        <v>92</v>
      </c>
      <c r="H121" s="159">
        <f t="shared" si="90"/>
        <v>92</v>
      </c>
      <c r="I121" s="159">
        <f t="shared" si="90"/>
        <v>92</v>
      </c>
      <c r="J121" s="159">
        <f t="shared" si="90"/>
        <v>92</v>
      </c>
      <c r="K121" s="121">
        <f t="shared" ref="K121:W121" si="91">IF((J121-K120)&lt;$N$104,100,(J121-K120))</f>
        <v>92</v>
      </c>
      <c r="L121" s="121">
        <f t="shared" si="91"/>
        <v>89.530270333333334</v>
      </c>
      <c r="M121" s="121">
        <f t="shared" si="91"/>
        <v>87.496371777777782</v>
      </c>
      <c r="N121" s="121">
        <f t="shared" si="91"/>
        <v>85.462473222222229</v>
      </c>
      <c r="O121" s="121">
        <f t="shared" si="91"/>
        <v>85.462473222222229</v>
      </c>
      <c r="P121" s="121">
        <f t="shared" si="91"/>
        <v>83.620574850856528</v>
      </c>
      <c r="Q121" s="121">
        <f t="shared" si="91"/>
        <v>81.778676295300968</v>
      </c>
      <c r="R121" s="121">
        <f t="shared" si="91"/>
        <v>81.778676295300968</v>
      </c>
      <c r="S121" s="121">
        <f t="shared" si="91"/>
        <v>79.936777923935267</v>
      </c>
      <c r="T121" s="121">
        <f t="shared" si="91"/>
        <v>78.094879368379708</v>
      </c>
      <c r="U121" s="121">
        <f t="shared" si="91"/>
        <v>76.252980812824148</v>
      </c>
      <c r="V121" s="121">
        <f t="shared" si="91"/>
        <v>76.252980812824148</v>
      </c>
      <c r="W121" s="121">
        <f t="shared" si="91"/>
        <v>74.585402424026455</v>
      </c>
      <c r="X121" s="121">
        <f t="shared" ref="X121:AR121" si="92">IF((W121-X120)&lt;$N$108,100,(W121-X120))</f>
        <v>72.917823868470904</v>
      </c>
      <c r="Y121" s="121">
        <f t="shared" si="92"/>
        <v>71.250245312915354</v>
      </c>
      <c r="Z121" s="121">
        <f t="shared" si="92"/>
        <v>100</v>
      </c>
      <c r="AA121" s="121">
        <f t="shared" si="92"/>
        <v>98.332421444444449</v>
      </c>
      <c r="AB121" s="121">
        <f t="shared" si="92"/>
        <v>96.664842888888899</v>
      </c>
      <c r="AC121" s="121">
        <f t="shared" si="92"/>
        <v>94.997264333333348</v>
      </c>
      <c r="AD121" s="121">
        <f t="shared" si="92"/>
        <v>93.329685777777797</v>
      </c>
      <c r="AE121" s="121">
        <f t="shared" si="92"/>
        <v>91.662107222222232</v>
      </c>
      <c r="AF121" s="121">
        <f t="shared" si="92"/>
        <v>89.994528666666668</v>
      </c>
      <c r="AG121" s="121">
        <f t="shared" si="92"/>
        <v>88.326950111111103</v>
      </c>
      <c r="AH121" s="121">
        <f t="shared" si="92"/>
        <v>86.659371555555538</v>
      </c>
      <c r="AI121" s="121">
        <f t="shared" si="92"/>
        <v>84.991792999999973</v>
      </c>
      <c r="AJ121" s="121">
        <f t="shared" si="92"/>
        <v>83.324214444444408</v>
      </c>
      <c r="AK121" s="121">
        <f t="shared" si="92"/>
        <v>81.656635888888843</v>
      </c>
      <c r="AL121" s="121">
        <f t="shared" si="92"/>
        <v>79.989057333333278</v>
      </c>
      <c r="AM121" s="121">
        <f t="shared" si="92"/>
        <v>78.321478777777713</v>
      </c>
      <c r="AN121" s="121">
        <f t="shared" si="92"/>
        <v>76.653900222222148</v>
      </c>
      <c r="AO121" s="121">
        <f t="shared" si="92"/>
        <v>74.986321666666583</v>
      </c>
      <c r="AP121" s="121">
        <f t="shared" si="92"/>
        <v>73.318743111111019</v>
      </c>
      <c r="AQ121" s="121">
        <f t="shared" si="92"/>
        <v>71.651164555555454</v>
      </c>
      <c r="AR121" s="121">
        <f t="shared" si="92"/>
        <v>100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93">IF((L121=100),(L121-K121)/100*$C$6+$E$103,0)</f>
        <v>0</v>
      </c>
      <c r="M122" s="145">
        <f t="shared" si="93"/>
        <v>0</v>
      </c>
      <c r="N122" s="145">
        <f t="shared" si="93"/>
        <v>0</v>
      </c>
      <c r="O122" s="145">
        <f t="shared" si="93"/>
        <v>0</v>
      </c>
      <c r="P122" s="145">
        <f t="shared" si="93"/>
        <v>0</v>
      </c>
      <c r="Q122" s="145">
        <f t="shared" si="93"/>
        <v>0</v>
      </c>
      <c r="R122" s="145">
        <f t="shared" si="93"/>
        <v>0</v>
      </c>
      <c r="S122" s="145">
        <f t="shared" si="93"/>
        <v>0</v>
      </c>
      <c r="T122" s="145">
        <f t="shared" si="93"/>
        <v>0</v>
      </c>
      <c r="U122" s="145">
        <f t="shared" si="93"/>
        <v>0</v>
      </c>
      <c r="V122" s="145">
        <f t="shared" si="93"/>
        <v>0</v>
      </c>
      <c r="W122" s="145">
        <f t="shared" si="93"/>
        <v>0</v>
      </c>
      <c r="X122" s="145">
        <f t="shared" si="93"/>
        <v>0</v>
      </c>
      <c r="Y122" s="145">
        <f t="shared" si="93"/>
        <v>0</v>
      </c>
      <c r="Z122" s="145">
        <f t="shared" si="93"/>
        <v>23.249852812250786</v>
      </c>
      <c r="AA122" s="145">
        <f t="shared" si="93"/>
        <v>0</v>
      </c>
      <c r="AB122" s="145">
        <f t="shared" si="93"/>
        <v>0</v>
      </c>
      <c r="AC122" s="145">
        <f t="shared" si="93"/>
        <v>0</v>
      </c>
      <c r="AD122" s="145">
        <f t="shared" si="93"/>
        <v>0</v>
      </c>
      <c r="AE122" s="145">
        <f t="shared" si="93"/>
        <v>0</v>
      </c>
      <c r="AF122" s="145">
        <f t="shared" si="93"/>
        <v>0</v>
      </c>
      <c r="AG122" s="145">
        <f t="shared" si="93"/>
        <v>0</v>
      </c>
      <c r="AH122" s="145">
        <f t="shared" si="93"/>
        <v>0</v>
      </c>
      <c r="AI122" s="145">
        <f t="shared" si="93"/>
        <v>0</v>
      </c>
      <c r="AJ122" s="145">
        <f t="shared" si="93"/>
        <v>0</v>
      </c>
      <c r="AK122" s="145">
        <f t="shared" si="93"/>
        <v>0</v>
      </c>
      <c r="AL122" s="145">
        <f t="shared" si="93"/>
        <v>0</v>
      </c>
      <c r="AM122" s="145">
        <f t="shared" si="93"/>
        <v>0</v>
      </c>
      <c r="AN122" s="145">
        <f t="shared" si="93"/>
        <v>0</v>
      </c>
      <c r="AO122" s="145">
        <f t="shared" si="93"/>
        <v>0</v>
      </c>
      <c r="AP122" s="145">
        <f t="shared" si="93"/>
        <v>0</v>
      </c>
      <c r="AQ122" s="145">
        <f t="shared" si="93"/>
        <v>0</v>
      </c>
      <c r="AR122" s="145">
        <f t="shared" si="93"/>
        <v>23.009301266666728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94">E90</f>
        <v>0</v>
      </c>
      <c r="F124" s="166">
        <f t="shared" si="94"/>
        <v>0</v>
      </c>
      <c r="G124" s="166">
        <f t="shared" si="94"/>
        <v>0</v>
      </c>
      <c r="H124" s="166">
        <f t="shared" si="94"/>
        <v>0</v>
      </c>
      <c r="I124" s="166">
        <f t="shared" si="94"/>
        <v>0</v>
      </c>
      <c r="J124" s="166">
        <f t="shared" si="94"/>
        <v>0</v>
      </c>
      <c r="K124" s="166">
        <f t="shared" si="94"/>
        <v>0</v>
      </c>
      <c r="L124" s="166">
        <f>L$51</f>
        <v>0.11554396666666668</v>
      </c>
      <c r="M124" s="166">
        <f>M$51</f>
        <v>8.2210633333333324E-2</v>
      </c>
      <c r="N124" s="166">
        <f>N$51</f>
        <v>8.2210633333333338E-2</v>
      </c>
      <c r="O124" s="166">
        <f t="shared" ref="O124:BZ124" si="95">O$51</f>
        <v>0</v>
      </c>
      <c r="P124" s="166">
        <f t="shared" si="95"/>
        <v>8.2210625112270008E-2</v>
      </c>
      <c r="Q124" s="166">
        <f t="shared" si="95"/>
        <v>8.2210633333333338E-2</v>
      </c>
      <c r="R124" s="166">
        <f t="shared" si="95"/>
        <v>0</v>
      </c>
      <c r="S124" s="166">
        <f t="shared" si="95"/>
        <v>8.2210625112270008E-2</v>
      </c>
      <c r="T124" s="166">
        <f t="shared" si="95"/>
        <v>8.2210633333333338E-2</v>
      </c>
      <c r="U124" s="166">
        <f t="shared" si="95"/>
        <v>8.2210633333333338E-2</v>
      </c>
      <c r="V124" s="166">
        <f t="shared" si="95"/>
        <v>8.2210632745827183E-9</v>
      </c>
      <c r="W124" s="166">
        <f t="shared" si="95"/>
        <v>8.2210625112270064E-2</v>
      </c>
      <c r="X124" s="166">
        <f t="shared" si="95"/>
        <v>8.2210633333333338E-2</v>
      </c>
      <c r="Y124" s="166">
        <f t="shared" si="95"/>
        <v>8.2210633333333338E-2</v>
      </c>
      <c r="Z124" s="166">
        <f t="shared" si="95"/>
        <v>8.2210633333333227E-2</v>
      </c>
      <c r="AA124" s="166">
        <f t="shared" si="95"/>
        <v>8.2210633333333227E-2</v>
      </c>
      <c r="AB124" s="166">
        <f t="shared" si="95"/>
        <v>8.2210633333333227E-2</v>
      </c>
      <c r="AC124" s="166">
        <f t="shared" si="95"/>
        <v>8.2210633333333227E-2</v>
      </c>
      <c r="AD124" s="166">
        <f t="shared" si="95"/>
        <v>8.2210633333333227E-2</v>
      </c>
      <c r="AE124" s="166">
        <f t="shared" si="95"/>
        <v>8.2210633333333227E-2</v>
      </c>
      <c r="AF124" s="166">
        <f t="shared" si="95"/>
        <v>8.2210633333333227E-2</v>
      </c>
      <c r="AG124" s="166">
        <f t="shared" si="95"/>
        <v>8.2210633333333227E-2</v>
      </c>
      <c r="AH124" s="166">
        <f t="shared" si="95"/>
        <v>8.2210633333333227E-2</v>
      </c>
      <c r="AI124" s="166">
        <f t="shared" si="95"/>
        <v>8.2210633333333227E-2</v>
      </c>
      <c r="AJ124" s="166">
        <f t="shared" si="95"/>
        <v>8.2210633333333227E-2</v>
      </c>
      <c r="AK124" s="166">
        <f t="shared" si="95"/>
        <v>8.2210633333333227E-2</v>
      </c>
      <c r="AL124" s="166">
        <f t="shared" si="95"/>
        <v>8.2210633333333227E-2</v>
      </c>
      <c r="AM124" s="166">
        <f t="shared" si="95"/>
        <v>8.2210633333333227E-2</v>
      </c>
      <c r="AN124" s="166">
        <f t="shared" si="95"/>
        <v>8.2210633333333227E-2</v>
      </c>
      <c r="AO124" s="166">
        <f t="shared" si="95"/>
        <v>8.2210633333333227E-2</v>
      </c>
      <c r="AP124" s="166">
        <f t="shared" si="95"/>
        <v>8.2210633333333227E-2</v>
      </c>
      <c r="AQ124" s="166">
        <f t="shared" si="95"/>
        <v>8.2210633333333227E-2</v>
      </c>
      <c r="AR124" s="166">
        <f t="shared" si="95"/>
        <v>8.2210633333333227E-2</v>
      </c>
      <c r="AS124" s="166">
        <f t="shared" si="95"/>
        <v>8.2210633333333227E-2</v>
      </c>
      <c r="AT124" s="166">
        <f t="shared" si="95"/>
        <v>8.2210633333333227E-2</v>
      </c>
      <c r="AU124" s="166">
        <f t="shared" si="95"/>
        <v>8.2210633333333227E-2</v>
      </c>
      <c r="AV124" s="166">
        <f t="shared" si="95"/>
        <v>8.2210633333333227E-2</v>
      </c>
      <c r="AW124" s="166">
        <f t="shared" si="95"/>
        <v>8.2210633333333227E-2</v>
      </c>
      <c r="AX124" s="166">
        <f t="shared" si="95"/>
        <v>8.2210633333333227E-2</v>
      </c>
      <c r="AY124" s="166">
        <f t="shared" si="95"/>
        <v>8.2210633333333227E-2</v>
      </c>
      <c r="AZ124" s="166">
        <f t="shared" si="95"/>
        <v>8.2210633333333227E-2</v>
      </c>
      <c r="BA124" s="166">
        <f t="shared" si="95"/>
        <v>8.2210633333333227E-2</v>
      </c>
      <c r="BB124" s="166">
        <f t="shared" si="95"/>
        <v>8.2210633333333227E-2</v>
      </c>
      <c r="BC124" s="166">
        <f t="shared" si="95"/>
        <v>8.2210633333333227E-2</v>
      </c>
      <c r="BD124" s="166">
        <f t="shared" si="95"/>
        <v>8.2210633333333227E-2</v>
      </c>
      <c r="BE124" s="166">
        <f t="shared" si="95"/>
        <v>8.2210633333333227E-2</v>
      </c>
      <c r="BF124" s="166">
        <f t="shared" si="95"/>
        <v>8.2210633333333227E-2</v>
      </c>
      <c r="BG124" s="166">
        <f t="shared" si="95"/>
        <v>8.2210633333333227E-2</v>
      </c>
      <c r="BH124" s="166">
        <f t="shared" si="95"/>
        <v>8.2210633333333227E-2</v>
      </c>
      <c r="BI124" s="166">
        <f t="shared" si="95"/>
        <v>8.2210633333333227E-2</v>
      </c>
      <c r="BJ124" s="166">
        <f t="shared" si="95"/>
        <v>8.2210633333333227E-2</v>
      </c>
      <c r="BK124" s="166">
        <f t="shared" si="95"/>
        <v>8.2210633333333671E-2</v>
      </c>
      <c r="BL124" s="166">
        <f t="shared" si="95"/>
        <v>8.2210633333333227E-2</v>
      </c>
      <c r="BM124" s="166">
        <f t="shared" si="95"/>
        <v>8.2210633333333227E-2</v>
      </c>
      <c r="BN124" s="166">
        <f t="shared" si="95"/>
        <v>8.2210633333333227E-2</v>
      </c>
      <c r="BO124" s="166">
        <f t="shared" si="95"/>
        <v>8.2210633333333227E-2</v>
      </c>
      <c r="BP124" s="166">
        <f t="shared" si="95"/>
        <v>8.2210633333333227E-2</v>
      </c>
      <c r="BQ124" s="166">
        <f t="shared" si="95"/>
        <v>8.2210633333333227E-2</v>
      </c>
      <c r="BR124" s="166">
        <f t="shared" si="95"/>
        <v>8.2210633333333227E-2</v>
      </c>
      <c r="BS124" s="166">
        <f t="shared" si="95"/>
        <v>8.2210633333333227E-2</v>
      </c>
      <c r="BT124" s="166">
        <f t="shared" si="95"/>
        <v>8.2210633333333227E-2</v>
      </c>
      <c r="BU124" s="166">
        <f t="shared" si="95"/>
        <v>8.2210633333333227E-2</v>
      </c>
      <c r="BV124" s="166">
        <f t="shared" si="95"/>
        <v>8.2210633333333227E-2</v>
      </c>
      <c r="BW124" s="166">
        <f t="shared" si="95"/>
        <v>8.2210633333333227E-2</v>
      </c>
      <c r="BX124" s="166">
        <f t="shared" si="95"/>
        <v>8.2210633333333227E-2</v>
      </c>
      <c r="BY124" s="166">
        <f t="shared" si="95"/>
        <v>8.2210633333333227E-2</v>
      </c>
      <c r="BZ124" s="166">
        <f t="shared" si="95"/>
        <v>8.2210633333333227E-2</v>
      </c>
      <c r="CA124" s="166">
        <f t="shared" ref="CA124:CZ124" si="96">CA$51</f>
        <v>8.2210633333333227E-2</v>
      </c>
      <c r="CB124" s="166">
        <f t="shared" si="96"/>
        <v>8.2210633333333227E-2</v>
      </c>
      <c r="CC124" s="166">
        <f t="shared" si="96"/>
        <v>8.2210633333333227E-2</v>
      </c>
      <c r="CD124" s="166">
        <f t="shared" si="96"/>
        <v>8.2210633333333227E-2</v>
      </c>
      <c r="CE124" s="166">
        <f t="shared" si="96"/>
        <v>8.2210633333333227E-2</v>
      </c>
      <c r="CF124" s="166">
        <f t="shared" si="96"/>
        <v>8.2210633333333227E-2</v>
      </c>
      <c r="CG124" s="166">
        <f t="shared" si="96"/>
        <v>8.2210633333333227E-2</v>
      </c>
      <c r="CH124" s="166">
        <f t="shared" si="96"/>
        <v>8.2210633333333227E-2</v>
      </c>
      <c r="CI124" s="166">
        <f t="shared" si="96"/>
        <v>8.2210633333333227E-2</v>
      </c>
      <c r="CJ124" s="166">
        <f t="shared" si="96"/>
        <v>8.2210633333333227E-2</v>
      </c>
      <c r="CK124" s="166">
        <f t="shared" si="96"/>
        <v>8.2210633333333227E-2</v>
      </c>
      <c r="CL124" s="166">
        <f t="shared" si="96"/>
        <v>8.2210633333333227E-2</v>
      </c>
      <c r="CM124" s="166">
        <f t="shared" si="96"/>
        <v>8.2210633333333227E-2</v>
      </c>
      <c r="CN124" s="166">
        <f t="shared" si="96"/>
        <v>8.2210633333333227E-2</v>
      </c>
      <c r="CO124" s="166">
        <f t="shared" si="96"/>
        <v>8.2210633333333227E-2</v>
      </c>
      <c r="CP124" s="166">
        <f t="shared" si="96"/>
        <v>8.2210633333333227E-2</v>
      </c>
      <c r="CQ124" s="166">
        <f t="shared" si="96"/>
        <v>8.2210633333333227E-2</v>
      </c>
      <c r="CR124" s="166">
        <f t="shared" si="96"/>
        <v>8.2210633333333227E-2</v>
      </c>
      <c r="CS124" s="166">
        <f t="shared" si="96"/>
        <v>8.2210633333333227E-2</v>
      </c>
      <c r="CT124" s="166">
        <f t="shared" si="96"/>
        <v>8.2210633333333227E-2</v>
      </c>
      <c r="CU124" s="166">
        <f t="shared" si="96"/>
        <v>8.2210633333333227E-2</v>
      </c>
      <c r="CV124" s="166">
        <f t="shared" si="96"/>
        <v>8.2210633333333227E-2</v>
      </c>
      <c r="CW124" s="166">
        <f t="shared" si="96"/>
        <v>8.2210633333333227E-2</v>
      </c>
      <c r="CX124" s="166">
        <f t="shared" si="96"/>
        <v>8.2210633333333227E-2</v>
      </c>
      <c r="CY124" s="166">
        <f t="shared" si="96"/>
        <v>8.2210633333333227E-2</v>
      </c>
      <c r="CZ124" s="175">
        <f t="shared" si="96"/>
        <v>8.2210633333333227E-2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7">L124*100/$C$5</f>
        <v>0.1925732777777778</v>
      </c>
      <c r="M125" s="121">
        <f t="shared" si="97"/>
        <v>0.13701772222222219</v>
      </c>
      <c r="N125" s="121">
        <f t="shared" si="97"/>
        <v>0.13701772222222222</v>
      </c>
      <c r="O125" s="121">
        <f t="shared" si="97"/>
        <v>0</v>
      </c>
      <c r="P125" s="121">
        <f t="shared" si="97"/>
        <v>0.13701770852045</v>
      </c>
      <c r="Q125" s="121">
        <f t="shared" si="97"/>
        <v>0.13701772222222222</v>
      </c>
      <c r="R125" s="121">
        <f t="shared" si="97"/>
        <v>0</v>
      </c>
      <c r="S125" s="121">
        <f t="shared" si="97"/>
        <v>0.13701770852045</v>
      </c>
      <c r="T125" s="121">
        <f t="shared" si="97"/>
        <v>0.13701772222222222</v>
      </c>
      <c r="U125" s="121">
        <f t="shared" si="97"/>
        <v>0.13701772222222222</v>
      </c>
      <c r="V125" s="121">
        <f t="shared" si="97"/>
        <v>1.3701772124304531E-8</v>
      </c>
      <c r="W125" s="121">
        <f t="shared" si="97"/>
        <v>0.13701770852045012</v>
      </c>
      <c r="X125" s="121">
        <f t="shared" si="97"/>
        <v>0.13701772222222222</v>
      </c>
      <c r="Y125" s="121">
        <f t="shared" si="97"/>
        <v>0.13701772222222222</v>
      </c>
      <c r="Z125" s="121">
        <f t="shared" si="97"/>
        <v>0.13701772222222205</v>
      </c>
      <c r="AA125" s="121">
        <f t="shared" si="97"/>
        <v>0.13701772222222205</v>
      </c>
      <c r="AB125" s="121">
        <f t="shared" si="97"/>
        <v>0.13701772222222205</v>
      </c>
      <c r="AC125" s="121">
        <f t="shared" si="97"/>
        <v>0.13701772222222205</v>
      </c>
      <c r="AD125" s="121">
        <f t="shared" si="97"/>
        <v>0.13701772222222205</v>
      </c>
      <c r="AE125" s="121">
        <f t="shared" si="97"/>
        <v>0.13701772222222205</v>
      </c>
      <c r="AF125" s="121">
        <f t="shared" si="97"/>
        <v>0.13701772222222205</v>
      </c>
      <c r="AG125" s="121">
        <f t="shared" si="97"/>
        <v>0.13701772222222205</v>
      </c>
      <c r="AH125" s="121">
        <f t="shared" si="97"/>
        <v>0.13701772222222205</v>
      </c>
      <c r="AI125" s="121">
        <f t="shared" si="97"/>
        <v>0.13701772222222205</v>
      </c>
      <c r="AJ125" s="121">
        <f t="shared" si="97"/>
        <v>0.13701772222222205</v>
      </c>
      <c r="AK125" s="121">
        <f t="shared" si="97"/>
        <v>0.13701772222222205</v>
      </c>
      <c r="AL125" s="121">
        <f t="shared" si="97"/>
        <v>0.13701772222222205</v>
      </c>
      <c r="AM125" s="121">
        <f t="shared" si="97"/>
        <v>0.13701772222222205</v>
      </c>
      <c r="AN125" s="121">
        <f t="shared" si="97"/>
        <v>0.13701772222222205</v>
      </c>
      <c r="AO125" s="121">
        <f t="shared" si="97"/>
        <v>0.13701772222222205</v>
      </c>
      <c r="AP125" s="121">
        <f t="shared" si="97"/>
        <v>0.13701772222222205</v>
      </c>
      <c r="AQ125" s="121">
        <f t="shared" si="97"/>
        <v>0.13701772222222205</v>
      </c>
      <c r="AR125" s="121">
        <f t="shared" si="97"/>
        <v>0.13701772222222205</v>
      </c>
      <c r="AS125" s="121">
        <f t="shared" si="97"/>
        <v>0.13701772222222205</v>
      </c>
      <c r="AT125" s="121">
        <f t="shared" si="97"/>
        <v>0.13701772222222205</v>
      </c>
      <c r="AU125" s="121">
        <f t="shared" si="97"/>
        <v>0.13701772222222205</v>
      </c>
      <c r="AV125" s="121">
        <f t="shared" si="97"/>
        <v>0.13701772222222205</v>
      </c>
      <c r="AW125" s="121">
        <f t="shared" si="97"/>
        <v>0.13701772222222205</v>
      </c>
      <c r="AX125" s="121">
        <f t="shared" si="97"/>
        <v>0.13701772222222205</v>
      </c>
      <c r="AY125" s="121">
        <f t="shared" si="97"/>
        <v>0.13701772222222205</v>
      </c>
      <c r="AZ125" s="121">
        <f t="shared" si="97"/>
        <v>0.13701772222222205</v>
      </c>
      <c r="BA125" s="121">
        <f t="shared" si="97"/>
        <v>0.13701772222222205</v>
      </c>
      <c r="BB125" s="121">
        <f t="shared" si="97"/>
        <v>0.13701772222222205</v>
      </c>
      <c r="BC125" s="121">
        <f t="shared" si="97"/>
        <v>0.13701772222222205</v>
      </c>
      <c r="BD125" s="121">
        <f t="shared" si="97"/>
        <v>0.13701772222222205</v>
      </c>
      <c r="BE125" s="121">
        <f t="shared" si="97"/>
        <v>0.13701772222222205</v>
      </c>
      <c r="BF125" s="121">
        <f t="shared" si="97"/>
        <v>0.13701772222222205</v>
      </c>
      <c r="BG125" s="121">
        <f t="shared" si="97"/>
        <v>0.13701772222222205</v>
      </c>
      <c r="BH125" s="121">
        <f t="shared" si="97"/>
        <v>0.13701772222222205</v>
      </c>
      <c r="BI125" s="121">
        <f t="shared" si="97"/>
        <v>0.13701772222222205</v>
      </c>
      <c r="BJ125" s="121">
        <f t="shared" si="97"/>
        <v>0.13701772222222205</v>
      </c>
      <c r="BK125" s="121">
        <f t="shared" si="97"/>
        <v>0.13701772222222278</v>
      </c>
      <c r="BL125" s="121">
        <f t="shared" si="97"/>
        <v>0.13701772222222205</v>
      </c>
      <c r="BM125" s="121">
        <f t="shared" si="97"/>
        <v>0.13701772222222205</v>
      </c>
      <c r="BN125" s="121">
        <f t="shared" si="97"/>
        <v>0.13701772222222205</v>
      </c>
      <c r="BO125" s="121">
        <f t="shared" si="97"/>
        <v>0.13701772222222205</v>
      </c>
      <c r="BP125" s="121">
        <f t="shared" si="97"/>
        <v>0.13701772222222205</v>
      </c>
      <c r="BQ125" s="121">
        <f t="shared" si="97"/>
        <v>0.13701772222222205</v>
      </c>
      <c r="BR125" s="121">
        <f t="shared" si="97"/>
        <v>0.13701772222222205</v>
      </c>
      <c r="BS125" s="121">
        <f t="shared" si="97"/>
        <v>0.13701772222222205</v>
      </c>
      <c r="BT125" s="121">
        <f t="shared" si="97"/>
        <v>0.13701772222222205</v>
      </c>
      <c r="BU125" s="121">
        <f t="shared" si="97"/>
        <v>0.13701772222222205</v>
      </c>
      <c r="BV125" s="121">
        <f t="shared" si="97"/>
        <v>0.13701772222222205</v>
      </c>
      <c r="BW125" s="121">
        <f t="shared" si="97"/>
        <v>0.13701772222222205</v>
      </c>
      <c r="BX125" s="121">
        <f t="shared" ref="BX125:CZ125" si="98">BX124*100/$C$5</f>
        <v>0.13701772222222205</v>
      </c>
      <c r="BY125" s="121">
        <f t="shared" si="98"/>
        <v>0.13701772222222205</v>
      </c>
      <c r="BZ125" s="121">
        <f t="shared" si="98"/>
        <v>0.13701772222222205</v>
      </c>
      <c r="CA125" s="121">
        <f t="shared" si="98"/>
        <v>0.13701772222222205</v>
      </c>
      <c r="CB125" s="121">
        <f t="shared" si="98"/>
        <v>0.13701772222222205</v>
      </c>
      <c r="CC125" s="121">
        <f t="shared" si="98"/>
        <v>0.13701772222222205</v>
      </c>
      <c r="CD125" s="121">
        <f t="shared" si="98"/>
        <v>0.13701772222222205</v>
      </c>
      <c r="CE125" s="121">
        <f t="shared" si="98"/>
        <v>0.13701772222222205</v>
      </c>
      <c r="CF125" s="121">
        <f t="shared" si="98"/>
        <v>0.13701772222222205</v>
      </c>
      <c r="CG125" s="121">
        <f t="shared" si="98"/>
        <v>0.13701772222222205</v>
      </c>
      <c r="CH125" s="121">
        <f t="shared" si="98"/>
        <v>0.13701772222222205</v>
      </c>
      <c r="CI125" s="121">
        <f t="shared" si="98"/>
        <v>0.13701772222222205</v>
      </c>
      <c r="CJ125" s="121">
        <f t="shared" si="98"/>
        <v>0.13701772222222205</v>
      </c>
      <c r="CK125" s="121">
        <f t="shared" si="98"/>
        <v>0.13701772222222205</v>
      </c>
      <c r="CL125" s="121">
        <f t="shared" si="98"/>
        <v>0.13701772222222205</v>
      </c>
      <c r="CM125" s="121">
        <f t="shared" si="98"/>
        <v>0.13701772222222205</v>
      </c>
      <c r="CN125" s="121">
        <f t="shared" si="98"/>
        <v>0.13701772222222205</v>
      </c>
      <c r="CO125" s="121">
        <f t="shared" si="98"/>
        <v>0.13701772222222205</v>
      </c>
      <c r="CP125" s="121">
        <f t="shared" si="98"/>
        <v>0.13701772222222205</v>
      </c>
      <c r="CQ125" s="121">
        <f t="shared" si="98"/>
        <v>0.13701772222222205</v>
      </c>
      <c r="CR125" s="121">
        <f t="shared" si="98"/>
        <v>0.13701772222222205</v>
      </c>
      <c r="CS125" s="121">
        <f t="shared" si="98"/>
        <v>0.13701772222222205</v>
      </c>
      <c r="CT125" s="121">
        <f t="shared" si="98"/>
        <v>0.13701772222222205</v>
      </c>
      <c r="CU125" s="121">
        <f t="shared" si="98"/>
        <v>0.13701772222222205</v>
      </c>
      <c r="CV125" s="121">
        <f t="shared" si="98"/>
        <v>0.13701772222222205</v>
      </c>
      <c r="CW125" s="121">
        <f t="shared" si="98"/>
        <v>0.13701772222222205</v>
      </c>
      <c r="CX125" s="121">
        <f t="shared" si="98"/>
        <v>0.13701772222222205</v>
      </c>
      <c r="CY125" s="121">
        <f t="shared" si="98"/>
        <v>0.13701772222222205</v>
      </c>
      <c r="CZ125" s="160">
        <f t="shared" si="98"/>
        <v>0.13701772222222205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9">IF((K126-L125)&lt;$N$104,100,(K126-L125))</f>
        <v>89.807426722222218</v>
      </c>
      <c r="M126" s="121">
        <f t="shared" si="99"/>
        <v>89.670408999999992</v>
      </c>
      <c r="N126" s="121">
        <f t="shared" si="99"/>
        <v>89.533391277777767</v>
      </c>
      <c r="O126" s="121">
        <f t="shared" si="99"/>
        <v>89.533391277777767</v>
      </c>
      <c r="P126" s="121">
        <f t="shared" si="99"/>
        <v>89.396373569257321</v>
      </c>
      <c r="Q126" s="121">
        <f t="shared" si="99"/>
        <v>89.259355847035096</v>
      </c>
      <c r="R126" s="121">
        <f t="shared" si="99"/>
        <v>89.259355847035096</v>
      </c>
      <c r="S126" s="121">
        <f t="shared" si="99"/>
        <v>89.12233813851465</v>
      </c>
      <c r="T126" s="121">
        <f t="shared" si="99"/>
        <v>88.985320416292424</v>
      </c>
      <c r="U126" s="121">
        <f t="shared" si="99"/>
        <v>88.848302694070199</v>
      </c>
      <c r="V126" s="121">
        <f t="shared" si="99"/>
        <v>88.848302680368434</v>
      </c>
      <c r="W126" s="121">
        <f t="shared" si="99"/>
        <v>88.711284971847988</v>
      </c>
      <c r="X126" s="121">
        <f t="shared" si="99"/>
        <v>88.574267249625763</v>
      </c>
      <c r="Y126" s="121">
        <f t="shared" si="99"/>
        <v>88.437249527403537</v>
      </c>
      <c r="Z126" s="121">
        <f t="shared" si="99"/>
        <v>88.300231805181312</v>
      </c>
      <c r="AA126" s="121">
        <f t="shared" si="99"/>
        <v>88.163214082959087</v>
      </c>
      <c r="AB126" s="121">
        <f t="shared" si="99"/>
        <v>88.026196360736861</v>
      </c>
      <c r="AC126" s="121">
        <f t="shared" si="99"/>
        <v>87.889178638514636</v>
      </c>
      <c r="AD126" s="121">
        <f t="shared" si="99"/>
        <v>87.752160916292411</v>
      </c>
      <c r="AE126" s="121">
        <f t="shared" si="99"/>
        <v>87.615143194070185</v>
      </c>
      <c r="AF126" s="121">
        <f t="shared" si="99"/>
        <v>87.47812547184796</v>
      </c>
      <c r="AG126" s="121">
        <f t="shared" si="99"/>
        <v>87.341107749625735</v>
      </c>
      <c r="AH126" s="121">
        <f t="shared" si="99"/>
        <v>87.20409002740351</v>
      </c>
      <c r="AI126" s="121">
        <f t="shared" si="99"/>
        <v>87.067072305181284</v>
      </c>
      <c r="AJ126" s="121">
        <f t="shared" si="99"/>
        <v>86.930054582959059</v>
      </c>
      <c r="AK126" s="121">
        <f t="shared" si="99"/>
        <v>86.793036860736834</v>
      </c>
      <c r="AL126" s="121">
        <f t="shared" si="99"/>
        <v>86.656019138514608</v>
      </c>
      <c r="AM126" s="121">
        <f t="shared" si="99"/>
        <v>86.519001416292383</v>
      </c>
      <c r="AN126" s="121">
        <f t="shared" si="99"/>
        <v>86.381983694070158</v>
      </c>
      <c r="AO126" s="121">
        <f t="shared" si="99"/>
        <v>86.244965971847932</v>
      </c>
      <c r="AP126" s="121">
        <f t="shared" si="99"/>
        <v>86.107948249625707</v>
      </c>
      <c r="AQ126" s="121">
        <f t="shared" si="99"/>
        <v>85.970930527403482</v>
      </c>
      <c r="AR126" s="121">
        <f t="shared" si="99"/>
        <v>85.833912805181257</v>
      </c>
      <c r="AS126" s="121">
        <f t="shared" si="99"/>
        <v>85.696895082959031</v>
      </c>
      <c r="AT126" s="121">
        <f t="shared" si="99"/>
        <v>85.559877360736806</v>
      </c>
      <c r="AU126" s="121">
        <f t="shared" si="99"/>
        <v>85.422859638514581</v>
      </c>
      <c r="AV126" s="121">
        <f t="shared" si="99"/>
        <v>85.285841916292355</v>
      </c>
      <c r="AW126" s="121">
        <f t="shared" si="99"/>
        <v>85.14882419407013</v>
      </c>
      <c r="AX126" s="121">
        <f t="shared" si="99"/>
        <v>85.011806471847905</v>
      </c>
      <c r="AY126" s="121">
        <f t="shared" si="99"/>
        <v>84.874788749625679</v>
      </c>
      <c r="AZ126" s="121">
        <f t="shared" si="99"/>
        <v>84.737771027403454</v>
      </c>
      <c r="BA126" s="121">
        <f t="shared" si="99"/>
        <v>84.600753305181229</v>
      </c>
      <c r="BB126" s="121">
        <f t="shared" si="99"/>
        <v>84.463735582959004</v>
      </c>
      <c r="BC126" s="121">
        <f t="shared" si="99"/>
        <v>84.326717860736778</v>
      </c>
      <c r="BD126" s="121">
        <f t="shared" si="99"/>
        <v>84.189700138514553</v>
      </c>
      <c r="BE126" s="121">
        <f t="shared" si="99"/>
        <v>84.052682416292328</v>
      </c>
      <c r="BF126" s="121">
        <f t="shared" si="99"/>
        <v>83.915664694070102</v>
      </c>
      <c r="BG126" s="121">
        <f t="shared" si="99"/>
        <v>83.778646971847877</v>
      </c>
      <c r="BH126" s="121">
        <f t="shared" si="99"/>
        <v>83.641629249625652</v>
      </c>
      <c r="BI126" s="121">
        <f t="shared" si="99"/>
        <v>83.504611527403426</v>
      </c>
      <c r="BJ126" s="121">
        <f t="shared" si="99"/>
        <v>83.367593805181201</v>
      </c>
      <c r="BK126" s="121">
        <f t="shared" si="99"/>
        <v>83.230576082958976</v>
      </c>
      <c r="BL126" s="121">
        <f t="shared" si="99"/>
        <v>83.093558360736751</v>
      </c>
      <c r="BM126" s="121">
        <f t="shared" si="99"/>
        <v>82.956540638514525</v>
      </c>
      <c r="BN126" s="121">
        <f t="shared" si="99"/>
        <v>82.8195229162923</v>
      </c>
      <c r="BO126" s="121">
        <f t="shared" si="99"/>
        <v>82.682505194070075</v>
      </c>
      <c r="BP126" s="121">
        <f t="shared" si="99"/>
        <v>82.545487471847849</v>
      </c>
      <c r="BQ126" s="121">
        <f t="shared" si="99"/>
        <v>82.408469749625624</v>
      </c>
      <c r="BR126" s="121">
        <f t="shared" si="99"/>
        <v>82.271452027403399</v>
      </c>
      <c r="BS126" s="121">
        <f t="shared" si="99"/>
        <v>82.134434305181173</v>
      </c>
      <c r="BT126" s="121">
        <f t="shared" si="99"/>
        <v>81.997416582958948</v>
      </c>
      <c r="BU126" s="121">
        <f t="shared" si="99"/>
        <v>81.860398860736723</v>
      </c>
      <c r="BV126" s="121">
        <f t="shared" si="99"/>
        <v>81.723381138514497</v>
      </c>
      <c r="BW126" s="121">
        <f t="shared" si="99"/>
        <v>81.586363416292272</v>
      </c>
      <c r="BX126" s="121">
        <f t="shared" ref="BX126:CZ126" si="100">IF((BW126-BX125)&lt;$N$104,100,(BW126-BX125))</f>
        <v>81.449345694070047</v>
      </c>
      <c r="BY126" s="121">
        <f t="shared" si="100"/>
        <v>81.312327971847822</v>
      </c>
      <c r="BZ126" s="121">
        <f t="shared" si="100"/>
        <v>81.175310249625596</v>
      </c>
      <c r="CA126" s="121">
        <f t="shared" si="100"/>
        <v>81.038292527403371</v>
      </c>
      <c r="CB126" s="121">
        <f t="shared" si="100"/>
        <v>80.901274805181146</v>
      </c>
      <c r="CC126" s="121">
        <f t="shared" si="100"/>
        <v>80.76425708295892</v>
      </c>
      <c r="CD126" s="121">
        <f t="shared" si="100"/>
        <v>80.627239360736695</v>
      </c>
      <c r="CE126" s="121">
        <f t="shared" si="100"/>
        <v>80.49022163851447</v>
      </c>
      <c r="CF126" s="121">
        <f t="shared" si="100"/>
        <v>80.353203916292244</v>
      </c>
      <c r="CG126" s="121">
        <f t="shared" si="100"/>
        <v>80.216186194070019</v>
      </c>
      <c r="CH126" s="121">
        <f t="shared" si="100"/>
        <v>80.079168471847794</v>
      </c>
      <c r="CI126" s="121">
        <f t="shared" si="100"/>
        <v>79.942150749625569</v>
      </c>
      <c r="CJ126" s="121">
        <f t="shared" si="100"/>
        <v>79.805133027403343</v>
      </c>
      <c r="CK126" s="121">
        <f t="shared" si="100"/>
        <v>79.668115305181118</v>
      </c>
      <c r="CL126" s="121">
        <f t="shared" si="100"/>
        <v>79.531097582958893</v>
      </c>
      <c r="CM126" s="121">
        <f t="shared" si="100"/>
        <v>79.394079860736667</v>
      </c>
      <c r="CN126" s="121">
        <f t="shared" si="100"/>
        <v>79.257062138514442</v>
      </c>
      <c r="CO126" s="121">
        <f t="shared" si="100"/>
        <v>79.120044416292217</v>
      </c>
      <c r="CP126" s="121">
        <f t="shared" si="100"/>
        <v>78.983026694069991</v>
      </c>
      <c r="CQ126" s="121">
        <f t="shared" si="100"/>
        <v>78.846008971847766</v>
      </c>
      <c r="CR126" s="121">
        <f t="shared" si="100"/>
        <v>78.708991249625541</v>
      </c>
      <c r="CS126" s="121">
        <f t="shared" si="100"/>
        <v>78.571973527403316</v>
      </c>
      <c r="CT126" s="121">
        <f t="shared" si="100"/>
        <v>78.43495580518109</v>
      </c>
      <c r="CU126" s="121">
        <f t="shared" si="100"/>
        <v>78.297938082958865</v>
      </c>
      <c r="CV126" s="121">
        <f t="shared" si="100"/>
        <v>78.16092036073664</v>
      </c>
      <c r="CW126" s="121">
        <f t="shared" si="100"/>
        <v>78.023902638514414</v>
      </c>
      <c r="CX126" s="121">
        <f t="shared" si="100"/>
        <v>77.886884916292189</v>
      </c>
      <c r="CY126" s="121">
        <f t="shared" si="100"/>
        <v>77.749867194069964</v>
      </c>
      <c r="CZ126" s="160">
        <f t="shared" si="100"/>
        <v>77.612849471847738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101">IF((L126=100),(L126-K126)/100*$C$5+$E$107,0)</f>
        <v>0</v>
      </c>
      <c r="M127" s="145">
        <f t="shared" si="101"/>
        <v>0</v>
      </c>
      <c r="N127" s="145">
        <f t="shared" si="101"/>
        <v>0</v>
      </c>
      <c r="O127" s="145">
        <f t="shared" si="101"/>
        <v>0</v>
      </c>
      <c r="P127" s="145">
        <f t="shared" si="101"/>
        <v>0</v>
      </c>
      <c r="Q127" s="145">
        <f t="shared" si="101"/>
        <v>0</v>
      </c>
      <c r="R127" s="145">
        <f t="shared" si="101"/>
        <v>0</v>
      </c>
      <c r="S127" s="145">
        <f t="shared" si="101"/>
        <v>0</v>
      </c>
      <c r="T127" s="145">
        <f t="shared" si="101"/>
        <v>0</v>
      </c>
      <c r="U127" s="145">
        <f t="shared" si="101"/>
        <v>0</v>
      </c>
      <c r="V127" s="145">
        <f t="shared" si="101"/>
        <v>0</v>
      </c>
      <c r="W127" s="145">
        <f t="shared" si="101"/>
        <v>0</v>
      </c>
      <c r="X127" s="145">
        <f t="shared" si="101"/>
        <v>0</v>
      </c>
      <c r="Y127" s="145">
        <f t="shared" si="101"/>
        <v>0</v>
      </c>
      <c r="Z127" s="145">
        <f t="shared" si="101"/>
        <v>0</v>
      </c>
      <c r="AA127" s="145">
        <f t="shared" si="101"/>
        <v>0</v>
      </c>
      <c r="AB127" s="145">
        <f t="shared" si="101"/>
        <v>0</v>
      </c>
      <c r="AC127" s="145">
        <f t="shared" si="101"/>
        <v>0</v>
      </c>
      <c r="AD127" s="145">
        <f t="shared" si="101"/>
        <v>0</v>
      </c>
      <c r="AE127" s="145">
        <f t="shared" si="101"/>
        <v>0</v>
      </c>
      <c r="AF127" s="145">
        <f t="shared" si="101"/>
        <v>0</v>
      </c>
      <c r="AG127" s="145">
        <f t="shared" si="101"/>
        <v>0</v>
      </c>
      <c r="AH127" s="145">
        <f t="shared" si="101"/>
        <v>0</v>
      </c>
      <c r="AI127" s="145">
        <f t="shared" si="101"/>
        <v>0</v>
      </c>
      <c r="AJ127" s="145">
        <f t="shared" si="101"/>
        <v>0</v>
      </c>
      <c r="AK127" s="145">
        <f t="shared" si="101"/>
        <v>0</v>
      </c>
      <c r="AL127" s="145">
        <f t="shared" si="101"/>
        <v>0</v>
      </c>
      <c r="AM127" s="145">
        <f t="shared" si="101"/>
        <v>0</v>
      </c>
      <c r="AN127" s="145">
        <f t="shared" si="101"/>
        <v>0</v>
      </c>
      <c r="AO127" s="145">
        <f t="shared" si="101"/>
        <v>0</v>
      </c>
      <c r="AP127" s="145">
        <f t="shared" si="101"/>
        <v>0</v>
      </c>
      <c r="AQ127" s="145">
        <f t="shared" si="101"/>
        <v>0</v>
      </c>
      <c r="AR127" s="145">
        <f t="shared" si="101"/>
        <v>0</v>
      </c>
      <c r="AS127" s="145">
        <f t="shared" si="101"/>
        <v>0</v>
      </c>
      <c r="AT127" s="145">
        <f t="shared" si="101"/>
        <v>0</v>
      </c>
      <c r="AU127" s="145">
        <f t="shared" si="101"/>
        <v>0</v>
      </c>
      <c r="AV127" s="145">
        <f t="shared" si="101"/>
        <v>0</v>
      </c>
      <c r="AW127" s="145">
        <f t="shared" si="101"/>
        <v>0</v>
      </c>
      <c r="AX127" s="145">
        <f t="shared" si="101"/>
        <v>0</v>
      </c>
      <c r="AY127" s="145">
        <f t="shared" si="101"/>
        <v>0</v>
      </c>
      <c r="AZ127" s="145">
        <f t="shared" si="101"/>
        <v>0</v>
      </c>
      <c r="BA127" s="145">
        <f t="shared" si="101"/>
        <v>0</v>
      </c>
      <c r="BB127" s="145">
        <f t="shared" si="101"/>
        <v>0</v>
      </c>
      <c r="BC127" s="145">
        <f t="shared" si="101"/>
        <v>0</v>
      </c>
      <c r="BD127" s="145">
        <f t="shared" si="101"/>
        <v>0</v>
      </c>
      <c r="BE127" s="145">
        <f t="shared" si="101"/>
        <v>0</v>
      </c>
      <c r="BF127" s="145">
        <f t="shared" si="101"/>
        <v>0</v>
      </c>
      <c r="BG127" s="145">
        <f t="shared" si="101"/>
        <v>0</v>
      </c>
      <c r="BH127" s="145">
        <f t="shared" si="101"/>
        <v>0</v>
      </c>
      <c r="BI127" s="145">
        <f t="shared" si="101"/>
        <v>0</v>
      </c>
      <c r="BJ127" s="145">
        <f t="shared" si="101"/>
        <v>0</v>
      </c>
      <c r="BK127" s="145">
        <f t="shared" si="101"/>
        <v>0</v>
      </c>
      <c r="BL127" s="145">
        <f t="shared" si="101"/>
        <v>0</v>
      </c>
      <c r="BM127" s="145">
        <f t="shared" si="101"/>
        <v>0</v>
      </c>
      <c r="BN127" s="145">
        <f t="shared" si="101"/>
        <v>0</v>
      </c>
      <c r="BO127" s="145">
        <f t="shared" si="101"/>
        <v>0</v>
      </c>
      <c r="BP127" s="145">
        <f t="shared" si="101"/>
        <v>0</v>
      </c>
      <c r="BQ127" s="145">
        <f t="shared" si="101"/>
        <v>0</v>
      </c>
      <c r="BR127" s="145">
        <f t="shared" si="101"/>
        <v>0</v>
      </c>
      <c r="BS127" s="145">
        <f t="shared" si="101"/>
        <v>0</v>
      </c>
      <c r="BT127" s="145">
        <f t="shared" si="101"/>
        <v>0</v>
      </c>
      <c r="BU127" s="145">
        <f t="shared" si="101"/>
        <v>0</v>
      </c>
      <c r="BV127" s="145">
        <f t="shared" si="101"/>
        <v>0</v>
      </c>
      <c r="BW127" s="145">
        <f t="shared" si="101"/>
        <v>0</v>
      </c>
      <c r="BX127" s="145">
        <f t="shared" ref="BX127:CZ127" si="102">IF((BX126=100),(BX126-BW126)/100*$C$5+$E$107,0)</f>
        <v>0</v>
      </c>
      <c r="BY127" s="145">
        <f t="shared" si="102"/>
        <v>0</v>
      </c>
      <c r="BZ127" s="145">
        <f t="shared" si="102"/>
        <v>0</v>
      </c>
      <c r="CA127" s="145">
        <f t="shared" si="102"/>
        <v>0</v>
      </c>
      <c r="CB127" s="145">
        <f t="shared" si="102"/>
        <v>0</v>
      </c>
      <c r="CC127" s="145">
        <f t="shared" si="102"/>
        <v>0</v>
      </c>
      <c r="CD127" s="145">
        <f t="shared" si="102"/>
        <v>0</v>
      </c>
      <c r="CE127" s="145">
        <f t="shared" si="102"/>
        <v>0</v>
      </c>
      <c r="CF127" s="145">
        <f t="shared" si="102"/>
        <v>0</v>
      </c>
      <c r="CG127" s="145">
        <f t="shared" si="102"/>
        <v>0</v>
      </c>
      <c r="CH127" s="145">
        <f t="shared" si="102"/>
        <v>0</v>
      </c>
      <c r="CI127" s="145">
        <f t="shared" si="102"/>
        <v>0</v>
      </c>
      <c r="CJ127" s="145">
        <f t="shared" si="102"/>
        <v>0</v>
      </c>
      <c r="CK127" s="145">
        <f t="shared" si="102"/>
        <v>0</v>
      </c>
      <c r="CL127" s="145">
        <f t="shared" si="102"/>
        <v>0</v>
      </c>
      <c r="CM127" s="145">
        <f t="shared" si="102"/>
        <v>0</v>
      </c>
      <c r="CN127" s="145">
        <f t="shared" si="102"/>
        <v>0</v>
      </c>
      <c r="CO127" s="145">
        <f t="shared" si="102"/>
        <v>0</v>
      </c>
      <c r="CP127" s="145">
        <f t="shared" si="102"/>
        <v>0</v>
      </c>
      <c r="CQ127" s="145">
        <f t="shared" si="102"/>
        <v>0</v>
      </c>
      <c r="CR127" s="145">
        <f t="shared" si="102"/>
        <v>0</v>
      </c>
      <c r="CS127" s="145">
        <f t="shared" si="102"/>
        <v>0</v>
      </c>
      <c r="CT127" s="145">
        <f t="shared" si="102"/>
        <v>0</v>
      </c>
      <c r="CU127" s="145">
        <f t="shared" si="102"/>
        <v>0</v>
      </c>
      <c r="CV127" s="145">
        <f t="shared" si="102"/>
        <v>0</v>
      </c>
      <c r="CW127" s="145">
        <f t="shared" si="102"/>
        <v>0</v>
      </c>
      <c r="CX127" s="145">
        <f t="shared" si="102"/>
        <v>0</v>
      </c>
      <c r="CY127" s="145">
        <f t="shared" si="102"/>
        <v>0</v>
      </c>
      <c r="CZ127" s="164">
        <f t="shared" si="102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103">F94</f>
        <v>0</v>
      </c>
      <c r="G128" s="166">
        <f t="shared" si="103"/>
        <v>0</v>
      </c>
      <c r="H128" s="166">
        <f t="shared" si="103"/>
        <v>0</v>
      </c>
      <c r="I128" s="166">
        <f t="shared" si="103"/>
        <v>0</v>
      </c>
      <c r="J128" s="166">
        <f t="shared" si="103"/>
        <v>0</v>
      </c>
      <c r="K128" s="166">
        <f t="shared" si="103"/>
        <v>0</v>
      </c>
      <c r="L128" s="166">
        <f>L$54</f>
        <v>0.11554396666666668</v>
      </c>
      <c r="M128" s="166">
        <f>M$54</f>
        <v>8.2210633333333324E-2</v>
      </c>
      <c r="N128" s="166">
        <f t="shared" ref="N128:BY128" si="104">N$54</f>
        <v>8.2210633333333338E-2</v>
      </c>
      <c r="O128" s="166">
        <f t="shared" si="104"/>
        <v>0</v>
      </c>
      <c r="P128" s="166">
        <f t="shared" si="104"/>
        <v>8.2210625112270008E-2</v>
      </c>
      <c r="Q128" s="166">
        <f t="shared" si="104"/>
        <v>8.2210633333333338E-2</v>
      </c>
      <c r="R128" s="166">
        <f t="shared" si="104"/>
        <v>0</v>
      </c>
      <c r="S128" s="166">
        <f t="shared" si="104"/>
        <v>8.2210625112269953E-2</v>
      </c>
      <c r="T128" s="166">
        <f t="shared" si="104"/>
        <v>8.2210633333333338E-2</v>
      </c>
      <c r="U128" s="166">
        <f t="shared" si="104"/>
        <v>8.2210633333333338E-2</v>
      </c>
      <c r="V128" s="166">
        <f t="shared" si="104"/>
        <v>0</v>
      </c>
      <c r="W128" s="166">
        <f t="shared" si="104"/>
        <v>8.2210625112270064E-2</v>
      </c>
      <c r="X128" s="166">
        <f t="shared" si="104"/>
        <v>8.2210633333333338E-2</v>
      </c>
      <c r="Y128" s="166">
        <f t="shared" si="104"/>
        <v>8.2210633333333338E-2</v>
      </c>
      <c r="Z128" s="166">
        <f t="shared" si="104"/>
        <v>8.2210633333333338E-2</v>
      </c>
      <c r="AA128" s="166">
        <f t="shared" si="104"/>
        <v>8.2210633333333449E-2</v>
      </c>
      <c r="AB128" s="166">
        <f t="shared" si="104"/>
        <v>8.2210633333333227E-2</v>
      </c>
      <c r="AC128" s="166">
        <f t="shared" si="104"/>
        <v>8.2210633333333227E-2</v>
      </c>
      <c r="AD128" s="166">
        <f t="shared" si="104"/>
        <v>8.2210633333333227E-2</v>
      </c>
      <c r="AE128" s="166">
        <f t="shared" si="104"/>
        <v>8.2210633333333227E-2</v>
      </c>
      <c r="AF128" s="166">
        <f t="shared" si="104"/>
        <v>8.2210633333333227E-2</v>
      </c>
      <c r="AG128" s="166">
        <f t="shared" si="104"/>
        <v>8.2210633333333227E-2</v>
      </c>
      <c r="AH128" s="166">
        <f t="shared" si="104"/>
        <v>8.2210633333333227E-2</v>
      </c>
      <c r="AI128" s="166">
        <f t="shared" si="104"/>
        <v>8.2210633333333227E-2</v>
      </c>
      <c r="AJ128" s="166">
        <f t="shared" si="104"/>
        <v>8.2210633333333227E-2</v>
      </c>
      <c r="AK128" s="166">
        <f t="shared" si="104"/>
        <v>8.2210633333333227E-2</v>
      </c>
      <c r="AL128" s="166">
        <f t="shared" si="104"/>
        <v>8.2210633333333227E-2</v>
      </c>
      <c r="AM128" s="166">
        <f t="shared" si="104"/>
        <v>8.2210633333333227E-2</v>
      </c>
      <c r="AN128" s="166">
        <f t="shared" si="104"/>
        <v>8.2210633333333227E-2</v>
      </c>
      <c r="AO128" s="166">
        <f t="shared" si="104"/>
        <v>8.2210633333333227E-2</v>
      </c>
      <c r="AP128" s="166">
        <f t="shared" si="104"/>
        <v>8.2210633333333227E-2</v>
      </c>
      <c r="AQ128" s="166">
        <f t="shared" si="104"/>
        <v>8.2210633333333227E-2</v>
      </c>
      <c r="AR128" s="166">
        <f t="shared" si="104"/>
        <v>8.2210633333333227E-2</v>
      </c>
      <c r="AS128" s="166">
        <f t="shared" si="104"/>
        <v>8.2210633333333227E-2</v>
      </c>
      <c r="AT128" s="166">
        <f t="shared" si="104"/>
        <v>8.2210633333333227E-2</v>
      </c>
      <c r="AU128" s="166">
        <f t="shared" si="104"/>
        <v>8.2210633333333227E-2</v>
      </c>
      <c r="AV128" s="166">
        <f t="shared" si="104"/>
        <v>8.2210633333333227E-2</v>
      </c>
      <c r="AW128" s="166">
        <f t="shared" si="104"/>
        <v>8.2210633333333227E-2</v>
      </c>
      <c r="AX128" s="166">
        <f t="shared" si="104"/>
        <v>8.2210633333333227E-2</v>
      </c>
      <c r="AY128" s="166">
        <f t="shared" si="104"/>
        <v>8.2210633333333227E-2</v>
      </c>
      <c r="AZ128" s="166">
        <f t="shared" si="104"/>
        <v>8.2210633333333227E-2</v>
      </c>
      <c r="BA128" s="166">
        <f t="shared" si="104"/>
        <v>8.2210633333333227E-2</v>
      </c>
      <c r="BB128" s="166">
        <f t="shared" si="104"/>
        <v>8.2210633333333227E-2</v>
      </c>
      <c r="BC128" s="166">
        <f t="shared" si="104"/>
        <v>8.2210633333333227E-2</v>
      </c>
      <c r="BD128" s="166">
        <f t="shared" si="104"/>
        <v>8.2210633333333227E-2</v>
      </c>
      <c r="BE128" s="166">
        <f t="shared" si="104"/>
        <v>8.2210633333333227E-2</v>
      </c>
      <c r="BF128" s="166">
        <f t="shared" si="104"/>
        <v>8.2210633333333227E-2</v>
      </c>
      <c r="BG128" s="166">
        <f t="shared" si="104"/>
        <v>8.2210633333333227E-2</v>
      </c>
      <c r="BH128" s="166">
        <f t="shared" si="104"/>
        <v>8.2210633333333227E-2</v>
      </c>
      <c r="BI128" s="166">
        <f t="shared" si="104"/>
        <v>8.2210633333333227E-2</v>
      </c>
      <c r="BJ128" s="166">
        <f t="shared" si="104"/>
        <v>8.2210633333333227E-2</v>
      </c>
      <c r="BK128" s="166">
        <f t="shared" si="104"/>
        <v>8.2210633333333227E-2</v>
      </c>
      <c r="BL128" s="166">
        <f t="shared" si="104"/>
        <v>8.2210633333333227E-2</v>
      </c>
      <c r="BM128" s="166">
        <f t="shared" si="104"/>
        <v>8.2210633333333227E-2</v>
      </c>
      <c r="BN128" s="166">
        <f t="shared" si="104"/>
        <v>8.2210633333333227E-2</v>
      </c>
      <c r="BO128" s="166">
        <f t="shared" si="104"/>
        <v>8.2210633333333227E-2</v>
      </c>
      <c r="BP128" s="166">
        <f t="shared" si="104"/>
        <v>8.2210633333333227E-2</v>
      </c>
      <c r="BQ128" s="166">
        <f t="shared" si="104"/>
        <v>8.2210633333333227E-2</v>
      </c>
      <c r="BR128" s="166">
        <f t="shared" si="104"/>
        <v>8.2210633333333227E-2</v>
      </c>
      <c r="BS128" s="166">
        <f t="shared" si="104"/>
        <v>8.2210633333333227E-2</v>
      </c>
      <c r="BT128" s="166">
        <f t="shared" si="104"/>
        <v>8.2210633333333227E-2</v>
      </c>
      <c r="BU128" s="166">
        <f t="shared" si="104"/>
        <v>8.2210633333333227E-2</v>
      </c>
      <c r="BV128" s="166">
        <f t="shared" si="104"/>
        <v>8.2210633333333227E-2</v>
      </c>
      <c r="BW128" s="166">
        <f t="shared" si="104"/>
        <v>8.2210633333333227E-2</v>
      </c>
      <c r="BX128" s="166">
        <f t="shared" si="104"/>
        <v>8.2210633333333227E-2</v>
      </c>
      <c r="BY128" s="166">
        <f t="shared" si="104"/>
        <v>8.2210633333333227E-2</v>
      </c>
      <c r="BZ128" s="166">
        <f t="shared" ref="BZ128:CZ128" si="105">BZ$54</f>
        <v>8.2210633333333227E-2</v>
      </c>
      <c r="CA128" s="166">
        <f t="shared" si="105"/>
        <v>8.2210633333333227E-2</v>
      </c>
      <c r="CB128" s="166">
        <f t="shared" si="105"/>
        <v>8.2210633333333227E-2</v>
      </c>
      <c r="CC128" s="166">
        <f t="shared" si="105"/>
        <v>8.2210633333333227E-2</v>
      </c>
      <c r="CD128" s="166">
        <f t="shared" si="105"/>
        <v>8.2210633333333227E-2</v>
      </c>
      <c r="CE128" s="166">
        <f t="shared" si="105"/>
        <v>8.2210633333333227E-2</v>
      </c>
      <c r="CF128" s="166">
        <f t="shared" si="105"/>
        <v>8.2210633333333227E-2</v>
      </c>
      <c r="CG128" s="166">
        <f t="shared" si="105"/>
        <v>8.2210633333333227E-2</v>
      </c>
      <c r="CH128" s="166">
        <f t="shared" si="105"/>
        <v>8.2210633333333227E-2</v>
      </c>
      <c r="CI128" s="166">
        <f t="shared" si="105"/>
        <v>8.2210633333333227E-2</v>
      </c>
      <c r="CJ128" s="166">
        <f t="shared" si="105"/>
        <v>8.2210633333333227E-2</v>
      </c>
      <c r="CK128" s="166">
        <f t="shared" si="105"/>
        <v>8.2210633333333227E-2</v>
      </c>
      <c r="CL128" s="166">
        <f t="shared" si="105"/>
        <v>8.2210633333333227E-2</v>
      </c>
      <c r="CM128" s="166">
        <f t="shared" si="105"/>
        <v>8.2210633333333227E-2</v>
      </c>
      <c r="CN128" s="166">
        <f t="shared" si="105"/>
        <v>8.2210633333333227E-2</v>
      </c>
      <c r="CO128" s="166">
        <f t="shared" si="105"/>
        <v>8.2210633333333227E-2</v>
      </c>
      <c r="CP128" s="166">
        <f t="shared" si="105"/>
        <v>8.2210633333333227E-2</v>
      </c>
      <c r="CQ128" s="166">
        <f t="shared" si="105"/>
        <v>8.2210633333333227E-2</v>
      </c>
      <c r="CR128" s="166">
        <f t="shared" si="105"/>
        <v>8.2210633333333227E-2</v>
      </c>
      <c r="CS128" s="166">
        <f t="shared" si="105"/>
        <v>8.2210633333333227E-2</v>
      </c>
      <c r="CT128" s="166">
        <f t="shared" si="105"/>
        <v>8.2210633333333227E-2</v>
      </c>
      <c r="CU128" s="166">
        <f t="shared" si="105"/>
        <v>8.2210633333333227E-2</v>
      </c>
      <c r="CV128" s="166">
        <f t="shared" si="105"/>
        <v>8.2210633333333227E-2</v>
      </c>
      <c r="CW128" s="166">
        <f t="shared" si="105"/>
        <v>8.2210633333333227E-2</v>
      </c>
      <c r="CX128" s="166">
        <f t="shared" si="105"/>
        <v>8.2210633333333227E-2</v>
      </c>
      <c r="CY128" s="166">
        <f t="shared" si="105"/>
        <v>8.2210633333333227E-2</v>
      </c>
      <c r="CZ128" s="175">
        <f t="shared" si="105"/>
        <v>8.2210633333333227E-2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6">L128*100/$C$6</f>
        <v>0.1925732777777778</v>
      </c>
      <c r="M129" s="121">
        <f t="shared" si="106"/>
        <v>0.13701772222222219</v>
      </c>
      <c r="N129" s="121">
        <f t="shared" si="106"/>
        <v>0.13701772222222222</v>
      </c>
      <c r="O129" s="121">
        <f t="shared" si="106"/>
        <v>0</v>
      </c>
      <c r="P129" s="121">
        <f t="shared" si="106"/>
        <v>0.13701770852045</v>
      </c>
      <c r="Q129" s="121">
        <f t="shared" si="106"/>
        <v>0.13701772222222222</v>
      </c>
      <c r="R129" s="121">
        <f t="shared" si="106"/>
        <v>0</v>
      </c>
      <c r="S129" s="121">
        <f t="shared" si="106"/>
        <v>0.13701770852044992</v>
      </c>
      <c r="T129" s="121">
        <f t="shared" si="106"/>
        <v>0.13701772222222222</v>
      </c>
      <c r="U129" s="121">
        <f t="shared" si="106"/>
        <v>0.13701772222222222</v>
      </c>
      <c r="V129" s="121">
        <f t="shared" si="106"/>
        <v>0</v>
      </c>
      <c r="W129" s="121">
        <f t="shared" si="106"/>
        <v>0.13701770852045012</v>
      </c>
      <c r="X129" s="121">
        <f t="shared" si="106"/>
        <v>0.13701772222222222</v>
      </c>
      <c r="Y129" s="121">
        <f t="shared" si="106"/>
        <v>0.13701772222222222</v>
      </c>
      <c r="Z129" s="121">
        <f t="shared" si="106"/>
        <v>0.13701772222222222</v>
      </c>
      <c r="AA129" s="121">
        <f t="shared" si="106"/>
        <v>0.13701772222222239</v>
      </c>
      <c r="AB129" s="121">
        <f t="shared" si="106"/>
        <v>0.13701772222222205</v>
      </c>
      <c r="AC129" s="121">
        <f t="shared" si="106"/>
        <v>0.13701772222222205</v>
      </c>
      <c r="AD129" s="121">
        <f t="shared" si="106"/>
        <v>0.13701772222222205</v>
      </c>
      <c r="AE129" s="121">
        <f t="shared" si="106"/>
        <v>0.13701772222222205</v>
      </c>
      <c r="AF129" s="121">
        <f t="shared" si="106"/>
        <v>0.13701772222222205</v>
      </c>
      <c r="AG129" s="121">
        <f t="shared" si="106"/>
        <v>0.13701772222222205</v>
      </c>
      <c r="AH129" s="121">
        <f t="shared" si="106"/>
        <v>0.13701772222222205</v>
      </c>
      <c r="AI129" s="121">
        <f t="shared" si="106"/>
        <v>0.13701772222222205</v>
      </c>
      <c r="AJ129" s="121">
        <f t="shared" si="106"/>
        <v>0.13701772222222205</v>
      </c>
      <c r="AK129" s="121">
        <f t="shared" si="106"/>
        <v>0.13701772222222205</v>
      </c>
      <c r="AL129" s="121">
        <f t="shared" si="106"/>
        <v>0.13701772222222205</v>
      </c>
      <c r="AM129" s="121">
        <f t="shared" si="106"/>
        <v>0.13701772222222205</v>
      </c>
      <c r="AN129" s="121">
        <f t="shared" si="106"/>
        <v>0.13701772222222205</v>
      </c>
      <c r="AO129" s="121">
        <f t="shared" si="106"/>
        <v>0.13701772222222205</v>
      </c>
      <c r="AP129" s="121">
        <f t="shared" si="106"/>
        <v>0.13701772222222205</v>
      </c>
      <c r="AQ129" s="121">
        <f t="shared" si="106"/>
        <v>0.13701772222222205</v>
      </c>
      <c r="AR129" s="121">
        <f t="shared" si="106"/>
        <v>0.13701772222222205</v>
      </c>
      <c r="AS129" s="121">
        <f t="shared" si="106"/>
        <v>0.13701772222222205</v>
      </c>
      <c r="AT129" s="121">
        <f t="shared" si="106"/>
        <v>0.13701772222222205</v>
      </c>
      <c r="AU129" s="121">
        <f t="shared" si="106"/>
        <v>0.13701772222222205</v>
      </c>
      <c r="AV129" s="121">
        <f t="shared" si="106"/>
        <v>0.13701772222222205</v>
      </c>
      <c r="AW129" s="121">
        <f t="shared" si="106"/>
        <v>0.13701772222222205</v>
      </c>
      <c r="AX129" s="121">
        <f t="shared" si="106"/>
        <v>0.13701772222222205</v>
      </c>
      <c r="AY129" s="121">
        <f t="shared" si="106"/>
        <v>0.13701772222222205</v>
      </c>
      <c r="AZ129" s="121">
        <f t="shared" si="106"/>
        <v>0.13701772222222205</v>
      </c>
      <c r="BA129" s="121">
        <f t="shared" si="106"/>
        <v>0.13701772222222205</v>
      </c>
      <c r="BB129" s="121">
        <f t="shared" si="106"/>
        <v>0.13701772222222205</v>
      </c>
      <c r="BC129" s="121">
        <f t="shared" si="106"/>
        <v>0.13701772222222205</v>
      </c>
      <c r="BD129" s="121">
        <f t="shared" si="106"/>
        <v>0.13701772222222205</v>
      </c>
      <c r="BE129" s="121">
        <f t="shared" si="106"/>
        <v>0.13701772222222205</v>
      </c>
      <c r="BF129" s="121">
        <f t="shared" si="106"/>
        <v>0.13701772222222205</v>
      </c>
      <c r="BG129" s="121">
        <f t="shared" si="106"/>
        <v>0.13701772222222205</v>
      </c>
      <c r="BH129" s="121">
        <f t="shared" si="106"/>
        <v>0.13701772222222205</v>
      </c>
      <c r="BI129" s="121">
        <f t="shared" si="106"/>
        <v>0.13701772222222205</v>
      </c>
      <c r="BJ129" s="121">
        <f t="shared" si="106"/>
        <v>0.13701772222222205</v>
      </c>
      <c r="BK129" s="121">
        <f t="shared" si="106"/>
        <v>0.13701772222222205</v>
      </c>
      <c r="BL129" s="121">
        <f t="shared" si="106"/>
        <v>0.13701772222222205</v>
      </c>
      <c r="BM129" s="121">
        <f t="shared" si="106"/>
        <v>0.13701772222222205</v>
      </c>
      <c r="BN129" s="121">
        <f t="shared" si="106"/>
        <v>0.13701772222222205</v>
      </c>
      <c r="BO129" s="121">
        <f t="shared" si="106"/>
        <v>0.13701772222222205</v>
      </c>
      <c r="BP129" s="121">
        <f t="shared" si="106"/>
        <v>0.13701772222222205</v>
      </c>
      <c r="BQ129" s="121">
        <f t="shared" si="106"/>
        <v>0.13701772222222205</v>
      </c>
      <c r="BR129" s="121">
        <f t="shared" si="106"/>
        <v>0.13701772222222205</v>
      </c>
      <c r="BS129" s="121">
        <f t="shared" si="106"/>
        <v>0.13701772222222205</v>
      </c>
      <c r="BT129" s="121">
        <f t="shared" si="106"/>
        <v>0.13701772222222205</v>
      </c>
      <c r="BU129" s="121">
        <f t="shared" si="106"/>
        <v>0.13701772222222205</v>
      </c>
      <c r="BV129" s="121">
        <f t="shared" si="106"/>
        <v>0.13701772222222205</v>
      </c>
      <c r="BW129" s="121">
        <f t="shared" si="106"/>
        <v>0.13701772222222205</v>
      </c>
      <c r="BX129" s="121">
        <f t="shared" ref="BX129:CZ129" si="107">BX128*100/$C$6</f>
        <v>0.13701772222222205</v>
      </c>
      <c r="BY129" s="121">
        <f t="shared" si="107"/>
        <v>0.13701772222222205</v>
      </c>
      <c r="BZ129" s="121">
        <f t="shared" si="107"/>
        <v>0.13701772222222205</v>
      </c>
      <c r="CA129" s="121">
        <f t="shared" si="107"/>
        <v>0.13701772222222205</v>
      </c>
      <c r="CB129" s="121">
        <f t="shared" si="107"/>
        <v>0.13701772222222205</v>
      </c>
      <c r="CC129" s="121">
        <f t="shared" si="107"/>
        <v>0.13701772222222205</v>
      </c>
      <c r="CD129" s="121">
        <f t="shared" si="107"/>
        <v>0.13701772222222205</v>
      </c>
      <c r="CE129" s="121">
        <f t="shared" si="107"/>
        <v>0.13701772222222205</v>
      </c>
      <c r="CF129" s="121">
        <f t="shared" si="107"/>
        <v>0.13701772222222205</v>
      </c>
      <c r="CG129" s="121">
        <f t="shared" si="107"/>
        <v>0.13701772222222205</v>
      </c>
      <c r="CH129" s="121">
        <f t="shared" si="107"/>
        <v>0.13701772222222205</v>
      </c>
      <c r="CI129" s="121">
        <f t="shared" si="107"/>
        <v>0.13701772222222205</v>
      </c>
      <c r="CJ129" s="121">
        <f t="shared" si="107"/>
        <v>0.13701772222222205</v>
      </c>
      <c r="CK129" s="121">
        <f t="shared" si="107"/>
        <v>0.13701772222222205</v>
      </c>
      <c r="CL129" s="121">
        <f t="shared" si="107"/>
        <v>0.13701772222222205</v>
      </c>
      <c r="CM129" s="121">
        <f t="shared" si="107"/>
        <v>0.13701772222222205</v>
      </c>
      <c r="CN129" s="121">
        <f t="shared" si="107"/>
        <v>0.13701772222222205</v>
      </c>
      <c r="CO129" s="121">
        <f t="shared" si="107"/>
        <v>0.13701772222222205</v>
      </c>
      <c r="CP129" s="121">
        <f t="shared" si="107"/>
        <v>0.13701772222222205</v>
      </c>
      <c r="CQ129" s="121">
        <f t="shared" si="107"/>
        <v>0.13701772222222205</v>
      </c>
      <c r="CR129" s="121">
        <f t="shared" si="107"/>
        <v>0.13701772222222205</v>
      </c>
      <c r="CS129" s="121">
        <f t="shared" si="107"/>
        <v>0.13701772222222205</v>
      </c>
      <c r="CT129" s="121">
        <f t="shared" si="107"/>
        <v>0.13701772222222205</v>
      </c>
      <c r="CU129" s="121">
        <f t="shared" si="107"/>
        <v>0.13701772222222205</v>
      </c>
      <c r="CV129" s="121">
        <f t="shared" si="107"/>
        <v>0.13701772222222205</v>
      </c>
      <c r="CW129" s="121">
        <f t="shared" si="107"/>
        <v>0.13701772222222205</v>
      </c>
      <c r="CX129" s="121">
        <f t="shared" si="107"/>
        <v>0.13701772222222205</v>
      </c>
      <c r="CY129" s="121">
        <f t="shared" si="107"/>
        <v>0.13701772222222205</v>
      </c>
      <c r="CZ129" s="160">
        <f t="shared" si="107"/>
        <v>0.13701772222222205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89.807426722222218</v>
      </c>
      <c r="M130" s="121">
        <f t="shared" ref="M130:BX130" si="108">IF((L130-M129)&lt;$N$108,100,(L130-M129))</f>
        <v>89.670408999999992</v>
      </c>
      <c r="N130" s="121">
        <f t="shared" si="108"/>
        <v>89.533391277777767</v>
      </c>
      <c r="O130" s="121">
        <f t="shared" si="108"/>
        <v>89.533391277777767</v>
      </c>
      <c r="P130" s="121">
        <f t="shared" si="108"/>
        <v>89.396373569257321</v>
      </c>
      <c r="Q130" s="121">
        <f t="shared" si="108"/>
        <v>89.259355847035096</v>
      </c>
      <c r="R130" s="121">
        <f t="shared" si="108"/>
        <v>89.259355847035096</v>
      </c>
      <c r="S130" s="121">
        <f t="shared" si="108"/>
        <v>89.12233813851465</v>
      </c>
      <c r="T130" s="121">
        <f t="shared" si="108"/>
        <v>88.985320416292424</v>
      </c>
      <c r="U130" s="121">
        <f t="shared" si="108"/>
        <v>88.848302694070199</v>
      </c>
      <c r="V130" s="121">
        <f t="shared" si="108"/>
        <v>88.848302694070199</v>
      </c>
      <c r="W130" s="121">
        <f t="shared" si="108"/>
        <v>88.711284985549753</v>
      </c>
      <c r="X130" s="121">
        <f t="shared" si="108"/>
        <v>88.574267263327528</v>
      </c>
      <c r="Y130" s="121">
        <f t="shared" si="108"/>
        <v>88.437249541105302</v>
      </c>
      <c r="Z130" s="121">
        <f t="shared" si="108"/>
        <v>88.300231818883077</v>
      </c>
      <c r="AA130" s="121">
        <f t="shared" si="108"/>
        <v>88.163214096660852</v>
      </c>
      <c r="AB130" s="121">
        <f t="shared" si="108"/>
        <v>88.026196374438626</v>
      </c>
      <c r="AC130" s="121">
        <f t="shared" si="108"/>
        <v>87.889178652216401</v>
      </c>
      <c r="AD130" s="121">
        <f t="shared" si="108"/>
        <v>87.752160929994176</v>
      </c>
      <c r="AE130" s="121">
        <f t="shared" si="108"/>
        <v>87.615143207771951</v>
      </c>
      <c r="AF130" s="121">
        <f t="shared" si="108"/>
        <v>87.478125485549725</v>
      </c>
      <c r="AG130" s="121">
        <f t="shared" si="108"/>
        <v>87.3411077633275</v>
      </c>
      <c r="AH130" s="121">
        <f t="shared" si="108"/>
        <v>87.204090041105275</v>
      </c>
      <c r="AI130" s="121">
        <f t="shared" si="108"/>
        <v>87.067072318883049</v>
      </c>
      <c r="AJ130" s="121">
        <f t="shared" si="108"/>
        <v>86.930054596660824</v>
      </c>
      <c r="AK130" s="121">
        <f t="shared" si="108"/>
        <v>86.793036874438599</v>
      </c>
      <c r="AL130" s="121">
        <f t="shared" si="108"/>
        <v>86.656019152216373</v>
      </c>
      <c r="AM130" s="121">
        <f t="shared" si="108"/>
        <v>86.519001429994148</v>
      </c>
      <c r="AN130" s="121">
        <f t="shared" si="108"/>
        <v>86.381983707771923</v>
      </c>
      <c r="AO130" s="121">
        <f t="shared" si="108"/>
        <v>86.244965985549698</v>
      </c>
      <c r="AP130" s="121">
        <f t="shared" si="108"/>
        <v>86.107948263327472</v>
      </c>
      <c r="AQ130" s="121">
        <f t="shared" si="108"/>
        <v>85.970930541105247</v>
      </c>
      <c r="AR130" s="121">
        <f t="shared" si="108"/>
        <v>85.833912818883022</v>
      </c>
      <c r="AS130" s="121">
        <f t="shared" si="108"/>
        <v>85.696895096660796</v>
      </c>
      <c r="AT130" s="121">
        <f t="shared" si="108"/>
        <v>85.559877374438571</v>
      </c>
      <c r="AU130" s="121">
        <f t="shared" si="108"/>
        <v>85.422859652216346</v>
      </c>
      <c r="AV130" s="121">
        <f t="shared" si="108"/>
        <v>85.28584192999412</v>
      </c>
      <c r="AW130" s="121">
        <f t="shared" si="108"/>
        <v>85.148824207771895</v>
      </c>
      <c r="AX130" s="121">
        <f t="shared" si="108"/>
        <v>85.01180648554967</v>
      </c>
      <c r="AY130" s="121">
        <f t="shared" si="108"/>
        <v>84.874788763327444</v>
      </c>
      <c r="AZ130" s="121">
        <f t="shared" si="108"/>
        <v>84.737771041105219</v>
      </c>
      <c r="BA130" s="121">
        <f t="shared" si="108"/>
        <v>84.600753318882994</v>
      </c>
      <c r="BB130" s="121">
        <f t="shared" si="108"/>
        <v>84.463735596660769</v>
      </c>
      <c r="BC130" s="121">
        <f t="shared" si="108"/>
        <v>84.326717874438543</v>
      </c>
      <c r="BD130" s="121">
        <f t="shared" si="108"/>
        <v>84.189700152216318</v>
      </c>
      <c r="BE130" s="121">
        <f t="shared" si="108"/>
        <v>84.052682429994093</v>
      </c>
      <c r="BF130" s="121">
        <f t="shared" si="108"/>
        <v>83.915664707771867</v>
      </c>
      <c r="BG130" s="121">
        <f t="shared" si="108"/>
        <v>83.778646985549642</v>
      </c>
      <c r="BH130" s="121">
        <f t="shared" si="108"/>
        <v>83.641629263327417</v>
      </c>
      <c r="BI130" s="121">
        <f t="shared" si="108"/>
        <v>83.504611541105191</v>
      </c>
      <c r="BJ130" s="121">
        <f t="shared" si="108"/>
        <v>83.367593818882966</v>
      </c>
      <c r="BK130" s="121">
        <f t="shared" si="108"/>
        <v>83.230576096660741</v>
      </c>
      <c r="BL130" s="121">
        <f t="shared" si="108"/>
        <v>83.093558374438516</v>
      </c>
      <c r="BM130" s="121">
        <f t="shared" si="108"/>
        <v>82.95654065221629</v>
      </c>
      <c r="BN130" s="121">
        <f t="shared" si="108"/>
        <v>82.819522929994065</v>
      </c>
      <c r="BO130" s="121">
        <f t="shared" si="108"/>
        <v>82.68250520777184</v>
      </c>
      <c r="BP130" s="121">
        <f t="shared" si="108"/>
        <v>82.545487485549614</v>
      </c>
      <c r="BQ130" s="121">
        <f t="shared" si="108"/>
        <v>82.408469763327389</v>
      </c>
      <c r="BR130" s="121">
        <f t="shared" si="108"/>
        <v>82.271452041105164</v>
      </c>
      <c r="BS130" s="121">
        <f t="shared" si="108"/>
        <v>82.134434318882938</v>
      </c>
      <c r="BT130" s="121">
        <f t="shared" si="108"/>
        <v>81.997416596660713</v>
      </c>
      <c r="BU130" s="121">
        <f t="shared" si="108"/>
        <v>81.860398874438488</v>
      </c>
      <c r="BV130" s="121">
        <f t="shared" si="108"/>
        <v>81.723381152216263</v>
      </c>
      <c r="BW130" s="121">
        <f t="shared" si="108"/>
        <v>81.586363429994037</v>
      </c>
      <c r="BX130" s="121">
        <f t="shared" si="108"/>
        <v>81.449345707771812</v>
      </c>
      <c r="BY130" s="121">
        <f t="shared" ref="BY130:CZ130" si="109">IF((BX130-BY129)&lt;$N$108,100,(BX130-BY129))</f>
        <v>81.312327985549587</v>
      </c>
      <c r="BZ130" s="121">
        <f t="shared" si="109"/>
        <v>81.175310263327361</v>
      </c>
      <c r="CA130" s="121">
        <f t="shared" si="109"/>
        <v>81.038292541105136</v>
      </c>
      <c r="CB130" s="121">
        <f t="shared" si="109"/>
        <v>80.901274818882911</v>
      </c>
      <c r="CC130" s="121">
        <f t="shared" si="109"/>
        <v>80.764257096660685</v>
      </c>
      <c r="CD130" s="121">
        <f t="shared" si="109"/>
        <v>80.62723937443846</v>
      </c>
      <c r="CE130" s="121">
        <f t="shared" si="109"/>
        <v>80.490221652216235</v>
      </c>
      <c r="CF130" s="121">
        <f t="shared" si="109"/>
        <v>80.35320392999401</v>
      </c>
      <c r="CG130" s="121">
        <f t="shared" si="109"/>
        <v>80.216186207771784</v>
      </c>
      <c r="CH130" s="121">
        <f t="shared" si="109"/>
        <v>80.079168485549559</v>
      </c>
      <c r="CI130" s="121">
        <f t="shared" si="109"/>
        <v>79.942150763327334</v>
      </c>
      <c r="CJ130" s="121">
        <f t="shared" si="109"/>
        <v>79.805133041105108</v>
      </c>
      <c r="CK130" s="121">
        <f t="shared" si="109"/>
        <v>79.668115318882883</v>
      </c>
      <c r="CL130" s="121">
        <f t="shared" si="109"/>
        <v>79.531097596660658</v>
      </c>
      <c r="CM130" s="121">
        <f t="shared" si="109"/>
        <v>79.394079874438432</v>
      </c>
      <c r="CN130" s="121">
        <f t="shared" si="109"/>
        <v>79.257062152216207</v>
      </c>
      <c r="CO130" s="121">
        <f t="shared" si="109"/>
        <v>79.120044429993982</v>
      </c>
      <c r="CP130" s="121">
        <f t="shared" si="109"/>
        <v>78.983026707771756</v>
      </c>
      <c r="CQ130" s="121">
        <f t="shared" si="109"/>
        <v>78.846008985549531</v>
      </c>
      <c r="CR130" s="121">
        <f t="shared" si="109"/>
        <v>78.708991263327306</v>
      </c>
      <c r="CS130" s="121">
        <f t="shared" si="109"/>
        <v>78.571973541105081</v>
      </c>
      <c r="CT130" s="121">
        <f t="shared" si="109"/>
        <v>78.434955818882855</v>
      </c>
      <c r="CU130" s="121">
        <f t="shared" si="109"/>
        <v>78.29793809666063</v>
      </c>
      <c r="CV130" s="121">
        <f t="shared" si="109"/>
        <v>78.160920374438405</v>
      </c>
      <c r="CW130" s="121">
        <f t="shared" si="109"/>
        <v>78.023902652216179</v>
      </c>
      <c r="CX130" s="121">
        <f t="shared" si="109"/>
        <v>77.886884929993954</v>
      </c>
      <c r="CY130" s="121">
        <f t="shared" si="109"/>
        <v>77.749867207771729</v>
      </c>
      <c r="CZ130" s="160">
        <f t="shared" si="109"/>
        <v>77.612849485549503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10">IF((L130=100),(L130-K130)/100*$C$6+$E$110,0)</f>
        <v>0</v>
      </c>
      <c r="M131" s="145">
        <f t="shared" si="110"/>
        <v>0</v>
      </c>
      <c r="N131" s="145">
        <f t="shared" si="110"/>
        <v>0</v>
      </c>
      <c r="O131" s="145">
        <f t="shared" si="110"/>
        <v>0</v>
      </c>
      <c r="P131" s="145">
        <f t="shared" si="110"/>
        <v>0</v>
      </c>
      <c r="Q131" s="145">
        <f t="shared" si="110"/>
        <v>0</v>
      </c>
      <c r="R131" s="145">
        <f t="shared" si="110"/>
        <v>0</v>
      </c>
      <c r="S131" s="145">
        <f t="shared" si="110"/>
        <v>0</v>
      </c>
      <c r="T131" s="145">
        <f t="shared" si="110"/>
        <v>0</v>
      </c>
      <c r="U131" s="145">
        <f t="shared" si="110"/>
        <v>0</v>
      </c>
      <c r="V131" s="145">
        <f t="shared" si="110"/>
        <v>0</v>
      </c>
      <c r="W131" s="145">
        <f t="shared" si="110"/>
        <v>0</v>
      </c>
      <c r="X131" s="145">
        <f t="shared" si="110"/>
        <v>0</v>
      </c>
      <c r="Y131" s="145">
        <f t="shared" si="110"/>
        <v>0</v>
      </c>
      <c r="Z131" s="145">
        <f t="shared" si="110"/>
        <v>0</v>
      </c>
      <c r="AA131" s="145">
        <f t="shared" si="110"/>
        <v>0</v>
      </c>
      <c r="AB131" s="145">
        <f t="shared" si="110"/>
        <v>0</v>
      </c>
      <c r="AC131" s="145">
        <f t="shared" si="110"/>
        <v>0</v>
      </c>
      <c r="AD131" s="145">
        <f t="shared" si="110"/>
        <v>0</v>
      </c>
      <c r="AE131" s="145">
        <f t="shared" si="110"/>
        <v>0</v>
      </c>
      <c r="AF131" s="145">
        <f t="shared" si="110"/>
        <v>0</v>
      </c>
      <c r="AG131" s="145">
        <f t="shared" si="110"/>
        <v>0</v>
      </c>
      <c r="AH131" s="145">
        <f t="shared" si="110"/>
        <v>0</v>
      </c>
      <c r="AI131" s="145">
        <f t="shared" si="110"/>
        <v>0</v>
      </c>
      <c r="AJ131" s="145">
        <f t="shared" si="110"/>
        <v>0</v>
      </c>
      <c r="AK131" s="145">
        <f t="shared" si="110"/>
        <v>0</v>
      </c>
      <c r="AL131" s="145">
        <f t="shared" si="110"/>
        <v>0</v>
      </c>
      <c r="AM131" s="145">
        <f t="shared" si="110"/>
        <v>0</v>
      </c>
      <c r="AN131" s="145">
        <f t="shared" si="110"/>
        <v>0</v>
      </c>
      <c r="AO131" s="145">
        <f t="shared" si="110"/>
        <v>0</v>
      </c>
      <c r="AP131" s="145">
        <f t="shared" si="110"/>
        <v>0</v>
      </c>
      <c r="AQ131" s="145">
        <f t="shared" si="110"/>
        <v>0</v>
      </c>
      <c r="AR131" s="145">
        <f t="shared" si="110"/>
        <v>0</v>
      </c>
      <c r="AS131" s="145">
        <f t="shared" si="110"/>
        <v>0</v>
      </c>
      <c r="AT131" s="145">
        <f t="shared" si="110"/>
        <v>0</v>
      </c>
      <c r="AU131" s="145">
        <f t="shared" si="110"/>
        <v>0</v>
      </c>
      <c r="AV131" s="145">
        <f t="shared" si="110"/>
        <v>0</v>
      </c>
      <c r="AW131" s="145">
        <f t="shared" si="110"/>
        <v>0</v>
      </c>
      <c r="AX131" s="145">
        <f t="shared" si="110"/>
        <v>0</v>
      </c>
      <c r="AY131" s="145">
        <f t="shared" si="110"/>
        <v>0</v>
      </c>
      <c r="AZ131" s="145">
        <f t="shared" si="110"/>
        <v>0</v>
      </c>
      <c r="BA131" s="145">
        <f t="shared" si="110"/>
        <v>0</v>
      </c>
      <c r="BB131" s="145">
        <f t="shared" si="110"/>
        <v>0</v>
      </c>
      <c r="BC131" s="145">
        <f t="shared" si="110"/>
        <v>0</v>
      </c>
      <c r="BD131" s="145">
        <f t="shared" si="110"/>
        <v>0</v>
      </c>
      <c r="BE131" s="145">
        <f t="shared" si="110"/>
        <v>0</v>
      </c>
      <c r="BF131" s="145">
        <f t="shared" si="110"/>
        <v>0</v>
      </c>
      <c r="BG131" s="145">
        <f t="shared" si="110"/>
        <v>0</v>
      </c>
      <c r="BH131" s="145">
        <f t="shared" si="110"/>
        <v>0</v>
      </c>
      <c r="BI131" s="145">
        <f t="shared" si="110"/>
        <v>0</v>
      </c>
      <c r="BJ131" s="145">
        <f t="shared" si="110"/>
        <v>0</v>
      </c>
      <c r="BK131" s="145">
        <f t="shared" si="110"/>
        <v>0</v>
      </c>
      <c r="BL131" s="145">
        <f t="shared" si="110"/>
        <v>0</v>
      </c>
      <c r="BM131" s="145">
        <f t="shared" si="110"/>
        <v>0</v>
      </c>
      <c r="BN131" s="145">
        <f t="shared" si="110"/>
        <v>0</v>
      </c>
      <c r="BO131" s="145">
        <f t="shared" si="110"/>
        <v>0</v>
      </c>
      <c r="BP131" s="145">
        <f t="shared" si="110"/>
        <v>0</v>
      </c>
      <c r="BQ131" s="145">
        <f t="shared" si="110"/>
        <v>0</v>
      </c>
      <c r="BR131" s="145">
        <f t="shared" si="110"/>
        <v>0</v>
      </c>
      <c r="BS131" s="145">
        <f t="shared" si="110"/>
        <v>0</v>
      </c>
      <c r="BT131" s="145">
        <f t="shared" si="110"/>
        <v>0</v>
      </c>
      <c r="BU131" s="145">
        <f t="shared" si="110"/>
        <v>0</v>
      </c>
      <c r="BV131" s="145">
        <f t="shared" si="110"/>
        <v>0</v>
      </c>
      <c r="BW131" s="145">
        <f t="shared" si="110"/>
        <v>0</v>
      </c>
      <c r="BX131" s="145">
        <f t="shared" ref="BX131:CZ131" si="111">IF((BX130=100),(BX130-BW130)/100*$C$6+$E$110,0)</f>
        <v>0</v>
      </c>
      <c r="BY131" s="145">
        <f t="shared" si="111"/>
        <v>0</v>
      </c>
      <c r="BZ131" s="145">
        <f t="shared" si="111"/>
        <v>0</v>
      </c>
      <c r="CA131" s="145">
        <f t="shared" si="111"/>
        <v>0</v>
      </c>
      <c r="CB131" s="145">
        <f t="shared" si="111"/>
        <v>0</v>
      </c>
      <c r="CC131" s="145">
        <f t="shared" si="111"/>
        <v>0</v>
      </c>
      <c r="CD131" s="145">
        <f t="shared" si="111"/>
        <v>0</v>
      </c>
      <c r="CE131" s="145">
        <f t="shared" si="111"/>
        <v>0</v>
      </c>
      <c r="CF131" s="145">
        <f t="shared" si="111"/>
        <v>0</v>
      </c>
      <c r="CG131" s="145">
        <f t="shared" si="111"/>
        <v>0</v>
      </c>
      <c r="CH131" s="145">
        <f t="shared" si="111"/>
        <v>0</v>
      </c>
      <c r="CI131" s="145">
        <f t="shared" si="111"/>
        <v>0</v>
      </c>
      <c r="CJ131" s="145">
        <f t="shared" si="111"/>
        <v>0</v>
      </c>
      <c r="CK131" s="145">
        <f t="shared" si="111"/>
        <v>0</v>
      </c>
      <c r="CL131" s="145">
        <f t="shared" si="111"/>
        <v>0</v>
      </c>
      <c r="CM131" s="145">
        <f t="shared" si="111"/>
        <v>0</v>
      </c>
      <c r="CN131" s="145">
        <f t="shared" si="111"/>
        <v>0</v>
      </c>
      <c r="CO131" s="145">
        <f t="shared" si="111"/>
        <v>0</v>
      </c>
      <c r="CP131" s="145">
        <f t="shared" si="111"/>
        <v>0</v>
      </c>
      <c r="CQ131" s="145">
        <f t="shared" si="111"/>
        <v>0</v>
      </c>
      <c r="CR131" s="145">
        <f t="shared" si="111"/>
        <v>0</v>
      </c>
      <c r="CS131" s="145">
        <f t="shared" si="111"/>
        <v>0</v>
      </c>
      <c r="CT131" s="145">
        <f t="shared" si="111"/>
        <v>0</v>
      </c>
      <c r="CU131" s="145">
        <f t="shared" si="111"/>
        <v>0</v>
      </c>
      <c r="CV131" s="145">
        <f t="shared" si="111"/>
        <v>0</v>
      </c>
      <c r="CW131" s="145">
        <f t="shared" si="111"/>
        <v>0</v>
      </c>
      <c r="CX131" s="145">
        <f t="shared" si="111"/>
        <v>0</v>
      </c>
      <c r="CY131" s="145">
        <f t="shared" si="111"/>
        <v>0</v>
      </c>
      <c r="CZ131" s="164">
        <f t="shared" si="111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1.4417296666666668</v>
      </c>
      <c r="M178" s="266">
        <f>M75*100/60</f>
        <v>1.0058985555555555</v>
      </c>
      <c r="N178" s="266">
        <f>N75*100/60</f>
        <v>1.0058985555555555</v>
      </c>
      <c r="O178" s="266"/>
      <c r="P178" s="266">
        <f t="shared" ref="P178:AR178" si="112">P75*100/60</f>
        <v>0.81389847416570038</v>
      </c>
      <c r="Q178" s="266">
        <f t="shared" si="112"/>
        <v>0.8138985555555559</v>
      </c>
      <c r="R178" s="266"/>
      <c r="S178" s="266">
        <f t="shared" si="112"/>
        <v>0.81389847416569949</v>
      </c>
      <c r="T178" s="266">
        <f t="shared" si="112"/>
        <v>0.81389855555555524</v>
      </c>
      <c r="U178" s="266">
        <f t="shared" si="112"/>
        <v>0.8138985555555559</v>
      </c>
      <c r="V178" s="266"/>
      <c r="W178" s="266">
        <f t="shared" si="112"/>
        <v>0.63957849159770019</v>
      </c>
      <c r="X178" s="266">
        <f t="shared" si="112"/>
        <v>0.63957855555555554</v>
      </c>
      <c r="Y178" s="266">
        <f t="shared" si="112"/>
        <v>0.63957855555555554</v>
      </c>
      <c r="Z178" s="266">
        <f t="shared" si="112"/>
        <v>0.63957855555555554</v>
      </c>
      <c r="AA178" s="266">
        <f t="shared" si="112"/>
        <v>0.63957855555555554</v>
      </c>
      <c r="AB178" s="266">
        <f t="shared" si="112"/>
        <v>0.63957855555555554</v>
      </c>
      <c r="AC178" s="266">
        <f t="shared" si="112"/>
        <v>0.63957855555555554</v>
      </c>
      <c r="AD178" s="266">
        <f t="shared" si="112"/>
        <v>0.63957855555555554</v>
      </c>
      <c r="AE178" s="266">
        <f t="shared" si="112"/>
        <v>0.63957855555555554</v>
      </c>
      <c r="AF178" s="266">
        <f t="shared" si="112"/>
        <v>0.6395785555555541</v>
      </c>
      <c r="AG178" s="266">
        <f t="shared" si="112"/>
        <v>0.63957855555555554</v>
      </c>
      <c r="AH178" s="266">
        <f t="shared" si="112"/>
        <v>0.63957855555555554</v>
      </c>
      <c r="AI178" s="266">
        <f t="shared" si="112"/>
        <v>0.63957855555555554</v>
      </c>
      <c r="AJ178" s="266">
        <f t="shared" si="112"/>
        <v>0.63957855555555554</v>
      </c>
      <c r="AK178" s="266">
        <f t="shared" si="112"/>
        <v>0.63957855555555554</v>
      </c>
      <c r="AL178" s="266">
        <f t="shared" si="112"/>
        <v>0.63957855555555554</v>
      </c>
      <c r="AM178" s="266">
        <f t="shared" si="112"/>
        <v>0.63957855555555554</v>
      </c>
      <c r="AN178" s="266">
        <f t="shared" si="112"/>
        <v>0.63957855555555554</v>
      </c>
      <c r="AO178" s="266">
        <f t="shared" si="112"/>
        <v>0.63957855555555554</v>
      </c>
      <c r="AP178" s="266">
        <f t="shared" si="112"/>
        <v>0.63957855555555554</v>
      </c>
      <c r="AQ178" s="266">
        <f t="shared" si="112"/>
        <v>0.63957855555555554</v>
      </c>
      <c r="AR178" s="266">
        <f t="shared" si="112"/>
        <v>0.63957855555555554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-0.86503780000000008</v>
      </c>
      <c r="M179" s="264">
        <f>$C$8-M75</f>
        <v>-0.60353913333333331</v>
      </c>
      <c r="N179" s="264">
        <f>$C$8-N75</f>
        <v>-0.60353913333333331</v>
      </c>
      <c r="O179" s="264"/>
      <c r="P179" s="264">
        <f t="shared" ref="P179:U179" si="113">$C$8-P75</f>
        <v>-0.48833908449942021</v>
      </c>
      <c r="Q179" s="264">
        <f t="shared" si="113"/>
        <v>-0.48833913333333356</v>
      </c>
      <c r="R179" s="264">
        <f t="shared" si="113"/>
        <v>0</v>
      </c>
      <c r="S179" s="264">
        <f t="shared" si="113"/>
        <v>-0.48833908449941976</v>
      </c>
      <c r="T179" s="264">
        <f t="shared" si="113"/>
        <v>-0.48833913333333312</v>
      </c>
      <c r="U179" s="264">
        <f t="shared" si="113"/>
        <v>-0.48833913333333356</v>
      </c>
      <c r="V179" s="264"/>
      <c r="W179" s="264">
        <f t="shared" ref="W179:AR179" si="114">$C$8-W75</f>
        <v>-0.38374709495862014</v>
      </c>
      <c r="X179" s="264">
        <f t="shared" si="114"/>
        <v>-0.38374713333333332</v>
      </c>
      <c r="Y179" s="264">
        <f t="shared" si="114"/>
        <v>-0.38374713333333332</v>
      </c>
      <c r="Z179" s="264">
        <f t="shared" si="114"/>
        <v>-0.38374713333333332</v>
      </c>
      <c r="AA179" s="264">
        <f t="shared" si="114"/>
        <v>-0.38374713333333332</v>
      </c>
      <c r="AB179" s="264">
        <f t="shared" si="114"/>
        <v>-0.38374713333333332</v>
      </c>
      <c r="AC179" s="264">
        <f t="shared" si="114"/>
        <v>-0.38374713333333332</v>
      </c>
      <c r="AD179" s="264">
        <f t="shared" si="114"/>
        <v>-0.38374713333333332</v>
      </c>
      <c r="AE179" s="264">
        <f t="shared" si="114"/>
        <v>-0.38374713333333332</v>
      </c>
      <c r="AF179" s="264">
        <f t="shared" si="114"/>
        <v>-0.38374713333333244</v>
      </c>
      <c r="AG179" s="264">
        <f t="shared" si="114"/>
        <v>-0.38374713333333332</v>
      </c>
      <c r="AH179" s="264">
        <f t="shared" si="114"/>
        <v>-0.38374713333333332</v>
      </c>
      <c r="AI179" s="264">
        <f t="shared" si="114"/>
        <v>-0.38374713333333332</v>
      </c>
      <c r="AJ179" s="264">
        <f t="shared" si="114"/>
        <v>-0.38374713333333332</v>
      </c>
      <c r="AK179" s="264">
        <f t="shared" si="114"/>
        <v>-0.38374713333333332</v>
      </c>
      <c r="AL179" s="264">
        <f t="shared" si="114"/>
        <v>-0.38374713333333332</v>
      </c>
      <c r="AM179" s="264">
        <f t="shared" si="114"/>
        <v>-0.38374713333333332</v>
      </c>
      <c r="AN179" s="264">
        <f t="shared" si="114"/>
        <v>-0.38374713333333332</v>
      </c>
      <c r="AO179" s="264">
        <f t="shared" si="114"/>
        <v>-0.38374713333333332</v>
      </c>
      <c r="AP179" s="264">
        <f t="shared" si="114"/>
        <v>-0.38374713333333332</v>
      </c>
      <c r="AQ179" s="264">
        <f t="shared" si="114"/>
        <v>-0.38374713333333332</v>
      </c>
      <c r="AR179" s="264">
        <f t="shared" si="114"/>
        <v>-0.38374713333333332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89.135262560347229</v>
      </c>
      <c r="M180" s="263">
        <f t="shared" ref="M180:AQ180" si="115">IF((L180+(M74-L74)*M179)&gt;100,100,L180+(M74-L74)*M179)</f>
        <v>88.531723427013901</v>
      </c>
      <c r="N180" s="263">
        <f t="shared" si="115"/>
        <v>87.928184293680573</v>
      </c>
      <c r="O180" s="263">
        <f t="shared" si="115"/>
        <v>87.928184293680573</v>
      </c>
      <c r="P180" s="263">
        <f t="shared" si="115"/>
        <v>87.439845209181158</v>
      </c>
      <c r="Q180" s="263">
        <f t="shared" si="115"/>
        <v>86.951506075847817</v>
      </c>
      <c r="R180" s="263">
        <f t="shared" si="115"/>
        <v>86.951506075847817</v>
      </c>
      <c r="S180" s="263">
        <f t="shared" si="115"/>
        <v>86.463166991348402</v>
      </c>
      <c r="T180" s="263">
        <f t="shared" si="115"/>
        <v>85.974827858015075</v>
      </c>
      <c r="U180" s="263">
        <f t="shared" si="115"/>
        <v>85.486488724681749</v>
      </c>
      <c r="V180" s="263">
        <f t="shared" si="115"/>
        <v>85.486488724681749</v>
      </c>
      <c r="W180" s="263">
        <f t="shared" si="115"/>
        <v>85.102741629723127</v>
      </c>
      <c r="X180" s="263">
        <f t="shared" si="115"/>
        <v>84.718994496389797</v>
      </c>
      <c r="Y180" s="263">
        <f t="shared" si="115"/>
        <v>84.335247363056467</v>
      </c>
      <c r="Z180" s="263">
        <f t="shared" si="115"/>
        <v>83.951500229723138</v>
      </c>
      <c r="AA180" s="263">
        <f t="shared" si="115"/>
        <v>83.567753096389808</v>
      </c>
      <c r="AB180" s="263">
        <f t="shared" si="115"/>
        <v>83.184005963056478</v>
      </c>
      <c r="AC180" s="263">
        <f t="shared" si="115"/>
        <v>82.800258829723148</v>
      </c>
      <c r="AD180" s="263">
        <f t="shared" si="115"/>
        <v>82.416511696389819</v>
      </c>
      <c r="AE180" s="263">
        <f t="shared" si="115"/>
        <v>82.032764563056489</v>
      </c>
      <c r="AF180" s="263">
        <f t="shared" si="115"/>
        <v>81.649017429723159</v>
      </c>
      <c r="AG180" s="263">
        <f t="shared" si="115"/>
        <v>81.265270296389829</v>
      </c>
      <c r="AH180" s="263">
        <f t="shared" si="115"/>
        <v>80.881523163056499</v>
      </c>
      <c r="AI180" s="263">
        <f t="shared" si="115"/>
        <v>80.49777602972317</v>
      </c>
      <c r="AJ180" s="263">
        <f t="shared" si="115"/>
        <v>80.11402889638984</v>
      </c>
      <c r="AK180" s="263">
        <f t="shared" si="115"/>
        <v>79.73028176305651</v>
      </c>
      <c r="AL180" s="263">
        <f t="shared" si="115"/>
        <v>79.34653462972318</v>
      </c>
      <c r="AM180" s="263">
        <f t="shared" si="115"/>
        <v>78.962787496389851</v>
      </c>
      <c r="AN180" s="263">
        <f t="shared" si="115"/>
        <v>78.579040363056521</v>
      </c>
      <c r="AO180" s="263">
        <f t="shared" si="115"/>
        <v>78.195293229723191</v>
      </c>
      <c r="AP180" s="263">
        <f t="shared" si="115"/>
        <v>77.811546096389861</v>
      </c>
      <c r="AQ180" s="263">
        <f t="shared" si="115"/>
        <v>77.427798963056532</v>
      </c>
      <c r="AR180" s="263">
        <f>IF((AQ180+(AR74-AQ74)*AR179)&gt;100,100,AQ180+(AR74-AQ74)*AR179)</f>
        <v>77.044051829723202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88.55827033333334</v>
      </c>
      <c r="M181" s="274">
        <f t="shared" ref="M181:AR181" si="116">L181-M178</f>
        <v>87.552371777777779</v>
      </c>
      <c r="N181" s="274">
        <f t="shared" si="116"/>
        <v>86.546473222222218</v>
      </c>
      <c r="O181" s="274">
        <f t="shared" si="116"/>
        <v>86.546473222222218</v>
      </c>
      <c r="P181" s="274">
        <f t="shared" si="116"/>
        <v>85.732574748056521</v>
      </c>
      <c r="Q181" s="274">
        <f t="shared" si="116"/>
        <v>84.918676192500968</v>
      </c>
      <c r="R181" s="274">
        <f t="shared" si="116"/>
        <v>84.918676192500968</v>
      </c>
      <c r="S181" s="274">
        <f t="shared" si="116"/>
        <v>84.104777718335271</v>
      </c>
      <c r="T181" s="274">
        <f t="shared" si="116"/>
        <v>83.290879162779717</v>
      </c>
      <c r="U181" s="274">
        <f t="shared" si="116"/>
        <v>82.476980607224164</v>
      </c>
      <c r="V181" s="274">
        <f t="shared" si="116"/>
        <v>82.476980607224164</v>
      </c>
      <c r="W181" s="274">
        <f t="shared" si="116"/>
        <v>81.83740211562646</v>
      </c>
      <c r="X181" s="274">
        <f t="shared" si="116"/>
        <v>81.197823560070901</v>
      </c>
      <c r="Y181" s="274">
        <f t="shared" si="116"/>
        <v>80.558245004515342</v>
      </c>
      <c r="Z181" s="274">
        <f t="shared" si="116"/>
        <v>79.918666448959783</v>
      </c>
      <c r="AA181" s="274">
        <f t="shared" si="116"/>
        <v>79.279087893404224</v>
      </c>
      <c r="AB181" s="274">
        <f t="shared" si="116"/>
        <v>78.639509337848665</v>
      </c>
      <c r="AC181" s="274">
        <f t="shared" si="116"/>
        <v>77.999930782293106</v>
      </c>
      <c r="AD181" s="274">
        <f t="shared" si="116"/>
        <v>77.360352226737547</v>
      </c>
      <c r="AE181" s="274">
        <f t="shared" si="116"/>
        <v>76.720773671181988</v>
      </c>
      <c r="AF181" s="274">
        <f t="shared" si="116"/>
        <v>76.081195115626429</v>
      </c>
      <c r="AG181" s="274">
        <f t="shared" si="116"/>
        <v>75.441616560070869</v>
      </c>
      <c r="AH181" s="274">
        <f t="shared" si="116"/>
        <v>74.80203800451531</v>
      </c>
      <c r="AI181" s="274">
        <f t="shared" si="116"/>
        <v>74.162459448959751</v>
      </c>
      <c r="AJ181" s="274">
        <f t="shared" si="116"/>
        <v>73.522880893404192</v>
      </c>
      <c r="AK181" s="274">
        <f t="shared" si="116"/>
        <v>72.883302337848633</v>
      </c>
      <c r="AL181" s="274">
        <f t="shared" si="116"/>
        <v>72.243723782293074</v>
      </c>
      <c r="AM181" s="274">
        <f t="shared" si="116"/>
        <v>71.604145226737515</v>
      </c>
      <c r="AN181" s="274">
        <f t="shared" si="116"/>
        <v>70.964566671181956</v>
      </c>
      <c r="AO181" s="274">
        <f t="shared" si="116"/>
        <v>70.324988115626397</v>
      </c>
      <c r="AP181" s="274">
        <f t="shared" si="116"/>
        <v>69.685409560070838</v>
      </c>
      <c r="AQ181" s="274">
        <f t="shared" si="116"/>
        <v>69.045831004515279</v>
      </c>
      <c r="AR181" s="274">
        <f t="shared" si="116"/>
        <v>68.406252448959719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0.1925732777777778</v>
      </c>
      <c r="M183" s="266">
        <f t="shared" ref="M183:BX183" si="117">M84*100/$C$5</f>
        <v>0.13701772222222219</v>
      </c>
      <c r="N183" s="266">
        <f t="shared" si="117"/>
        <v>0.13701772222222222</v>
      </c>
      <c r="O183" s="266"/>
      <c r="P183" s="266">
        <f t="shared" si="117"/>
        <v>0.13701770852045</v>
      </c>
      <c r="Q183" s="266">
        <f t="shared" si="117"/>
        <v>0.13701772222222222</v>
      </c>
      <c r="R183" s="266"/>
      <c r="S183" s="266">
        <f t="shared" si="117"/>
        <v>0.13701770852045</v>
      </c>
      <c r="T183" s="266">
        <f t="shared" si="117"/>
        <v>0.13701772222222222</v>
      </c>
      <c r="U183" s="266">
        <f>U84*100/$C$5</f>
        <v>0.13701772222222222</v>
      </c>
      <c r="V183" s="266"/>
      <c r="W183" s="266">
        <f t="shared" si="117"/>
        <v>0.13701770852045012</v>
      </c>
      <c r="X183" s="266">
        <f t="shared" si="117"/>
        <v>0.13701772222222222</v>
      </c>
      <c r="Y183" s="266">
        <f t="shared" si="117"/>
        <v>0.13701772222222222</v>
      </c>
      <c r="Z183" s="266">
        <f t="shared" si="117"/>
        <v>0.13701772222222205</v>
      </c>
      <c r="AA183" s="266">
        <f t="shared" si="117"/>
        <v>0.13701772222222205</v>
      </c>
      <c r="AB183" s="266">
        <f t="shared" si="117"/>
        <v>0.13701772222222205</v>
      </c>
      <c r="AC183" s="266">
        <f t="shared" si="117"/>
        <v>0.13701772222222205</v>
      </c>
      <c r="AD183" s="266">
        <f t="shared" si="117"/>
        <v>0.13701772222222205</v>
      </c>
      <c r="AE183" s="266">
        <f t="shared" si="117"/>
        <v>0.13701772222222205</v>
      </c>
      <c r="AF183" s="266">
        <f t="shared" si="117"/>
        <v>0.13701772222222205</v>
      </c>
      <c r="AG183" s="266">
        <f t="shared" si="117"/>
        <v>0.13701772222222205</v>
      </c>
      <c r="AH183" s="266">
        <f t="shared" si="117"/>
        <v>0.13701772222222205</v>
      </c>
      <c r="AI183" s="266">
        <f t="shared" si="117"/>
        <v>0.13701772222222205</v>
      </c>
      <c r="AJ183" s="266">
        <f t="shared" si="117"/>
        <v>0.13701772222222205</v>
      </c>
      <c r="AK183" s="266">
        <f t="shared" si="117"/>
        <v>0.13701772222222205</v>
      </c>
      <c r="AL183" s="266">
        <f t="shared" si="117"/>
        <v>0.13701772222222205</v>
      </c>
      <c r="AM183" s="266">
        <f t="shared" si="117"/>
        <v>0.13701772222222205</v>
      </c>
      <c r="AN183" s="266">
        <f t="shared" si="117"/>
        <v>0.13701772222222205</v>
      </c>
      <c r="AO183" s="266">
        <f t="shared" si="117"/>
        <v>0.13701772222222205</v>
      </c>
      <c r="AP183" s="266">
        <f t="shared" si="117"/>
        <v>0.13701772222222205</v>
      </c>
      <c r="AQ183" s="266">
        <f t="shared" si="117"/>
        <v>0.13701772222222205</v>
      </c>
      <c r="AR183" s="266">
        <f t="shared" si="117"/>
        <v>0.13701772222222205</v>
      </c>
      <c r="AS183" s="266">
        <f t="shared" si="117"/>
        <v>0.13701772222222205</v>
      </c>
      <c r="AT183" s="266">
        <f t="shared" si="117"/>
        <v>0.13701772222222205</v>
      </c>
      <c r="AU183" s="266">
        <f t="shared" si="117"/>
        <v>0.13701772222222205</v>
      </c>
      <c r="AV183" s="266">
        <f t="shared" si="117"/>
        <v>0.13701772222222205</v>
      </c>
      <c r="AW183" s="266">
        <f t="shared" si="117"/>
        <v>0.13701772222222205</v>
      </c>
      <c r="AX183" s="266">
        <f t="shared" si="117"/>
        <v>0.13701772222222205</v>
      </c>
      <c r="AY183" s="266">
        <f t="shared" si="117"/>
        <v>0.13701772222222205</v>
      </c>
      <c r="AZ183" s="266">
        <f t="shared" si="117"/>
        <v>0.13701772222222205</v>
      </c>
      <c r="BA183" s="266">
        <f t="shared" si="117"/>
        <v>0.13701772222222205</v>
      </c>
      <c r="BB183" s="266">
        <f t="shared" si="117"/>
        <v>0.13701772222222205</v>
      </c>
      <c r="BC183" s="266">
        <f t="shared" si="117"/>
        <v>0.13701772222222205</v>
      </c>
      <c r="BD183" s="266">
        <f t="shared" si="117"/>
        <v>0.13701772222222205</v>
      </c>
      <c r="BE183" s="266">
        <f t="shared" si="117"/>
        <v>0.13701772222222205</v>
      </c>
      <c r="BF183" s="266">
        <f t="shared" si="117"/>
        <v>0.13701772222222205</v>
      </c>
      <c r="BG183" s="266">
        <f t="shared" si="117"/>
        <v>0.13701772222222205</v>
      </c>
      <c r="BH183" s="266">
        <f t="shared" si="117"/>
        <v>0.13701772222222205</v>
      </c>
      <c r="BI183" s="266">
        <f t="shared" si="117"/>
        <v>0.13701772222222205</v>
      </c>
      <c r="BJ183" s="266">
        <f t="shared" si="117"/>
        <v>0.13701772222222205</v>
      </c>
      <c r="BK183" s="266">
        <f t="shared" si="117"/>
        <v>0.13701772222222278</v>
      </c>
      <c r="BL183" s="266">
        <f t="shared" si="117"/>
        <v>0.13701772222222205</v>
      </c>
      <c r="BM183" s="266">
        <f t="shared" si="117"/>
        <v>0.13701772222222205</v>
      </c>
      <c r="BN183" s="266">
        <f t="shared" si="117"/>
        <v>0.13701772222222205</v>
      </c>
      <c r="BO183" s="266">
        <f t="shared" si="117"/>
        <v>0.13701772222222205</v>
      </c>
      <c r="BP183" s="266">
        <f t="shared" si="117"/>
        <v>0.13701772222222205</v>
      </c>
      <c r="BQ183" s="266">
        <f t="shared" si="117"/>
        <v>0.13701772222222205</v>
      </c>
      <c r="BR183" s="266">
        <f t="shared" si="117"/>
        <v>0.13701772222222205</v>
      </c>
      <c r="BS183" s="266">
        <f t="shared" si="117"/>
        <v>0.13701772222222205</v>
      </c>
      <c r="BT183" s="266">
        <f t="shared" si="117"/>
        <v>0.13701772222222205</v>
      </c>
      <c r="BU183" s="266">
        <f t="shared" si="117"/>
        <v>0.13701772222222205</v>
      </c>
      <c r="BV183" s="266">
        <f t="shared" si="117"/>
        <v>0.13701772222222205</v>
      </c>
      <c r="BW183" s="266">
        <f t="shared" si="117"/>
        <v>0.13701772222222205</v>
      </c>
      <c r="BX183" s="266">
        <f t="shared" si="117"/>
        <v>0.13701772222222205</v>
      </c>
      <c r="BY183" s="266">
        <f t="shared" ref="BY183:CZ183" si="118">BY84*100/$C$5</f>
        <v>0.13701772222222205</v>
      </c>
      <c r="BZ183" s="266">
        <f t="shared" si="118"/>
        <v>0.13701772222222205</v>
      </c>
      <c r="CA183" s="266">
        <f t="shared" si="118"/>
        <v>0.13701772222222205</v>
      </c>
      <c r="CB183" s="266">
        <f t="shared" si="118"/>
        <v>0.13701772222222205</v>
      </c>
      <c r="CC183" s="266">
        <f t="shared" si="118"/>
        <v>0.13701772222222205</v>
      </c>
      <c r="CD183" s="266">
        <f t="shared" si="118"/>
        <v>0.13701772222222205</v>
      </c>
      <c r="CE183" s="266">
        <f t="shared" si="118"/>
        <v>0.13701772222222205</v>
      </c>
      <c r="CF183" s="266">
        <f t="shared" si="118"/>
        <v>0.13701772222222205</v>
      </c>
      <c r="CG183" s="266">
        <f t="shared" si="118"/>
        <v>0.13701772222222205</v>
      </c>
      <c r="CH183" s="266">
        <f t="shared" si="118"/>
        <v>0.13701772222222205</v>
      </c>
      <c r="CI183" s="266">
        <f t="shared" si="118"/>
        <v>0.13701772222222205</v>
      </c>
      <c r="CJ183" s="266">
        <f t="shared" si="118"/>
        <v>0.13701772222222205</v>
      </c>
      <c r="CK183" s="266">
        <f t="shared" si="118"/>
        <v>0.13701772222222205</v>
      </c>
      <c r="CL183" s="266">
        <f t="shared" si="118"/>
        <v>0.13701772222222205</v>
      </c>
      <c r="CM183" s="266">
        <f t="shared" si="118"/>
        <v>0.13701772222222205</v>
      </c>
      <c r="CN183" s="266">
        <f t="shared" si="118"/>
        <v>0.13701772222222205</v>
      </c>
      <c r="CO183" s="266">
        <f t="shared" si="118"/>
        <v>0.13701772222222205</v>
      </c>
      <c r="CP183" s="266">
        <f t="shared" si="118"/>
        <v>0.13701772222222205</v>
      </c>
      <c r="CQ183" s="266">
        <f t="shared" si="118"/>
        <v>0.13701772222222205</v>
      </c>
      <c r="CR183" s="266">
        <f t="shared" si="118"/>
        <v>0.13701772222222205</v>
      </c>
      <c r="CS183" s="266">
        <f t="shared" si="118"/>
        <v>0.13701772222222205</v>
      </c>
      <c r="CT183" s="266">
        <f t="shared" si="118"/>
        <v>0.13701772222222205</v>
      </c>
      <c r="CU183" s="266">
        <f t="shared" si="118"/>
        <v>0.13701772222222205</v>
      </c>
      <c r="CV183" s="266">
        <f t="shared" si="118"/>
        <v>0.13701772222222205</v>
      </c>
      <c r="CW183" s="266">
        <f t="shared" si="118"/>
        <v>0.13701772222222205</v>
      </c>
      <c r="CX183" s="266">
        <f t="shared" si="118"/>
        <v>0.13701772222222205</v>
      </c>
      <c r="CY183" s="266">
        <f t="shared" si="118"/>
        <v>0.13701772222222205</v>
      </c>
      <c r="CZ183" s="272">
        <f t="shared" si="118"/>
        <v>0.13701772222222205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-0.11554396666666668</v>
      </c>
      <c r="M184" s="264">
        <f>$C$8-M84</f>
        <v>-8.2210633333333324E-2</v>
      </c>
      <c r="N184" s="264">
        <f>$C$8-N84</f>
        <v>-8.2210633333333338E-2</v>
      </c>
      <c r="O184" s="264"/>
      <c r="P184" s="264">
        <f>$C$8-P84</f>
        <v>-8.2210625112270008E-2</v>
      </c>
      <c r="Q184" s="264">
        <f>$C$8-Q84</f>
        <v>-8.2210633333333338E-2</v>
      </c>
      <c r="R184" s="264"/>
      <c r="S184" s="264">
        <f>$C$8-S84</f>
        <v>-8.2210625112270008E-2</v>
      </c>
      <c r="T184" s="264">
        <f>$C$8-T84</f>
        <v>-8.2210633333333338E-2</v>
      </c>
      <c r="U184" s="264">
        <f>$C$8-U84</f>
        <v>-8.2210633333333338E-2</v>
      </c>
      <c r="V184" s="264"/>
      <c r="W184" s="264">
        <f t="shared" ref="W184:CH184" si="119">$C$8-W84</f>
        <v>-8.2210625112270064E-2</v>
      </c>
      <c r="X184" s="264">
        <f t="shared" si="119"/>
        <v>-8.2210633333333338E-2</v>
      </c>
      <c r="Y184" s="264">
        <f t="shared" si="119"/>
        <v>-8.2210633333333338E-2</v>
      </c>
      <c r="Z184" s="264">
        <f t="shared" si="119"/>
        <v>-8.2210633333333227E-2</v>
      </c>
      <c r="AA184" s="264">
        <f t="shared" si="119"/>
        <v>-8.2210633333333227E-2</v>
      </c>
      <c r="AB184" s="264">
        <f t="shared" si="119"/>
        <v>-8.2210633333333227E-2</v>
      </c>
      <c r="AC184" s="264">
        <f t="shared" si="119"/>
        <v>-8.2210633333333227E-2</v>
      </c>
      <c r="AD184" s="264">
        <f t="shared" si="119"/>
        <v>-8.2210633333333227E-2</v>
      </c>
      <c r="AE184" s="264">
        <f t="shared" si="119"/>
        <v>-8.2210633333333227E-2</v>
      </c>
      <c r="AF184" s="264">
        <f t="shared" si="119"/>
        <v>-8.2210633333333227E-2</v>
      </c>
      <c r="AG184" s="264">
        <f t="shared" si="119"/>
        <v>-8.2210633333333227E-2</v>
      </c>
      <c r="AH184" s="264">
        <f t="shared" si="119"/>
        <v>-8.2210633333333227E-2</v>
      </c>
      <c r="AI184" s="264">
        <f t="shared" si="119"/>
        <v>-8.2210633333333227E-2</v>
      </c>
      <c r="AJ184" s="264">
        <f t="shared" si="119"/>
        <v>-8.2210633333333227E-2</v>
      </c>
      <c r="AK184" s="264">
        <f t="shared" si="119"/>
        <v>-8.2210633333333227E-2</v>
      </c>
      <c r="AL184" s="264">
        <f t="shared" si="119"/>
        <v>-8.2210633333333227E-2</v>
      </c>
      <c r="AM184" s="264">
        <f t="shared" si="119"/>
        <v>-8.2210633333333227E-2</v>
      </c>
      <c r="AN184" s="264">
        <f t="shared" si="119"/>
        <v>-8.2210633333333227E-2</v>
      </c>
      <c r="AO184" s="264">
        <f t="shared" si="119"/>
        <v>-8.2210633333333227E-2</v>
      </c>
      <c r="AP184" s="264">
        <f t="shared" si="119"/>
        <v>-8.2210633333333227E-2</v>
      </c>
      <c r="AQ184" s="264">
        <f t="shared" si="119"/>
        <v>-8.2210633333333227E-2</v>
      </c>
      <c r="AR184" s="264">
        <f t="shared" si="119"/>
        <v>-8.2210633333333227E-2</v>
      </c>
      <c r="AS184" s="264">
        <f t="shared" si="119"/>
        <v>-8.2210633333333227E-2</v>
      </c>
      <c r="AT184" s="264">
        <f t="shared" si="119"/>
        <v>-8.2210633333333227E-2</v>
      </c>
      <c r="AU184" s="264">
        <f t="shared" si="119"/>
        <v>-8.2210633333333227E-2</v>
      </c>
      <c r="AV184" s="264">
        <f t="shared" si="119"/>
        <v>-8.2210633333333227E-2</v>
      </c>
      <c r="AW184" s="264">
        <f t="shared" si="119"/>
        <v>-8.2210633333333227E-2</v>
      </c>
      <c r="AX184" s="264">
        <f t="shared" si="119"/>
        <v>-8.2210633333333227E-2</v>
      </c>
      <c r="AY184" s="264">
        <f t="shared" si="119"/>
        <v>-8.2210633333333227E-2</v>
      </c>
      <c r="AZ184" s="264">
        <f t="shared" si="119"/>
        <v>-8.2210633333333227E-2</v>
      </c>
      <c r="BA184" s="264">
        <f t="shared" si="119"/>
        <v>-8.2210633333333227E-2</v>
      </c>
      <c r="BB184" s="264">
        <f t="shared" si="119"/>
        <v>-8.2210633333333227E-2</v>
      </c>
      <c r="BC184" s="264">
        <f t="shared" si="119"/>
        <v>-8.2210633333333227E-2</v>
      </c>
      <c r="BD184" s="264">
        <f t="shared" si="119"/>
        <v>-8.2210633333333227E-2</v>
      </c>
      <c r="BE184" s="264">
        <f t="shared" si="119"/>
        <v>-8.2210633333333227E-2</v>
      </c>
      <c r="BF184" s="264">
        <f t="shared" si="119"/>
        <v>-8.2210633333333227E-2</v>
      </c>
      <c r="BG184" s="264">
        <f t="shared" si="119"/>
        <v>-8.2210633333333227E-2</v>
      </c>
      <c r="BH184" s="264">
        <f t="shared" si="119"/>
        <v>-8.2210633333333227E-2</v>
      </c>
      <c r="BI184" s="264">
        <f t="shared" si="119"/>
        <v>-8.2210633333333227E-2</v>
      </c>
      <c r="BJ184" s="264">
        <f t="shared" si="119"/>
        <v>-8.2210633333333227E-2</v>
      </c>
      <c r="BK184" s="264">
        <f t="shared" si="119"/>
        <v>-8.2210633333333671E-2</v>
      </c>
      <c r="BL184" s="264">
        <f t="shared" si="119"/>
        <v>-8.2210633333333227E-2</v>
      </c>
      <c r="BM184" s="264">
        <f t="shared" si="119"/>
        <v>-8.2210633333333227E-2</v>
      </c>
      <c r="BN184" s="264">
        <f t="shared" si="119"/>
        <v>-8.2210633333333227E-2</v>
      </c>
      <c r="BO184" s="264">
        <f t="shared" si="119"/>
        <v>-8.2210633333333227E-2</v>
      </c>
      <c r="BP184" s="264">
        <f t="shared" si="119"/>
        <v>-8.2210633333333227E-2</v>
      </c>
      <c r="BQ184" s="264">
        <f t="shared" si="119"/>
        <v>-8.2210633333333227E-2</v>
      </c>
      <c r="BR184" s="264">
        <f t="shared" si="119"/>
        <v>-8.2210633333333227E-2</v>
      </c>
      <c r="BS184" s="264">
        <f t="shared" si="119"/>
        <v>-8.2210633333333227E-2</v>
      </c>
      <c r="BT184" s="264">
        <f t="shared" si="119"/>
        <v>-8.2210633333333227E-2</v>
      </c>
      <c r="BU184" s="264">
        <f t="shared" si="119"/>
        <v>-8.2210633333333227E-2</v>
      </c>
      <c r="BV184" s="264">
        <f t="shared" si="119"/>
        <v>-8.2210633333333227E-2</v>
      </c>
      <c r="BW184" s="264">
        <f t="shared" si="119"/>
        <v>-8.2210633333333227E-2</v>
      </c>
      <c r="BX184" s="264">
        <f t="shared" si="119"/>
        <v>-8.2210633333333227E-2</v>
      </c>
      <c r="BY184" s="264">
        <f t="shared" si="119"/>
        <v>-8.2210633333333227E-2</v>
      </c>
      <c r="BZ184" s="264">
        <f t="shared" si="119"/>
        <v>-8.2210633333333227E-2</v>
      </c>
      <c r="CA184" s="264">
        <f t="shared" si="119"/>
        <v>-8.2210633333333227E-2</v>
      </c>
      <c r="CB184" s="264">
        <f t="shared" si="119"/>
        <v>-8.2210633333333227E-2</v>
      </c>
      <c r="CC184" s="264">
        <f t="shared" si="119"/>
        <v>-8.2210633333333227E-2</v>
      </c>
      <c r="CD184" s="264">
        <f t="shared" si="119"/>
        <v>-8.2210633333333227E-2</v>
      </c>
      <c r="CE184" s="264">
        <f t="shared" si="119"/>
        <v>-8.2210633333333227E-2</v>
      </c>
      <c r="CF184" s="264">
        <f t="shared" si="119"/>
        <v>-8.2210633333333227E-2</v>
      </c>
      <c r="CG184" s="264">
        <f t="shared" si="119"/>
        <v>-8.2210633333333227E-2</v>
      </c>
      <c r="CH184" s="264">
        <f t="shared" si="119"/>
        <v>-8.2210633333333227E-2</v>
      </c>
      <c r="CI184" s="264">
        <f t="shared" ref="CI184:CZ184" si="120">$C$8-CI84</f>
        <v>-8.2210633333333227E-2</v>
      </c>
      <c r="CJ184" s="264">
        <f t="shared" si="120"/>
        <v>-8.2210633333333227E-2</v>
      </c>
      <c r="CK184" s="264">
        <f t="shared" si="120"/>
        <v>-8.2210633333333227E-2</v>
      </c>
      <c r="CL184" s="264">
        <f t="shared" si="120"/>
        <v>-8.2210633333333227E-2</v>
      </c>
      <c r="CM184" s="264">
        <f t="shared" si="120"/>
        <v>-8.2210633333333227E-2</v>
      </c>
      <c r="CN184" s="264">
        <f t="shared" si="120"/>
        <v>-8.2210633333333227E-2</v>
      </c>
      <c r="CO184" s="264">
        <f t="shared" si="120"/>
        <v>-8.2210633333333227E-2</v>
      </c>
      <c r="CP184" s="264">
        <f t="shared" si="120"/>
        <v>-8.2210633333333227E-2</v>
      </c>
      <c r="CQ184" s="264">
        <f t="shared" si="120"/>
        <v>-8.2210633333333227E-2</v>
      </c>
      <c r="CR184" s="264">
        <f t="shared" si="120"/>
        <v>-8.2210633333333227E-2</v>
      </c>
      <c r="CS184" s="264">
        <f t="shared" si="120"/>
        <v>-8.2210633333333227E-2</v>
      </c>
      <c r="CT184" s="264">
        <f t="shared" si="120"/>
        <v>-8.2210633333333227E-2</v>
      </c>
      <c r="CU184" s="264">
        <f t="shared" si="120"/>
        <v>-8.2210633333333227E-2</v>
      </c>
      <c r="CV184" s="264">
        <f t="shared" si="120"/>
        <v>-8.2210633333333227E-2</v>
      </c>
      <c r="CW184" s="264">
        <f t="shared" si="120"/>
        <v>-8.2210633333333227E-2</v>
      </c>
      <c r="CX184" s="264">
        <f t="shared" si="120"/>
        <v>-8.2210633333333227E-2</v>
      </c>
      <c r="CY184" s="264">
        <f t="shared" si="120"/>
        <v>-8.2210633333333227E-2</v>
      </c>
      <c r="CZ184" s="273">
        <f t="shared" si="120"/>
        <v>-8.2210633333333227E-2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89.922970688888896</v>
      </c>
      <c r="M185" s="263">
        <f>IF((L185+(M83-F83)*M184)&gt;95,95,L185+(M83-L83)*M184)</f>
        <v>89.840760055555563</v>
      </c>
      <c r="N185" s="263">
        <f>IF((M185+(N83-G83)*N184)&gt;95,95,M185+(N83-M83)*N184)</f>
        <v>89.758549422222231</v>
      </c>
      <c r="O185" s="263">
        <f>IF((N185+(O83-H83)*O184)&gt;95,95,N185+(O83-N83)*O184)</f>
        <v>89.758549422222231</v>
      </c>
      <c r="P185" s="263">
        <f>IF((O185+(P83-I83)*P184)&gt;95,95,O185+(P83-O83)*P184)</f>
        <v>89.676338805331028</v>
      </c>
      <c r="Q185" s="263">
        <f t="shared" ref="Q185:CB185" si="121">IF((P185+(Q83-J83)*Q184)&gt;95,95,P185+(Q83-P83)*Q184)</f>
        <v>89.594128171997696</v>
      </c>
      <c r="R185" s="263">
        <f t="shared" si="121"/>
        <v>89.594128171997696</v>
      </c>
      <c r="S185" s="263">
        <f t="shared" si="121"/>
        <v>89.511917555106493</v>
      </c>
      <c r="T185" s="263">
        <f t="shared" si="121"/>
        <v>89.42970692177316</v>
      </c>
      <c r="U185" s="263">
        <f t="shared" si="121"/>
        <v>89.347496288439828</v>
      </c>
      <c r="V185" s="263">
        <f t="shared" si="121"/>
        <v>89.347496288439828</v>
      </c>
      <c r="W185" s="263">
        <f t="shared" si="121"/>
        <v>89.265285671548625</v>
      </c>
      <c r="X185" s="263">
        <f t="shared" si="121"/>
        <v>89.183075038215293</v>
      </c>
      <c r="Y185" s="263">
        <f t="shared" si="121"/>
        <v>89.10086440488196</v>
      </c>
      <c r="Z185" s="263">
        <f t="shared" si="121"/>
        <v>89.018653771548628</v>
      </c>
      <c r="AA185" s="263">
        <f t="shared" si="121"/>
        <v>88.936443138215296</v>
      </c>
      <c r="AB185" s="263">
        <f t="shared" si="121"/>
        <v>88.854232504881963</v>
      </c>
      <c r="AC185" s="263">
        <f t="shared" si="121"/>
        <v>88.772021871548631</v>
      </c>
      <c r="AD185" s="263">
        <f t="shared" si="121"/>
        <v>88.689811238215299</v>
      </c>
      <c r="AE185" s="263">
        <f t="shared" si="121"/>
        <v>88.607600604881966</v>
      </c>
      <c r="AF185" s="263">
        <f t="shared" si="121"/>
        <v>88.525389971548634</v>
      </c>
      <c r="AG185" s="263">
        <f t="shared" si="121"/>
        <v>88.443179338215302</v>
      </c>
      <c r="AH185" s="263">
        <f t="shared" si="121"/>
        <v>88.360968704881969</v>
      </c>
      <c r="AI185" s="263">
        <f t="shared" si="121"/>
        <v>88.278758071548637</v>
      </c>
      <c r="AJ185" s="263">
        <f t="shared" si="121"/>
        <v>88.196547438215305</v>
      </c>
      <c r="AK185" s="263">
        <f t="shared" si="121"/>
        <v>88.114336804881972</v>
      </c>
      <c r="AL185" s="263">
        <f t="shared" si="121"/>
        <v>88.03212617154864</v>
      </c>
      <c r="AM185" s="263">
        <f t="shared" si="121"/>
        <v>87.949915538215308</v>
      </c>
      <c r="AN185" s="263">
        <f t="shared" si="121"/>
        <v>87.867704904881975</v>
      </c>
      <c r="AO185" s="263">
        <f t="shared" si="121"/>
        <v>87.785494271548643</v>
      </c>
      <c r="AP185" s="263">
        <f t="shared" si="121"/>
        <v>87.703283638215311</v>
      </c>
      <c r="AQ185" s="263">
        <f t="shared" si="121"/>
        <v>87.621073004881978</v>
      </c>
      <c r="AR185" s="263">
        <f t="shared" si="121"/>
        <v>87.538862371548646</v>
      </c>
      <c r="AS185" s="263">
        <f t="shared" si="121"/>
        <v>87.456651738215314</v>
      </c>
      <c r="AT185" s="263">
        <f t="shared" si="121"/>
        <v>87.374441104881981</v>
      </c>
      <c r="AU185" s="263">
        <f t="shared" si="121"/>
        <v>87.292230471548649</v>
      </c>
      <c r="AV185" s="263">
        <f t="shared" si="121"/>
        <v>87.210019838215317</v>
      </c>
      <c r="AW185" s="263">
        <f t="shared" si="121"/>
        <v>87.127809204881984</v>
      </c>
      <c r="AX185" s="263">
        <f t="shared" si="121"/>
        <v>87.045598571548652</v>
      </c>
      <c r="AY185" s="263">
        <f t="shared" si="121"/>
        <v>86.96338793821532</v>
      </c>
      <c r="AZ185" s="263">
        <f t="shared" si="121"/>
        <v>86.881177304881987</v>
      </c>
      <c r="BA185" s="263">
        <f t="shared" si="121"/>
        <v>86.798966671548655</v>
      </c>
      <c r="BB185" s="263">
        <f t="shared" si="121"/>
        <v>86.716756038215323</v>
      </c>
      <c r="BC185" s="263">
        <f t="shared" si="121"/>
        <v>86.63454540488199</v>
      </c>
      <c r="BD185" s="263">
        <f t="shared" si="121"/>
        <v>86.552334771548658</v>
      </c>
      <c r="BE185" s="263">
        <f t="shared" si="121"/>
        <v>86.470124138215326</v>
      </c>
      <c r="BF185" s="263">
        <f t="shared" si="121"/>
        <v>86.387913504881993</v>
      </c>
      <c r="BG185" s="263">
        <f t="shared" si="121"/>
        <v>86.305702871548661</v>
      </c>
      <c r="BH185" s="263">
        <f t="shared" si="121"/>
        <v>86.223492238215329</v>
      </c>
      <c r="BI185" s="263">
        <f t="shared" si="121"/>
        <v>86.141281604881996</v>
      </c>
      <c r="BJ185" s="263">
        <f t="shared" si="121"/>
        <v>86.059070971548664</v>
      </c>
      <c r="BK185" s="263">
        <f t="shared" si="121"/>
        <v>85.976860338215332</v>
      </c>
      <c r="BL185" s="263">
        <f t="shared" si="121"/>
        <v>85.894649704881999</v>
      </c>
      <c r="BM185" s="263">
        <f t="shared" si="121"/>
        <v>85.812439071548667</v>
      </c>
      <c r="BN185" s="263">
        <f t="shared" si="121"/>
        <v>85.730228438215335</v>
      </c>
      <c r="BO185" s="263">
        <f t="shared" si="121"/>
        <v>85.648017804882002</v>
      </c>
      <c r="BP185" s="263">
        <f t="shared" si="121"/>
        <v>85.56580717154867</v>
      </c>
      <c r="BQ185" s="263">
        <f t="shared" si="121"/>
        <v>85.483596538215338</v>
      </c>
      <c r="BR185" s="263">
        <f t="shared" si="121"/>
        <v>85.401385904882005</v>
      </c>
      <c r="BS185" s="263">
        <f t="shared" si="121"/>
        <v>85.319175271548673</v>
      </c>
      <c r="BT185" s="263">
        <f t="shared" si="121"/>
        <v>85.236964638215341</v>
      </c>
      <c r="BU185" s="263">
        <f t="shared" si="121"/>
        <v>85.154754004882008</v>
      </c>
      <c r="BV185" s="263">
        <f t="shared" si="121"/>
        <v>85.072543371548676</v>
      </c>
      <c r="BW185" s="263">
        <f t="shared" si="121"/>
        <v>84.990332738215344</v>
      </c>
      <c r="BX185" s="263">
        <f t="shared" si="121"/>
        <v>84.908122104882011</v>
      </c>
      <c r="BY185" s="263">
        <f t="shared" si="121"/>
        <v>84.825911471548679</v>
      </c>
      <c r="BZ185" s="263">
        <f t="shared" si="121"/>
        <v>84.743700838215346</v>
      </c>
      <c r="CA185" s="263">
        <f t="shared" si="121"/>
        <v>84.661490204882014</v>
      </c>
      <c r="CB185" s="263">
        <f t="shared" si="121"/>
        <v>84.579279571548682</v>
      </c>
      <c r="CC185" s="263">
        <f t="shared" ref="CC185:CZ185" si="122">IF((CB185+(CC83-BV83)*CC184)&gt;95,95,CB185+(CC83-CB83)*CC184)</f>
        <v>84.497068938215349</v>
      </c>
      <c r="CD185" s="263">
        <f t="shared" si="122"/>
        <v>84.414858304882017</v>
      </c>
      <c r="CE185" s="263">
        <f t="shared" si="122"/>
        <v>84.332647671548685</v>
      </c>
      <c r="CF185" s="263">
        <f t="shared" si="122"/>
        <v>84.250437038215352</v>
      </c>
      <c r="CG185" s="263">
        <f t="shared" si="122"/>
        <v>84.16822640488202</v>
      </c>
      <c r="CH185" s="263">
        <f t="shared" si="122"/>
        <v>84.086015771548688</v>
      </c>
      <c r="CI185" s="263">
        <f t="shared" si="122"/>
        <v>84.003805138215355</v>
      </c>
      <c r="CJ185" s="263">
        <f t="shared" si="122"/>
        <v>83.921594504882023</v>
      </c>
      <c r="CK185" s="263">
        <f t="shared" si="122"/>
        <v>83.839383871548691</v>
      </c>
      <c r="CL185" s="263">
        <f t="shared" si="122"/>
        <v>83.757173238215358</v>
      </c>
      <c r="CM185" s="263">
        <f t="shared" si="122"/>
        <v>83.674962604882026</v>
      </c>
      <c r="CN185" s="263">
        <f t="shared" si="122"/>
        <v>83.592751971548694</v>
      </c>
      <c r="CO185" s="263">
        <f t="shared" si="122"/>
        <v>83.510541338215361</v>
      </c>
      <c r="CP185" s="263">
        <f t="shared" si="122"/>
        <v>83.428330704882029</v>
      </c>
      <c r="CQ185" s="263">
        <f t="shared" si="122"/>
        <v>83.346120071548697</v>
      </c>
      <c r="CR185" s="263">
        <f t="shared" si="122"/>
        <v>83.263909438215364</v>
      </c>
      <c r="CS185" s="263">
        <f t="shared" si="122"/>
        <v>83.181698804882032</v>
      </c>
      <c r="CT185" s="263">
        <f t="shared" si="122"/>
        <v>83.0994881715487</v>
      </c>
      <c r="CU185" s="263">
        <f t="shared" si="122"/>
        <v>83.017277538215367</v>
      </c>
      <c r="CV185" s="263">
        <f t="shared" si="122"/>
        <v>82.935066904882035</v>
      </c>
      <c r="CW185" s="263">
        <f t="shared" si="122"/>
        <v>82.852856271548703</v>
      </c>
      <c r="CX185" s="263">
        <f t="shared" si="122"/>
        <v>82.77064563821537</v>
      </c>
      <c r="CY185" s="263">
        <f t="shared" si="122"/>
        <v>82.688435004882038</v>
      </c>
      <c r="CZ185" s="263">
        <f t="shared" si="122"/>
        <v>82.606224371548706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89.807426722222218</v>
      </c>
      <c r="M186" s="274">
        <f>L186-M183</f>
        <v>89.670408999999992</v>
      </c>
      <c r="N186" s="274">
        <f t="shared" ref="N186:BY186" si="123">M186-N183</f>
        <v>89.533391277777767</v>
      </c>
      <c r="O186" s="274">
        <f t="shared" si="123"/>
        <v>89.533391277777767</v>
      </c>
      <c r="P186" s="274">
        <f t="shared" si="123"/>
        <v>89.396373569257321</v>
      </c>
      <c r="Q186" s="274">
        <f t="shared" si="123"/>
        <v>89.259355847035096</v>
      </c>
      <c r="R186" s="274">
        <f t="shared" si="123"/>
        <v>89.259355847035096</v>
      </c>
      <c r="S186" s="274">
        <f t="shared" si="123"/>
        <v>89.12233813851465</v>
      </c>
      <c r="T186" s="274">
        <f t="shared" si="123"/>
        <v>88.985320416292424</v>
      </c>
      <c r="U186" s="274">
        <f t="shared" si="123"/>
        <v>88.848302694070199</v>
      </c>
      <c r="V186" s="274">
        <f t="shared" si="123"/>
        <v>88.848302694070199</v>
      </c>
      <c r="W186" s="274">
        <f t="shared" si="123"/>
        <v>88.711284985549753</v>
      </c>
      <c r="X186" s="274">
        <f t="shared" si="123"/>
        <v>88.574267263327528</v>
      </c>
      <c r="Y186" s="274">
        <f t="shared" si="123"/>
        <v>88.437249541105302</v>
      </c>
      <c r="Z186" s="274">
        <f t="shared" si="123"/>
        <v>88.300231818883077</v>
      </c>
      <c r="AA186" s="274">
        <f t="shared" si="123"/>
        <v>88.163214096660852</v>
      </c>
      <c r="AB186" s="274">
        <f t="shared" si="123"/>
        <v>88.026196374438626</v>
      </c>
      <c r="AC186" s="274">
        <f t="shared" si="123"/>
        <v>87.889178652216401</v>
      </c>
      <c r="AD186" s="274">
        <f t="shared" si="123"/>
        <v>87.752160929994176</v>
      </c>
      <c r="AE186" s="274">
        <f t="shared" si="123"/>
        <v>87.615143207771951</v>
      </c>
      <c r="AF186" s="274">
        <f t="shared" si="123"/>
        <v>87.478125485549725</v>
      </c>
      <c r="AG186" s="274">
        <f t="shared" si="123"/>
        <v>87.3411077633275</v>
      </c>
      <c r="AH186" s="274">
        <f t="shared" si="123"/>
        <v>87.204090041105275</v>
      </c>
      <c r="AI186" s="274">
        <f t="shared" si="123"/>
        <v>87.067072318883049</v>
      </c>
      <c r="AJ186" s="274">
        <f t="shared" si="123"/>
        <v>86.930054596660824</v>
      </c>
      <c r="AK186" s="274">
        <f t="shared" si="123"/>
        <v>86.793036874438599</v>
      </c>
      <c r="AL186" s="274">
        <f t="shared" si="123"/>
        <v>86.656019152216373</v>
      </c>
      <c r="AM186" s="274">
        <f t="shared" si="123"/>
        <v>86.519001429994148</v>
      </c>
      <c r="AN186" s="274">
        <f t="shared" si="123"/>
        <v>86.381983707771923</v>
      </c>
      <c r="AO186" s="274">
        <f t="shared" si="123"/>
        <v>86.244965985549698</v>
      </c>
      <c r="AP186" s="274">
        <f t="shared" si="123"/>
        <v>86.107948263327472</v>
      </c>
      <c r="AQ186" s="274">
        <f t="shared" si="123"/>
        <v>85.970930541105247</v>
      </c>
      <c r="AR186" s="274">
        <f t="shared" si="123"/>
        <v>85.833912818883022</v>
      </c>
      <c r="AS186" s="274">
        <f t="shared" si="123"/>
        <v>85.696895096660796</v>
      </c>
      <c r="AT186" s="274">
        <f t="shared" si="123"/>
        <v>85.559877374438571</v>
      </c>
      <c r="AU186" s="274">
        <f t="shared" si="123"/>
        <v>85.422859652216346</v>
      </c>
      <c r="AV186" s="274">
        <f t="shared" si="123"/>
        <v>85.28584192999412</v>
      </c>
      <c r="AW186" s="274">
        <f t="shared" si="123"/>
        <v>85.148824207771895</v>
      </c>
      <c r="AX186" s="274">
        <f t="shared" si="123"/>
        <v>85.01180648554967</v>
      </c>
      <c r="AY186" s="274">
        <f t="shared" si="123"/>
        <v>84.874788763327444</v>
      </c>
      <c r="AZ186" s="274">
        <f t="shared" si="123"/>
        <v>84.737771041105219</v>
      </c>
      <c r="BA186" s="274">
        <f t="shared" si="123"/>
        <v>84.600753318882994</v>
      </c>
      <c r="BB186" s="274">
        <f t="shared" si="123"/>
        <v>84.463735596660769</v>
      </c>
      <c r="BC186" s="274">
        <f t="shared" si="123"/>
        <v>84.326717874438543</v>
      </c>
      <c r="BD186" s="274">
        <f t="shared" si="123"/>
        <v>84.189700152216318</v>
      </c>
      <c r="BE186" s="274">
        <f t="shared" si="123"/>
        <v>84.052682429994093</v>
      </c>
      <c r="BF186" s="274">
        <f t="shared" si="123"/>
        <v>83.915664707771867</v>
      </c>
      <c r="BG186" s="274">
        <f t="shared" si="123"/>
        <v>83.778646985549642</v>
      </c>
      <c r="BH186" s="274">
        <f t="shared" si="123"/>
        <v>83.641629263327417</v>
      </c>
      <c r="BI186" s="274">
        <f t="shared" si="123"/>
        <v>83.504611541105191</v>
      </c>
      <c r="BJ186" s="274">
        <f t="shared" si="123"/>
        <v>83.367593818882966</v>
      </c>
      <c r="BK186" s="274">
        <f t="shared" si="123"/>
        <v>83.230576096660741</v>
      </c>
      <c r="BL186" s="274">
        <f t="shared" si="123"/>
        <v>83.093558374438516</v>
      </c>
      <c r="BM186" s="274">
        <f t="shared" si="123"/>
        <v>82.95654065221629</v>
      </c>
      <c r="BN186" s="274">
        <f t="shared" si="123"/>
        <v>82.819522929994065</v>
      </c>
      <c r="BO186" s="274">
        <f t="shared" si="123"/>
        <v>82.68250520777184</v>
      </c>
      <c r="BP186" s="274">
        <f t="shared" si="123"/>
        <v>82.545487485549614</v>
      </c>
      <c r="BQ186" s="274">
        <f t="shared" si="123"/>
        <v>82.408469763327389</v>
      </c>
      <c r="BR186" s="274">
        <f t="shared" si="123"/>
        <v>82.271452041105164</v>
      </c>
      <c r="BS186" s="274">
        <f t="shared" si="123"/>
        <v>82.134434318882938</v>
      </c>
      <c r="BT186" s="274">
        <f t="shared" si="123"/>
        <v>81.997416596660713</v>
      </c>
      <c r="BU186" s="274">
        <f t="shared" si="123"/>
        <v>81.860398874438488</v>
      </c>
      <c r="BV186" s="274">
        <f t="shared" si="123"/>
        <v>81.723381152216263</v>
      </c>
      <c r="BW186" s="274">
        <f t="shared" si="123"/>
        <v>81.586363429994037</v>
      </c>
      <c r="BX186" s="274">
        <f t="shared" si="123"/>
        <v>81.449345707771812</v>
      </c>
      <c r="BY186" s="274">
        <f t="shared" si="123"/>
        <v>81.312327985549587</v>
      </c>
      <c r="BZ186" s="274">
        <f t="shared" ref="BZ186:CZ186" si="124">BY186-BZ183</f>
        <v>81.175310263327361</v>
      </c>
      <c r="CA186" s="274">
        <f t="shared" si="124"/>
        <v>81.038292541105136</v>
      </c>
      <c r="CB186" s="274">
        <f t="shared" si="124"/>
        <v>80.901274818882911</v>
      </c>
      <c r="CC186" s="274">
        <f t="shared" si="124"/>
        <v>80.764257096660685</v>
      </c>
      <c r="CD186" s="274">
        <f t="shared" si="124"/>
        <v>80.62723937443846</v>
      </c>
      <c r="CE186" s="274">
        <f t="shared" si="124"/>
        <v>80.490221652216235</v>
      </c>
      <c r="CF186" s="274">
        <f t="shared" si="124"/>
        <v>80.35320392999401</v>
      </c>
      <c r="CG186" s="274">
        <f t="shared" si="124"/>
        <v>80.216186207771784</v>
      </c>
      <c r="CH186" s="274">
        <f t="shared" si="124"/>
        <v>80.079168485549559</v>
      </c>
      <c r="CI186" s="274">
        <f t="shared" si="124"/>
        <v>79.942150763327334</v>
      </c>
      <c r="CJ186" s="274">
        <f t="shared" si="124"/>
        <v>79.805133041105108</v>
      </c>
      <c r="CK186" s="274">
        <f t="shared" si="124"/>
        <v>79.668115318882883</v>
      </c>
      <c r="CL186" s="274">
        <f t="shared" si="124"/>
        <v>79.531097596660658</v>
      </c>
      <c r="CM186" s="274">
        <f t="shared" si="124"/>
        <v>79.394079874438432</v>
      </c>
      <c r="CN186" s="274">
        <f t="shared" si="124"/>
        <v>79.257062152216207</v>
      </c>
      <c r="CO186" s="274">
        <f t="shared" si="124"/>
        <v>79.120044429993982</v>
      </c>
      <c r="CP186" s="274">
        <f t="shared" si="124"/>
        <v>78.983026707771756</v>
      </c>
      <c r="CQ186" s="274">
        <f t="shared" si="124"/>
        <v>78.846008985549531</v>
      </c>
      <c r="CR186" s="274">
        <f t="shared" si="124"/>
        <v>78.708991263327306</v>
      </c>
      <c r="CS186" s="274">
        <f t="shared" si="124"/>
        <v>78.571973541105081</v>
      </c>
      <c r="CT186" s="274">
        <f t="shared" si="124"/>
        <v>78.434955818882855</v>
      </c>
      <c r="CU186" s="274">
        <f t="shared" si="124"/>
        <v>78.29793809666063</v>
      </c>
      <c r="CV186" s="274">
        <f t="shared" si="124"/>
        <v>78.160920374438405</v>
      </c>
      <c r="CW186" s="274">
        <f t="shared" si="124"/>
        <v>78.023902652216179</v>
      </c>
      <c r="CX186" s="274">
        <f t="shared" si="124"/>
        <v>77.886884929993954</v>
      </c>
      <c r="CY186" s="274">
        <f t="shared" si="124"/>
        <v>77.749867207771729</v>
      </c>
      <c r="CZ186" s="275">
        <f t="shared" si="124"/>
        <v>77.612849485549503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125">E$45</f>
        <v>0</v>
      </c>
      <c r="F213" s="291">
        <f t="shared" si="125"/>
        <v>6.1287107731481494E-2</v>
      </c>
      <c r="G213" s="291">
        <f t="shared" si="125"/>
        <v>9.5040882129629647E-2</v>
      </c>
      <c r="H213" s="291">
        <f t="shared" si="125"/>
        <v>0.19630220532407411</v>
      </c>
      <c r="I213" s="291">
        <f t="shared" si="125"/>
        <v>0.26380975412037044</v>
      </c>
      <c r="J213" s="291">
        <f t="shared" si="125"/>
        <v>0.28609313055555563</v>
      </c>
      <c r="K213" s="291">
        <f t="shared" si="125"/>
        <v>0.46267837777777782</v>
      </c>
      <c r="L213" s="161">
        <f>L$45</f>
        <v>0.86503780000000008</v>
      </c>
      <c r="M213" s="291">
        <f>M$45</f>
        <v>0.60353913333333331</v>
      </c>
      <c r="N213" s="291">
        <f t="shared" ref="N213:AR213" si="126">N$45</f>
        <v>0.60353913333333331</v>
      </c>
      <c r="O213" s="291">
        <f>O$45</f>
        <v>0</v>
      </c>
      <c r="P213" s="291">
        <f t="shared" si="126"/>
        <v>0.48833908449942021</v>
      </c>
      <c r="Q213" s="291">
        <f t="shared" si="126"/>
        <v>0.48833913333333356</v>
      </c>
      <c r="R213" s="291">
        <f t="shared" si="126"/>
        <v>0</v>
      </c>
      <c r="S213" s="291">
        <f t="shared" si="126"/>
        <v>0.48833908449941976</v>
      </c>
      <c r="T213" s="291">
        <f t="shared" si="126"/>
        <v>0.48833913333333312</v>
      </c>
      <c r="U213" s="291">
        <f>U$45</f>
        <v>0.48833913333333356</v>
      </c>
      <c r="V213" s="291">
        <f t="shared" si="126"/>
        <v>0</v>
      </c>
      <c r="W213" s="291">
        <f t="shared" si="126"/>
        <v>0.38374709495862014</v>
      </c>
      <c r="X213" s="291">
        <f t="shared" si="126"/>
        <v>0.38374713333333332</v>
      </c>
      <c r="Y213" s="291">
        <f t="shared" si="126"/>
        <v>0.38374713333333332</v>
      </c>
      <c r="Z213" s="291">
        <f t="shared" si="126"/>
        <v>0.38374713333333332</v>
      </c>
      <c r="AA213" s="291">
        <f t="shared" si="126"/>
        <v>0.38374713333333332</v>
      </c>
      <c r="AB213" s="291">
        <f t="shared" si="126"/>
        <v>0.38374713333333332</v>
      </c>
      <c r="AC213" s="291">
        <f t="shared" si="126"/>
        <v>0.38374713333333332</v>
      </c>
      <c r="AD213" s="291">
        <f t="shared" si="126"/>
        <v>0.38374713333333332</v>
      </c>
      <c r="AE213" s="291">
        <f t="shared" si="126"/>
        <v>0.38374713333333332</v>
      </c>
      <c r="AF213" s="291">
        <f t="shared" si="126"/>
        <v>0.38374713333333244</v>
      </c>
      <c r="AG213" s="291">
        <f t="shared" si="126"/>
        <v>0.38374713333333332</v>
      </c>
      <c r="AH213" s="291">
        <f t="shared" si="126"/>
        <v>0.38374713333333332</v>
      </c>
      <c r="AI213" s="291">
        <f t="shared" si="126"/>
        <v>0.38374713333333332</v>
      </c>
      <c r="AJ213" s="291">
        <f t="shared" si="126"/>
        <v>0.38374713333333332</v>
      </c>
      <c r="AK213" s="291">
        <f t="shared" si="126"/>
        <v>0.38374713333333332</v>
      </c>
      <c r="AL213" s="291">
        <f t="shared" si="126"/>
        <v>0.38374713333333332</v>
      </c>
      <c r="AM213" s="291">
        <f t="shared" si="126"/>
        <v>0.38374713333333332</v>
      </c>
      <c r="AN213" s="291">
        <f t="shared" si="126"/>
        <v>0.38374713333333332</v>
      </c>
      <c r="AO213" s="291">
        <f t="shared" si="126"/>
        <v>0.38374713333333332</v>
      </c>
      <c r="AP213" s="291">
        <f t="shared" si="126"/>
        <v>0.38374713333333332</v>
      </c>
      <c r="AQ213" s="291">
        <f t="shared" si="126"/>
        <v>0.38374713333333332</v>
      </c>
      <c r="AR213" s="291">
        <f t="shared" si="126"/>
        <v>0.38374713333333332</v>
      </c>
      <c r="AS213" s="317">
        <f>SUM(L213:AR213)</f>
        <v>12.956248530624126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>
        <f>IF(OR($C$220=2,$C$220=2,$C$220=2)=TRUE,$G$225," ")</f>
        <v>3.32125</v>
      </c>
      <c r="N214" s="660" t="str">
        <f>IF(OR($C$220=3,$C$220=3,$C$220=3)=TRUE,$G$225," ")</f>
        <v> </v>
      </c>
      <c r="O214" s="661"/>
      <c r="P214" s="660">
        <f>IF(OR($C$220=2,$C$220=4,$C$220=4)=TRUE,$G$225," ")</f>
        <v>3.32125</v>
      </c>
      <c r="Q214" s="660" t="str">
        <f>IF(OR($C$220=5,$C$220=5,$C$220=5)=TRUE,$G$225," ")</f>
        <v> </v>
      </c>
      <c r="R214" s="661"/>
      <c r="S214" s="660">
        <f>IF(OR($C$220=2,$C$220=3,$C$220=6)=TRUE,$G$225," ")</f>
        <v>3.32125</v>
      </c>
      <c r="T214" s="660" t="str">
        <f>IF(OR($C$220=7,$C$220=7,$C$220=7)=TRUE,$G$225," ")</f>
        <v> </v>
      </c>
      <c r="U214" s="660">
        <f>IF(OR($C$220=2,$C$220=4,$C$220=8)=TRUE,$G$225," ")</f>
        <v>3.32125</v>
      </c>
      <c r="V214" s="661"/>
      <c r="W214" s="660" t="str">
        <f>IF(OR($C$220=3,$C$220=9,$C$220=9)=TRUE,$G$225," ")</f>
        <v> </v>
      </c>
      <c r="X214" s="661">
        <f>IF(OR($C$220=2,$C$220=5,$C$220=$G$225)=TRUE,$G$225," ")</f>
        <v>3.32125</v>
      </c>
      <c r="Y214" s="661"/>
      <c r="Z214" s="660">
        <f>IF(OR($C$220=2,$C$220=4,$C$220=3,$C$220=6)=TRUE,$G$225," ")</f>
        <v>3.32125</v>
      </c>
      <c r="AA214" s="661"/>
      <c r="AB214" s="660">
        <f>IF(OR($C$220=2,$C$220=7,$C$220=7)=TRUE,$G$225," ")</f>
        <v>3.32125</v>
      </c>
      <c r="AC214" s="660" t="str">
        <f>IF(OR($C$220=3,$C$220=5,$C$220=5)=TRUE,$G$225," ")</f>
        <v> </v>
      </c>
      <c r="AD214" s="660">
        <f>IF(OR($C$220=2,$C$220=4,$C$220=8)=TRUE,$G$225," ")</f>
        <v>3.32125</v>
      </c>
      <c r="AE214" s="661"/>
      <c r="AF214" s="660">
        <f>IF(OR($C$220=2,$C$220=3,$C$220=6,$C$220=9)=TRUE,$G$225," ")</f>
        <v>3.32125</v>
      </c>
      <c r="AG214" s="674"/>
      <c r="AH214" s="661">
        <f>IF(OR($C$220=2,$C$220=5,$C$220=4)=TRUE,$G$225," ")</f>
        <v>3.32125</v>
      </c>
      <c r="AI214" s="660" t="str">
        <f>IF(OR($C$220=3,$C$220=7,$C$220=7)=TRUE,$G$225," ")</f>
        <v> </v>
      </c>
      <c r="AJ214" s="661">
        <f>IF(OR($C$220=2,$C$220=2,$C$220=2)=TRUE,$G$225," ")</f>
        <v>3.32125</v>
      </c>
      <c r="AK214" s="661"/>
      <c r="AL214" s="661">
        <f>IF(OR($C$220=2,$C$220=3,$C$220=4,$C$220=6,$C$220=8)=TRUE,$G$225," ")</f>
        <v>3.32125</v>
      </c>
      <c r="AM214" s="661" t="str">
        <f>IF(OR($C$220=5,$C$220=5,$C$220=5)=TRUE,$G$225," ")</f>
        <v> </v>
      </c>
      <c r="AN214" s="661">
        <f>IF(OR($C$220=2,$C$220=2,$C$220=2)=TRUE,$G$225," ")</f>
        <v>3.32125</v>
      </c>
      <c r="AO214" s="674" t="str">
        <f>IF(OR($C$220=3,$C$220=9,$C$220=9)=TRUE,$G$225," ")</f>
        <v> </v>
      </c>
      <c r="AP214" s="674">
        <f>IF(OR($C$220=2,$C$220=4,$C$220=7)=TRUE,$G$225," ")</f>
        <v>3.32125</v>
      </c>
      <c r="AQ214" s="674"/>
      <c r="AR214" s="674">
        <f>IF(OR($C$220=2,$C$220=5,$C$220=3,$C$220=6)=TRUE,$G$225," ")</f>
        <v>3.32125</v>
      </c>
      <c r="AS214" s="657">
        <f>SUM(L214:AR214)</f>
        <v>49.818749999999994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>
        <f>IF(OR($C$220=2,$C$220=2,$C$220=2)=TRUE,$C$222," ")</f>
        <v>1.25</v>
      </c>
      <c r="N215" s="660" t="str">
        <f>IF(OR($C$220=3,$C$220=3,$C$220=3)=TRUE,$C$222," ")</f>
        <v> </v>
      </c>
      <c r="O215" s="661"/>
      <c r="P215" s="660">
        <f>IF(OR($C$220=2,$C$220=4,$C$220=4)=TRUE,$C$222," ")</f>
        <v>1.25</v>
      </c>
      <c r="Q215" s="660" t="str">
        <f>IF(OR($C$220=5,$C$220=5,$C$220=5)=TRUE,$C$222," ")</f>
        <v> </v>
      </c>
      <c r="R215" s="661"/>
      <c r="S215" s="660">
        <f>IF(OR($C$220=2,$C$220=3,$C$220=6)=TRUE,$C$222," ")</f>
        <v>1.25</v>
      </c>
      <c r="T215" s="660" t="str">
        <f>IF(OR($C$220=7,$C$220=7,$C$220=7)=TRUE,$C$222," ")</f>
        <v> </v>
      </c>
      <c r="U215" s="660">
        <f>IF(OR($C$220=2,$C$220=4,$C$220=8)=TRUE,$C$222," ")</f>
        <v>1.25</v>
      </c>
      <c r="V215" s="661"/>
      <c r="W215" s="660" t="str">
        <f>IF(OR($C$220=3,$C$220=9,$C$220=9)=TRUE,$C$222," ")</f>
        <v> </v>
      </c>
      <c r="X215" s="660">
        <f>IF(OR($C$220=2,$C$220=5,$C$220=5)=TRUE,$C$222," ")</f>
        <v>1.25</v>
      </c>
      <c r="Y215" s="662"/>
      <c r="Z215" s="660">
        <f>IF(OR($C$220=2,$C$220=4,$C$220=3,$C$220=6)=TRUE,$C$222," ")</f>
        <v>1.25</v>
      </c>
      <c r="AA215" s="662"/>
      <c r="AB215" s="660">
        <f>IF(OR($C$220=2,$C$220=7,$C$220=7)=TRUE,$C$222," ")</f>
        <v>1.25</v>
      </c>
      <c r="AC215" s="660" t="str">
        <f>IF(OR($C$220=3,$C$220=5,$C$220=5)=TRUE,$C$222," ")</f>
        <v> </v>
      </c>
      <c r="AD215" s="660">
        <f>IF(OR($C$220=2,$C$220=4,$C$220=8)=TRUE,$C$222," ")</f>
        <v>1.25</v>
      </c>
      <c r="AE215" s="662"/>
      <c r="AF215" s="660">
        <f>IF(OR($C$220=2,$C$220=3,$C$220=6,$C$220=9)=TRUE,$C$222," ")</f>
        <v>1.25</v>
      </c>
      <c r="AG215" s="659"/>
      <c r="AH215" s="662">
        <f>IF(OR($C$220=2,$C$220=5,$C$220=4)=TRUE,$C$222," ")</f>
        <v>1.25</v>
      </c>
      <c r="AI215" s="660" t="str">
        <f>IF(OR($C$220=3,$C$220=7,$C$220=7)=TRUE,$C$222," ")</f>
        <v> </v>
      </c>
      <c r="AJ215" s="662">
        <f>IF(OR($C$220=2,$C$220=2,$C$220=2)=TRUE,$C$222," ")</f>
        <v>1.25</v>
      </c>
      <c r="AK215" s="662"/>
      <c r="AL215" s="662">
        <f>IF(OR($C$220=2,$C$220=3,$C$220=4,$C$220=6,$C$220=8)=TRUE,$C$222," ")</f>
        <v>1.25</v>
      </c>
      <c r="AM215" s="662" t="str">
        <f>IF(OR($C$220=5,$C$220=5,$C$220=5)=TRUE,$C$222," ")</f>
        <v> </v>
      </c>
      <c r="AN215" s="662">
        <f>IF(OR($C$220=2,$C$220=2,$C$220=2)=TRUE,$C$222," ")</f>
        <v>1.25</v>
      </c>
      <c r="AO215" s="659" t="str">
        <f>IF(OR($C$220=3,$C$220=9,$C$220=9)=TRUE,$C$222," ")</f>
        <v> </v>
      </c>
      <c r="AP215" s="659">
        <f>IF(OR($C$220=2,$C$220=4,$C$220=7)=TRUE,$C$222," ")</f>
        <v>1.25</v>
      </c>
      <c r="AQ215" s="659"/>
      <c r="AR215" s="659">
        <f>IF(OR($C$220=2,$C$220=5,$C$220=3,$C$220=6)=TRUE,$C$222," ")</f>
        <v>1.25</v>
      </c>
      <c r="AS215" s="657">
        <f>SUM(L215:AR215)</f>
        <v>18.75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7">L213*100/$C$5</f>
        <v>1.4417296666666668</v>
      </c>
      <c r="M216" s="295">
        <f t="shared" si="127"/>
        <v>1.0058985555555555</v>
      </c>
      <c r="N216" s="295">
        <f t="shared" si="127"/>
        <v>1.0058985555555555</v>
      </c>
      <c r="O216" s="295">
        <f t="shared" si="127"/>
        <v>0</v>
      </c>
      <c r="P216" s="295">
        <f t="shared" si="127"/>
        <v>0.81389847416570038</v>
      </c>
      <c r="Q216" s="295">
        <f t="shared" si="127"/>
        <v>0.8138985555555559</v>
      </c>
      <c r="R216" s="295">
        <f t="shared" si="127"/>
        <v>0</v>
      </c>
      <c r="S216" s="295">
        <f t="shared" si="127"/>
        <v>0.81389847416569949</v>
      </c>
      <c r="T216" s="295">
        <f t="shared" si="127"/>
        <v>0.81389855555555524</v>
      </c>
      <c r="U216" s="295">
        <f t="shared" si="127"/>
        <v>0.8138985555555559</v>
      </c>
      <c r="V216" s="295">
        <f t="shared" si="127"/>
        <v>0</v>
      </c>
      <c r="W216" s="295">
        <f t="shared" si="127"/>
        <v>0.63957849159770019</v>
      </c>
      <c r="X216" s="295">
        <f t="shared" si="127"/>
        <v>0.63957855555555554</v>
      </c>
      <c r="Y216" s="295">
        <f t="shared" si="127"/>
        <v>0.63957855555555554</v>
      </c>
      <c r="Z216" s="295">
        <f t="shared" si="127"/>
        <v>0.63957855555555554</v>
      </c>
      <c r="AA216" s="295">
        <f t="shared" si="127"/>
        <v>0.63957855555555554</v>
      </c>
      <c r="AB216" s="295">
        <f t="shared" si="127"/>
        <v>0.63957855555555554</v>
      </c>
      <c r="AC216" s="295">
        <f t="shared" si="127"/>
        <v>0.63957855555555554</v>
      </c>
      <c r="AD216" s="295">
        <f t="shared" si="127"/>
        <v>0.63957855555555554</v>
      </c>
      <c r="AE216" s="295">
        <f t="shared" si="127"/>
        <v>0.63957855555555554</v>
      </c>
      <c r="AF216" s="295">
        <f t="shared" si="127"/>
        <v>0.6395785555555541</v>
      </c>
      <c r="AG216" s="295">
        <f t="shared" si="127"/>
        <v>0.63957855555555554</v>
      </c>
      <c r="AH216" s="295">
        <f t="shared" si="127"/>
        <v>0.63957855555555554</v>
      </c>
      <c r="AI216" s="295">
        <f t="shared" si="127"/>
        <v>0.63957855555555554</v>
      </c>
      <c r="AJ216" s="295">
        <f t="shared" si="127"/>
        <v>0.63957855555555554</v>
      </c>
      <c r="AK216" s="295">
        <f t="shared" si="127"/>
        <v>0.63957855555555554</v>
      </c>
      <c r="AL216" s="295">
        <f t="shared" si="127"/>
        <v>0.63957855555555554</v>
      </c>
      <c r="AM216" s="295">
        <f t="shared" si="127"/>
        <v>0.63957855555555554</v>
      </c>
      <c r="AN216" s="295">
        <f t="shared" si="127"/>
        <v>0.63957855555555554</v>
      </c>
      <c r="AO216" s="295">
        <f t="shared" si="127"/>
        <v>0.63957855555555554</v>
      </c>
      <c r="AP216" s="295">
        <f t="shared" si="127"/>
        <v>0.63957855555555554</v>
      </c>
      <c r="AQ216" s="295">
        <f t="shared" si="127"/>
        <v>0.63957855555555554</v>
      </c>
      <c r="AR216" s="295">
        <f t="shared" si="127"/>
        <v>0.63957855555555554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90.55827033333334</v>
      </c>
      <c r="M217" s="295">
        <f t="shared" ref="M217:AR217" si="128">IF(M214=$G$225,90,IF((L217-M216)&lt;$I$222,$L$222,(L217-M216)))</f>
        <v>90</v>
      </c>
      <c r="N217" s="295">
        <f t="shared" si="128"/>
        <v>88.994101444444439</v>
      </c>
      <c r="O217" s="295">
        <f t="shared" si="128"/>
        <v>88.994101444444439</v>
      </c>
      <c r="P217" s="295">
        <f t="shared" si="128"/>
        <v>90</v>
      </c>
      <c r="Q217" s="295">
        <f t="shared" si="128"/>
        <v>89.186101444444446</v>
      </c>
      <c r="R217" s="295">
        <f t="shared" si="128"/>
        <v>89.186101444444446</v>
      </c>
      <c r="S217" s="295">
        <f t="shared" si="128"/>
        <v>90</v>
      </c>
      <c r="T217" s="295">
        <f t="shared" si="128"/>
        <v>89.186101444444446</v>
      </c>
      <c r="U217" s="295">
        <f t="shared" si="128"/>
        <v>90</v>
      </c>
      <c r="V217" s="295">
        <f t="shared" si="128"/>
        <v>90</v>
      </c>
      <c r="W217" s="295">
        <f t="shared" si="128"/>
        <v>89.360421508402297</v>
      </c>
      <c r="X217" s="295">
        <f t="shared" si="128"/>
        <v>90</v>
      </c>
      <c r="Y217" s="295">
        <f t="shared" si="128"/>
        <v>89.360421444444441</v>
      </c>
      <c r="Z217" s="295">
        <f t="shared" si="128"/>
        <v>90</v>
      </c>
      <c r="AA217" s="295">
        <f t="shared" si="128"/>
        <v>89.360421444444441</v>
      </c>
      <c r="AB217" s="295">
        <f t="shared" si="128"/>
        <v>90</v>
      </c>
      <c r="AC217" s="295">
        <f t="shared" si="128"/>
        <v>89.360421444444441</v>
      </c>
      <c r="AD217" s="295">
        <f t="shared" si="128"/>
        <v>90</v>
      </c>
      <c r="AE217" s="295">
        <f>IF(AE214=$G$225,90,IF((AD217-AE216)&lt;$I$222,$L$222,(AD217-AE216)))</f>
        <v>89.360421444444441</v>
      </c>
      <c r="AF217" s="295">
        <f t="shared" si="128"/>
        <v>90</v>
      </c>
      <c r="AG217" s="295">
        <f t="shared" si="128"/>
        <v>89.360421444444441</v>
      </c>
      <c r="AH217" s="295">
        <f t="shared" si="128"/>
        <v>90</v>
      </c>
      <c r="AI217" s="295">
        <f t="shared" si="128"/>
        <v>89.360421444444441</v>
      </c>
      <c r="AJ217" s="295">
        <f t="shared" si="128"/>
        <v>90</v>
      </c>
      <c r="AK217" s="295">
        <f t="shared" si="128"/>
        <v>89.360421444444441</v>
      </c>
      <c r="AL217" s="295">
        <f t="shared" si="128"/>
        <v>90</v>
      </c>
      <c r="AM217" s="295">
        <f t="shared" si="128"/>
        <v>89.360421444444441</v>
      </c>
      <c r="AN217" s="295">
        <f t="shared" si="128"/>
        <v>90</v>
      </c>
      <c r="AO217" s="295">
        <f t="shared" si="128"/>
        <v>89.360421444444441</v>
      </c>
      <c r="AP217" s="295">
        <f t="shared" si="128"/>
        <v>90</v>
      </c>
      <c r="AQ217" s="295">
        <f t="shared" si="128"/>
        <v>89.360421444444441</v>
      </c>
      <c r="AR217" s="295">
        <f t="shared" si="128"/>
        <v>90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9">IF((P217=100),(P217-O217)/100*$C$3+$E$92,0)</f>
        <v>0</v>
      </c>
      <c r="Q218" s="303">
        <f t="shared" si="129"/>
        <v>0</v>
      </c>
      <c r="R218" s="303">
        <f t="shared" si="129"/>
        <v>0</v>
      </c>
      <c r="S218" s="303">
        <f t="shared" si="129"/>
        <v>0</v>
      </c>
      <c r="T218" s="303">
        <f t="shared" si="129"/>
        <v>0</v>
      </c>
      <c r="U218" s="303">
        <f t="shared" si="129"/>
        <v>0</v>
      </c>
      <c r="V218" s="303">
        <f t="shared" si="129"/>
        <v>0</v>
      </c>
      <c r="W218" s="303">
        <f t="shared" si="129"/>
        <v>0</v>
      </c>
      <c r="X218" s="303">
        <f t="shared" si="129"/>
        <v>0</v>
      </c>
      <c r="Y218" s="303">
        <f t="shared" si="129"/>
        <v>0</v>
      </c>
      <c r="Z218" s="303">
        <f t="shared" si="129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I218" si="130">IF((AD217=100),(AD217-AC217)/100*$C$3+$E$92,0)</f>
        <v>0</v>
      </c>
      <c r="AE218" s="303">
        <f t="shared" si="130"/>
        <v>0</v>
      </c>
      <c r="AF218" s="303">
        <f t="shared" si="130"/>
        <v>0</v>
      </c>
      <c r="AG218" s="303">
        <f t="shared" si="130"/>
        <v>0</v>
      </c>
      <c r="AH218" s="303">
        <f t="shared" si="130"/>
        <v>0</v>
      </c>
      <c r="AI218" s="303">
        <f t="shared" si="130"/>
        <v>0</v>
      </c>
      <c r="AJ218" s="303">
        <f>IF((AJ217=100),(AJ217-#REF!)/100*$C$3+$E$92,0)</f>
        <v>0</v>
      </c>
      <c r="AK218" s="303">
        <f t="shared" ref="AK218:AR218" si="131">IF((AK217=100),(AK217-AJ217)/100*$C$3+$E$92,0)</f>
        <v>0</v>
      </c>
      <c r="AL218" s="303">
        <f t="shared" si="131"/>
        <v>0</v>
      </c>
      <c r="AM218" s="303">
        <f t="shared" si="131"/>
        <v>0</v>
      </c>
      <c r="AN218" s="303">
        <f t="shared" si="131"/>
        <v>0</v>
      </c>
      <c r="AO218" s="303">
        <f t="shared" si="131"/>
        <v>0</v>
      </c>
      <c r="AP218" s="303">
        <f t="shared" si="131"/>
        <v>0</v>
      </c>
      <c r="AQ218" s="303">
        <f t="shared" si="131"/>
        <v>0</v>
      </c>
      <c r="AR218" s="303">
        <f t="shared" si="131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938">
        <v>2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939">
        <v>25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1.25</v>
      </c>
      <c r="E222" s="1078" t="s">
        <v>248</v>
      </c>
      <c r="F222" s="1079"/>
      <c r="G222" s="1079"/>
      <c r="H222" s="1080"/>
      <c r="I222" s="1106">
        <v>80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4">
      <c r="B224" s="565" t="s">
        <v>624</v>
      </c>
      <c r="C224" s="669">
        <f>(C222/C5)*100</f>
        <v>2.083333333333333</v>
      </c>
      <c r="D224" s="664"/>
      <c r="E224" s="264" t="s">
        <v>339</v>
      </c>
      <c r="F224" s="263" t="s">
        <v>340</v>
      </c>
      <c r="G224" s="316"/>
      <c r="H224" s="316" t="s">
        <v>182</v>
      </c>
      <c r="AG224" s="285"/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f>C221</f>
        <v>25</v>
      </c>
      <c r="G225" s="316">
        <f>E225*F225/60</f>
        <v>3.32125</v>
      </c>
      <c r="H225" s="528">
        <f>G225+C222</f>
        <v>4.57125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f>C226</f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F226" s="655" t="s">
        <v>635</v>
      </c>
      <c r="AG226" s="655" t="s">
        <v>636</v>
      </c>
      <c r="AH226" s="300">
        <f>AS213</f>
        <v>12.956248530624126</v>
      </c>
      <c r="AI226" s="300">
        <f>AH226*14.5</f>
        <v>187.86560369404984</v>
      </c>
      <c r="AJ226" s="1104">
        <f>(AI226+AI227)</f>
        <v>910.23747869404974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49.818749999999994</v>
      </c>
      <c r="AI227" s="300">
        <f>AH227*14.5</f>
        <v>722.37187499999993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H228" s="300">
        <f>AH229*C222</f>
        <v>18.75</v>
      </c>
      <c r="AI228" s="300">
        <f>AH228*14.5</f>
        <v>271.875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F229" s="43">
        <f>C222*100/60</f>
        <v>2.0833333333333335</v>
      </c>
      <c r="AG229" s="672" t="s">
        <v>638</v>
      </c>
      <c r="AH229" s="673">
        <f>COUNTIF(L215:AR215,$C$222)</f>
        <v>15</v>
      </c>
    </row>
    <row r="230" spans="1:116" ht="14.4" customHeight="1" x14ac:dyDescent="0.25">
      <c r="AJ230" s="43">
        <v>1215.9306953878595</v>
      </c>
    </row>
    <row r="231" spans="1:116" ht="14.4" customHeight="1" x14ac:dyDescent="0.25">
      <c r="AJ231" s="121">
        <f>AJ226-AJ230</f>
        <v>-305.69321669380975</v>
      </c>
    </row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>
        <f>L$48</f>
        <v>1.4818377999999999</v>
      </c>
      <c r="M238" s="291">
        <f t="shared" ref="M238:AQ238" si="132">M$48</f>
        <v>1.2203391333333331</v>
      </c>
      <c r="N238" s="291">
        <f t="shared" si="132"/>
        <v>1.2203391333333333</v>
      </c>
      <c r="O238" s="291">
        <f t="shared" si="132"/>
        <v>0</v>
      </c>
      <c r="P238" s="291">
        <f t="shared" si="132"/>
        <v>1.10513902281942</v>
      </c>
      <c r="Q238" s="291">
        <f t="shared" si="132"/>
        <v>1.1051391333333331</v>
      </c>
      <c r="R238" s="291">
        <f t="shared" si="132"/>
        <v>0</v>
      </c>
      <c r="S238" s="291">
        <f t="shared" si="132"/>
        <v>1.1051390228194196</v>
      </c>
      <c r="T238" s="291">
        <f t="shared" si="132"/>
        <v>1.105139133333334</v>
      </c>
      <c r="U238" s="291">
        <f t="shared" si="132"/>
        <v>1.1051391333333331</v>
      </c>
      <c r="V238" s="291">
        <f t="shared" si="132"/>
        <v>0</v>
      </c>
      <c r="W238" s="291">
        <f t="shared" si="132"/>
        <v>1.0005470332786199</v>
      </c>
      <c r="X238" s="291">
        <f t="shared" si="132"/>
        <v>1.0005471333333329</v>
      </c>
      <c r="Y238" s="291">
        <f t="shared" si="132"/>
        <v>1.0005471333333329</v>
      </c>
      <c r="Z238" s="291">
        <f t="shared" si="132"/>
        <v>1.0005471333333329</v>
      </c>
      <c r="AA238" s="291">
        <f t="shared" si="132"/>
        <v>1.0005471333333329</v>
      </c>
      <c r="AB238" s="291">
        <f t="shared" si="132"/>
        <v>1.0005471333333329</v>
      </c>
      <c r="AC238" s="291">
        <f t="shared" si="132"/>
        <v>1.0005471333333329</v>
      </c>
      <c r="AD238" s="291">
        <f t="shared" si="132"/>
        <v>1.0005471333333347</v>
      </c>
      <c r="AE238" s="291">
        <f t="shared" si="132"/>
        <v>1.0005471333333347</v>
      </c>
      <c r="AF238" s="291">
        <f t="shared" si="132"/>
        <v>1.0005471333333347</v>
      </c>
      <c r="AG238" s="291">
        <f t="shared" si="132"/>
        <v>1.0005471333333347</v>
      </c>
      <c r="AH238" s="291">
        <f>AH$48</f>
        <v>1.0005471333333347</v>
      </c>
      <c r="AI238" s="291">
        <f t="shared" si="132"/>
        <v>1.0005471333333347</v>
      </c>
      <c r="AJ238" s="291">
        <f t="shared" si="132"/>
        <v>1.0005471333333347</v>
      </c>
      <c r="AK238" s="291">
        <f t="shared" si="132"/>
        <v>1.0005471333333347</v>
      </c>
      <c r="AL238" s="291">
        <f t="shared" si="132"/>
        <v>1.0005471333333347</v>
      </c>
      <c r="AM238" s="291">
        <f t="shared" si="132"/>
        <v>1.0005471333333347</v>
      </c>
      <c r="AN238" s="291">
        <f t="shared" si="132"/>
        <v>1.0005471333333347</v>
      </c>
      <c r="AO238" s="291">
        <f t="shared" si="132"/>
        <v>1.0005471333333347</v>
      </c>
      <c r="AP238" s="291">
        <f>AP$48</f>
        <v>1.0005471333333347</v>
      </c>
      <c r="AQ238" s="291">
        <f t="shared" si="132"/>
        <v>1.0005471333333347</v>
      </c>
      <c r="AR238" s="291">
        <f>AR$48</f>
        <v>1.0005471333333347</v>
      </c>
      <c r="AS238" s="317">
        <f>SUM(L238:AR238)</f>
        <v>31.460248345584144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>
        <f>IF(OR($C$245=2,$C$245=2,$C$245=2)=TRUE,$G$250," ")</f>
        <v>3.32125</v>
      </c>
      <c r="N239" s="660" t="str">
        <f>IF(OR($C$245=3,$C$245=3,$C$245=3)=TRUE,$G$250," ")</f>
        <v> </v>
      </c>
      <c r="O239" s="661"/>
      <c r="P239" s="660">
        <f>IF(OR($C$245=2,$C$245=4,$C$245=4)=TRUE,$G$250," ")</f>
        <v>3.32125</v>
      </c>
      <c r="Q239" s="660" t="str">
        <f>IF(OR($C$245=5,$C$245=5,$C$245=5)=TRUE,$G$250," ")</f>
        <v> </v>
      </c>
      <c r="R239" s="661"/>
      <c r="S239" s="660">
        <f>IF(OR($C$245=2,$C$245=3,$C$245=6)=TRUE,$G$250," ")</f>
        <v>3.32125</v>
      </c>
      <c r="T239" s="660" t="str">
        <f>IF(OR($C$245=7,$C$245=7,$C$245=7)=TRUE,$G$250," ")</f>
        <v> </v>
      </c>
      <c r="U239" s="660">
        <f>IF(OR($C$245=2,$C$245=4,$C$245=8)=TRUE,$G$250," ")</f>
        <v>3.32125</v>
      </c>
      <c r="V239" s="661"/>
      <c r="W239" s="660" t="str">
        <f>IF(OR($C$245=3,$C$245=9,$C$245=9)=TRUE,$G$250," ")</f>
        <v> </v>
      </c>
      <c r="X239" s="661">
        <f>IF(OR($C$245=2,$C$245=5,$C$245=$G$250)=TRUE,$G$250," ")</f>
        <v>3.32125</v>
      </c>
      <c r="Y239" s="662"/>
      <c r="Z239" s="660">
        <f>IF(OR($C$245=2,$C$245=4,$C$245=3,$C$245=6)=TRUE,$G$250," ")</f>
        <v>3.32125</v>
      </c>
      <c r="AA239" s="662"/>
      <c r="AB239" s="660">
        <f>IF(OR($C$245=2,$C$245=7,$C$245=7)=TRUE,$G$250," ")</f>
        <v>3.32125</v>
      </c>
      <c r="AC239" s="660" t="str">
        <f>IF(OR($C$245=3,$C$245=5,$C$245=5)=TRUE,$G$250," ")</f>
        <v> </v>
      </c>
      <c r="AD239" s="660">
        <f>IF(OR($C$245=2,$C$245=4,$C$245=8)=TRUE,$G$250," ")</f>
        <v>3.32125</v>
      </c>
      <c r="AE239" s="662"/>
      <c r="AF239" s="660">
        <f>IF(OR($C$245=2,$C$245=3,$C$245=6,$C$245=9)=TRUE,$G$250," ")</f>
        <v>3.32125</v>
      </c>
      <c r="AG239" s="659"/>
      <c r="AH239" s="662">
        <f>IF(OR($C$245=2,$C$245=5,$C$245=4)=TRUE,$G$250," ")</f>
        <v>3.32125</v>
      </c>
      <c r="AI239" s="660" t="str">
        <f>IF(OR($C$245=3,$C$245=7,$C$245=7)=TRUE,$G$250," ")</f>
        <v> </v>
      </c>
      <c r="AJ239" s="662">
        <f>IF(OR($C$245=2,$C$245=2,$C$245=2)=TRUE,$G$250," ")</f>
        <v>3.32125</v>
      </c>
      <c r="AK239" s="662"/>
      <c r="AL239" s="662">
        <f>IF(OR($C$245=2,$C$245=3,$C$245=4,$C$245=6,$C$245=8)=TRUE,$G$250," ")</f>
        <v>3.32125</v>
      </c>
      <c r="AM239" s="662" t="str">
        <f>IF(OR($C$245=5,$C$245=5,$C$245=5)=TRUE,$G$250," ")</f>
        <v> </v>
      </c>
      <c r="AN239" s="662">
        <f>IF(OR($C$245=2,$C$245=2,$C$245=2)=TRUE,$G$250," ")</f>
        <v>3.32125</v>
      </c>
      <c r="AO239" s="659" t="str">
        <f>IF(OR($C$245=3,$C$245=9,$C$245=9)=TRUE,$G$250," ")</f>
        <v> </v>
      </c>
      <c r="AP239" s="659">
        <f>IF(OR($C$245=2,$C$245=4,$C$245=7)=TRUE,$G$250," ")</f>
        <v>3.32125</v>
      </c>
      <c r="AQ239" s="659"/>
      <c r="AR239" s="659">
        <f>IF(OR($C$245=2,$C$245=5,$C$245=3,$C$245=6)=TRUE,$G$250," ")</f>
        <v>3.32125</v>
      </c>
      <c r="AS239" s="657">
        <f>SUM(L239:AR239)</f>
        <v>49.818749999999994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>
        <f>IF(OR($C$245=2,$C$245=2,$C$245=2)=TRUE,$C$247," ")</f>
        <v>1.25</v>
      </c>
      <c r="N240" s="660" t="str">
        <f>IF(OR($C$245=3,$C$245=3,$C$245=3)=TRUE,$C$247," ")</f>
        <v> </v>
      </c>
      <c r="O240" s="661"/>
      <c r="P240" s="660">
        <f>IF(OR($C$245=2,$C$245=4,$C$245=4)=TRUE,$C$247," ")</f>
        <v>1.25</v>
      </c>
      <c r="Q240" s="660" t="str">
        <f>IF(OR($C$245=5,$C$245=5,$C$245=5)=TRUE,$C$247," ")</f>
        <v> </v>
      </c>
      <c r="R240" s="661"/>
      <c r="S240" s="660">
        <f>IF(OR($C$245=2,$C$245=3,$C$245=6)=TRUE,$C$247," ")</f>
        <v>1.25</v>
      </c>
      <c r="T240" s="660" t="str">
        <f>IF(OR($C$245=7,$C$245=7,$C$245=7)=TRUE,$C$247," ")</f>
        <v> </v>
      </c>
      <c r="U240" s="660">
        <f>IF(OR($C$245=2,$C$245=4,$C$245=8)=TRUE,$C$247," ")</f>
        <v>1.25</v>
      </c>
      <c r="V240" s="661"/>
      <c r="W240" s="660" t="str">
        <f>IF(OR($C$245=3,$C$245=9,$C$245=9)=TRUE,$C$247," ")</f>
        <v> </v>
      </c>
      <c r="X240" s="660">
        <f>IF(OR($C$245=2,$C$245=5,$C$245=5)=TRUE,$C$247," ")</f>
        <v>1.25</v>
      </c>
      <c r="Y240" s="662"/>
      <c r="Z240" s="660">
        <f>IF(OR($C$245=2,$C$245=4,$C$245=3,$C$245=6)=TRUE,$C$247," ")</f>
        <v>1.25</v>
      </c>
      <c r="AA240" s="662"/>
      <c r="AB240" s="660">
        <f>IF(OR($C$245=2,$C$245=7,$C$245=7)=TRUE,$C$247," ")</f>
        <v>1.25</v>
      </c>
      <c r="AC240" s="660" t="str">
        <f>IF(OR($C$245=3,$C$245=5,$C$245=5)=TRUE,$C$247," ")</f>
        <v> </v>
      </c>
      <c r="AD240" s="660">
        <f>IF(OR($C$245=2,$C$245=4,$C$245=8)=TRUE,$C$247," ")</f>
        <v>1.25</v>
      </c>
      <c r="AE240" s="662"/>
      <c r="AF240" s="660">
        <f>IF(OR($C$245=2,$C$245=3,$C$245=6,$C$245=9)=TRUE,$C$247," ")</f>
        <v>1.25</v>
      </c>
      <c r="AG240" s="659"/>
      <c r="AH240" s="662">
        <f>IF(OR($C$245=2,$C$245=5,$C$245=4)=TRUE,$C$247," ")</f>
        <v>1.25</v>
      </c>
      <c r="AI240" s="660" t="str">
        <f>IF(OR($C$245=3,$C$245=7,$C$245=7)=TRUE,$C$247," ")</f>
        <v> </v>
      </c>
      <c r="AJ240" s="662">
        <f>IF(OR($C$245=2,$C$245=2,$C$245=2)=TRUE,$C$247," ")</f>
        <v>1.25</v>
      </c>
      <c r="AK240" s="662"/>
      <c r="AL240" s="662">
        <f>IF(OR($C$245=2,$C$245=3,$C$245=4,$C$245=6,$C$245=8)=TRUE,$C$247," ")</f>
        <v>1.25</v>
      </c>
      <c r="AM240" s="662" t="str">
        <f>IF(OR($C$245=5,$C$245=5,$C$245=5)=TRUE,$C$247," ")</f>
        <v> </v>
      </c>
      <c r="AN240" s="662">
        <f>IF(OR($C$245=2,$C$245=2,$C$245=2)=TRUE,$C$247," ")</f>
        <v>1.25</v>
      </c>
      <c r="AO240" s="659" t="str">
        <f>IF(OR($C$245=3,$C$245=9,$C$245=9)=TRUE,$C$247," ")</f>
        <v> </v>
      </c>
      <c r="AP240" s="659">
        <f>IF(OR($C$245=2,$C$245=4,$C$245=7)=TRUE,$C$247," ")</f>
        <v>1.25</v>
      </c>
      <c r="AQ240" s="659"/>
      <c r="AR240" s="659">
        <f>IF(OR($C$245=2,$C$245=5,$C$245=3,$C$245=6)=TRUE,$C$247," ")</f>
        <v>1.25</v>
      </c>
      <c r="AS240" s="657">
        <f>SUM(L240:AR240)</f>
        <v>18.75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2.4697296666666664</v>
      </c>
      <c r="M241" s="295">
        <f>M238*100/$C$5</f>
        <v>2.0338985555555551</v>
      </c>
      <c r="N241" s="295">
        <f t="shared" ref="N241:AR241" si="133">N238*100/$C$5</f>
        <v>2.0338985555555555</v>
      </c>
      <c r="O241" s="295">
        <f t="shared" si="133"/>
        <v>0</v>
      </c>
      <c r="P241" s="295">
        <f t="shared" si="133"/>
        <v>1.8418983713657</v>
      </c>
      <c r="Q241" s="295">
        <f t="shared" si="133"/>
        <v>1.8418985555555552</v>
      </c>
      <c r="R241" s="295">
        <f t="shared" si="133"/>
        <v>0</v>
      </c>
      <c r="S241" s="295">
        <f t="shared" si="133"/>
        <v>1.8418983713656991</v>
      </c>
      <c r="T241" s="295">
        <f t="shared" si="133"/>
        <v>1.8418985555555567</v>
      </c>
      <c r="U241" s="295">
        <f t="shared" si="133"/>
        <v>1.8418985555555552</v>
      </c>
      <c r="V241" s="295">
        <f t="shared" si="133"/>
        <v>0</v>
      </c>
      <c r="W241" s="295">
        <f t="shared" si="133"/>
        <v>1.6675783887977</v>
      </c>
      <c r="X241" s="295">
        <f t="shared" si="133"/>
        <v>1.6675785555555549</v>
      </c>
      <c r="Y241" s="295">
        <f t="shared" si="133"/>
        <v>1.6675785555555549</v>
      </c>
      <c r="Z241" s="295">
        <f t="shared" si="133"/>
        <v>1.6675785555555549</v>
      </c>
      <c r="AA241" s="295">
        <f t="shared" si="133"/>
        <v>1.6675785555555549</v>
      </c>
      <c r="AB241" s="295">
        <f t="shared" si="133"/>
        <v>1.6675785555555549</v>
      </c>
      <c r="AC241" s="295">
        <f t="shared" si="133"/>
        <v>1.6675785555555549</v>
      </c>
      <c r="AD241" s="295">
        <f t="shared" si="133"/>
        <v>1.6675785555555578</v>
      </c>
      <c r="AE241" s="295">
        <f t="shared" si="133"/>
        <v>1.6675785555555578</v>
      </c>
      <c r="AF241" s="295">
        <f t="shared" si="133"/>
        <v>1.6675785555555578</v>
      </c>
      <c r="AG241" s="295">
        <f t="shared" si="133"/>
        <v>1.6675785555555578</v>
      </c>
      <c r="AH241" s="295">
        <f t="shared" si="133"/>
        <v>1.6675785555555578</v>
      </c>
      <c r="AI241" s="295">
        <f t="shared" si="133"/>
        <v>1.6675785555555578</v>
      </c>
      <c r="AJ241" s="295">
        <f t="shared" si="133"/>
        <v>1.6675785555555578</v>
      </c>
      <c r="AK241" s="295">
        <f t="shared" si="133"/>
        <v>1.6675785555555578</v>
      </c>
      <c r="AL241" s="295">
        <f t="shared" si="133"/>
        <v>1.6675785555555578</v>
      </c>
      <c r="AM241" s="295">
        <f t="shared" si="133"/>
        <v>1.6675785555555578</v>
      </c>
      <c r="AN241" s="295">
        <f t="shared" si="133"/>
        <v>1.6675785555555578</v>
      </c>
      <c r="AO241" s="295">
        <f t="shared" si="133"/>
        <v>1.6675785555555578</v>
      </c>
      <c r="AP241" s="295">
        <f t="shared" si="133"/>
        <v>1.6675785555555578</v>
      </c>
      <c r="AQ241" s="295">
        <f t="shared" si="133"/>
        <v>1.6675785555555578</v>
      </c>
      <c r="AR241" s="295">
        <f t="shared" si="133"/>
        <v>1.6675785555555578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89.530270333333334</v>
      </c>
      <c r="M242" s="295">
        <f t="shared" ref="M242" si="134">IF(M239=$G$250,90,IF((L242-M241)&lt;$I$247,$L$247,(L242-M241)))</f>
        <v>90</v>
      </c>
      <c r="N242" s="295">
        <f t="shared" ref="N242:O242" si="135">IF(N239=$G$250,90,IF((M242-N241)&lt;$I$247,$L$247,(M242-N241)))</f>
        <v>87.966101444444448</v>
      </c>
      <c r="O242" s="295">
        <f t="shared" si="135"/>
        <v>87.966101444444448</v>
      </c>
      <c r="P242" s="937">
        <v>89.73</v>
      </c>
      <c r="Q242" s="295">
        <f t="shared" ref="Q242" si="136">IF(Q239=$G$250,90,IF((P242-Q241)&lt;$I$247,$L$247,(P242-Q241)))</f>
        <v>87.888101444444445</v>
      </c>
      <c r="R242" s="295">
        <f t="shared" ref="R242" si="137">IF(R239=$G$250,90,IF((Q242-R241)&lt;$I$247,$L$247,(Q242-R241)))</f>
        <v>87.888101444444445</v>
      </c>
      <c r="S242" s="937">
        <v>89.66</v>
      </c>
      <c r="T242" s="295">
        <f t="shared" ref="T242" si="138">IF(T239=$G$250,90,IF((S242-T241)&lt;$I$247,$L$247,(S242-T241)))</f>
        <v>87.818101444444437</v>
      </c>
      <c r="U242" s="937">
        <v>89.59</v>
      </c>
      <c r="V242" s="295">
        <f t="shared" ref="V242" si="139">IF(V239=$G$250,90,IF((U242-V241)&lt;$I$247,$L$247,(U242-V241)))</f>
        <v>89.59</v>
      </c>
      <c r="W242" s="295">
        <f t="shared" ref="W242" si="140">IF(W239=$G$250,90,IF((V242-W241)&lt;$I$247,$L$247,(V242-W241)))</f>
        <v>87.92242161120231</v>
      </c>
      <c r="X242" s="937">
        <v>89.66</v>
      </c>
      <c r="Y242" s="295">
        <f t="shared" ref="Y242" si="141">IF(Y239=$G$250,90,IF((X242-Y241)&lt;$I$247,$L$247,(X242-Y241)))</f>
        <v>87.992421444444446</v>
      </c>
      <c r="Z242" s="937">
        <v>89.73</v>
      </c>
      <c r="AA242" s="295">
        <f t="shared" ref="AA242" si="142">IF(AA239=$G$250,90,IF((Z242-AA241)&lt;$I$247,$L$247,(Z242-AA241)))</f>
        <v>88.062421444444453</v>
      </c>
      <c r="AB242" s="937">
        <v>89.8</v>
      </c>
      <c r="AC242" s="295">
        <f t="shared" ref="AC242" si="143">IF(AC239=$G$250,90,IF((AB242-AC241)&lt;$I$247,$L$247,(AB242-AC241)))</f>
        <v>88.132421444444446</v>
      </c>
      <c r="AD242" s="937">
        <v>89.87</v>
      </c>
      <c r="AE242" s="295">
        <f t="shared" ref="AE242" si="144">IF(AE239=$G$250,90,IF((AD242-AE241)&lt;$I$247,$L$247,(AD242-AE241)))</f>
        <v>88.20242144444444</v>
      </c>
      <c r="AF242" s="937">
        <v>89.94</v>
      </c>
      <c r="AG242" s="295">
        <f t="shared" ref="AG242" si="145">IF(AG239=$G$250,90,IF((AF242-AG241)&lt;$I$247,$L$247,(AF242-AG241)))</f>
        <v>88.272421444444433</v>
      </c>
      <c r="AH242" s="295">
        <f t="shared" ref="AH242" si="146">IF(AH239=$G$250,90,IF((AG242-AH241)&lt;$I$247,$L$247,(AG242-AH241)))</f>
        <v>90</v>
      </c>
      <c r="AI242" s="295">
        <f t="shared" ref="AI242" si="147">IF(AI239=$G$250,90,IF((AH242-AI241)&lt;$I$247,$L$247,(AH242-AI241)))</f>
        <v>88.332421444444435</v>
      </c>
      <c r="AJ242" s="295">
        <f t="shared" ref="AJ242" si="148">IF(AJ239=$G$250,90,IF((AI242-AJ241)&lt;$I$247,$L$247,(AI242-AJ241)))</f>
        <v>90</v>
      </c>
      <c r="AK242" s="295">
        <f t="shared" ref="AK242" si="149">IF(AK239=$G$250,90,IF((AJ242-AK241)&lt;$I$247,$L$247,(AJ242-AK241)))</f>
        <v>88.332421444444435</v>
      </c>
      <c r="AL242" s="295">
        <f t="shared" ref="AL242" si="150">IF(AL239=$G$250,90,IF((AK242-AL241)&lt;$I$247,$L$247,(AK242-AL241)))</f>
        <v>90</v>
      </c>
      <c r="AM242" s="295">
        <f t="shared" ref="AM242" si="151">IF(AM239=$G$250,90,IF((AL242-AM241)&lt;$I$247,$L$247,(AL242-AM241)))</f>
        <v>88.332421444444435</v>
      </c>
      <c r="AN242" s="295">
        <f t="shared" ref="AN242" si="152">IF(AN239=$G$250,90,IF((AM242-AN241)&lt;$I$247,$L$247,(AM242-AN241)))</f>
        <v>90</v>
      </c>
      <c r="AO242" s="295">
        <f t="shared" ref="AO242" si="153">IF(AO239=$G$250,90,IF((AN242-AO241)&lt;$I$247,$L$247,(AN242-AO241)))</f>
        <v>88.332421444444435</v>
      </c>
      <c r="AP242" s="295">
        <f t="shared" ref="AP242" si="154">IF(AP239=$G$250,90,IF((AO242-AP241)&lt;$I$247,$L$247,(AO242-AP241)))</f>
        <v>90</v>
      </c>
      <c r="AQ242" s="295">
        <f t="shared" ref="AQ242:AR242" si="155">IF(AQ239=$G$250,90,IF((AP242-AQ241)&lt;$I$247,$L$247,(AP242-AQ241)))</f>
        <v>88.332421444444435</v>
      </c>
      <c r="AR242" s="295">
        <f t="shared" si="155"/>
        <v>90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56">IF((P242=100),(P242-O242)/100*$C$3+$E$92,0)</f>
        <v>0</v>
      </c>
      <c r="Q243" s="303">
        <f t="shared" si="156"/>
        <v>0</v>
      </c>
      <c r="R243" s="303">
        <f t="shared" si="156"/>
        <v>0</v>
      </c>
      <c r="S243" s="303">
        <f t="shared" si="156"/>
        <v>0</v>
      </c>
      <c r="T243" s="303">
        <f t="shared" si="156"/>
        <v>0</v>
      </c>
      <c r="U243" s="303">
        <f t="shared" si="156"/>
        <v>0</v>
      </c>
      <c r="V243" s="303">
        <f t="shared" si="156"/>
        <v>0</v>
      </c>
      <c r="W243" s="303">
        <f t="shared" si="156"/>
        <v>0</v>
      </c>
      <c r="X243" s="303">
        <f t="shared" si="156"/>
        <v>0</v>
      </c>
      <c r="Y243" s="303">
        <f t="shared" si="156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57">IF((AI242=100),(AI242-AH242)/100*$C$3+$E$92,0)</f>
        <v>0</v>
      </c>
      <c r="AJ243" s="303">
        <f t="shared" si="157"/>
        <v>0</v>
      </c>
      <c r="AK243" s="303">
        <f t="shared" si="157"/>
        <v>0</v>
      </c>
      <c r="AL243" s="303">
        <f t="shared" si="157"/>
        <v>0</v>
      </c>
      <c r="AM243" s="303">
        <f t="shared" si="157"/>
        <v>0</v>
      </c>
      <c r="AN243" s="303">
        <f t="shared" si="157"/>
        <v>0</v>
      </c>
      <c r="AO243" s="303">
        <f t="shared" si="157"/>
        <v>0</v>
      </c>
      <c r="AP243" s="303">
        <f t="shared" si="157"/>
        <v>0</v>
      </c>
      <c r="AQ243" s="303">
        <f t="shared" si="157"/>
        <v>0</v>
      </c>
      <c r="AR243" s="303">
        <f t="shared" si="157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4.5" thickBot="1" x14ac:dyDescent="0.35">
      <c r="B245" s="74" t="s">
        <v>634</v>
      </c>
      <c r="C245" s="938">
        <v>2</v>
      </c>
      <c r="E245" s="1075" t="s">
        <v>249</v>
      </c>
      <c r="F245" s="1076"/>
      <c r="G245" s="1076"/>
      <c r="H245" s="1076"/>
      <c r="I245" s="1076"/>
      <c r="J245" s="1076"/>
      <c r="K245" s="1077"/>
      <c r="AY245" s="43" t="s">
        <v>888</v>
      </c>
      <c r="AZ245" s="43">
        <v>1469</v>
      </c>
      <c r="BG245" s="43">
        <f>BH245*120</f>
        <v>514.28571428571422</v>
      </c>
      <c r="BH245" s="43">
        <f>30/7</f>
        <v>4.2857142857142856</v>
      </c>
    </row>
    <row r="246" spans="1:116" ht="14.5" thickBot="1" x14ac:dyDescent="0.35">
      <c r="B246" s="79" t="s">
        <v>199</v>
      </c>
      <c r="C246" s="939">
        <v>25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  <c r="AY246" s="43" t="s">
        <v>898</v>
      </c>
      <c r="AZ246" s="43" t="s">
        <v>899</v>
      </c>
      <c r="BC246" s="43" t="s">
        <v>895</v>
      </c>
    </row>
    <row r="247" spans="1:116" ht="13.5" thickBot="1" x14ac:dyDescent="0.35">
      <c r="B247" s="76" t="s">
        <v>203</v>
      </c>
      <c r="C247" s="667">
        <f>C248/60*C246</f>
        <v>1.25</v>
      </c>
      <c r="E247" s="1078" t="s">
        <v>248</v>
      </c>
      <c r="F247" s="1079"/>
      <c r="G247" s="1079"/>
      <c r="H247" s="1080"/>
      <c r="I247" s="1110">
        <v>80</v>
      </c>
      <c r="J247" s="1111"/>
      <c r="K247" s="1112"/>
      <c r="L247" s="656">
        <v>90</v>
      </c>
      <c r="AY247" s="43" t="s">
        <v>898</v>
      </c>
      <c r="AZ247" s="43">
        <v>4</v>
      </c>
      <c r="BA247" s="43">
        <v>1757</v>
      </c>
      <c r="BG247" s="43">
        <f>7.5*90</f>
        <v>675</v>
      </c>
      <c r="BH247" s="43">
        <f>30/4</f>
        <v>7.5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  <c r="AY248" s="43" t="s">
        <v>898</v>
      </c>
      <c r="AZ248" s="43" t="s">
        <v>889</v>
      </c>
      <c r="BA248" s="43">
        <v>2277</v>
      </c>
      <c r="BG248" s="43">
        <f>10*90</f>
        <v>900</v>
      </c>
    </row>
    <row r="249" spans="1:116" ht="13.75" customHeight="1" thickBot="1" x14ac:dyDescent="0.4">
      <c r="B249" s="565" t="s">
        <v>624</v>
      </c>
      <c r="C249" s="669">
        <f>(C247/C5)*100</f>
        <v>2.083333333333333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  <c r="AY249" s="43" t="s">
        <v>904</v>
      </c>
      <c r="AZ249" s="43">
        <v>3</v>
      </c>
      <c r="BA249" s="43" t="s">
        <v>895</v>
      </c>
    </row>
    <row r="250" spans="1:116" ht="15" thickBot="1" x14ac:dyDescent="0.4">
      <c r="D250" s="1119" t="s">
        <v>338</v>
      </c>
      <c r="E250" s="663">
        <v>7.9710000000000001</v>
      </c>
      <c r="F250" s="263">
        <f>C246</f>
        <v>25</v>
      </c>
      <c r="G250" s="316">
        <f>E250*F250/60</f>
        <v>3.32125</v>
      </c>
      <c r="H250" s="528">
        <f>G250+C222</f>
        <v>4.57125</v>
      </c>
      <c r="J250" s="424"/>
      <c r="K250" s="43" t="s">
        <v>341</v>
      </c>
      <c r="AG250" s="285"/>
      <c r="AH250" s="1122"/>
      <c r="AI250" s="1122"/>
      <c r="AK250"/>
      <c r="AY250" s="43" t="s">
        <v>906</v>
      </c>
      <c r="AZ250" s="43" t="s">
        <v>905</v>
      </c>
      <c r="BA250" s="43">
        <v>1555</v>
      </c>
      <c r="BG250" s="43">
        <f>7.5*75</f>
        <v>562.5</v>
      </c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f>C251</f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  <c r="AY251" s="43" t="s">
        <v>464</v>
      </c>
      <c r="AZ251" s="43" t="s">
        <v>905</v>
      </c>
      <c r="BA251" s="43" t="s">
        <v>895</v>
      </c>
    </row>
    <row r="252" spans="1:116" ht="15" thickBot="1" x14ac:dyDescent="0.4">
      <c r="B252" s="76" t="s">
        <v>203</v>
      </c>
      <c r="C252" s="667">
        <f>C253/60*C251</f>
        <v>4.5</v>
      </c>
      <c r="AF252" s="655" t="s">
        <v>635</v>
      </c>
      <c r="AG252" s="655" t="s">
        <v>636</v>
      </c>
      <c r="AH252" s="300">
        <f>AS238</f>
        <v>31.460248345584144</v>
      </c>
      <c r="AI252" s="300">
        <f>AH252*14.5</f>
        <v>456.17360101097012</v>
      </c>
      <c r="AJ252" s="1109">
        <f>(AI252+AI253)</f>
        <v>1178.5454760109701</v>
      </c>
      <c r="AK252"/>
      <c r="AY252" s="43" t="s">
        <v>464</v>
      </c>
      <c r="AZ252" s="43" t="s">
        <v>889</v>
      </c>
      <c r="BA252" s="43">
        <v>1700</v>
      </c>
      <c r="BG252" s="43">
        <f>10*60</f>
        <v>600</v>
      </c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49.818749999999994</v>
      </c>
      <c r="AI253" s="300">
        <f>AH253*14.5</f>
        <v>722.37187499999993</v>
      </c>
      <c r="AJ253" s="1105"/>
      <c r="AK253"/>
      <c r="AY253" s="43" t="s">
        <v>900</v>
      </c>
      <c r="BA253" s="43" t="s">
        <v>895</v>
      </c>
    </row>
    <row r="254" spans="1:116" ht="14.5" thickBot="1" x14ac:dyDescent="0.35">
      <c r="B254" s="565" t="s">
        <v>624</v>
      </c>
      <c r="C254" s="670">
        <f>(C252/C5)*100</f>
        <v>7.5</v>
      </c>
      <c r="H254" s="43">
        <f>87.99+1.7</f>
        <v>89.69</v>
      </c>
      <c r="AH254" s="300">
        <f>AH255*C247</f>
        <v>18.75</v>
      </c>
      <c r="AI254" s="300">
        <f>AH254*14.5</f>
        <v>271.875</v>
      </c>
      <c r="AY254" s="43" t="s">
        <v>894</v>
      </c>
      <c r="BA254" s="43" t="s">
        <v>895</v>
      </c>
    </row>
    <row r="255" spans="1:116" ht="14.5" thickBot="1" x14ac:dyDescent="0.35">
      <c r="I255" s="121"/>
      <c r="K255" s="121">
        <f>AC242+6.3</f>
        <v>94.432421444444444</v>
      </c>
      <c r="AG255" s="672" t="s">
        <v>638</v>
      </c>
      <c r="AH255" s="673">
        <f>COUNTIF(L240:AR240,$C$247)</f>
        <v>15</v>
      </c>
      <c r="AY255" s="43" t="s">
        <v>901</v>
      </c>
      <c r="BA255" s="43">
        <v>1845</v>
      </c>
      <c r="BG255" s="43">
        <f>15*45</f>
        <v>675</v>
      </c>
    </row>
    <row r="256" spans="1:116" x14ac:dyDescent="0.25">
      <c r="I256" s="121">
        <f>AG242+C249</f>
        <v>90.355754777777761</v>
      </c>
      <c r="AJ256" s="43">
        <v>1486.1874926560595</v>
      </c>
      <c r="AY256" s="43" t="s">
        <v>903</v>
      </c>
      <c r="AZ256" s="43" t="s">
        <v>897</v>
      </c>
      <c r="BA256" s="43" t="s">
        <v>895</v>
      </c>
    </row>
    <row r="257" spans="1:116" x14ac:dyDescent="0.25">
      <c r="AJ257" s="121">
        <f>AJ252-AJ256</f>
        <v>-307.64201664508937</v>
      </c>
      <c r="AY257" s="43" t="s">
        <v>896</v>
      </c>
      <c r="AZ257" s="43" t="s">
        <v>897</v>
      </c>
      <c r="BA257" s="43" t="s">
        <v>895</v>
      </c>
      <c r="CZ257" s="43">
        <f>91/7</f>
        <v>13</v>
      </c>
    </row>
    <row r="258" spans="1:116" x14ac:dyDescent="0.25">
      <c r="AY258" s="43" t="s">
        <v>890</v>
      </c>
      <c r="AZ258" s="43" t="s">
        <v>891</v>
      </c>
      <c r="BA258" s="43">
        <v>1410</v>
      </c>
      <c r="BG258" s="43">
        <f>15*30</f>
        <v>450</v>
      </c>
    </row>
    <row r="259" spans="1:116" x14ac:dyDescent="0.25">
      <c r="AY259" s="43" t="s">
        <v>902</v>
      </c>
      <c r="AZ259" s="43" t="s">
        <v>891</v>
      </c>
      <c r="BA259" s="43">
        <v>1266</v>
      </c>
      <c r="BG259" s="43">
        <f>15*25</f>
        <v>375</v>
      </c>
    </row>
    <row r="260" spans="1:116" x14ac:dyDescent="0.25">
      <c r="AY260" s="43">
        <v>20</v>
      </c>
      <c r="AZ260" s="43" t="s">
        <v>891</v>
      </c>
      <c r="BA260" s="43" t="s">
        <v>895</v>
      </c>
      <c r="DI260" s="121"/>
    </row>
    <row r="261" spans="1:116" x14ac:dyDescent="0.25">
      <c r="AY261" s="43" t="s">
        <v>892</v>
      </c>
      <c r="AZ261" s="43" t="s">
        <v>891</v>
      </c>
      <c r="BA261" s="43" t="s">
        <v>895</v>
      </c>
    </row>
    <row r="262" spans="1:116" ht="13" thickBot="1" x14ac:dyDescent="0.3">
      <c r="AY262" s="43" t="s">
        <v>892</v>
      </c>
      <c r="AZ262" s="43" t="s">
        <v>893</v>
      </c>
      <c r="BA262" s="43">
        <v>1410</v>
      </c>
      <c r="BG262" s="43">
        <f>30*15</f>
        <v>450</v>
      </c>
    </row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 t="shared" ref="L264:BW264" si="158">L$51</f>
        <v>0.11554396666666668</v>
      </c>
      <c r="M264" s="291">
        <f t="shared" si="158"/>
        <v>8.2210633333333324E-2</v>
      </c>
      <c r="N264" s="291">
        <f>N$51</f>
        <v>8.2210633333333338E-2</v>
      </c>
      <c r="O264" s="291">
        <f t="shared" si="158"/>
        <v>0</v>
      </c>
      <c r="P264" s="291">
        <f t="shared" si="158"/>
        <v>8.2210625112270008E-2</v>
      </c>
      <c r="Q264" s="291">
        <f t="shared" si="158"/>
        <v>8.2210633333333338E-2</v>
      </c>
      <c r="R264" s="291">
        <f t="shared" si="158"/>
        <v>0</v>
      </c>
      <c r="S264" s="291">
        <f t="shared" si="158"/>
        <v>8.2210625112270008E-2</v>
      </c>
      <c r="T264" s="291">
        <f t="shared" si="158"/>
        <v>8.2210633333333338E-2</v>
      </c>
      <c r="U264" s="291">
        <f t="shared" si="158"/>
        <v>8.2210633333333338E-2</v>
      </c>
      <c r="V264" s="291">
        <f t="shared" si="158"/>
        <v>8.2210632745827183E-9</v>
      </c>
      <c r="W264" s="291">
        <f t="shared" si="158"/>
        <v>8.2210625112270064E-2</v>
      </c>
      <c r="X264" s="291">
        <f t="shared" si="158"/>
        <v>8.2210633333333338E-2</v>
      </c>
      <c r="Y264" s="291">
        <f t="shared" si="158"/>
        <v>8.2210633333333338E-2</v>
      </c>
      <c r="Z264" s="291">
        <f t="shared" si="158"/>
        <v>8.2210633333333227E-2</v>
      </c>
      <c r="AA264" s="291">
        <f t="shared" si="158"/>
        <v>8.2210633333333227E-2</v>
      </c>
      <c r="AB264" s="291">
        <f t="shared" si="158"/>
        <v>8.2210633333333227E-2</v>
      </c>
      <c r="AC264" s="291">
        <f t="shared" si="158"/>
        <v>8.2210633333333227E-2</v>
      </c>
      <c r="AD264" s="291">
        <f t="shared" si="158"/>
        <v>8.2210633333333227E-2</v>
      </c>
      <c r="AE264" s="291">
        <f t="shared" si="158"/>
        <v>8.2210633333333227E-2</v>
      </c>
      <c r="AF264" s="291">
        <f t="shared" si="158"/>
        <v>8.2210633333333227E-2</v>
      </c>
      <c r="AG264" s="291">
        <f t="shared" si="158"/>
        <v>8.2210633333333227E-2</v>
      </c>
      <c r="AH264" s="291">
        <f t="shared" si="158"/>
        <v>8.2210633333333227E-2</v>
      </c>
      <c r="AI264" s="291">
        <f t="shared" si="158"/>
        <v>8.2210633333333227E-2</v>
      </c>
      <c r="AJ264" s="291">
        <f t="shared" si="158"/>
        <v>8.2210633333333227E-2</v>
      </c>
      <c r="AK264" s="291">
        <f t="shared" si="158"/>
        <v>8.2210633333333227E-2</v>
      </c>
      <c r="AL264" s="291">
        <f t="shared" si="158"/>
        <v>8.2210633333333227E-2</v>
      </c>
      <c r="AM264" s="291">
        <f t="shared" si="158"/>
        <v>8.2210633333333227E-2</v>
      </c>
      <c r="AN264" s="291">
        <f t="shared" si="158"/>
        <v>8.2210633333333227E-2</v>
      </c>
      <c r="AO264" s="291">
        <f t="shared" si="158"/>
        <v>8.2210633333333227E-2</v>
      </c>
      <c r="AP264" s="291">
        <f t="shared" si="158"/>
        <v>8.2210633333333227E-2</v>
      </c>
      <c r="AQ264" s="291">
        <f t="shared" si="158"/>
        <v>8.2210633333333227E-2</v>
      </c>
      <c r="AR264" s="291">
        <f t="shared" si="158"/>
        <v>8.2210633333333227E-2</v>
      </c>
      <c r="AS264" s="291">
        <f t="shared" si="158"/>
        <v>8.2210633333333227E-2</v>
      </c>
      <c r="AT264" s="291">
        <f t="shared" si="158"/>
        <v>8.2210633333333227E-2</v>
      </c>
      <c r="AU264" s="291">
        <f t="shared" si="158"/>
        <v>8.2210633333333227E-2</v>
      </c>
      <c r="AV264" s="291">
        <f t="shared" si="158"/>
        <v>8.2210633333333227E-2</v>
      </c>
      <c r="AW264" s="291">
        <f t="shared" si="158"/>
        <v>8.2210633333333227E-2</v>
      </c>
      <c r="AX264" s="291">
        <f t="shared" si="158"/>
        <v>8.2210633333333227E-2</v>
      </c>
      <c r="AY264" s="291">
        <f t="shared" si="158"/>
        <v>8.2210633333333227E-2</v>
      </c>
      <c r="AZ264" s="291">
        <f t="shared" si="158"/>
        <v>8.2210633333333227E-2</v>
      </c>
      <c r="BA264" s="291">
        <f t="shared" si="158"/>
        <v>8.2210633333333227E-2</v>
      </c>
      <c r="BB264" s="291">
        <f t="shared" si="158"/>
        <v>8.2210633333333227E-2</v>
      </c>
      <c r="BC264" s="291">
        <f t="shared" si="158"/>
        <v>8.2210633333333227E-2</v>
      </c>
      <c r="BD264" s="291">
        <f t="shared" si="158"/>
        <v>8.2210633333333227E-2</v>
      </c>
      <c r="BE264" s="291">
        <f t="shared" si="158"/>
        <v>8.2210633333333227E-2</v>
      </c>
      <c r="BF264" s="291">
        <f t="shared" si="158"/>
        <v>8.2210633333333227E-2</v>
      </c>
      <c r="BG264" s="291">
        <f t="shared" si="158"/>
        <v>8.2210633333333227E-2</v>
      </c>
      <c r="BH264" s="291">
        <f t="shared" si="158"/>
        <v>8.2210633333333227E-2</v>
      </c>
      <c r="BI264" s="291">
        <f t="shared" si="158"/>
        <v>8.2210633333333227E-2</v>
      </c>
      <c r="BJ264" s="291">
        <f t="shared" si="158"/>
        <v>8.2210633333333227E-2</v>
      </c>
      <c r="BK264" s="291">
        <f t="shared" si="158"/>
        <v>8.2210633333333671E-2</v>
      </c>
      <c r="BL264" s="291">
        <f t="shared" si="158"/>
        <v>8.2210633333333227E-2</v>
      </c>
      <c r="BM264" s="291">
        <f t="shared" si="158"/>
        <v>8.2210633333333227E-2</v>
      </c>
      <c r="BN264" s="291">
        <f t="shared" si="158"/>
        <v>8.2210633333333227E-2</v>
      </c>
      <c r="BO264" s="291">
        <f t="shared" si="158"/>
        <v>8.2210633333333227E-2</v>
      </c>
      <c r="BP264" s="291">
        <f t="shared" si="158"/>
        <v>8.2210633333333227E-2</v>
      </c>
      <c r="BQ264" s="291">
        <f t="shared" si="158"/>
        <v>8.2210633333333227E-2</v>
      </c>
      <c r="BR264" s="291">
        <f t="shared" si="158"/>
        <v>8.2210633333333227E-2</v>
      </c>
      <c r="BS264" s="291">
        <f t="shared" si="158"/>
        <v>8.2210633333333227E-2</v>
      </c>
      <c r="BT264" s="291">
        <f t="shared" si="158"/>
        <v>8.2210633333333227E-2</v>
      </c>
      <c r="BU264" s="291">
        <f t="shared" si="158"/>
        <v>8.2210633333333227E-2</v>
      </c>
      <c r="BV264" s="291">
        <f t="shared" si="158"/>
        <v>8.2210633333333227E-2</v>
      </c>
      <c r="BW264" s="291">
        <f t="shared" si="158"/>
        <v>8.2210633333333227E-2</v>
      </c>
      <c r="BX264" s="291">
        <f t="shared" ref="BX264:CZ264" si="159">BX$51</f>
        <v>8.2210633333333227E-2</v>
      </c>
      <c r="BY264" s="291">
        <f t="shared" si="159"/>
        <v>8.2210633333333227E-2</v>
      </c>
      <c r="BZ264" s="291">
        <f t="shared" si="159"/>
        <v>8.2210633333333227E-2</v>
      </c>
      <c r="CA264" s="291">
        <f t="shared" si="159"/>
        <v>8.2210633333333227E-2</v>
      </c>
      <c r="CB264" s="291">
        <f t="shared" si="159"/>
        <v>8.2210633333333227E-2</v>
      </c>
      <c r="CC264" s="291">
        <f t="shared" si="159"/>
        <v>8.2210633333333227E-2</v>
      </c>
      <c r="CD264" s="291">
        <f t="shared" si="159"/>
        <v>8.2210633333333227E-2</v>
      </c>
      <c r="CE264" s="291">
        <f t="shared" si="159"/>
        <v>8.2210633333333227E-2</v>
      </c>
      <c r="CF264" s="291">
        <f t="shared" si="159"/>
        <v>8.2210633333333227E-2</v>
      </c>
      <c r="CG264" s="291">
        <f t="shared" si="159"/>
        <v>8.2210633333333227E-2</v>
      </c>
      <c r="CH264" s="291">
        <f t="shared" si="159"/>
        <v>8.2210633333333227E-2</v>
      </c>
      <c r="CI264" s="291">
        <f t="shared" si="159"/>
        <v>8.2210633333333227E-2</v>
      </c>
      <c r="CJ264" s="291">
        <f>CJ$51</f>
        <v>8.2210633333333227E-2</v>
      </c>
      <c r="CK264" s="291">
        <f t="shared" si="159"/>
        <v>8.2210633333333227E-2</v>
      </c>
      <c r="CL264" s="291">
        <f t="shared" si="159"/>
        <v>8.2210633333333227E-2</v>
      </c>
      <c r="CM264" s="291">
        <f t="shared" si="159"/>
        <v>8.2210633333333227E-2</v>
      </c>
      <c r="CN264" s="291">
        <f t="shared" si="159"/>
        <v>8.2210633333333227E-2</v>
      </c>
      <c r="CO264" s="291">
        <f t="shared" si="159"/>
        <v>8.2210633333333227E-2</v>
      </c>
      <c r="CP264" s="291">
        <f t="shared" si="159"/>
        <v>8.2210633333333227E-2</v>
      </c>
      <c r="CQ264" s="291">
        <f t="shared" si="159"/>
        <v>8.2210633333333227E-2</v>
      </c>
      <c r="CR264" s="291">
        <f t="shared" si="159"/>
        <v>8.2210633333333227E-2</v>
      </c>
      <c r="CS264" s="291">
        <f t="shared" si="159"/>
        <v>8.2210633333333227E-2</v>
      </c>
      <c r="CT264" s="291">
        <f t="shared" si="159"/>
        <v>8.2210633333333227E-2</v>
      </c>
      <c r="CU264" s="291">
        <f t="shared" si="159"/>
        <v>8.2210633333333227E-2</v>
      </c>
      <c r="CV264" s="291">
        <f t="shared" si="159"/>
        <v>8.2210633333333227E-2</v>
      </c>
      <c r="CW264" s="291">
        <f t="shared" si="159"/>
        <v>8.2210633333333227E-2</v>
      </c>
      <c r="CX264" s="291">
        <f t="shared" si="159"/>
        <v>8.2210633333333227E-2</v>
      </c>
      <c r="CY264" s="291">
        <f t="shared" si="159"/>
        <v>8.2210633333333227E-2</v>
      </c>
      <c r="CZ264" s="291">
        <f t="shared" si="159"/>
        <v>8.2210633333333227E-2</v>
      </c>
      <c r="DA264" s="291">
        <f>CZ264</f>
        <v>8.2210633333333227E-2</v>
      </c>
      <c r="DB264" s="317">
        <f>SUM(L264:DA264)</f>
        <v>7.5145009502245319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160">M265</f>
        <v>#DIV/0!</v>
      </c>
      <c r="O265" s="295">
        <v>0</v>
      </c>
      <c r="P265" s="295" t="e">
        <f>N265</f>
        <v>#DIV/0!</v>
      </c>
      <c r="Q265" s="295" t="e">
        <f t="shared" si="160"/>
        <v>#DIV/0!</v>
      </c>
      <c r="R265" s="295" t="e">
        <f t="shared" si="160"/>
        <v>#DIV/0!</v>
      </c>
      <c r="S265" s="295" t="e">
        <f t="shared" si="160"/>
        <v>#DIV/0!</v>
      </c>
      <c r="T265" s="295" t="e">
        <f t="shared" si="160"/>
        <v>#DIV/0!</v>
      </c>
      <c r="U265" s="295" t="e">
        <f t="shared" si="160"/>
        <v>#DIV/0!</v>
      </c>
      <c r="V265" s="295">
        <v>0</v>
      </c>
      <c r="W265" s="295" t="e">
        <f>U265</f>
        <v>#DIV/0!</v>
      </c>
      <c r="X265" s="295" t="e">
        <f t="shared" si="160"/>
        <v>#DIV/0!</v>
      </c>
      <c r="Y265" s="295" t="e">
        <f t="shared" si="160"/>
        <v>#DIV/0!</v>
      </c>
      <c r="Z265" s="295" t="e">
        <f t="shared" si="160"/>
        <v>#DIV/0!</v>
      </c>
      <c r="AA265" s="295" t="e">
        <f t="shared" si="160"/>
        <v>#DIV/0!</v>
      </c>
      <c r="AB265" s="295" t="e">
        <f t="shared" si="160"/>
        <v>#DIV/0!</v>
      </c>
      <c r="AC265" s="295" t="e">
        <f t="shared" si="160"/>
        <v>#DIV/0!</v>
      </c>
      <c r="AD265" s="295" t="e">
        <f t="shared" si="160"/>
        <v>#DIV/0!</v>
      </c>
      <c r="AE265" s="295" t="e">
        <f t="shared" si="160"/>
        <v>#DIV/0!</v>
      </c>
      <c r="AF265" s="295" t="e">
        <f t="shared" si="160"/>
        <v>#DIV/0!</v>
      </c>
      <c r="AG265" s="295" t="e">
        <f t="shared" si="160"/>
        <v>#DIV/0!</v>
      </c>
      <c r="AH265" s="295" t="e">
        <f t="shared" si="160"/>
        <v>#DIV/0!</v>
      </c>
      <c r="AI265" s="295" t="e">
        <f t="shared" si="160"/>
        <v>#DIV/0!</v>
      </c>
      <c r="AJ265" s="295" t="e">
        <f t="shared" si="160"/>
        <v>#DIV/0!</v>
      </c>
      <c r="AK265" s="295" t="e">
        <f t="shared" si="160"/>
        <v>#DIV/0!</v>
      </c>
      <c r="AL265" s="295" t="e">
        <f t="shared" si="160"/>
        <v>#DIV/0!</v>
      </c>
      <c r="AM265" s="295" t="e">
        <f t="shared" si="160"/>
        <v>#DIV/0!</v>
      </c>
      <c r="AN265" s="295" t="e">
        <f t="shared" si="160"/>
        <v>#DIV/0!</v>
      </c>
      <c r="AO265" s="295" t="e">
        <f t="shared" si="160"/>
        <v>#DIV/0!</v>
      </c>
      <c r="AP265" s="295" t="e">
        <f t="shared" si="160"/>
        <v>#DIV/0!</v>
      </c>
      <c r="AQ265" s="295" t="e">
        <f t="shared" si="160"/>
        <v>#DIV/0!</v>
      </c>
      <c r="AR265" s="295" t="e">
        <f t="shared" si="160"/>
        <v>#DIV/0!</v>
      </c>
      <c r="AS265" s="295" t="e">
        <f t="shared" si="160"/>
        <v>#DIV/0!</v>
      </c>
      <c r="AT265" s="295" t="e">
        <f t="shared" si="160"/>
        <v>#DIV/0!</v>
      </c>
      <c r="AU265" s="295" t="e">
        <f t="shared" si="160"/>
        <v>#DIV/0!</v>
      </c>
      <c r="AV265" s="295" t="e">
        <f t="shared" si="160"/>
        <v>#DIV/0!</v>
      </c>
      <c r="AW265" s="295" t="e">
        <f t="shared" si="160"/>
        <v>#DIV/0!</v>
      </c>
      <c r="AX265" s="295" t="e">
        <f t="shared" si="160"/>
        <v>#DIV/0!</v>
      </c>
      <c r="AY265" s="295" t="e">
        <f t="shared" si="160"/>
        <v>#DIV/0!</v>
      </c>
      <c r="AZ265" s="295" t="e">
        <f t="shared" si="160"/>
        <v>#DIV/0!</v>
      </c>
      <c r="BA265" s="295" t="e">
        <f t="shared" si="160"/>
        <v>#DIV/0!</v>
      </c>
      <c r="BB265" s="295" t="e">
        <f t="shared" si="160"/>
        <v>#DIV/0!</v>
      </c>
      <c r="BC265" s="295" t="e">
        <f t="shared" si="160"/>
        <v>#DIV/0!</v>
      </c>
      <c r="BD265" s="295" t="e">
        <f t="shared" si="160"/>
        <v>#DIV/0!</v>
      </c>
      <c r="BE265" s="295" t="e">
        <f t="shared" si="160"/>
        <v>#DIV/0!</v>
      </c>
      <c r="BF265" s="295" t="e">
        <f t="shared" si="160"/>
        <v>#DIV/0!</v>
      </c>
      <c r="BG265" s="295" t="e">
        <f t="shared" si="160"/>
        <v>#DIV/0!</v>
      </c>
      <c r="BH265" s="295" t="e">
        <f t="shared" si="160"/>
        <v>#DIV/0!</v>
      </c>
      <c r="BI265" s="295" t="e">
        <f t="shared" si="160"/>
        <v>#DIV/0!</v>
      </c>
      <c r="BJ265" s="295" t="e">
        <f t="shared" si="160"/>
        <v>#DIV/0!</v>
      </c>
      <c r="BK265" s="295" t="e">
        <f t="shared" si="160"/>
        <v>#DIV/0!</v>
      </c>
      <c r="BL265" s="295" t="e">
        <f t="shared" si="160"/>
        <v>#DIV/0!</v>
      </c>
      <c r="BM265" s="295" t="e">
        <f t="shared" si="160"/>
        <v>#DIV/0!</v>
      </c>
      <c r="BN265" s="295" t="e">
        <f t="shared" si="160"/>
        <v>#DIV/0!</v>
      </c>
      <c r="BO265" s="295" t="e">
        <f t="shared" si="160"/>
        <v>#DIV/0!</v>
      </c>
      <c r="BP265" s="295" t="e">
        <f t="shared" si="160"/>
        <v>#DIV/0!</v>
      </c>
      <c r="BQ265" s="295" t="e">
        <f t="shared" si="160"/>
        <v>#DIV/0!</v>
      </c>
      <c r="BR265" s="295" t="e">
        <f t="shared" si="160"/>
        <v>#DIV/0!</v>
      </c>
      <c r="BS265" s="295" t="e">
        <f t="shared" si="160"/>
        <v>#DIV/0!</v>
      </c>
      <c r="BT265" s="295" t="e">
        <f t="shared" si="160"/>
        <v>#DIV/0!</v>
      </c>
      <c r="BU265" s="295" t="e">
        <f t="shared" si="160"/>
        <v>#DIV/0!</v>
      </c>
      <c r="BV265" s="295" t="e">
        <f t="shared" si="160"/>
        <v>#DIV/0!</v>
      </c>
      <c r="BW265" s="295" t="e">
        <f t="shared" si="160"/>
        <v>#DIV/0!</v>
      </c>
      <c r="BX265" s="295" t="e">
        <f t="shared" si="160"/>
        <v>#DIV/0!</v>
      </c>
      <c r="BY265" s="295" t="e">
        <f t="shared" si="160"/>
        <v>#DIV/0!</v>
      </c>
      <c r="BZ265" s="295" t="e">
        <f t="shared" ref="BZ265:DA265" si="161">BY265</f>
        <v>#DIV/0!</v>
      </c>
      <c r="CA265" s="295" t="e">
        <f t="shared" si="161"/>
        <v>#DIV/0!</v>
      </c>
      <c r="CB265" s="295" t="e">
        <f t="shared" si="161"/>
        <v>#DIV/0!</v>
      </c>
      <c r="CC265" s="295" t="e">
        <f t="shared" si="161"/>
        <v>#DIV/0!</v>
      </c>
      <c r="CD265" s="295" t="e">
        <f t="shared" si="161"/>
        <v>#DIV/0!</v>
      </c>
      <c r="CE265" s="295" t="e">
        <f t="shared" si="161"/>
        <v>#DIV/0!</v>
      </c>
      <c r="CF265" s="295" t="e">
        <f t="shared" si="161"/>
        <v>#DIV/0!</v>
      </c>
      <c r="CG265" s="295" t="e">
        <f t="shared" si="161"/>
        <v>#DIV/0!</v>
      </c>
      <c r="CH265" s="295" t="e">
        <f t="shared" si="161"/>
        <v>#DIV/0!</v>
      </c>
      <c r="CI265" s="295" t="e">
        <f t="shared" si="161"/>
        <v>#DIV/0!</v>
      </c>
      <c r="CJ265" s="295" t="e">
        <f t="shared" si="161"/>
        <v>#DIV/0!</v>
      </c>
      <c r="CK265" s="295" t="e">
        <f t="shared" si="161"/>
        <v>#DIV/0!</v>
      </c>
      <c r="CL265" s="295" t="e">
        <f t="shared" si="161"/>
        <v>#DIV/0!</v>
      </c>
      <c r="CM265" s="295" t="e">
        <f t="shared" si="161"/>
        <v>#DIV/0!</v>
      </c>
      <c r="CN265" s="295" t="e">
        <f t="shared" si="161"/>
        <v>#DIV/0!</v>
      </c>
      <c r="CO265" s="295" t="e">
        <f t="shared" si="161"/>
        <v>#DIV/0!</v>
      </c>
      <c r="CP265" s="295" t="e">
        <f t="shared" si="161"/>
        <v>#DIV/0!</v>
      </c>
      <c r="CQ265" s="295" t="e">
        <f t="shared" si="161"/>
        <v>#DIV/0!</v>
      </c>
      <c r="CR265" s="295" t="e">
        <f t="shared" si="161"/>
        <v>#DIV/0!</v>
      </c>
      <c r="CS265" s="295" t="e">
        <f t="shared" si="161"/>
        <v>#DIV/0!</v>
      </c>
      <c r="CT265" s="295" t="e">
        <f t="shared" si="161"/>
        <v>#DIV/0!</v>
      </c>
      <c r="CU265" s="295" t="e">
        <f t="shared" si="161"/>
        <v>#DIV/0!</v>
      </c>
      <c r="CV265" s="295" t="e">
        <f t="shared" si="161"/>
        <v>#DIV/0!</v>
      </c>
      <c r="CW265" s="295" t="e">
        <f t="shared" si="161"/>
        <v>#DIV/0!</v>
      </c>
      <c r="CX265" s="295" t="e">
        <f t="shared" si="161"/>
        <v>#DIV/0!</v>
      </c>
      <c r="CY265" s="295" t="e">
        <f t="shared" si="161"/>
        <v>#DIV/0!</v>
      </c>
      <c r="CZ265" s="295" t="e">
        <f t="shared" si="161"/>
        <v>#DIV/0!</v>
      </c>
      <c r="DA265" s="295" t="e">
        <f t="shared" si="161"/>
        <v>#DIV/0!</v>
      </c>
      <c r="DB265" s="317" t="e">
        <f t="shared" ref="DB265:DB266" si="162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163">SUM(M264:M265)</f>
        <v>#DIV/0!</v>
      </c>
      <c r="N266" s="295" t="e">
        <f t="shared" si="163"/>
        <v>#DIV/0!</v>
      </c>
      <c r="O266" s="295">
        <v>0</v>
      </c>
      <c r="P266" s="295" t="e">
        <f t="shared" si="163"/>
        <v>#DIV/0!</v>
      </c>
      <c r="Q266" s="295" t="e">
        <f t="shared" si="163"/>
        <v>#DIV/0!</v>
      </c>
      <c r="R266" s="295" t="e">
        <f t="shared" si="163"/>
        <v>#DIV/0!</v>
      </c>
      <c r="S266" s="295" t="e">
        <f t="shared" si="163"/>
        <v>#DIV/0!</v>
      </c>
      <c r="T266" s="295" t="e">
        <f t="shared" si="163"/>
        <v>#DIV/0!</v>
      </c>
      <c r="U266" s="295" t="e">
        <f t="shared" si="163"/>
        <v>#DIV/0!</v>
      </c>
      <c r="V266" s="295">
        <f t="shared" si="163"/>
        <v>8.2210632745827183E-9</v>
      </c>
      <c r="W266" s="295" t="e">
        <f t="shared" si="163"/>
        <v>#DIV/0!</v>
      </c>
      <c r="X266" s="295" t="e">
        <f t="shared" si="163"/>
        <v>#DIV/0!</v>
      </c>
      <c r="Y266" s="295" t="e">
        <f t="shared" si="163"/>
        <v>#DIV/0!</v>
      </c>
      <c r="Z266" s="295" t="e">
        <f t="shared" si="163"/>
        <v>#DIV/0!</v>
      </c>
      <c r="AA266" s="295" t="e">
        <f t="shared" si="163"/>
        <v>#DIV/0!</v>
      </c>
      <c r="AB266" s="295" t="e">
        <f t="shared" si="163"/>
        <v>#DIV/0!</v>
      </c>
      <c r="AC266" s="295" t="e">
        <f t="shared" si="163"/>
        <v>#DIV/0!</v>
      </c>
      <c r="AD266" s="295" t="e">
        <f t="shared" si="163"/>
        <v>#DIV/0!</v>
      </c>
      <c r="AE266" s="295" t="e">
        <f t="shared" si="163"/>
        <v>#DIV/0!</v>
      </c>
      <c r="AF266" s="295" t="e">
        <f t="shared" si="163"/>
        <v>#DIV/0!</v>
      </c>
      <c r="AG266" s="295" t="e">
        <f t="shared" si="163"/>
        <v>#DIV/0!</v>
      </c>
      <c r="AH266" s="295" t="e">
        <f t="shared" si="163"/>
        <v>#DIV/0!</v>
      </c>
      <c r="AI266" s="295" t="e">
        <f t="shared" si="163"/>
        <v>#DIV/0!</v>
      </c>
      <c r="AJ266" s="295" t="e">
        <f t="shared" si="163"/>
        <v>#DIV/0!</v>
      </c>
      <c r="AK266" s="295" t="e">
        <f t="shared" si="163"/>
        <v>#DIV/0!</v>
      </c>
      <c r="AL266" s="295" t="e">
        <f t="shared" si="163"/>
        <v>#DIV/0!</v>
      </c>
      <c r="AM266" s="295" t="e">
        <f t="shared" si="163"/>
        <v>#DIV/0!</v>
      </c>
      <c r="AN266" s="295" t="e">
        <f t="shared" si="163"/>
        <v>#DIV/0!</v>
      </c>
      <c r="AO266" s="295" t="e">
        <f t="shared" si="163"/>
        <v>#DIV/0!</v>
      </c>
      <c r="AP266" s="295" t="e">
        <f t="shared" si="163"/>
        <v>#DIV/0!</v>
      </c>
      <c r="AQ266" s="295" t="e">
        <f t="shared" si="163"/>
        <v>#DIV/0!</v>
      </c>
      <c r="AR266" s="295" t="e">
        <f t="shared" si="163"/>
        <v>#DIV/0!</v>
      </c>
      <c r="AS266" s="295" t="e">
        <f t="shared" si="163"/>
        <v>#DIV/0!</v>
      </c>
      <c r="AT266" s="295" t="e">
        <f t="shared" si="163"/>
        <v>#DIV/0!</v>
      </c>
      <c r="AU266" s="295" t="e">
        <f t="shared" si="163"/>
        <v>#DIV/0!</v>
      </c>
      <c r="AV266" s="295" t="e">
        <f t="shared" si="163"/>
        <v>#DIV/0!</v>
      </c>
      <c r="AW266" s="295" t="e">
        <f t="shared" si="163"/>
        <v>#DIV/0!</v>
      </c>
      <c r="AX266" s="295" t="e">
        <f t="shared" si="163"/>
        <v>#DIV/0!</v>
      </c>
      <c r="AY266" s="295" t="e">
        <f t="shared" si="163"/>
        <v>#DIV/0!</v>
      </c>
      <c r="AZ266" s="295" t="e">
        <f t="shared" si="163"/>
        <v>#DIV/0!</v>
      </c>
      <c r="BA266" s="295" t="e">
        <f t="shared" si="163"/>
        <v>#DIV/0!</v>
      </c>
      <c r="BB266" s="295" t="e">
        <f t="shared" si="163"/>
        <v>#DIV/0!</v>
      </c>
      <c r="BC266" s="295" t="e">
        <f t="shared" si="163"/>
        <v>#DIV/0!</v>
      </c>
      <c r="BD266" s="295" t="e">
        <f t="shared" si="163"/>
        <v>#DIV/0!</v>
      </c>
      <c r="BE266" s="295" t="e">
        <f t="shared" si="163"/>
        <v>#DIV/0!</v>
      </c>
      <c r="BF266" s="295" t="e">
        <f t="shared" si="163"/>
        <v>#DIV/0!</v>
      </c>
      <c r="BG266" s="295" t="e">
        <f t="shared" si="163"/>
        <v>#DIV/0!</v>
      </c>
      <c r="BH266" s="295" t="e">
        <f t="shared" si="163"/>
        <v>#DIV/0!</v>
      </c>
      <c r="BI266" s="295" t="e">
        <f t="shared" si="163"/>
        <v>#DIV/0!</v>
      </c>
      <c r="BJ266" s="295" t="e">
        <f t="shared" si="163"/>
        <v>#DIV/0!</v>
      </c>
      <c r="BK266" s="295" t="e">
        <f t="shared" si="163"/>
        <v>#DIV/0!</v>
      </c>
      <c r="BL266" s="295" t="e">
        <f t="shared" si="163"/>
        <v>#DIV/0!</v>
      </c>
      <c r="BM266" s="295" t="e">
        <f t="shared" si="163"/>
        <v>#DIV/0!</v>
      </c>
      <c r="BN266" s="295" t="e">
        <f t="shared" si="163"/>
        <v>#DIV/0!</v>
      </c>
      <c r="BO266" s="295" t="e">
        <f t="shared" si="163"/>
        <v>#DIV/0!</v>
      </c>
      <c r="BP266" s="295" t="e">
        <f t="shared" si="163"/>
        <v>#DIV/0!</v>
      </c>
      <c r="BQ266" s="295" t="e">
        <f t="shared" si="163"/>
        <v>#DIV/0!</v>
      </c>
      <c r="BR266" s="295" t="e">
        <f t="shared" si="163"/>
        <v>#DIV/0!</v>
      </c>
      <c r="BS266" s="295" t="e">
        <f t="shared" si="163"/>
        <v>#DIV/0!</v>
      </c>
      <c r="BT266" s="295" t="e">
        <f t="shared" si="163"/>
        <v>#DIV/0!</v>
      </c>
      <c r="BU266" s="295" t="e">
        <f t="shared" si="163"/>
        <v>#DIV/0!</v>
      </c>
      <c r="BV266" s="295" t="e">
        <f t="shared" si="163"/>
        <v>#DIV/0!</v>
      </c>
      <c r="BW266" s="295" t="e">
        <f t="shared" si="163"/>
        <v>#DIV/0!</v>
      </c>
      <c r="BX266" s="295" t="e">
        <f t="shared" si="163"/>
        <v>#DIV/0!</v>
      </c>
      <c r="BY266" s="295" t="e">
        <f t="shared" ref="BY266:DA266" si="164">SUM(BY264:BY265)</f>
        <v>#DIV/0!</v>
      </c>
      <c r="BZ266" s="295" t="e">
        <f t="shared" si="164"/>
        <v>#DIV/0!</v>
      </c>
      <c r="CA266" s="295" t="e">
        <f t="shared" si="164"/>
        <v>#DIV/0!</v>
      </c>
      <c r="CB266" s="295" t="e">
        <f t="shared" si="164"/>
        <v>#DIV/0!</v>
      </c>
      <c r="CC266" s="295" t="e">
        <f t="shared" si="164"/>
        <v>#DIV/0!</v>
      </c>
      <c r="CD266" s="295" t="e">
        <f t="shared" si="164"/>
        <v>#DIV/0!</v>
      </c>
      <c r="CE266" s="295" t="e">
        <f t="shared" si="164"/>
        <v>#DIV/0!</v>
      </c>
      <c r="CF266" s="295" t="e">
        <f t="shared" si="164"/>
        <v>#DIV/0!</v>
      </c>
      <c r="CG266" s="295" t="e">
        <f t="shared" si="164"/>
        <v>#DIV/0!</v>
      </c>
      <c r="CH266" s="295" t="e">
        <f t="shared" si="164"/>
        <v>#DIV/0!</v>
      </c>
      <c r="CI266" s="295" t="e">
        <f t="shared" si="164"/>
        <v>#DIV/0!</v>
      </c>
      <c r="CJ266" s="295" t="e">
        <f t="shared" si="164"/>
        <v>#DIV/0!</v>
      </c>
      <c r="CK266" s="295" t="e">
        <f t="shared" si="164"/>
        <v>#DIV/0!</v>
      </c>
      <c r="CL266" s="295" t="e">
        <f t="shared" si="164"/>
        <v>#DIV/0!</v>
      </c>
      <c r="CM266" s="295" t="e">
        <f t="shared" si="164"/>
        <v>#DIV/0!</v>
      </c>
      <c r="CN266" s="295" t="e">
        <f t="shared" si="164"/>
        <v>#DIV/0!</v>
      </c>
      <c r="CO266" s="295" t="e">
        <f t="shared" si="164"/>
        <v>#DIV/0!</v>
      </c>
      <c r="CP266" s="295" t="e">
        <f t="shared" si="164"/>
        <v>#DIV/0!</v>
      </c>
      <c r="CQ266" s="295" t="e">
        <f t="shared" si="164"/>
        <v>#DIV/0!</v>
      </c>
      <c r="CR266" s="295" t="e">
        <f t="shared" si="164"/>
        <v>#DIV/0!</v>
      </c>
      <c r="CS266" s="295" t="e">
        <f t="shared" si="164"/>
        <v>#DIV/0!</v>
      </c>
      <c r="CT266" s="295" t="e">
        <f t="shared" si="164"/>
        <v>#DIV/0!</v>
      </c>
      <c r="CU266" s="295" t="e">
        <f t="shared" si="164"/>
        <v>#DIV/0!</v>
      </c>
      <c r="CV266" s="295" t="e">
        <f t="shared" si="164"/>
        <v>#DIV/0!</v>
      </c>
      <c r="CW266" s="295" t="e">
        <f t="shared" si="164"/>
        <v>#DIV/0!</v>
      </c>
      <c r="CX266" s="295" t="e">
        <f t="shared" si="164"/>
        <v>#DIV/0!</v>
      </c>
      <c r="CY266" s="295" t="e">
        <f t="shared" si="164"/>
        <v>#DIV/0!</v>
      </c>
      <c r="CZ266" s="295" t="e">
        <f t="shared" si="164"/>
        <v>#DIV/0!</v>
      </c>
      <c r="DA266" s="295" t="e">
        <f t="shared" si="164"/>
        <v>#DIV/0!</v>
      </c>
      <c r="DB266" s="317" t="e">
        <f t="shared" si="162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>
        <f>IF(OR($C$273=2,$C$273=2,$C$273=2)=TRUE,$G$278," ")</f>
        <v>3.32125</v>
      </c>
      <c r="N267" s="660" t="str">
        <f>IF(OR($C$273=3,$C$273=3,$C$273=3)=TRUE,$G$278," ")</f>
        <v> </v>
      </c>
      <c r="O267" s="661"/>
      <c r="P267" s="660">
        <f>IF(OR($C$273=2,$C$273=4,$C$273=4)=TRUE,$G$278," ")</f>
        <v>3.32125</v>
      </c>
      <c r="Q267" s="660" t="str">
        <f>IF(OR($C$273=5,$C$273=5,$C$273=5)=TRUE,$G$278," ")</f>
        <v> </v>
      </c>
      <c r="R267" s="661"/>
      <c r="S267" s="660">
        <f>IF(OR($C$273=2,$C$273=3,$C$273=6)=TRUE,$G$278," ")</f>
        <v>3.32125</v>
      </c>
      <c r="T267" s="660" t="str">
        <f>IF(OR($C$273=7,$C$273=7,$C$273=7)=TRUE,$G$278," ")</f>
        <v> </v>
      </c>
      <c r="U267" s="660">
        <f>IF(OR($C$273=2,$C$273=4,$C$273=8)=TRUE,$G$278," ")</f>
        <v>3.32125</v>
      </c>
      <c r="V267" s="661"/>
      <c r="W267" s="660" t="str">
        <f>IF(OR($C$273=3,$C$273=9,$C$273=9)=TRUE,$G$278," ")</f>
        <v> </v>
      </c>
      <c r="X267" s="661">
        <f>IF(OR($C$273=2,$C$273=5,$C$273=$G$278)=TRUE,$G$278," ")</f>
        <v>3.32125</v>
      </c>
      <c r="Y267" s="662"/>
      <c r="Z267" s="660">
        <f>IF(OR($C$273=2,$C$273=4,$C$273=3,$C$273=6)=TRUE,$G$278," ")</f>
        <v>3.32125</v>
      </c>
      <c r="AA267" s="662"/>
      <c r="AB267" s="660">
        <f>IF(OR($C$273=2,$C$273=7,$C$273=7)=TRUE,$G$278," ")</f>
        <v>3.32125</v>
      </c>
      <c r="AC267" s="660" t="str">
        <f>IF(OR($C$273=3,$C$273=5,$C$273=5)=TRUE,$G$278," ")</f>
        <v> </v>
      </c>
      <c r="AD267" s="660">
        <f>IF(OR($C$273=2,$C$273=4,$C$273=8)=TRUE,$G$278," ")</f>
        <v>3.32125</v>
      </c>
      <c r="AE267" s="662"/>
      <c r="AF267" s="660">
        <f>IF(OR($C$273=2,$C$273=3,$C$273=6,$C$273=9)=TRUE,$G$278," ")</f>
        <v>3.32125</v>
      </c>
      <c r="AG267" s="659"/>
      <c r="AH267" s="662">
        <f>IF(OR($C$273=2,$C$273=5,$C$273=4)=TRUE,$G$278," ")</f>
        <v>3.32125</v>
      </c>
      <c r="AI267" s="660" t="str">
        <f>IF(OR($C$273=3,$C$273=7,$C$273=7)=TRUE,$G$278," ")</f>
        <v> </v>
      </c>
      <c r="AJ267" s="662">
        <f>IF(OR($C$273=2,$C$273=2,$C$273=2)=TRUE,$G$278," ")</f>
        <v>3.32125</v>
      </c>
      <c r="AK267" s="662"/>
      <c r="AL267" s="662">
        <f>IF(OR($C$273=2,$C$273=3,$C$273=4,$C$273=6,$C$273=8)=TRUE,$G$278," ")</f>
        <v>3.32125</v>
      </c>
      <c r="AM267" s="662" t="str">
        <f>IF(OR($C$273=5,$C$273=5,$C$273=5)=TRUE,$G$278," ")</f>
        <v> </v>
      </c>
      <c r="AN267" s="662">
        <f>IF(OR($C$273=2,$C$273=2,$C$273=2)=TRUE,$G$278," ")</f>
        <v>3.32125</v>
      </c>
      <c r="AO267" s="659" t="str">
        <f>IF(OR($C$273=3,$C$273=9,$C$273=9)=TRUE,$G$278," ")</f>
        <v> </v>
      </c>
      <c r="AP267" s="659">
        <f>IF(OR($C$273=2,$C$273=4,$C$273=7)=TRUE,$G$278," ")</f>
        <v>3.32125</v>
      </c>
      <c r="AQ267" s="659"/>
      <c r="AR267" s="659">
        <f>IF(OR($C$273=2,$C$273=5,$C$273=3,$C$273=6)=TRUE,$G$278," ")</f>
        <v>3.32125</v>
      </c>
      <c r="AS267" s="659"/>
      <c r="AT267" s="659">
        <f>IF(OR($C$273=2,$C$273=4,$C$273=8,$C$273=8)=TRUE,$G$278," ")</f>
        <v>3.32125</v>
      </c>
      <c r="AU267" s="659" t="str">
        <f>IF(OR($C$273=3,$C$273=3,$C$273=3,$C$273=3)=TRUE,$G$278," ")</f>
        <v> </v>
      </c>
      <c r="AV267" s="659">
        <f>IF(OR($C$273=2)=TRUE,$G$278," ")</f>
        <v>3.32125</v>
      </c>
      <c r="AW267" s="659" t="str">
        <f>IF(OR($C$273=5,$C$273=7)=TRUE,$G$278," ")</f>
        <v> </v>
      </c>
      <c r="AX267" s="659">
        <f>IF(OR($C$273=2,$C$273=3,$C$273=4,$C$273=6)=TRUE,$G$278," ")</f>
        <v>3.32125</v>
      </c>
      <c r="AY267" s="659"/>
      <c r="AZ267" s="659">
        <f>IF(OR($C$273=2)=TRUE,$G$278," ")</f>
        <v>3.32125</v>
      </c>
      <c r="BA267" s="659" t="str">
        <f>IF(OR($C$273=3)=TRUE,$G$278," ")</f>
        <v> </v>
      </c>
      <c r="BB267" s="659">
        <f>IF(OR($C$273=2,$C$273=5,$C$273=4,$C$273=8)=TRUE,$G$278," ")</f>
        <v>3.32125</v>
      </c>
      <c r="BC267" s="659"/>
      <c r="BD267" s="659">
        <f>IF(OR($C$273=2,$C$273=3,$C$273=7,$C$273=6)=TRUE,$G$278," ")</f>
        <v>3.32125</v>
      </c>
      <c r="BE267" s="659"/>
      <c r="BF267" s="659">
        <f>IF(OR($C$273=2,$C$273=4)=TRUE,$G$278," ")</f>
        <v>3.32125</v>
      </c>
      <c r="BG267" s="659" t="str">
        <f>IF(OR($C$273=5,$C$273=3)=TRUE,$G$278," ")</f>
        <v> </v>
      </c>
      <c r="BH267" s="659">
        <f>IF(OR($C$273=2)=TRUE,$G$278," ")</f>
        <v>3.32125</v>
      </c>
      <c r="BI267" s="659"/>
      <c r="BJ267" s="659">
        <f>IF(OR($C$273=2,$C$273=3,$C$273=4,$C$273=6,$C$273=8)=TRUE,$G$278," ")</f>
        <v>3.32125</v>
      </c>
      <c r="BK267" s="659" t="str">
        <f>IF(OR($C$273=7)=TRUE,$G$278," ")</f>
        <v> </v>
      </c>
      <c r="BL267" s="659">
        <f>IF(OR($C$273=2,$C$273=5)=TRUE,$G$278," ")</f>
        <v>3.32125</v>
      </c>
      <c r="BM267" s="659" t="str">
        <f>IF(OR($C$273=3)=TRUE,$G$278," ")</f>
        <v> </v>
      </c>
      <c r="BN267" s="659">
        <f>IF(OR($C$273=2,$C$273=4)=TRUE,$G$278," ")</f>
        <v>3.32125</v>
      </c>
      <c r="BO267" s="659"/>
      <c r="BP267" s="659">
        <f>IF(OR($C$273=2,$C$273=3,$C$273=6,$C$273=9)=TRUE,$G$278," ")</f>
        <v>3.32125</v>
      </c>
      <c r="BQ267" s="659" t="str">
        <f>IF(OR($C$273=5)=TRUE,$G$278," ")</f>
        <v> </v>
      </c>
      <c r="BR267" s="659">
        <f>IF(OR($C$273=2,$C$273=4,$C$273=7,$C$273=8)=TRUE,$G$278," ")</f>
        <v>3.32125</v>
      </c>
      <c r="BS267" s="659" t="str">
        <f>IF(OR($C$273=3)=TRUE,$G$278," ")</f>
        <v> </v>
      </c>
      <c r="BT267" s="659">
        <f>IF(OR($C$273=2)=TRUE,$G$278," ")</f>
        <v>3.32125</v>
      </c>
      <c r="BU267" s="659"/>
      <c r="BV267" s="659">
        <f>IF(OR($C$273=2,$C$273=3,$C$273=4,$C$273=5,$C$273=6)=TRUE,$G$278," ")</f>
        <v>3.32125</v>
      </c>
      <c r="BW267" s="659"/>
      <c r="BX267" s="659">
        <f>IF(OR($C$273=2)=TRUE,$G$278," ")</f>
        <v>3.32125</v>
      </c>
      <c r="BY267" s="659" t="str">
        <f>IF(OR($C$273=3,$C$273=7,$C$273=9)=TRUE,$G$278," ")</f>
        <v> </v>
      </c>
      <c r="BZ267" s="659">
        <f>IF(OR($C$273=2,$C$273=4,$C$273=8)=TRUE,$G$278," ")</f>
        <v>3.32125</v>
      </c>
      <c r="CA267" s="659" t="str">
        <f>IF(OR($C$273=5)=TRUE,$G$278," ")</f>
        <v> </v>
      </c>
      <c r="CB267" s="659">
        <f>IF(OR($C$273=2,$C$273=3,$C$273=3,$C$273=6)=TRUE,$G$278," ")</f>
        <v>3.32125</v>
      </c>
      <c r="CC267" s="659"/>
      <c r="CD267" s="659">
        <f>IF(OR($C$273=2,$C$273=4)=TRUE,$G$278," ")</f>
        <v>3.32125</v>
      </c>
      <c r="CE267" s="659" t="str">
        <f>IF(OR($C$273=3)=TRUE,$G$278," ")</f>
        <v> </v>
      </c>
      <c r="CF267" s="659">
        <f>IF(OR($C$273=2,$C$273=5,$C$273=7)=TRUE,$G$278," ")</f>
        <v>3.32125</v>
      </c>
      <c r="CG267" s="659"/>
      <c r="CH267" s="659">
        <f>IF(OR($C$273=2,$C$273=2,$C$273=3,$C$273=6,$C$273=8,$C$273=4)=TRUE,$G$278," ")</f>
        <v>3.32125</v>
      </c>
      <c r="CI267" s="659"/>
      <c r="CJ267" s="659">
        <f>IF(OR($C$273=2)=TRUE,$G$278," ")</f>
        <v>3.32125</v>
      </c>
      <c r="CK267" s="659" t="str">
        <f>IF(OR($C$273=3,$C$273=5)=TRUE,$G$278," ")</f>
        <v> </v>
      </c>
      <c r="CL267" s="659">
        <f>IF(OR($C$273=2,$C$273=4)=TRUE,$G$278," ")</f>
        <v>3.32125</v>
      </c>
      <c r="CM267" s="659" t="str">
        <f>IF(OR($C$273=7)=TRUE,$G$278," ")</f>
        <v> </v>
      </c>
      <c r="CN267" s="659">
        <f>IF(OR($C$273=2,$C$273=6,$C$273=3,$C$273=6)=TRUE,$G$278," ")</f>
        <v>3.32125</v>
      </c>
      <c r="CO267" s="659"/>
      <c r="CP267" s="659">
        <f>IF(OR($C$273=2,$C$273=5,$C$273=4,$C$273=8)=TRUE,$G$278," ")</f>
        <v>3.32125</v>
      </c>
      <c r="CQ267" s="659" t="str">
        <f>IF(OR($C$273=3,$C$273=9)=TRUE,$G$278," ")</f>
        <v> </v>
      </c>
      <c r="CR267" s="659">
        <f>IF(OR($C$273=2)=TRUE,$G$278," ")</f>
        <v>3.32125</v>
      </c>
      <c r="CS267" s="659"/>
      <c r="CT267" s="659">
        <f>IF(OR($C$273=2,$C$273=4,$C$273=3,$C$273=6,$C$273=7)=TRUE,$G$278," ")</f>
        <v>3.32125</v>
      </c>
      <c r="CU267" s="659" t="str">
        <f>IF(OR($C$273=5)=TRUE,$G$278," ")</f>
        <v> </v>
      </c>
      <c r="CV267" s="659">
        <f>IF(OR($C$273=2)=TRUE,$G$278," ")</f>
        <v>3.32125</v>
      </c>
      <c r="CW267" s="659" t="str">
        <f>IF(OR($C$273=3)=TRUE,$G$278," ")</f>
        <v> </v>
      </c>
      <c r="CX267" s="659">
        <f>IF(OR($C$273=2,$C$273=4,$C$273=8)=TRUE,$G$278," ")</f>
        <v>3.32125</v>
      </c>
      <c r="CY267" s="659"/>
      <c r="CZ267" s="659">
        <f>IF(OR($C$273=2,$C$273=5,$C$273=3,$C$273=6,$C$273=9)=TRUE,$G$278," ")</f>
        <v>3.32125</v>
      </c>
      <c r="DA267" s="659" t="str">
        <f>IF(OR($C$273=7)=TRUE,$G$278," ")</f>
        <v> </v>
      </c>
      <c r="DB267" s="317">
        <f>SUM(L267:DA267)</f>
        <v>149.45625000000007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>
        <f>IF(OR($C$273=2,$C$273=2,$C$273=2)=TRUE,$C$275," ")</f>
        <v>1.25</v>
      </c>
      <c r="N268" s="660" t="str">
        <f>IF(OR($C$273=3,$C$273=3,$C$273=3)=TRUE,$C$275," ")</f>
        <v> </v>
      </c>
      <c r="O268" s="661"/>
      <c r="P268" s="660">
        <f>IF(OR($C$273=2,$C$273=4,$C$273=4)=TRUE,$C$275," ")</f>
        <v>1.25</v>
      </c>
      <c r="Q268" s="660" t="str">
        <f>IF(OR($C$273=5,$C$273=5,$C$273=5)=TRUE,$C$275," ")</f>
        <v> </v>
      </c>
      <c r="R268" s="661"/>
      <c r="S268" s="660">
        <f>IF(OR($C$273=2,$C$273=3,$C$273=6)=TRUE,$C$275," ")</f>
        <v>1.25</v>
      </c>
      <c r="T268" s="660" t="str">
        <f>IF(OR($C$273=7,$C$273=7,$C$273=7)=TRUE,$C$275," ")</f>
        <v> </v>
      </c>
      <c r="U268" s="660">
        <f>IF(OR($C$273=2,$C$273=4,$C$273=8)=TRUE,$C$275," ")</f>
        <v>1.25</v>
      </c>
      <c r="V268" s="661"/>
      <c r="W268" s="660" t="str">
        <f>IF(OR($C$273=3,$C$273=9,$C$273=9)=TRUE,$C$275," ")</f>
        <v> </v>
      </c>
      <c r="X268" s="660">
        <f>IF(OR($C$273=2,$C$273=5,$C$273=5)=TRUE,$C$275," ")</f>
        <v>1.25</v>
      </c>
      <c r="Y268" s="662"/>
      <c r="Z268" s="660">
        <f>IF(OR($C$273=2,$C$273=4,$C$273=3,$C$273=6)=TRUE,$C$275," ")</f>
        <v>1.25</v>
      </c>
      <c r="AA268" s="662"/>
      <c r="AB268" s="660">
        <f>IF(OR($C$273=2,$C$273=7,$C$273=7)=TRUE,$C$275," ")</f>
        <v>1.25</v>
      </c>
      <c r="AC268" s="660" t="str">
        <f>IF(OR($C$273=3,$C$273=5,$C$273=5)=TRUE,$C$275," ")</f>
        <v> </v>
      </c>
      <c r="AD268" s="660">
        <f>IF(OR($C$273=2,$C$273=4,$C$273=8)=TRUE,$C$275," ")</f>
        <v>1.25</v>
      </c>
      <c r="AE268" s="662"/>
      <c r="AF268" s="660">
        <f>IF(OR($C$273=2,$C$273=3,$C$273=6,$C$273=9)=TRUE,$C$275," ")</f>
        <v>1.25</v>
      </c>
      <c r="AG268" s="659"/>
      <c r="AH268" s="662">
        <f>IF(OR($C$273=2,$C$273=5,$C$273=4)=TRUE,$C$275," ")</f>
        <v>1.25</v>
      </c>
      <c r="AI268" s="660" t="str">
        <f>IF(OR($C$273=3,$C$273=7,$C$273=7)=TRUE,$C$275," ")</f>
        <v> </v>
      </c>
      <c r="AJ268" s="662">
        <f>IF(OR($C$273=2,$C$273=2,$C$273=2)=TRUE,$C$275," ")</f>
        <v>1.25</v>
      </c>
      <c r="AK268" s="662"/>
      <c r="AL268" s="662">
        <f>IF(OR($C$273=2,$C$273=3,$C$273=4,$C$273=6,$C$273=8)=TRUE,$C$275," ")</f>
        <v>1.25</v>
      </c>
      <c r="AM268" s="662" t="str">
        <f>IF(OR($C$273=5,$C$273=5,$C$273=5)=TRUE,$C$275," ")</f>
        <v> </v>
      </c>
      <c r="AN268" s="662">
        <f>IF(OR($C$273=2,$C$273=2,$C$273=2)=TRUE,$C$275," ")</f>
        <v>1.25</v>
      </c>
      <c r="AO268" s="659" t="str">
        <f>IF(OR($C$273=3,$C$273=9,$C$273=9)=TRUE,$C$275," ")</f>
        <v> </v>
      </c>
      <c r="AP268" s="659">
        <f>IF(OR($C$273=2,$C$273=4,$C$273=7)=TRUE,$C$275," ")</f>
        <v>1.25</v>
      </c>
      <c r="AQ268" s="659"/>
      <c r="AR268" s="659">
        <f>IF(OR($C$273=2,$C$273=5,$C$273=3,$C$273=6)=TRUE,$C$275," ")</f>
        <v>1.25</v>
      </c>
      <c r="AS268" s="659"/>
      <c r="AT268" s="660">
        <f>IF(OR($C$273=2,$C$273=4,$C$273=8)=TRUE,$C$275," ")</f>
        <v>1.25</v>
      </c>
      <c r="AU268" s="660" t="str">
        <f>IF(OR($C$273=3,$C$273=3,$C$273=3)=TRUE,$C$275," ")</f>
        <v> </v>
      </c>
      <c r="AV268" s="660">
        <f>IF(OR($C$273=2)=TRUE,$C$275," ")</f>
        <v>1.25</v>
      </c>
      <c r="AW268" s="660" t="str">
        <f>IF(OR($C$273=5,$C$273=7)=TRUE,$C$275," ")</f>
        <v> </v>
      </c>
      <c r="AX268" s="660">
        <f>IF(OR($C$273=2,$C$273=3,$C$273=6,$C$273=4)=TRUE,$C$275," ")</f>
        <v>1.25</v>
      </c>
      <c r="AY268" s="660"/>
      <c r="AZ268" s="660">
        <f>IF(OR($C$273=2)=TRUE,$C$275," ")</f>
        <v>1.25</v>
      </c>
      <c r="BA268" s="660" t="str">
        <f>IF(OR($C$273=3)=TRUE,$C$275," ")</f>
        <v> </v>
      </c>
      <c r="BB268" s="662">
        <f>IF(OR($C$273=2,$C$273=5,$C$273=8,$C$273=4)=TRUE,$C$275," ")</f>
        <v>1.25</v>
      </c>
      <c r="BC268" s="660"/>
      <c r="BD268" s="660">
        <f>IF(OR($C$273=2,$C$273=3,$C$273=7,$C$273=6)=TRUE,$C$275," ")</f>
        <v>1.25</v>
      </c>
      <c r="BE268" s="660"/>
      <c r="BF268" s="662">
        <f>IF(OR($C$273=2,$C$273=4)=TRUE,$C$275," ")</f>
        <v>1.25</v>
      </c>
      <c r="BG268" s="660" t="str">
        <f>IF(OR($C$273=5,$C$273=3)=TRUE,$C$275," ")</f>
        <v> </v>
      </c>
      <c r="BH268" s="659">
        <f>IF(OR($C$273=2)=TRUE,$C$275," ")</f>
        <v>1.25</v>
      </c>
      <c r="BI268" s="662"/>
      <c r="BJ268" s="660">
        <f>IF(OR($C$273=2,$C$273=3,$C$273=4,$C$273=6,$C$273=8)=TRUE,$C$275," ")</f>
        <v>1.25</v>
      </c>
      <c r="BK268" s="662" t="str">
        <f>IF(OR($C$273=7)=TRUE,$C$275," ")</f>
        <v> </v>
      </c>
      <c r="BL268" s="662">
        <f>IF(OR($C$273=2,$C$273=5)=TRUE,$C$275," ")</f>
        <v>1.25</v>
      </c>
      <c r="BM268" s="662" t="str">
        <f>IF(OR($C$273=3)=TRUE,$C$275," ")</f>
        <v> </v>
      </c>
      <c r="BN268" s="662">
        <f>IF(OR($C$273=2,$C$273=4)=TRUE,$C$275," ")</f>
        <v>1.25</v>
      </c>
      <c r="BO268" s="662"/>
      <c r="BP268" s="660">
        <f>IF(OR($C$273=2,$C$273=3,$C$273=6,$C$273=9)=TRUE,$C$275," ")</f>
        <v>1.25</v>
      </c>
      <c r="BQ268" s="660" t="str">
        <f>IF(OR($C$273=5)=TRUE,$C$275," ")</f>
        <v> </v>
      </c>
      <c r="BR268" s="660">
        <f>IF(OR($C$273=2,$C$273=4,$C$273=7,$C$273=8)=TRUE,$C$275," ")</f>
        <v>1.25</v>
      </c>
      <c r="BS268" s="662" t="str">
        <f>IF(OR($C$273=3)=TRUE,$C$275," ")</f>
        <v> </v>
      </c>
      <c r="BT268" s="660">
        <f>IF(OR($C$273=2)=TRUE,$C$275," ")</f>
        <v>1.25</v>
      </c>
      <c r="BU268" s="659"/>
      <c r="BV268" s="662">
        <f>IF(OR($C$273=2,$C$273=3,$C$273=4,$C$273=5,$C$273=6)=TRUE,$C$275," ")</f>
        <v>1.25</v>
      </c>
      <c r="BW268" s="660"/>
      <c r="BX268" s="662">
        <f>IF(OR($C$273=2)=TRUE,$C$275," ")</f>
        <v>1.25</v>
      </c>
      <c r="BY268" s="662" t="str">
        <f>IF(OR($C$273=3,$C$273=7,$C$273=9)=TRUE,$C$275," ")</f>
        <v> </v>
      </c>
      <c r="BZ268" s="662">
        <f>IF(OR($C$273=2,$C$273=4,$C$273=8)=TRUE,$C$275," ")</f>
        <v>1.25</v>
      </c>
      <c r="CA268" s="662" t="str">
        <f>IF(OR($C$273=5)=TRUE,$C$275," ")</f>
        <v> </v>
      </c>
      <c r="CB268" s="662">
        <f>IF(OR($C$273=2,$C$273=3,$C$273=3,$C$273=6)=TRUE,$C$275," ")</f>
        <v>1.25</v>
      </c>
      <c r="CC268" s="660"/>
      <c r="CD268" s="660">
        <f>IF(OR($C$273=2,$C$273=4)=TRUE,$C$275," ")</f>
        <v>1.25</v>
      </c>
      <c r="CE268" s="660" t="str">
        <f>IF(OR($C$273=3)=TRUE,$C$275," ")</f>
        <v> </v>
      </c>
      <c r="CF268" s="662">
        <f>IF(OR($C$273=2,$C$273=5,$C$273=7)=TRUE,$C$275," ")</f>
        <v>1.25</v>
      </c>
      <c r="CG268" s="660"/>
      <c r="CH268" s="660">
        <f>IF(OR($C$273=2,$C$273=2,$C$273=3,$C$273=6,$C$273=8,$C$273=4)=TRUE,$C$275," ")</f>
        <v>1.25</v>
      </c>
      <c r="CI268" s="662"/>
      <c r="CJ268" s="660">
        <f>IF(OR($C$273=2)=TRUE,$C$275," ")</f>
        <v>1.25</v>
      </c>
      <c r="CK268" s="662" t="str">
        <f>IF(OR($C$273=3,$C$273=5)=TRUE,$C$275," ")</f>
        <v> </v>
      </c>
      <c r="CL268" s="662">
        <f>IF(OR($C$273=2,$C$273=4)=TRUE,$C$275," ")</f>
        <v>1.25</v>
      </c>
      <c r="CM268" s="662" t="str">
        <f>IF(OR($C$273=7)=TRUE,$C$275," ")</f>
        <v> </v>
      </c>
      <c r="CN268" s="662">
        <f>IF(OR($C$273=2,$C$273=6,$C$273=3,$C$273=6)=TRUE,$C$275," ")</f>
        <v>1.25</v>
      </c>
      <c r="CO268" s="662"/>
      <c r="CP268" s="660">
        <f>IF(OR($C$273=2,$C$273=5,$C$273=4,$C$273=8)=TRUE,$C$275," ")</f>
        <v>1.25</v>
      </c>
      <c r="CQ268" s="660" t="str">
        <f>IF(OR($C$273=3,$C$273=9)=TRUE,$C$275," ")</f>
        <v> </v>
      </c>
      <c r="CR268" s="660">
        <f>IF(OR($C$273=2)=TRUE,$C$275," ")</f>
        <v>1.25</v>
      </c>
      <c r="CS268" s="662"/>
      <c r="CT268" s="660">
        <f>IF(OR($C$273=2,$C$273=4,$C$273=3,$C$273=6,$C$273=7)=TRUE,$C$275," ")</f>
        <v>1.25</v>
      </c>
      <c r="CU268" s="659" t="str">
        <f>IF(OR($C$273=5)=TRUE,$C$275," ")</f>
        <v> </v>
      </c>
      <c r="CV268" s="662">
        <f>IF(OR($C$273=2)=TRUE,$C$275," ")</f>
        <v>1.25</v>
      </c>
      <c r="CW268" s="660" t="str">
        <f>IF(OR($C$273=3)=TRUE,$C$275," ")</f>
        <v> </v>
      </c>
      <c r="CX268" s="662">
        <f>IF(OR($C$273=2,$C$273=4,$C$273=8)=TRUE,$C$275," ")</f>
        <v>1.25</v>
      </c>
      <c r="CY268" s="662"/>
      <c r="CZ268" s="661">
        <f>IF(OR($C$273=2,$C$273=5,$C$273=3,$C$273=6,$C$273=9)=TRUE,$C$275," ")</f>
        <v>1.25</v>
      </c>
      <c r="DA268" s="662" t="str">
        <f>IF(OR($C$273=7)=TRUE,$C$275," ")</f>
        <v> 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165">M266*100/$C$5</f>
        <v>#DIV/0!</v>
      </c>
      <c r="N269" s="295" t="e">
        <f t="shared" si="165"/>
        <v>#DIV/0!</v>
      </c>
      <c r="O269" s="295">
        <f t="shared" si="165"/>
        <v>0</v>
      </c>
      <c r="P269" s="295" t="e">
        <f t="shared" si="165"/>
        <v>#DIV/0!</v>
      </c>
      <c r="Q269" s="295" t="e">
        <f t="shared" si="165"/>
        <v>#DIV/0!</v>
      </c>
      <c r="R269" s="295" t="e">
        <f t="shared" si="165"/>
        <v>#DIV/0!</v>
      </c>
      <c r="S269" s="295" t="e">
        <f t="shared" si="165"/>
        <v>#DIV/0!</v>
      </c>
      <c r="T269" s="295" t="e">
        <f t="shared" si="165"/>
        <v>#DIV/0!</v>
      </c>
      <c r="U269" s="295" t="e">
        <f t="shared" si="165"/>
        <v>#DIV/0!</v>
      </c>
      <c r="V269" s="295">
        <f t="shared" si="165"/>
        <v>1.3701772124304531E-8</v>
      </c>
      <c r="W269" s="295" t="e">
        <f t="shared" si="165"/>
        <v>#DIV/0!</v>
      </c>
      <c r="X269" s="295" t="e">
        <f t="shared" si="165"/>
        <v>#DIV/0!</v>
      </c>
      <c r="Y269" s="295" t="e">
        <f t="shared" si="165"/>
        <v>#DIV/0!</v>
      </c>
      <c r="Z269" s="295" t="e">
        <f t="shared" si="165"/>
        <v>#DIV/0!</v>
      </c>
      <c r="AA269" s="295" t="e">
        <f t="shared" si="165"/>
        <v>#DIV/0!</v>
      </c>
      <c r="AB269" s="295" t="e">
        <f t="shared" si="165"/>
        <v>#DIV/0!</v>
      </c>
      <c r="AC269" s="295" t="e">
        <f t="shared" si="165"/>
        <v>#DIV/0!</v>
      </c>
      <c r="AD269" s="295" t="e">
        <f t="shared" si="165"/>
        <v>#DIV/0!</v>
      </c>
      <c r="AE269" s="295" t="e">
        <f t="shared" si="165"/>
        <v>#DIV/0!</v>
      </c>
      <c r="AF269" s="295" t="e">
        <f t="shared" si="165"/>
        <v>#DIV/0!</v>
      </c>
      <c r="AG269" s="295" t="e">
        <f t="shared" si="165"/>
        <v>#DIV/0!</v>
      </c>
      <c r="AH269" s="295" t="e">
        <f t="shared" si="165"/>
        <v>#DIV/0!</v>
      </c>
      <c r="AI269" s="295" t="e">
        <f t="shared" si="165"/>
        <v>#DIV/0!</v>
      </c>
      <c r="AJ269" s="295" t="e">
        <f t="shared" si="165"/>
        <v>#DIV/0!</v>
      </c>
      <c r="AK269" s="295" t="e">
        <f t="shared" si="165"/>
        <v>#DIV/0!</v>
      </c>
      <c r="AL269" s="295" t="e">
        <f t="shared" si="165"/>
        <v>#DIV/0!</v>
      </c>
      <c r="AM269" s="295" t="e">
        <f t="shared" si="165"/>
        <v>#DIV/0!</v>
      </c>
      <c r="AN269" s="295" t="e">
        <f t="shared" si="165"/>
        <v>#DIV/0!</v>
      </c>
      <c r="AO269" s="295" t="e">
        <f t="shared" si="165"/>
        <v>#DIV/0!</v>
      </c>
      <c r="AP269" s="295" t="e">
        <f t="shared" si="165"/>
        <v>#DIV/0!</v>
      </c>
      <c r="AQ269" s="295" t="e">
        <f t="shared" si="165"/>
        <v>#DIV/0!</v>
      </c>
      <c r="AR269" s="295" t="e">
        <f t="shared" si="165"/>
        <v>#DIV/0!</v>
      </c>
      <c r="AS269" s="295" t="e">
        <f t="shared" si="165"/>
        <v>#DIV/0!</v>
      </c>
      <c r="AT269" s="295" t="e">
        <f t="shared" si="165"/>
        <v>#DIV/0!</v>
      </c>
      <c r="AU269" s="295" t="e">
        <f t="shared" si="165"/>
        <v>#DIV/0!</v>
      </c>
      <c r="AV269" s="295" t="e">
        <f t="shared" si="165"/>
        <v>#DIV/0!</v>
      </c>
      <c r="AW269" s="295" t="e">
        <f t="shared" si="165"/>
        <v>#DIV/0!</v>
      </c>
      <c r="AX269" s="295" t="e">
        <f t="shared" si="165"/>
        <v>#DIV/0!</v>
      </c>
      <c r="AY269" s="295" t="e">
        <f t="shared" si="165"/>
        <v>#DIV/0!</v>
      </c>
      <c r="AZ269" s="295" t="e">
        <f t="shared" si="165"/>
        <v>#DIV/0!</v>
      </c>
      <c r="BA269" s="295" t="e">
        <f t="shared" si="165"/>
        <v>#DIV/0!</v>
      </c>
      <c r="BB269" s="295" t="e">
        <f t="shared" si="165"/>
        <v>#DIV/0!</v>
      </c>
      <c r="BC269" s="295" t="e">
        <f t="shared" si="165"/>
        <v>#DIV/0!</v>
      </c>
      <c r="BD269" s="295" t="e">
        <f t="shared" si="165"/>
        <v>#DIV/0!</v>
      </c>
      <c r="BE269" s="295" t="e">
        <f t="shared" si="165"/>
        <v>#DIV/0!</v>
      </c>
      <c r="BF269" s="295" t="e">
        <f t="shared" si="165"/>
        <v>#DIV/0!</v>
      </c>
      <c r="BG269" s="295" t="e">
        <f t="shared" si="165"/>
        <v>#DIV/0!</v>
      </c>
      <c r="BH269" s="295" t="e">
        <f t="shared" si="165"/>
        <v>#DIV/0!</v>
      </c>
      <c r="BI269" s="295" t="e">
        <f t="shared" si="165"/>
        <v>#DIV/0!</v>
      </c>
      <c r="BJ269" s="295" t="e">
        <f t="shared" si="165"/>
        <v>#DIV/0!</v>
      </c>
      <c r="BK269" s="295" t="e">
        <f t="shared" si="165"/>
        <v>#DIV/0!</v>
      </c>
      <c r="BL269" s="295" t="e">
        <f t="shared" si="165"/>
        <v>#DIV/0!</v>
      </c>
      <c r="BM269" s="295" t="e">
        <f t="shared" si="165"/>
        <v>#DIV/0!</v>
      </c>
      <c r="BN269" s="295" t="e">
        <f t="shared" si="165"/>
        <v>#DIV/0!</v>
      </c>
      <c r="BO269" s="295" t="e">
        <f t="shared" si="165"/>
        <v>#DIV/0!</v>
      </c>
      <c r="BP269" s="295" t="e">
        <f t="shared" si="165"/>
        <v>#DIV/0!</v>
      </c>
      <c r="BQ269" s="295" t="e">
        <f t="shared" si="165"/>
        <v>#DIV/0!</v>
      </c>
      <c r="BR269" s="295" t="e">
        <f t="shared" si="165"/>
        <v>#DIV/0!</v>
      </c>
      <c r="BS269" s="295" t="e">
        <f t="shared" si="165"/>
        <v>#DIV/0!</v>
      </c>
      <c r="BT269" s="295" t="e">
        <f t="shared" si="165"/>
        <v>#DIV/0!</v>
      </c>
      <c r="BU269" s="295" t="e">
        <f t="shared" si="165"/>
        <v>#DIV/0!</v>
      </c>
      <c r="BV269" s="295" t="e">
        <f t="shared" si="165"/>
        <v>#DIV/0!</v>
      </c>
      <c r="BW269" s="295" t="e">
        <f t="shared" si="165"/>
        <v>#DIV/0!</v>
      </c>
      <c r="BX269" s="295" t="e">
        <f t="shared" si="165"/>
        <v>#DIV/0!</v>
      </c>
      <c r="BY269" s="295" t="e">
        <f t="shared" ref="BY269:DA269" si="166">BY266*100/$C$5</f>
        <v>#DIV/0!</v>
      </c>
      <c r="BZ269" s="295" t="e">
        <f t="shared" si="166"/>
        <v>#DIV/0!</v>
      </c>
      <c r="CA269" s="295" t="e">
        <f t="shared" si="166"/>
        <v>#DIV/0!</v>
      </c>
      <c r="CB269" s="295" t="e">
        <f t="shared" si="166"/>
        <v>#DIV/0!</v>
      </c>
      <c r="CC269" s="295" t="e">
        <f t="shared" si="166"/>
        <v>#DIV/0!</v>
      </c>
      <c r="CD269" s="295" t="e">
        <f t="shared" si="166"/>
        <v>#DIV/0!</v>
      </c>
      <c r="CE269" s="295" t="e">
        <f t="shared" si="166"/>
        <v>#DIV/0!</v>
      </c>
      <c r="CF269" s="295" t="e">
        <f t="shared" si="166"/>
        <v>#DIV/0!</v>
      </c>
      <c r="CG269" s="295" t="e">
        <f t="shared" si="166"/>
        <v>#DIV/0!</v>
      </c>
      <c r="CH269" s="295" t="e">
        <f t="shared" si="166"/>
        <v>#DIV/0!</v>
      </c>
      <c r="CI269" s="295" t="e">
        <f t="shared" si="166"/>
        <v>#DIV/0!</v>
      </c>
      <c r="CJ269" s="295" t="e">
        <f t="shared" si="166"/>
        <v>#DIV/0!</v>
      </c>
      <c r="CK269" s="295" t="e">
        <f t="shared" si="166"/>
        <v>#DIV/0!</v>
      </c>
      <c r="CL269" s="295" t="e">
        <f t="shared" si="166"/>
        <v>#DIV/0!</v>
      </c>
      <c r="CM269" s="295" t="e">
        <f t="shared" si="166"/>
        <v>#DIV/0!</v>
      </c>
      <c r="CN269" s="295" t="e">
        <f t="shared" si="166"/>
        <v>#DIV/0!</v>
      </c>
      <c r="CO269" s="295" t="e">
        <f t="shared" si="166"/>
        <v>#DIV/0!</v>
      </c>
      <c r="CP269" s="295" t="e">
        <f t="shared" si="166"/>
        <v>#DIV/0!</v>
      </c>
      <c r="CQ269" s="295" t="e">
        <f t="shared" si="166"/>
        <v>#DIV/0!</v>
      </c>
      <c r="CR269" s="295" t="e">
        <f t="shared" si="166"/>
        <v>#DIV/0!</v>
      </c>
      <c r="CS269" s="295" t="e">
        <f t="shared" si="166"/>
        <v>#DIV/0!</v>
      </c>
      <c r="CT269" s="295" t="e">
        <f t="shared" si="166"/>
        <v>#DIV/0!</v>
      </c>
      <c r="CU269" s="295" t="e">
        <f t="shared" si="166"/>
        <v>#DIV/0!</v>
      </c>
      <c r="CV269" s="295" t="e">
        <f t="shared" si="166"/>
        <v>#DIV/0!</v>
      </c>
      <c r="CW269" s="295" t="e">
        <f t="shared" si="166"/>
        <v>#DIV/0!</v>
      </c>
      <c r="CX269" s="295" t="e">
        <f t="shared" si="166"/>
        <v>#DIV/0!</v>
      </c>
      <c r="CY269" s="295" t="e">
        <f t="shared" si="166"/>
        <v>#DIV/0!</v>
      </c>
      <c r="CZ269" s="295" t="e">
        <f t="shared" si="166"/>
        <v>#DIV/0!</v>
      </c>
      <c r="DA269" s="295" t="e">
        <f t="shared" si="166"/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>
        <f t="shared" ref="M270:BX270" si="167">IF(M267=$G$278,90,IF((L270-M269)&lt;$I$275,$L$275,(L270-M269)))</f>
        <v>90</v>
      </c>
      <c r="N270" s="295" t="e">
        <f t="shared" si="167"/>
        <v>#DIV/0!</v>
      </c>
      <c r="O270" s="295" t="e">
        <f t="shared" si="167"/>
        <v>#DIV/0!</v>
      </c>
      <c r="P270" s="295">
        <f t="shared" si="167"/>
        <v>90</v>
      </c>
      <c r="Q270" s="295" t="e">
        <f t="shared" si="167"/>
        <v>#DIV/0!</v>
      </c>
      <c r="R270" s="295" t="e">
        <f t="shared" si="167"/>
        <v>#DIV/0!</v>
      </c>
      <c r="S270" s="295">
        <f t="shared" si="167"/>
        <v>90</v>
      </c>
      <c r="T270" s="295" t="e">
        <f t="shared" si="167"/>
        <v>#DIV/0!</v>
      </c>
      <c r="U270" s="295">
        <f t="shared" si="167"/>
        <v>90</v>
      </c>
      <c r="V270" s="295">
        <f t="shared" si="167"/>
        <v>89.999999986298235</v>
      </c>
      <c r="W270" s="295" t="e">
        <f t="shared" si="167"/>
        <v>#DIV/0!</v>
      </c>
      <c r="X270" s="295">
        <f t="shared" si="167"/>
        <v>90</v>
      </c>
      <c r="Y270" s="295" t="e">
        <f t="shared" si="167"/>
        <v>#DIV/0!</v>
      </c>
      <c r="Z270" s="295">
        <f t="shared" si="167"/>
        <v>90</v>
      </c>
      <c r="AA270" s="295" t="e">
        <f t="shared" si="167"/>
        <v>#DIV/0!</v>
      </c>
      <c r="AB270" s="295">
        <f t="shared" si="167"/>
        <v>90</v>
      </c>
      <c r="AC270" s="295" t="e">
        <f t="shared" si="167"/>
        <v>#DIV/0!</v>
      </c>
      <c r="AD270" s="295">
        <f t="shared" si="167"/>
        <v>90</v>
      </c>
      <c r="AE270" s="295" t="e">
        <f t="shared" si="167"/>
        <v>#DIV/0!</v>
      </c>
      <c r="AF270" s="295">
        <f t="shared" si="167"/>
        <v>90</v>
      </c>
      <c r="AG270" s="295" t="e">
        <f t="shared" si="167"/>
        <v>#DIV/0!</v>
      </c>
      <c r="AH270" s="295">
        <f t="shared" si="167"/>
        <v>90</v>
      </c>
      <c r="AI270" s="295" t="e">
        <f t="shared" si="167"/>
        <v>#DIV/0!</v>
      </c>
      <c r="AJ270" s="295">
        <f t="shared" si="167"/>
        <v>90</v>
      </c>
      <c r="AK270" s="295" t="e">
        <f t="shared" si="167"/>
        <v>#DIV/0!</v>
      </c>
      <c r="AL270" s="295">
        <f t="shared" si="167"/>
        <v>90</v>
      </c>
      <c r="AM270" s="295" t="e">
        <f t="shared" si="167"/>
        <v>#DIV/0!</v>
      </c>
      <c r="AN270" s="295">
        <f t="shared" si="167"/>
        <v>90</v>
      </c>
      <c r="AO270" s="295" t="e">
        <f t="shared" si="167"/>
        <v>#DIV/0!</v>
      </c>
      <c r="AP270" s="295">
        <f t="shared" si="167"/>
        <v>90</v>
      </c>
      <c r="AQ270" s="295" t="e">
        <f t="shared" si="167"/>
        <v>#DIV/0!</v>
      </c>
      <c r="AR270" s="295">
        <f t="shared" si="167"/>
        <v>90</v>
      </c>
      <c r="AS270" s="295" t="e">
        <f t="shared" si="167"/>
        <v>#DIV/0!</v>
      </c>
      <c r="AT270" s="295">
        <f t="shared" si="167"/>
        <v>90</v>
      </c>
      <c r="AU270" s="295" t="e">
        <f t="shared" si="167"/>
        <v>#DIV/0!</v>
      </c>
      <c r="AV270" s="295">
        <f t="shared" si="167"/>
        <v>90</v>
      </c>
      <c r="AW270" s="295" t="e">
        <f t="shared" si="167"/>
        <v>#DIV/0!</v>
      </c>
      <c r="AX270" s="295">
        <f t="shared" si="167"/>
        <v>90</v>
      </c>
      <c r="AY270" s="295" t="e">
        <f t="shared" si="167"/>
        <v>#DIV/0!</v>
      </c>
      <c r="AZ270" s="295">
        <f t="shared" si="167"/>
        <v>90</v>
      </c>
      <c r="BA270" s="295" t="e">
        <f t="shared" si="167"/>
        <v>#DIV/0!</v>
      </c>
      <c r="BB270" s="295">
        <f t="shared" si="167"/>
        <v>90</v>
      </c>
      <c r="BC270" s="295" t="e">
        <f t="shared" si="167"/>
        <v>#DIV/0!</v>
      </c>
      <c r="BD270" s="295">
        <f t="shared" si="167"/>
        <v>90</v>
      </c>
      <c r="BE270" s="295" t="e">
        <f t="shared" si="167"/>
        <v>#DIV/0!</v>
      </c>
      <c r="BF270" s="295">
        <f t="shared" si="167"/>
        <v>90</v>
      </c>
      <c r="BG270" s="295" t="e">
        <f t="shared" si="167"/>
        <v>#DIV/0!</v>
      </c>
      <c r="BH270" s="295">
        <f t="shared" si="167"/>
        <v>90</v>
      </c>
      <c r="BI270" s="295" t="e">
        <f t="shared" si="167"/>
        <v>#DIV/0!</v>
      </c>
      <c r="BJ270" s="295">
        <f t="shared" si="167"/>
        <v>90</v>
      </c>
      <c r="BK270" s="295" t="e">
        <f t="shared" si="167"/>
        <v>#DIV/0!</v>
      </c>
      <c r="BL270" s="295">
        <f t="shared" si="167"/>
        <v>90</v>
      </c>
      <c r="BM270" s="295" t="e">
        <f t="shared" si="167"/>
        <v>#DIV/0!</v>
      </c>
      <c r="BN270" s="295">
        <f t="shared" si="167"/>
        <v>90</v>
      </c>
      <c r="BO270" s="295" t="e">
        <f t="shared" si="167"/>
        <v>#DIV/0!</v>
      </c>
      <c r="BP270" s="295">
        <f t="shared" si="167"/>
        <v>90</v>
      </c>
      <c r="BQ270" s="295" t="e">
        <f t="shared" si="167"/>
        <v>#DIV/0!</v>
      </c>
      <c r="BR270" s="295">
        <f t="shared" si="167"/>
        <v>90</v>
      </c>
      <c r="BS270" s="295" t="e">
        <f t="shared" si="167"/>
        <v>#DIV/0!</v>
      </c>
      <c r="BT270" s="295">
        <f t="shared" si="167"/>
        <v>90</v>
      </c>
      <c r="BU270" s="295" t="e">
        <f t="shared" si="167"/>
        <v>#DIV/0!</v>
      </c>
      <c r="BV270" s="295">
        <f t="shared" si="167"/>
        <v>90</v>
      </c>
      <c r="BW270" s="295" t="e">
        <f t="shared" si="167"/>
        <v>#DIV/0!</v>
      </c>
      <c r="BX270" s="295">
        <f t="shared" si="167"/>
        <v>90</v>
      </c>
      <c r="BY270" s="295" t="e">
        <f t="shared" ref="BY270:DA270" si="168">IF(BY267=$G$278,90,IF((BX270-BY269)&lt;$I$275,$L$275,(BX270-BY269)))</f>
        <v>#DIV/0!</v>
      </c>
      <c r="BZ270" s="295">
        <f t="shared" si="168"/>
        <v>90</v>
      </c>
      <c r="CA270" s="295" t="e">
        <f t="shared" si="168"/>
        <v>#DIV/0!</v>
      </c>
      <c r="CB270" s="295">
        <f t="shared" si="168"/>
        <v>90</v>
      </c>
      <c r="CC270" s="295" t="e">
        <f t="shared" si="168"/>
        <v>#DIV/0!</v>
      </c>
      <c r="CD270" s="295">
        <f t="shared" si="168"/>
        <v>90</v>
      </c>
      <c r="CE270" s="295" t="e">
        <f t="shared" si="168"/>
        <v>#DIV/0!</v>
      </c>
      <c r="CF270" s="295">
        <f t="shared" si="168"/>
        <v>90</v>
      </c>
      <c r="CG270" s="295" t="e">
        <f t="shared" si="168"/>
        <v>#DIV/0!</v>
      </c>
      <c r="CH270" s="295">
        <f t="shared" si="168"/>
        <v>90</v>
      </c>
      <c r="CI270" s="295" t="e">
        <f t="shared" si="168"/>
        <v>#DIV/0!</v>
      </c>
      <c r="CJ270" s="295">
        <f t="shared" si="168"/>
        <v>90</v>
      </c>
      <c r="CK270" s="295" t="e">
        <f t="shared" si="168"/>
        <v>#DIV/0!</v>
      </c>
      <c r="CL270" s="295">
        <f t="shared" si="168"/>
        <v>90</v>
      </c>
      <c r="CM270" s="295" t="e">
        <f t="shared" si="168"/>
        <v>#DIV/0!</v>
      </c>
      <c r="CN270" s="295">
        <f t="shared" si="168"/>
        <v>90</v>
      </c>
      <c r="CO270" s="295" t="e">
        <f t="shared" si="168"/>
        <v>#DIV/0!</v>
      </c>
      <c r="CP270" s="295">
        <f t="shared" si="168"/>
        <v>90</v>
      </c>
      <c r="CQ270" s="295" t="e">
        <f t="shared" si="168"/>
        <v>#DIV/0!</v>
      </c>
      <c r="CR270" s="295">
        <f t="shared" si="168"/>
        <v>90</v>
      </c>
      <c r="CS270" s="295" t="e">
        <f t="shared" si="168"/>
        <v>#DIV/0!</v>
      </c>
      <c r="CT270" s="295">
        <f t="shared" si="168"/>
        <v>90</v>
      </c>
      <c r="CU270" s="295" t="e">
        <f t="shared" si="168"/>
        <v>#DIV/0!</v>
      </c>
      <c r="CV270" s="295">
        <f t="shared" si="168"/>
        <v>90</v>
      </c>
      <c r="CW270" s="295" t="e">
        <f t="shared" si="168"/>
        <v>#DIV/0!</v>
      </c>
      <c r="CX270" s="295">
        <f t="shared" si="168"/>
        <v>90</v>
      </c>
      <c r="CY270" s="295" t="e">
        <f t="shared" si="168"/>
        <v>#DIV/0!</v>
      </c>
      <c r="CZ270" s="295">
        <f t="shared" si="168"/>
        <v>90</v>
      </c>
      <c r="DA270" s="295" t="e">
        <f t="shared" si="168"/>
        <v>#DIV/0!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>
        <f>IF((M270=100),(M270-L270)/100*$C$3+$E$92,0)</f>
        <v>0</v>
      </c>
      <c r="N271" s="303" t="e">
        <f>IF((N270=100),(N270-M270)/100*$C$3+$E$92,0)</f>
        <v>#DIV/0!</v>
      </c>
      <c r="O271" s="303">
        <v>0</v>
      </c>
      <c r="P271" s="303">
        <f t="shared" ref="P271:CA271" si="169">IF((P270=100),(P270-O270)/100*$C$3+$E$92,0)</f>
        <v>0</v>
      </c>
      <c r="Q271" s="303" t="e">
        <f t="shared" si="169"/>
        <v>#DIV/0!</v>
      </c>
      <c r="R271" s="303" t="e">
        <f t="shared" si="169"/>
        <v>#DIV/0!</v>
      </c>
      <c r="S271" s="303">
        <f t="shared" si="169"/>
        <v>0</v>
      </c>
      <c r="T271" s="303" t="e">
        <f t="shared" si="169"/>
        <v>#DIV/0!</v>
      </c>
      <c r="U271" s="303">
        <f t="shared" si="169"/>
        <v>0</v>
      </c>
      <c r="V271" s="303">
        <f t="shared" si="169"/>
        <v>0</v>
      </c>
      <c r="W271" s="303" t="e">
        <f t="shared" si="169"/>
        <v>#DIV/0!</v>
      </c>
      <c r="X271" s="303">
        <f t="shared" si="169"/>
        <v>0</v>
      </c>
      <c r="Y271" s="303" t="e">
        <f t="shared" si="169"/>
        <v>#DIV/0!</v>
      </c>
      <c r="Z271" s="303">
        <f t="shared" si="169"/>
        <v>0</v>
      </c>
      <c r="AA271" s="303" t="e">
        <f t="shared" si="169"/>
        <v>#DIV/0!</v>
      </c>
      <c r="AB271" s="303">
        <f t="shared" si="169"/>
        <v>0</v>
      </c>
      <c r="AC271" s="303" t="e">
        <f t="shared" si="169"/>
        <v>#DIV/0!</v>
      </c>
      <c r="AD271" s="303">
        <f t="shared" si="169"/>
        <v>0</v>
      </c>
      <c r="AE271" s="303" t="e">
        <f t="shared" si="169"/>
        <v>#DIV/0!</v>
      </c>
      <c r="AF271" s="303">
        <f t="shared" si="169"/>
        <v>0</v>
      </c>
      <c r="AG271" s="303" t="e">
        <f t="shared" si="169"/>
        <v>#DIV/0!</v>
      </c>
      <c r="AH271" s="303">
        <f t="shared" si="169"/>
        <v>0</v>
      </c>
      <c r="AI271" s="303" t="e">
        <f t="shared" si="169"/>
        <v>#DIV/0!</v>
      </c>
      <c r="AJ271" s="303">
        <f t="shared" si="169"/>
        <v>0</v>
      </c>
      <c r="AK271" s="303" t="e">
        <f t="shared" si="169"/>
        <v>#DIV/0!</v>
      </c>
      <c r="AL271" s="303">
        <f t="shared" si="169"/>
        <v>0</v>
      </c>
      <c r="AM271" s="303" t="e">
        <f t="shared" si="169"/>
        <v>#DIV/0!</v>
      </c>
      <c r="AN271" s="303">
        <f t="shared" si="169"/>
        <v>0</v>
      </c>
      <c r="AO271" s="303" t="e">
        <f t="shared" si="169"/>
        <v>#DIV/0!</v>
      </c>
      <c r="AP271" s="303">
        <f t="shared" si="169"/>
        <v>0</v>
      </c>
      <c r="AQ271" s="303" t="e">
        <f t="shared" si="169"/>
        <v>#DIV/0!</v>
      </c>
      <c r="AR271" s="303">
        <f t="shared" si="169"/>
        <v>0</v>
      </c>
      <c r="AS271" s="303" t="e">
        <f t="shared" si="169"/>
        <v>#DIV/0!</v>
      </c>
      <c r="AT271" s="303">
        <f t="shared" si="169"/>
        <v>0</v>
      </c>
      <c r="AU271" s="303" t="e">
        <f t="shared" si="169"/>
        <v>#DIV/0!</v>
      </c>
      <c r="AV271" s="303">
        <f t="shared" si="169"/>
        <v>0</v>
      </c>
      <c r="AW271" s="303" t="e">
        <f t="shared" si="169"/>
        <v>#DIV/0!</v>
      </c>
      <c r="AX271" s="303">
        <f t="shared" si="169"/>
        <v>0</v>
      </c>
      <c r="AY271" s="303" t="e">
        <f t="shared" si="169"/>
        <v>#DIV/0!</v>
      </c>
      <c r="AZ271" s="303">
        <f t="shared" si="169"/>
        <v>0</v>
      </c>
      <c r="BA271" s="303" t="e">
        <f t="shared" si="169"/>
        <v>#DIV/0!</v>
      </c>
      <c r="BB271" s="303">
        <f t="shared" si="169"/>
        <v>0</v>
      </c>
      <c r="BC271" s="303" t="e">
        <f t="shared" si="169"/>
        <v>#DIV/0!</v>
      </c>
      <c r="BD271" s="303">
        <f t="shared" si="169"/>
        <v>0</v>
      </c>
      <c r="BE271" s="303" t="e">
        <f t="shared" si="169"/>
        <v>#DIV/0!</v>
      </c>
      <c r="BF271" s="303">
        <f t="shared" si="169"/>
        <v>0</v>
      </c>
      <c r="BG271" s="303" t="e">
        <f t="shared" si="169"/>
        <v>#DIV/0!</v>
      </c>
      <c r="BH271" s="303">
        <f t="shared" si="169"/>
        <v>0</v>
      </c>
      <c r="BI271" s="303" t="e">
        <f t="shared" si="169"/>
        <v>#DIV/0!</v>
      </c>
      <c r="BJ271" s="303">
        <f t="shared" si="169"/>
        <v>0</v>
      </c>
      <c r="BK271" s="303" t="e">
        <f t="shared" si="169"/>
        <v>#DIV/0!</v>
      </c>
      <c r="BL271" s="303">
        <f t="shared" si="169"/>
        <v>0</v>
      </c>
      <c r="BM271" s="303" t="e">
        <f t="shared" si="169"/>
        <v>#DIV/0!</v>
      </c>
      <c r="BN271" s="303">
        <f t="shared" si="169"/>
        <v>0</v>
      </c>
      <c r="BO271" s="303" t="e">
        <f t="shared" si="169"/>
        <v>#DIV/0!</v>
      </c>
      <c r="BP271" s="303">
        <f t="shared" si="169"/>
        <v>0</v>
      </c>
      <c r="BQ271" s="303" t="e">
        <f t="shared" si="169"/>
        <v>#DIV/0!</v>
      </c>
      <c r="BR271" s="303">
        <f t="shared" si="169"/>
        <v>0</v>
      </c>
      <c r="BS271" s="303" t="e">
        <f t="shared" si="169"/>
        <v>#DIV/0!</v>
      </c>
      <c r="BT271" s="303">
        <f t="shared" si="169"/>
        <v>0</v>
      </c>
      <c r="BU271" s="303" t="e">
        <f t="shared" si="169"/>
        <v>#DIV/0!</v>
      </c>
      <c r="BV271" s="303">
        <f t="shared" si="169"/>
        <v>0</v>
      </c>
      <c r="BW271" s="303" t="e">
        <f t="shared" si="169"/>
        <v>#DIV/0!</v>
      </c>
      <c r="BX271" s="303">
        <f t="shared" si="169"/>
        <v>0</v>
      </c>
      <c r="BY271" s="303" t="e">
        <f t="shared" si="169"/>
        <v>#DIV/0!</v>
      </c>
      <c r="BZ271" s="303">
        <f t="shared" si="169"/>
        <v>0</v>
      </c>
      <c r="CA271" s="303" t="e">
        <f t="shared" si="169"/>
        <v>#DIV/0!</v>
      </c>
      <c r="CB271" s="303">
        <f t="shared" ref="CB271:DA271" si="170">IF((CB270=100),(CB270-CA270)/100*$C$3+$E$92,0)</f>
        <v>0</v>
      </c>
      <c r="CC271" s="303" t="e">
        <f t="shared" si="170"/>
        <v>#DIV/0!</v>
      </c>
      <c r="CD271" s="303">
        <f t="shared" si="170"/>
        <v>0</v>
      </c>
      <c r="CE271" s="303" t="e">
        <f t="shared" si="170"/>
        <v>#DIV/0!</v>
      </c>
      <c r="CF271" s="303">
        <f t="shared" si="170"/>
        <v>0</v>
      </c>
      <c r="CG271" s="303" t="e">
        <f t="shared" si="170"/>
        <v>#DIV/0!</v>
      </c>
      <c r="CH271" s="303">
        <f t="shared" si="170"/>
        <v>0</v>
      </c>
      <c r="CI271" s="303" t="e">
        <f t="shared" si="170"/>
        <v>#DIV/0!</v>
      </c>
      <c r="CJ271" s="303">
        <f t="shared" si="170"/>
        <v>0</v>
      </c>
      <c r="CK271" s="303" t="e">
        <f t="shared" si="170"/>
        <v>#DIV/0!</v>
      </c>
      <c r="CL271" s="303">
        <f t="shared" si="170"/>
        <v>0</v>
      </c>
      <c r="CM271" s="303" t="e">
        <f t="shared" si="170"/>
        <v>#DIV/0!</v>
      </c>
      <c r="CN271" s="303">
        <f t="shared" si="170"/>
        <v>0</v>
      </c>
      <c r="CO271" s="303" t="e">
        <f t="shared" si="170"/>
        <v>#DIV/0!</v>
      </c>
      <c r="CP271" s="303">
        <f t="shared" si="170"/>
        <v>0</v>
      </c>
      <c r="CQ271" s="303" t="e">
        <f t="shared" si="170"/>
        <v>#DIV/0!</v>
      </c>
      <c r="CR271" s="303">
        <f t="shared" si="170"/>
        <v>0</v>
      </c>
      <c r="CS271" s="303" t="e">
        <f t="shared" si="170"/>
        <v>#DIV/0!</v>
      </c>
      <c r="CT271" s="303">
        <f t="shared" si="170"/>
        <v>0</v>
      </c>
      <c r="CU271" s="303" t="e">
        <f t="shared" si="170"/>
        <v>#DIV/0!</v>
      </c>
      <c r="CV271" s="303">
        <f t="shared" si="170"/>
        <v>0</v>
      </c>
      <c r="CW271" s="303" t="e">
        <f t="shared" si="170"/>
        <v>#DIV/0!</v>
      </c>
      <c r="CX271" s="303">
        <f t="shared" si="170"/>
        <v>0</v>
      </c>
      <c r="CY271" s="303" t="e">
        <f t="shared" si="170"/>
        <v>#DIV/0!</v>
      </c>
      <c r="CZ271" s="303">
        <f t="shared" si="170"/>
        <v>0</v>
      </c>
      <c r="DA271" s="303" t="e">
        <f t="shared" si="170"/>
        <v>#DIV/0!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4.5" thickBot="1" x14ac:dyDescent="0.35">
      <c r="B273" s="74" t="s">
        <v>634</v>
      </c>
      <c r="C273" s="938">
        <v>2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939">
        <v>25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1.25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95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2.083333333333333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f>C274</f>
        <v>25</v>
      </c>
      <c r="G278" s="316">
        <f>E278*F278/60</f>
        <v>3.32125</v>
      </c>
      <c r="H278" s="528">
        <f>G278+C275</f>
        <v>4.57125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F282" s="655" t="s">
        <v>635</v>
      </c>
      <c r="AG282" s="655" t="s">
        <v>636</v>
      </c>
      <c r="AH282" s="300" t="e">
        <f>DB266</f>
        <v>#DIV/0!</v>
      </c>
      <c r="AI282" s="300" t="e">
        <f>AH282*14.5</f>
        <v>#DIV/0!</v>
      </c>
      <c r="AJ282" s="1104" t="e">
        <f>(AI282+AI283)</f>
        <v>#DIV/0!</v>
      </c>
    </row>
    <row r="283" spans="2:36" ht="14.5" thickBot="1" x14ac:dyDescent="0.35">
      <c r="AG283" s="655" t="s">
        <v>637</v>
      </c>
      <c r="AH283" s="300">
        <f>DB267</f>
        <v>149.45625000000007</v>
      </c>
      <c r="AI283" s="300">
        <f>AH283*14.5</f>
        <v>2167.1156250000008</v>
      </c>
      <c r="AJ283" s="1105"/>
    </row>
    <row r="284" spans="2:36" ht="14.5" thickBot="1" x14ac:dyDescent="0.35">
      <c r="AH284" s="300">
        <f>AH285*C275</f>
        <v>56.25</v>
      </c>
      <c r="AI284" s="300">
        <f>AH284*14.5</f>
        <v>815.625</v>
      </c>
    </row>
    <row r="285" spans="2:36" ht="14.5" thickBot="1" x14ac:dyDescent="0.35">
      <c r="AG285" s="672" t="s">
        <v>638</v>
      </c>
      <c r="AH285" s="673">
        <f>COUNTIF(L268:DA268,$C$275)</f>
        <v>45</v>
      </c>
    </row>
    <row r="286" spans="2:36" x14ac:dyDescent="0.25">
      <c r="AJ286" s="43">
        <v>3498.7490118966812</v>
      </c>
    </row>
    <row r="287" spans="2:36" x14ac:dyDescent="0.25">
      <c r="AJ287" s="121" t="e">
        <f>AJ282-AJ286</f>
        <v>#DIV/0!</v>
      </c>
    </row>
    <row r="290" spans="4:104" ht="13" thickBot="1" x14ac:dyDescent="0.3"/>
    <row r="291" spans="4:104" ht="13.5" thickBot="1" x14ac:dyDescent="0.35">
      <c r="L291" s="137" t="s">
        <v>443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543</v>
      </c>
      <c r="E292" s="134" t="s">
        <v>464</v>
      </c>
      <c r="F292" s="134" t="s">
        <v>442</v>
      </c>
      <c r="G292" s="141">
        <v>1</v>
      </c>
      <c r="H292" s="43">
        <v>2</v>
      </c>
      <c r="I292" s="43">
        <v>3</v>
      </c>
      <c r="J292" s="43">
        <f>I292+0.0000001</f>
        <v>3.0000000999999998</v>
      </c>
      <c r="K292" s="43">
        <v>4</v>
      </c>
      <c r="L292" s="43">
        <v>5</v>
      </c>
      <c r="M292" s="43">
        <f>L292+0.0000001</f>
        <v>5.0000001000000003</v>
      </c>
      <c r="N292" s="43">
        <v>6</v>
      </c>
      <c r="O292" s="43">
        <v>7</v>
      </c>
      <c r="P292" s="43">
        <v>8</v>
      </c>
      <c r="Q292" s="43">
        <f>P292+0.0000001</f>
        <v>8.0000000999999994</v>
      </c>
      <c r="R292" s="43">
        <v>9</v>
      </c>
      <c r="S292" s="43">
        <v>10</v>
      </c>
      <c r="T292" s="43">
        <v>11</v>
      </c>
      <c r="U292" s="43">
        <v>12</v>
      </c>
      <c r="V292" s="43">
        <v>13</v>
      </c>
      <c r="W292" s="43">
        <v>14</v>
      </c>
      <c r="X292" s="43">
        <v>15</v>
      </c>
      <c r="Y292" s="43">
        <v>16</v>
      </c>
      <c r="Z292" s="43">
        <v>17</v>
      </c>
      <c r="AA292" s="43">
        <v>18</v>
      </c>
      <c r="AB292" s="43">
        <v>19</v>
      </c>
      <c r="AC292" s="43">
        <v>20</v>
      </c>
      <c r="AD292" s="43">
        <v>21</v>
      </c>
      <c r="AE292" s="43">
        <v>22</v>
      </c>
      <c r="AF292" s="43">
        <v>23</v>
      </c>
      <c r="AG292" s="43">
        <v>24</v>
      </c>
      <c r="AH292" s="43">
        <v>25</v>
      </c>
      <c r="AI292" s="43">
        <v>26</v>
      </c>
      <c r="AJ292" s="43">
        <v>27</v>
      </c>
      <c r="AK292" s="43">
        <v>28</v>
      </c>
      <c r="AL292" s="43">
        <v>29</v>
      </c>
      <c r="AM292" s="46">
        <v>30</v>
      </c>
    </row>
    <row r="293" spans="4:104" x14ac:dyDescent="0.25">
      <c r="D293" s="43" t="s">
        <v>845</v>
      </c>
      <c r="E293" s="123">
        <v>40.106557222222214</v>
      </c>
      <c r="F293" s="123">
        <v>40.106557222222214</v>
      </c>
      <c r="G293" s="123">
        <v>36.553747222222214</v>
      </c>
      <c r="H293" s="123">
        <v>36.303747222222214</v>
      </c>
      <c r="I293" s="123">
        <v>36.303747222222214</v>
      </c>
      <c r="J293" s="123">
        <v>30.903747222222222</v>
      </c>
      <c r="K293" s="123">
        <v>30.903747222222222</v>
      </c>
      <c r="L293" s="123">
        <v>30.903747222222222</v>
      </c>
      <c r="M293" s="123">
        <v>30.903747222222222</v>
      </c>
      <c r="N293" s="123">
        <v>30.903747222222222</v>
      </c>
      <c r="O293" s="123">
        <v>30.903747222222222</v>
      </c>
      <c r="P293" s="123">
        <v>30.903747222222222</v>
      </c>
      <c r="Q293" s="123">
        <v>13.714547222222219</v>
      </c>
      <c r="R293" s="123">
        <v>13.714547222222219</v>
      </c>
      <c r="S293" s="123">
        <v>13.714547222222219</v>
      </c>
      <c r="T293" s="123">
        <v>13.714547222222219</v>
      </c>
      <c r="U293" s="123">
        <v>13.714547222222219</v>
      </c>
      <c r="V293" s="123">
        <v>13.714547222222219</v>
      </c>
      <c r="W293" s="123">
        <v>13.714547222222219</v>
      </c>
      <c r="X293" s="123">
        <v>13.714547222222219</v>
      </c>
      <c r="Y293" s="123">
        <v>13.714547222222219</v>
      </c>
      <c r="Z293" s="123">
        <v>13.714547222222219</v>
      </c>
      <c r="AA293" s="123">
        <v>13.714547222222219</v>
      </c>
      <c r="AB293" s="123">
        <v>13.714547222222219</v>
      </c>
      <c r="AC293" s="123">
        <v>13.714547222222219</v>
      </c>
      <c r="AD293" s="123">
        <v>13.714547222222219</v>
      </c>
      <c r="AE293" s="123">
        <v>13.714547222222219</v>
      </c>
      <c r="AF293" s="123">
        <v>13.714547222222219</v>
      </c>
      <c r="AG293" s="123">
        <v>13.714547222222219</v>
      </c>
      <c r="AH293" s="123">
        <v>13.714547222222219</v>
      </c>
      <c r="AI293" s="123">
        <v>13.714547222222219</v>
      </c>
      <c r="AJ293" s="123">
        <v>13.714547222222219</v>
      </c>
      <c r="AK293" s="123">
        <v>13.714547222222219</v>
      </c>
      <c r="AL293" s="123">
        <v>13.714547222222219</v>
      </c>
      <c r="AM293" s="123">
        <v>13.714547222222219</v>
      </c>
    </row>
    <row r="294" spans="4:104" x14ac:dyDescent="0.25">
      <c r="D294" s="43" t="s">
        <v>846</v>
      </c>
      <c r="E294" s="123">
        <v>40.106557222222214</v>
      </c>
      <c r="F294" s="123">
        <v>40.106557222222214</v>
      </c>
      <c r="G294" s="123">
        <v>36.553747222222214</v>
      </c>
      <c r="H294" s="123">
        <v>36.303747222222214</v>
      </c>
      <c r="I294" s="123">
        <v>36.303747222222214</v>
      </c>
      <c r="J294" s="123">
        <v>30.903747222222222</v>
      </c>
      <c r="K294" s="123">
        <v>30.903747222222222</v>
      </c>
      <c r="L294" s="123">
        <v>30.903747222222222</v>
      </c>
      <c r="M294" s="123">
        <v>30.903747222222222</v>
      </c>
      <c r="N294" s="123">
        <v>30.903747222222222</v>
      </c>
      <c r="O294" s="123">
        <v>30.903747222222222</v>
      </c>
      <c r="P294" s="123">
        <v>30.903747222222222</v>
      </c>
      <c r="Q294" s="123">
        <v>14.714547222222219</v>
      </c>
      <c r="R294" s="123">
        <v>14.714547222222219</v>
      </c>
      <c r="S294" s="123">
        <v>14.714547222222219</v>
      </c>
      <c r="T294" s="123">
        <v>14.714547222222219</v>
      </c>
      <c r="U294" s="123">
        <v>14.714547222222219</v>
      </c>
      <c r="V294" s="123">
        <v>14.714547222222219</v>
      </c>
      <c r="W294" s="123">
        <v>14.714547222222219</v>
      </c>
      <c r="X294" s="123">
        <v>14.714547222222219</v>
      </c>
      <c r="Y294" s="123">
        <v>14.714547222222219</v>
      </c>
      <c r="Z294" s="123">
        <v>14.714547222222219</v>
      </c>
      <c r="AA294" s="123">
        <v>14.714547222222219</v>
      </c>
      <c r="AB294" s="123">
        <v>14.714547222222219</v>
      </c>
      <c r="AC294" s="123">
        <v>14.714547222222219</v>
      </c>
      <c r="AD294" s="123">
        <v>14.714547222222219</v>
      </c>
      <c r="AE294" s="123">
        <v>14.714547222222219</v>
      </c>
      <c r="AF294" s="123">
        <v>14.714547222222219</v>
      </c>
      <c r="AG294" s="123">
        <v>14.714547222222219</v>
      </c>
      <c r="AH294" s="123">
        <v>14.714547222222219</v>
      </c>
      <c r="AI294" s="123">
        <v>14.714547222222219</v>
      </c>
      <c r="AJ294" s="123">
        <v>14.714547222222219</v>
      </c>
      <c r="AK294" s="123">
        <v>14.714547222222219</v>
      </c>
      <c r="AL294" s="123">
        <v>14.714547222222219</v>
      </c>
      <c r="AM294" s="123">
        <v>14.714547222222219</v>
      </c>
    </row>
    <row r="295" spans="4:104" x14ac:dyDescent="0.25">
      <c r="D295" s="43" t="s">
        <v>847</v>
      </c>
      <c r="E295" s="123">
        <v>40.106557222222214</v>
      </c>
      <c r="F295" s="123">
        <v>40.106557222222214</v>
      </c>
      <c r="G295" s="123">
        <v>36.553747222222214</v>
      </c>
      <c r="H295" s="123">
        <v>36.303747222222214</v>
      </c>
      <c r="I295" s="123">
        <v>36.303747222222214</v>
      </c>
      <c r="J295" s="123">
        <v>30.903747222222222</v>
      </c>
      <c r="K295" s="123">
        <v>30.903747222222222</v>
      </c>
      <c r="L295" s="123">
        <v>30.903747222222222</v>
      </c>
      <c r="M295" s="123">
        <v>30.903747222222222</v>
      </c>
      <c r="N295" s="123">
        <v>30.903747222222222</v>
      </c>
      <c r="O295" s="123">
        <v>30.903747222222222</v>
      </c>
      <c r="P295" s="123">
        <v>30.903747222222222</v>
      </c>
      <c r="Q295" s="123">
        <v>18.514547222222223</v>
      </c>
      <c r="R295" s="123">
        <v>18.514547222222223</v>
      </c>
      <c r="S295" s="123">
        <v>18.514547222222223</v>
      </c>
      <c r="T295" s="123">
        <v>18.514547222222223</v>
      </c>
      <c r="U295" s="123">
        <v>18.514547222222223</v>
      </c>
      <c r="V295" s="123">
        <v>18.514547222222223</v>
      </c>
      <c r="W295" s="123">
        <v>18.514547222222223</v>
      </c>
      <c r="X295" s="123">
        <v>18.514547222222223</v>
      </c>
      <c r="Y295" s="123">
        <v>18.514547222222223</v>
      </c>
      <c r="Z295" s="123">
        <v>18.514547222222223</v>
      </c>
      <c r="AA295" s="123">
        <v>18.514547222222223</v>
      </c>
      <c r="AB295" s="123">
        <v>18.514547222222223</v>
      </c>
      <c r="AC295" s="123">
        <v>18.514547222222223</v>
      </c>
      <c r="AD295" s="123">
        <v>18.514547222222223</v>
      </c>
      <c r="AE295" s="123">
        <v>18.514547222222223</v>
      </c>
      <c r="AF295" s="123">
        <v>18.514547222222223</v>
      </c>
      <c r="AG295" s="123">
        <v>18.514547222222223</v>
      </c>
      <c r="AH295" s="123">
        <v>18.514547222222223</v>
      </c>
      <c r="AI295" s="123">
        <v>18.514547222222223</v>
      </c>
      <c r="AJ295" s="123">
        <v>18.514547222222223</v>
      </c>
      <c r="AK295" s="123">
        <v>18.514547222222223</v>
      </c>
      <c r="AL295" s="123">
        <v>18.514547222222223</v>
      </c>
      <c r="AM295" s="123">
        <v>18.514547222222223</v>
      </c>
    </row>
    <row r="296" spans="4:104" x14ac:dyDescent="0.25">
      <c r="D296" s="43" t="s">
        <v>848</v>
      </c>
      <c r="E296" s="123">
        <v>40.106557222222214</v>
      </c>
      <c r="F296" s="123">
        <v>40.106557222222214</v>
      </c>
      <c r="G296" s="123">
        <v>36.553747222222214</v>
      </c>
      <c r="H296" s="123">
        <v>36.303747222222214</v>
      </c>
      <c r="I296" s="123">
        <v>36.303747222222214</v>
      </c>
      <c r="J296" s="123">
        <v>30.903747222222222</v>
      </c>
      <c r="K296" s="123">
        <v>30.903747222222222</v>
      </c>
      <c r="L296" s="123">
        <v>30.903747222222222</v>
      </c>
      <c r="M296" s="123">
        <v>30.903747222222222</v>
      </c>
      <c r="N296" s="123">
        <v>30.903747222222222</v>
      </c>
      <c r="O296" s="123">
        <v>30.903747222222222</v>
      </c>
      <c r="P296" s="123">
        <v>30.903747222222222</v>
      </c>
      <c r="Q296" s="123">
        <v>19.514547222222223</v>
      </c>
      <c r="R296" s="123">
        <v>19.514547222222223</v>
      </c>
      <c r="S296" s="123">
        <v>19.514547222222223</v>
      </c>
      <c r="T296" s="123">
        <v>19.514547222222223</v>
      </c>
      <c r="U296" s="123">
        <v>19.514547222222223</v>
      </c>
      <c r="V296" s="123">
        <v>19.514547222222223</v>
      </c>
      <c r="W296" s="123">
        <v>19.514547222222223</v>
      </c>
      <c r="X296" s="123">
        <v>19.514547222222223</v>
      </c>
      <c r="Y296" s="123">
        <v>19.514547222222223</v>
      </c>
      <c r="Z296" s="123">
        <v>19.514547222222223</v>
      </c>
      <c r="AA296" s="123">
        <v>19.514547222222223</v>
      </c>
      <c r="AB296" s="123">
        <v>19.514547222222223</v>
      </c>
      <c r="AC296" s="123">
        <v>19.514547222222223</v>
      </c>
      <c r="AD296" s="123">
        <v>19.514547222222223</v>
      </c>
      <c r="AE296" s="123">
        <v>19.514547222222223</v>
      </c>
      <c r="AF296" s="123">
        <v>19.514547222222223</v>
      </c>
      <c r="AG296" s="123">
        <v>19.514547222222223</v>
      </c>
      <c r="AH296" s="123">
        <v>19.514547222222223</v>
      </c>
      <c r="AI296" s="123">
        <v>19.514547222222223</v>
      </c>
      <c r="AJ296" s="123">
        <v>19.514547222222223</v>
      </c>
      <c r="AK296" s="123">
        <v>19.514547222222223</v>
      </c>
      <c r="AL296" s="123">
        <v>19.514547222222223</v>
      </c>
      <c r="AM296" s="123">
        <v>19.514547222222223</v>
      </c>
    </row>
    <row r="297" spans="4:104" x14ac:dyDescent="0.25">
      <c r="D297" s="43" t="s">
        <v>849</v>
      </c>
      <c r="E297" s="123">
        <v>40.106557222222214</v>
      </c>
      <c r="F297" s="123">
        <v>40.106557222222214</v>
      </c>
      <c r="G297" s="123">
        <v>36.553747222222214</v>
      </c>
      <c r="H297" s="123">
        <v>36.303747222222214</v>
      </c>
      <c r="I297" s="123">
        <v>36.303747222222214</v>
      </c>
      <c r="J297" s="123">
        <v>30.903747222222222</v>
      </c>
      <c r="K297" s="123">
        <v>30.903747222222222</v>
      </c>
      <c r="L297" s="123">
        <v>30.903747222222222</v>
      </c>
      <c r="M297" s="123">
        <v>30.903747222222222</v>
      </c>
      <c r="N297" s="123">
        <v>30.903747222222222</v>
      </c>
      <c r="O297" s="123">
        <v>30.903747222222222</v>
      </c>
      <c r="P297" s="123">
        <v>30.903747222222222</v>
      </c>
      <c r="Q297" s="123">
        <v>20.714547222222219</v>
      </c>
      <c r="R297" s="123">
        <v>20.714547222222219</v>
      </c>
      <c r="S297" s="123">
        <v>20.714547222222219</v>
      </c>
      <c r="T297" s="123">
        <v>20.714547222222219</v>
      </c>
      <c r="U297" s="123">
        <v>20.714547222222219</v>
      </c>
      <c r="V297" s="123">
        <v>20.714547222222219</v>
      </c>
      <c r="W297" s="123">
        <v>20.714547222222219</v>
      </c>
      <c r="X297" s="123">
        <v>20.714547222222219</v>
      </c>
      <c r="Y297" s="123">
        <v>20.714547222222219</v>
      </c>
      <c r="Z297" s="123">
        <v>20.714547222222219</v>
      </c>
      <c r="AA297" s="123">
        <v>20.714547222222219</v>
      </c>
      <c r="AB297" s="123">
        <v>20.714547222222219</v>
      </c>
      <c r="AC297" s="123">
        <v>20.714547222222219</v>
      </c>
      <c r="AD297" s="123">
        <v>20.714547222222219</v>
      </c>
      <c r="AE297" s="123">
        <v>20.714547222222219</v>
      </c>
      <c r="AF297" s="123">
        <v>20.714547222222219</v>
      </c>
      <c r="AG297" s="123">
        <v>20.714547222222219</v>
      </c>
      <c r="AH297" s="123">
        <v>20.714547222222219</v>
      </c>
      <c r="AI297" s="123">
        <v>20.714547222222219</v>
      </c>
      <c r="AJ297" s="123">
        <v>20.714547222222219</v>
      </c>
      <c r="AK297" s="123">
        <v>20.714547222222219</v>
      </c>
      <c r="AL297" s="123">
        <v>20.714547222222219</v>
      </c>
      <c r="AM297" s="123">
        <v>20.714547222222219</v>
      </c>
    </row>
    <row r="298" spans="4:104" x14ac:dyDescent="0.25">
      <c r="D298" s="43" t="s">
        <v>850</v>
      </c>
      <c r="E298" s="123">
        <v>40.106557222222214</v>
      </c>
      <c r="F298" s="123">
        <v>40.106557222222214</v>
      </c>
      <c r="G298" s="123">
        <v>36.553747222222214</v>
      </c>
      <c r="H298" s="123">
        <v>36.303747222222214</v>
      </c>
      <c r="I298" s="123">
        <v>36.303747222222214</v>
      </c>
      <c r="J298" s="123">
        <v>30.903747222222222</v>
      </c>
      <c r="K298" s="123">
        <v>30.903747222222222</v>
      </c>
      <c r="L298" s="123">
        <v>30.903747222222222</v>
      </c>
      <c r="M298" s="123">
        <v>30.903747222222222</v>
      </c>
      <c r="N298" s="123">
        <v>30.903747222222222</v>
      </c>
      <c r="O298" s="123">
        <v>30.903747222222222</v>
      </c>
      <c r="P298" s="123">
        <v>30.903747222222222</v>
      </c>
      <c r="Q298" s="123">
        <v>24.514547222222223</v>
      </c>
      <c r="R298" s="123">
        <v>24.514547222222223</v>
      </c>
      <c r="S298" s="123">
        <v>24.514547222222223</v>
      </c>
      <c r="T298" s="123">
        <v>24.514547222222223</v>
      </c>
      <c r="U298" s="123">
        <v>24.514547222222223</v>
      </c>
      <c r="V298" s="123">
        <v>24.514547222222223</v>
      </c>
      <c r="W298" s="123">
        <v>24.514547222222223</v>
      </c>
      <c r="X298" s="123">
        <v>24.514547222222223</v>
      </c>
      <c r="Y298" s="123">
        <v>24.514547222222223</v>
      </c>
      <c r="Z298" s="123">
        <v>24.514547222222223</v>
      </c>
      <c r="AA298" s="123">
        <v>24.514547222222223</v>
      </c>
      <c r="AB298" s="123">
        <v>24.514547222222223</v>
      </c>
      <c r="AC298" s="123">
        <v>24.514547222222223</v>
      </c>
      <c r="AD298" s="123">
        <v>24.514547222222223</v>
      </c>
      <c r="AE298" s="123">
        <v>24.514547222222223</v>
      </c>
      <c r="AF298" s="123">
        <v>24.514547222222223</v>
      </c>
      <c r="AG298" s="123">
        <v>24.514547222222223</v>
      </c>
      <c r="AH298" s="123">
        <v>24.514547222222223</v>
      </c>
      <c r="AI298" s="123">
        <v>24.514547222222223</v>
      </c>
      <c r="AJ298" s="123">
        <v>24.514547222222223</v>
      </c>
      <c r="AK298" s="123">
        <v>24.514547222222223</v>
      </c>
      <c r="AL298" s="123">
        <v>24.514547222222223</v>
      </c>
      <c r="AM298" s="123">
        <v>24.514547222222223</v>
      </c>
    </row>
    <row r="299" spans="4:104" x14ac:dyDescent="0.25">
      <c r="D299" s="43" t="s">
        <v>851</v>
      </c>
      <c r="E299" s="123">
        <v>40.106557222222214</v>
      </c>
      <c r="F299" s="123">
        <v>40.106557222222214</v>
      </c>
      <c r="G299" s="123">
        <v>36.553747222222214</v>
      </c>
      <c r="H299" s="123">
        <v>36.303747222222214</v>
      </c>
      <c r="I299" s="123">
        <v>36.303747222222214</v>
      </c>
      <c r="J299" s="123">
        <v>30.903747222222222</v>
      </c>
      <c r="K299" s="123">
        <v>30.903747222222222</v>
      </c>
      <c r="L299" s="123">
        <v>30.903747222222222</v>
      </c>
      <c r="M299" s="123">
        <v>30.903747222222222</v>
      </c>
      <c r="N299" s="123">
        <v>30.903747222222222</v>
      </c>
      <c r="O299" s="123">
        <v>30.903747222222222</v>
      </c>
      <c r="P299" s="123">
        <v>30.903747222222222</v>
      </c>
      <c r="Q299" s="123">
        <v>25.514547222222223</v>
      </c>
      <c r="R299" s="123">
        <v>25.514547222222223</v>
      </c>
      <c r="S299" s="123">
        <v>25.514547222222223</v>
      </c>
      <c r="T299" s="123">
        <v>25.514547222222223</v>
      </c>
      <c r="U299" s="123">
        <v>25.514547222222223</v>
      </c>
      <c r="V299" s="123">
        <v>25.514547222222223</v>
      </c>
      <c r="W299" s="123">
        <v>25.514547222222223</v>
      </c>
      <c r="X299" s="123">
        <v>25.514547222222223</v>
      </c>
      <c r="Y299" s="123">
        <v>25.514547222222223</v>
      </c>
      <c r="Z299" s="123">
        <v>25.514547222222223</v>
      </c>
      <c r="AA299" s="123">
        <v>25.514547222222223</v>
      </c>
      <c r="AB299" s="123">
        <v>25.514547222222223</v>
      </c>
      <c r="AC299" s="123">
        <v>25.514547222222223</v>
      </c>
      <c r="AD299" s="123">
        <v>25.514547222222223</v>
      </c>
      <c r="AE299" s="123">
        <v>25.514547222222223</v>
      </c>
      <c r="AF299" s="123">
        <v>25.514547222222223</v>
      </c>
      <c r="AG299" s="123">
        <v>25.514547222222223</v>
      </c>
      <c r="AH299" s="123">
        <v>25.514547222222223</v>
      </c>
      <c r="AI299" s="123">
        <v>25.514547222222223</v>
      </c>
      <c r="AJ299" s="123">
        <v>25.514547222222223</v>
      </c>
      <c r="AK299" s="123">
        <v>25.514547222222223</v>
      </c>
      <c r="AL299" s="123">
        <v>25.514547222222223</v>
      </c>
      <c r="AM299" s="123">
        <v>25.514547222222223</v>
      </c>
    </row>
    <row r="300" spans="4:104" x14ac:dyDescent="0.25"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</row>
    <row r="301" spans="4:104" x14ac:dyDescent="0.25">
      <c r="D301" s="43" t="s">
        <v>852</v>
      </c>
      <c r="E301" s="123">
        <v>66.506557222222227</v>
      </c>
      <c r="F301" s="123">
        <v>66.506557222222227</v>
      </c>
      <c r="G301" s="123">
        <v>62.953747222222219</v>
      </c>
      <c r="H301" s="123">
        <v>62.703747222222219</v>
      </c>
      <c r="I301" s="123">
        <v>62.703747222222219</v>
      </c>
      <c r="J301" s="123">
        <v>57.303747222222221</v>
      </c>
      <c r="K301" s="123">
        <v>57.303747222222221</v>
      </c>
      <c r="L301" s="123">
        <v>57.303747222222221</v>
      </c>
      <c r="M301" s="123">
        <v>57.303747222222221</v>
      </c>
      <c r="N301" s="123">
        <v>57.303747222222221</v>
      </c>
      <c r="O301" s="123">
        <v>57.303747222222221</v>
      </c>
      <c r="P301" s="123">
        <v>57.303747222222221</v>
      </c>
      <c r="Q301" s="123">
        <v>39.414547222222218</v>
      </c>
      <c r="R301" s="123">
        <v>39.414547222222218</v>
      </c>
      <c r="S301" s="123">
        <v>39.414547222222218</v>
      </c>
      <c r="T301" s="123">
        <v>39.414547222222218</v>
      </c>
      <c r="U301" s="123">
        <v>39.414547222222218</v>
      </c>
      <c r="V301" s="123">
        <v>39.414547222222218</v>
      </c>
      <c r="W301" s="123">
        <v>39.414547222222218</v>
      </c>
      <c r="X301" s="123">
        <v>39.414547222222218</v>
      </c>
      <c r="Y301" s="123">
        <v>39.414547222222218</v>
      </c>
      <c r="Z301" s="123">
        <v>39.414547222222218</v>
      </c>
      <c r="AA301" s="123">
        <v>39.414547222222218</v>
      </c>
      <c r="AB301" s="123">
        <v>39.414547222222218</v>
      </c>
      <c r="AC301" s="123">
        <v>39.414547222222218</v>
      </c>
      <c r="AD301" s="123">
        <v>39.414547222222218</v>
      </c>
      <c r="AE301" s="123">
        <v>39.414547222222218</v>
      </c>
      <c r="AF301" s="123">
        <v>39.414547222222218</v>
      </c>
      <c r="AG301" s="123">
        <v>39.414547222222218</v>
      </c>
      <c r="AH301" s="123">
        <v>39.414547222222218</v>
      </c>
      <c r="AI301" s="123">
        <v>39.414547222222218</v>
      </c>
      <c r="AJ301" s="123">
        <v>39.414547222222218</v>
      </c>
      <c r="AK301" s="123">
        <v>39.414547222222218</v>
      </c>
      <c r="AL301" s="123">
        <v>39.414547222222218</v>
      </c>
      <c r="AM301" s="123">
        <v>39.414547222222218</v>
      </c>
    </row>
    <row r="302" spans="4:104" ht="13" thickBot="1" x14ac:dyDescent="0.3">
      <c r="D302" s="43" t="s">
        <v>853</v>
      </c>
      <c r="E302" s="123">
        <v>66.506557222222227</v>
      </c>
      <c r="F302" s="123">
        <v>66.506557222222227</v>
      </c>
      <c r="G302" s="161">
        <v>62.953747222222219</v>
      </c>
      <c r="H302" s="123">
        <v>62.703747222222219</v>
      </c>
      <c r="I302" s="123">
        <v>62.703747222222219</v>
      </c>
      <c r="J302" s="123">
        <v>57.303747222222221</v>
      </c>
      <c r="K302" s="123">
        <v>57.303747222222221</v>
      </c>
      <c r="L302" s="123">
        <v>57.303747222222221</v>
      </c>
      <c r="M302" s="123">
        <v>57.303747222222221</v>
      </c>
      <c r="N302" s="123">
        <v>57.303747222222221</v>
      </c>
      <c r="O302" s="123">
        <v>57.303747222222221</v>
      </c>
      <c r="P302" s="123">
        <v>57.303747222222221</v>
      </c>
      <c r="Q302" s="123">
        <v>40.414547222222218</v>
      </c>
      <c r="R302" s="123">
        <v>40.414547222222218</v>
      </c>
      <c r="S302" s="123">
        <v>40.414547222222218</v>
      </c>
      <c r="T302" s="123">
        <v>40.414547222222218</v>
      </c>
      <c r="U302" s="123">
        <v>40.414547222222218</v>
      </c>
      <c r="V302" s="123">
        <v>40.414547222222218</v>
      </c>
      <c r="W302" s="123">
        <v>40.414547222222218</v>
      </c>
      <c r="X302" s="123">
        <v>40.414547222222218</v>
      </c>
      <c r="Y302" s="123">
        <v>40.414547222222218</v>
      </c>
      <c r="Z302" s="123">
        <v>40.414547222222218</v>
      </c>
      <c r="AA302" s="123">
        <v>40.414547222222218</v>
      </c>
      <c r="AB302" s="123">
        <v>40.414547222222218</v>
      </c>
      <c r="AC302" s="123">
        <v>40.414547222222218</v>
      </c>
      <c r="AD302" s="123">
        <v>40.414547222222218</v>
      </c>
      <c r="AE302" s="123">
        <v>40.414547222222218</v>
      </c>
      <c r="AF302" s="123">
        <v>40.414547222222218</v>
      </c>
      <c r="AG302" s="123">
        <v>40.414547222222218</v>
      </c>
      <c r="AH302" s="123">
        <v>40.414547222222218</v>
      </c>
      <c r="AI302" s="123">
        <v>40.414547222222218</v>
      </c>
      <c r="AJ302" s="123">
        <v>40.414547222222218</v>
      </c>
      <c r="AK302" s="123">
        <v>40.414547222222218</v>
      </c>
      <c r="AL302" s="123">
        <v>40.414547222222218</v>
      </c>
      <c r="AM302" s="123">
        <v>40.414547222222218</v>
      </c>
    </row>
    <row r="303" spans="4:104" x14ac:dyDescent="0.25">
      <c r="D303" s="43" t="s">
        <v>854</v>
      </c>
      <c r="E303" s="123">
        <v>66.506557222222227</v>
      </c>
      <c r="F303" s="123">
        <v>66.506557222222227</v>
      </c>
      <c r="G303" s="658">
        <v>62.953747222222219</v>
      </c>
      <c r="H303" s="123">
        <v>62.703747222222219</v>
      </c>
      <c r="I303" s="123">
        <v>62.703747222222219</v>
      </c>
      <c r="J303" s="123">
        <v>57.303747222222221</v>
      </c>
      <c r="K303" s="123">
        <v>57.303747222222221</v>
      </c>
      <c r="L303" s="123">
        <v>57.303747222222221</v>
      </c>
      <c r="M303" s="123">
        <v>57.303747222222221</v>
      </c>
      <c r="N303" s="123">
        <v>57.303747222222221</v>
      </c>
      <c r="O303" s="123">
        <v>57.303747222222221</v>
      </c>
      <c r="P303" s="123">
        <v>57.303747222222221</v>
      </c>
      <c r="Q303" s="123">
        <v>44.214547222222215</v>
      </c>
      <c r="R303" s="123">
        <v>44.214547222222215</v>
      </c>
      <c r="S303" s="123">
        <v>44.214547222222215</v>
      </c>
      <c r="T303" s="123">
        <v>44.214547222222215</v>
      </c>
      <c r="U303" s="123">
        <v>44.214547222222215</v>
      </c>
      <c r="V303" s="123">
        <v>44.214547222222215</v>
      </c>
      <c r="W303" s="123">
        <v>44.214547222222215</v>
      </c>
      <c r="X303" s="123">
        <v>44.214547222222215</v>
      </c>
      <c r="Y303" s="123">
        <v>44.214547222222215</v>
      </c>
      <c r="Z303" s="123">
        <v>44.214547222222215</v>
      </c>
      <c r="AA303" s="123">
        <v>44.214547222222215</v>
      </c>
      <c r="AB303" s="123">
        <v>44.214547222222215</v>
      </c>
      <c r="AC303" s="123">
        <v>44.214547222222215</v>
      </c>
      <c r="AD303" s="123">
        <v>44.214547222222215</v>
      </c>
      <c r="AE303" s="123">
        <v>44.214547222222215</v>
      </c>
      <c r="AF303" s="123">
        <v>44.214547222222215</v>
      </c>
      <c r="AG303" s="123">
        <v>44.214547222222215</v>
      </c>
      <c r="AH303" s="123">
        <v>44.214547222222215</v>
      </c>
      <c r="AI303" s="123">
        <v>44.214547222222215</v>
      </c>
      <c r="AJ303" s="123">
        <v>44.214547222222215</v>
      </c>
      <c r="AK303" s="123">
        <v>44.214547222222215</v>
      </c>
      <c r="AL303" s="123">
        <v>44.214547222222215</v>
      </c>
      <c r="AM303" s="123">
        <v>44.214547222222215</v>
      </c>
    </row>
    <row r="304" spans="4:104" x14ac:dyDescent="0.25">
      <c r="D304" s="43" t="s">
        <v>855</v>
      </c>
      <c r="E304" s="123">
        <v>66.506557222222227</v>
      </c>
      <c r="F304" s="123">
        <v>66.506557222222227</v>
      </c>
      <c r="G304" s="658">
        <v>62.953747222222219</v>
      </c>
      <c r="H304" s="123">
        <v>62.703747222222219</v>
      </c>
      <c r="I304" s="123">
        <v>62.703747222222219</v>
      </c>
      <c r="J304" s="123">
        <v>57.303747222222221</v>
      </c>
      <c r="K304" s="123">
        <v>57.303747222222221</v>
      </c>
      <c r="L304" s="123">
        <v>57.303747222222221</v>
      </c>
      <c r="M304" s="123">
        <v>57.303747222222221</v>
      </c>
      <c r="N304" s="123">
        <v>57.303747222222221</v>
      </c>
      <c r="O304" s="123">
        <v>57.303747222222221</v>
      </c>
      <c r="P304" s="123">
        <v>57.303747222222221</v>
      </c>
      <c r="Q304" s="123">
        <v>45.214547222222215</v>
      </c>
      <c r="R304" s="123">
        <v>45.214547222222215</v>
      </c>
      <c r="S304" s="123">
        <v>45.214547222222215</v>
      </c>
      <c r="T304" s="123">
        <v>45.214547222222215</v>
      </c>
      <c r="U304" s="123">
        <v>45.214547222222215</v>
      </c>
      <c r="V304" s="123">
        <v>45.214547222222215</v>
      </c>
      <c r="W304" s="123">
        <v>45.214547222222215</v>
      </c>
      <c r="X304" s="123">
        <v>45.214547222222215</v>
      </c>
      <c r="Y304" s="123">
        <v>45.214547222222215</v>
      </c>
      <c r="Z304" s="123">
        <v>45.214547222222215</v>
      </c>
      <c r="AA304" s="123">
        <v>45.214547222222215</v>
      </c>
      <c r="AB304" s="123">
        <v>45.214547222222215</v>
      </c>
      <c r="AC304" s="123">
        <v>45.214547222222215</v>
      </c>
      <c r="AD304" s="123">
        <v>45.214547222222215</v>
      </c>
      <c r="AE304" s="123">
        <v>45.214547222222215</v>
      </c>
      <c r="AF304" s="123">
        <v>45.214547222222215</v>
      </c>
      <c r="AG304" s="123">
        <v>45.214547222222215</v>
      </c>
      <c r="AH304" s="123">
        <v>45.214547222222215</v>
      </c>
      <c r="AI304" s="123">
        <v>45.214547222222215</v>
      </c>
      <c r="AJ304" s="123">
        <v>45.214547222222215</v>
      </c>
      <c r="AK304" s="123">
        <v>45.214547222222215</v>
      </c>
      <c r="AL304" s="123">
        <v>45.214547222222215</v>
      </c>
      <c r="AM304" s="123">
        <v>45.214547222222215</v>
      </c>
    </row>
    <row r="305" spans="4:105" x14ac:dyDescent="0.25">
      <c r="D305" s="43" t="s">
        <v>856</v>
      </c>
      <c r="E305" s="123">
        <v>66.506557222222227</v>
      </c>
      <c r="F305" s="123">
        <v>66.506557222222227</v>
      </c>
      <c r="G305" s="658">
        <v>62.953747222222219</v>
      </c>
      <c r="H305" s="123">
        <v>62.703747222222219</v>
      </c>
      <c r="I305" s="123">
        <v>62.703747222222219</v>
      </c>
      <c r="J305" s="123">
        <v>57.303747222222221</v>
      </c>
      <c r="K305" s="123">
        <v>57.303747222222221</v>
      </c>
      <c r="L305" s="123">
        <v>57.303747222222221</v>
      </c>
      <c r="M305" s="123">
        <v>57.303747222222221</v>
      </c>
      <c r="N305" s="123">
        <v>57.303747222222221</v>
      </c>
      <c r="O305" s="123">
        <v>57.303747222222221</v>
      </c>
      <c r="P305" s="123">
        <v>57.303747222222221</v>
      </c>
      <c r="Q305" s="123">
        <v>46.414547222222218</v>
      </c>
      <c r="R305" s="123">
        <v>46.414547222222218</v>
      </c>
      <c r="S305" s="123">
        <v>46.414547222222218</v>
      </c>
      <c r="T305" s="123">
        <v>46.414547222222218</v>
      </c>
      <c r="U305" s="123">
        <v>46.414547222222218</v>
      </c>
      <c r="V305" s="123">
        <v>46.414547222222218</v>
      </c>
      <c r="W305" s="123">
        <v>46.414547222222218</v>
      </c>
      <c r="X305" s="123">
        <v>46.414547222222218</v>
      </c>
      <c r="Y305" s="123">
        <v>46.414547222222218</v>
      </c>
      <c r="Z305" s="123">
        <v>46.414547222222218</v>
      </c>
      <c r="AA305" s="123">
        <v>46.414547222222218</v>
      </c>
      <c r="AB305" s="123">
        <v>46.414547222222218</v>
      </c>
      <c r="AC305" s="123">
        <v>46.414547222222218</v>
      </c>
      <c r="AD305" s="123">
        <v>46.414547222222218</v>
      </c>
      <c r="AE305" s="123">
        <v>46.414547222222218</v>
      </c>
      <c r="AF305" s="123">
        <v>46.414547222222218</v>
      </c>
      <c r="AG305" s="123">
        <v>46.414547222222218</v>
      </c>
      <c r="AH305" s="123">
        <v>46.414547222222218</v>
      </c>
      <c r="AI305" s="123">
        <v>46.414547222222218</v>
      </c>
      <c r="AJ305" s="123">
        <v>46.414547222222218</v>
      </c>
      <c r="AK305" s="123">
        <v>46.414547222222218</v>
      </c>
      <c r="AL305" s="123">
        <v>46.414547222222218</v>
      </c>
      <c r="AM305" s="123">
        <v>46.414547222222218</v>
      </c>
    </row>
    <row r="306" spans="4:105" x14ac:dyDescent="0.25">
      <c r="D306" s="43" t="s">
        <v>857</v>
      </c>
      <c r="E306" s="123">
        <v>66.506557222222227</v>
      </c>
      <c r="F306" s="123">
        <v>66.506557222222227</v>
      </c>
      <c r="G306" s="658">
        <v>62.953747222222219</v>
      </c>
      <c r="H306" s="123">
        <v>62.703747222222219</v>
      </c>
      <c r="I306" s="123">
        <v>62.703747222222219</v>
      </c>
      <c r="J306" s="123">
        <v>57.303747222222221</v>
      </c>
      <c r="K306" s="123">
        <v>57.303747222222221</v>
      </c>
      <c r="L306" s="123">
        <v>57.303747222222221</v>
      </c>
      <c r="M306" s="123">
        <v>57.303747222222221</v>
      </c>
      <c r="N306" s="123">
        <v>57.303747222222221</v>
      </c>
      <c r="O306" s="123">
        <v>57.303747222222221</v>
      </c>
      <c r="P306" s="123">
        <v>57.303747222222221</v>
      </c>
      <c r="Q306" s="123">
        <v>50.214547222222215</v>
      </c>
      <c r="R306" s="123">
        <v>50.214547222222215</v>
      </c>
      <c r="S306" s="123">
        <v>50.214547222222215</v>
      </c>
      <c r="T306" s="123">
        <v>50.214547222222215</v>
      </c>
      <c r="U306" s="123">
        <v>50.214547222222215</v>
      </c>
      <c r="V306" s="123">
        <v>50.214547222222215</v>
      </c>
      <c r="W306" s="123">
        <v>50.214547222222215</v>
      </c>
      <c r="X306" s="123">
        <v>50.214547222222215</v>
      </c>
      <c r="Y306" s="123">
        <v>50.214547222222215</v>
      </c>
      <c r="Z306" s="123">
        <v>50.214547222222215</v>
      </c>
      <c r="AA306" s="123">
        <v>50.214547222222215</v>
      </c>
      <c r="AB306" s="123">
        <v>50.214547222222215</v>
      </c>
      <c r="AC306" s="123">
        <v>50.214547222222215</v>
      </c>
      <c r="AD306" s="123">
        <v>50.214547222222215</v>
      </c>
      <c r="AE306" s="123">
        <v>50.214547222222215</v>
      </c>
      <c r="AF306" s="123">
        <v>50.214547222222215</v>
      </c>
      <c r="AG306" s="123">
        <v>50.214547222222215</v>
      </c>
      <c r="AH306" s="123">
        <v>50.214547222222215</v>
      </c>
      <c r="AI306" s="123">
        <v>50.214547222222215</v>
      </c>
      <c r="AJ306" s="123">
        <v>50.214547222222215</v>
      </c>
      <c r="AK306" s="123">
        <v>50.214547222222215</v>
      </c>
      <c r="AL306" s="123">
        <v>50.214547222222215</v>
      </c>
      <c r="AM306" s="123">
        <v>50.214547222222215</v>
      </c>
    </row>
    <row r="307" spans="4:105" x14ac:dyDescent="0.25">
      <c r="D307" s="43" t="s">
        <v>858</v>
      </c>
      <c r="E307" s="123">
        <v>66.506557222222227</v>
      </c>
      <c r="F307" s="123">
        <v>66.506557222222227</v>
      </c>
      <c r="G307" s="658">
        <v>62.953747222222219</v>
      </c>
      <c r="H307" s="123">
        <v>62.703747222222219</v>
      </c>
      <c r="I307" s="123">
        <v>62.703747222222219</v>
      </c>
      <c r="J307" s="123">
        <v>57.303747222222221</v>
      </c>
      <c r="K307" s="123">
        <v>57.303747222222221</v>
      </c>
      <c r="L307" s="123">
        <v>57.303747222222221</v>
      </c>
      <c r="M307" s="123">
        <v>57.303747222222221</v>
      </c>
      <c r="N307" s="123">
        <v>57.303747222222221</v>
      </c>
      <c r="O307" s="123">
        <v>57.303747222222221</v>
      </c>
      <c r="P307" s="123">
        <v>57.303747222222221</v>
      </c>
      <c r="Q307" s="123">
        <v>51.214547222222215</v>
      </c>
      <c r="R307" s="123">
        <v>51.214547222222215</v>
      </c>
      <c r="S307" s="123">
        <v>51.214547222222215</v>
      </c>
      <c r="T307" s="123">
        <v>51.214547222222215</v>
      </c>
      <c r="U307" s="123">
        <v>51.214547222222215</v>
      </c>
      <c r="V307" s="123">
        <v>51.214547222222215</v>
      </c>
      <c r="W307" s="123">
        <v>51.214547222222215</v>
      </c>
      <c r="X307" s="123">
        <v>51.214547222222215</v>
      </c>
      <c r="Y307" s="123">
        <v>51.214547222222215</v>
      </c>
      <c r="Z307" s="123">
        <v>51.214547222222215</v>
      </c>
      <c r="AA307" s="123">
        <v>51.214547222222215</v>
      </c>
      <c r="AB307" s="123">
        <v>51.214547222222215</v>
      </c>
      <c r="AC307" s="123">
        <v>51.214547222222215</v>
      </c>
      <c r="AD307" s="123">
        <v>51.214547222222215</v>
      </c>
      <c r="AE307" s="123">
        <v>51.214547222222215</v>
      </c>
      <c r="AF307" s="123">
        <v>51.214547222222215</v>
      </c>
      <c r="AG307" s="123">
        <v>51.214547222222215</v>
      </c>
      <c r="AH307" s="123">
        <v>51.214547222222215</v>
      </c>
      <c r="AI307" s="123">
        <v>51.214547222222215</v>
      </c>
      <c r="AJ307" s="123">
        <v>51.214547222222215</v>
      </c>
      <c r="AK307" s="123">
        <v>51.214547222222215</v>
      </c>
      <c r="AL307" s="123">
        <v>51.214547222222215</v>
      </c>
      <c r="AM307" s="123">
        <v>51.214547222222215</v>
      </c>
    </row>
    <row r="308" spans="4:105" x14ac:dyDescent="0.25"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</row>
    <row r="310" spans="4:105" ht="13" thickBot="1" x14ac:dyDescent="0.3"/>
    <row r="311" spans="4:105" ht="15" thickBot="1" x14ac:dyDescent="0.4">
      <c r="E311" s="412" t="s">
        <v>461</v>
      </c>
      <c r="F311" s="134" t="s">
        <v>465</v>
      </c>
      <c r="G311" s="134" t="s">
        <v>462</v>
      </c>
      <c r="H311" s="134" t="s">
        <v>463</v>
      </c>
      <c r="I311" s="134" t="s">
        <v>206</v>
      </c>
      <c r="J311" s="134" t="s">
        <v>464</v>
      </c>
      <c r="K311" s="134" t="s">
        <v>442</v>
      </c>
      <c r="L311" s="141">
        <v>1</v>
      </c>
      <c r="M311" s="43">
        <v>2</v>
      </c>
      <c r="N311" s="43">
        <v>3</v>
      </c>
      <c r="O311" s="43">
        <f>N311+0.0000001</f>
        <v>3.0000000999999998</v>
      </c>
      <c r="P311" s="43">
        <v>4</v>
      </c>
      <c r="Q311" s="43">
        <v>5</v>
      </c>
      <c r="R311" s="43">
        <f>Q311+0.0000001</f>
        <v>5.0000001000000003</v>
      </c>
      <c r="S311" s="43">
        <v>6</v>
      </c>
      <c r="T311" s="43">
        <v>7</v>
      </c>
      <c r="U311" s="43">
        <v>8</v>
      </c>
      <c r="V311" s="43">
        <f>U311+0.0000001</f>
        <v>8.0000000999999994</v>
      </c>
      <c r="W311" s="43">
        <v>9</v>
      </c>
      <c r="X311" s="43">
        <v>10</v>
      </c>
      <c r="Y311" s="43">
        <v>11</v>
      </c>
      <c r="Z311" s="43">
        <v>12</v>
      </c>
      <c r="AA311" s="43">
        <v>13</v>
      </c>
      <c r="AB311" s="43">
        <v>14</v>
      </c>
      <c r="AC311" s="43">
        <v>15</v>
      </c>
      <c r="AD311" s="43">
        <v>16</v>
      </c>
      <c r="AE311" s="43">
        <v>17</v>
      </c>
      <c r="AF311" s="43">
        <v>18</v>
      </c>
      <c r="AG311" s="43">
        <v>19</v>
      </c>
      <c r="AH311" s="43">
        <v>20</v>
      </c>
      <c r="AI311" s="43">
        <v>21</v>
      </c>
      <c r="AJ311" s="43">
        <v>22</v>
      </c>
      <c r="AK311" s="43">
        <v>23</v>
      </c>
      <c r="AL311" s="43">
        <v>24</v>
      </c>
      <c r="AM311" s="43">
        <v>25</v>
      </c>
      <c r="AN311" s="43">
        <v>26</v>
      </c>
      <c r="AO311" s="43">
        <v>27</v>
      </c>
      <c r="AP311" s="43">
        <v>28</v>
      </c>
      <c r="AQ311" s="43">
        <v>29</v>
      </c>
      <c r="AR311" s="46">
        <v>30</v>
      </c>
      <c r="AS311" s="287">
        <v>31</v>
      </c>
      <c r="AT311" s="287">
        <v>32</v>
      </c>
      <c r="AU311" s="287">
        <v>33</v>
      </c>
      <c r="AV311" s="287">
        <v>34</v>
      </c>
      <c r="AW311" s="287">
        <v>35</v>
      </c>
      <c r="AX311" s="287">
        <v>36</v>
      </c>
      <c r="AY311" s="287">
        <v>37</v>
      </c>
      <c r="AZ311" s="287">
        <v>38</v>
      </c>
      <c r="BA311" s="287">
        <v>39</v>
      </c>
      <c r="BB311" s="287">
        <v>40</v>
      </c>
      <c r="BC311" s="287">
        <v>41</v>
      </c>
      <c r="BD311" s="287">
        <v>42</v>
      </c>
      <c r="BE311" s="287">
        <v>43</v>
      </c>
      <c r="BF311" s="287">
        <v>44</v>
      </c>
      <c r="BG311" s="287">
        <v>45</v>
      </c>
      <c r="BH311" s="287">
        <v>46</v>
      </c>
      <c r="BI311" s="287">
        <v>47</v>
      </c>
      <c r="BJ311" s="287">
        <v>48</v>
      </c>
      <c r="BK311" s="287">
        <v>49</v>
      </c>
      <c r="BL311" s="287">
        <v>50</v>
      </c>
      <c r="BM311" s="287">
        <v>51</v>
      </c>
      <c r="BN311" s="287">
        <v>52</v>
      </c>
      <c r="BO311" s="287">
        <v>53</v>
      </c>
      <c r="BP311" s="287">
        <v>54</v>
      </c>
      <c r="BQ311" s="287">
        <v>55</v>
      </c>
      <c r="BR311" s="287">
        <v>56</v>
      </c>
      <c r="BS311" s="287">
        <v>57</v>
      </c>
      <c r="BT311" s="287">
        <v>58</v>
      </c>
      <c r="BU311" s="287">
        <v>59</v>
      </c>
      <c r="BV311" s="287">
        <v>60</v>
      </c>
      <c r="BW311" s="287">
        <v>61</v>
      </c>
      <c r="BX311" s="287">
        <v>62</v>
      </c>
      <c r="BY311" s="287">
        <v>63</v>
      </c>
      <c r="BZ311" s="287">
        <v>64</v>
      </c>
      <c r="CA311" s="287">
        <v>65</v>
      </c>
      <c r="CB311" s="287">
        <v>66</v>
      </c>
      <c r="CC311" s="287">
        <v>67</v>
      </c>
      <c r="CD311" s="287">
        <v>68</v>
      </c>
      <c r="CE311" s="287">
        <v>69</v>
      </c>
      <c r="CF311" s="287">
        <v>70</v>
      </c>
      <c r="CG311" s="287">
        <v>71</v>
      </c>
      <c r="CH311" s="287">
        <v>72</v>
      </c>
      <c r="CI311" s="287">
        <v>73</v>
      </c>
      <c r="CJ311" s="287">
        <v>74</v>
      </c>
      <c r="CK311" s="287">
        <v>75</v>
      </c>
      <c r="CL311" s="287">
        <v>76</v>
      </c>
      <c r="CM311" s="287">
        <v>77</v>
      </c>
      <c r="CN311" s="287">
        <v>78</v>
      </c>
      <c r="CO311" s="287">
        <v>79</v>
      </c>
      <c r="CP311" s="287">
        <v>80</v>
      </c>
      <c r="CQ311" s="287">
        <v>81</v>
      </c>
      <c r="CR311" s="287">
        <v>82</v>
      </c>
      <c r="CS311" s="287">
        <v>83</v>
      </c>
      <c r="CT311" s="287">
        <v>84</v>
      </c>
      <c r="CU311" s="287">
        <v>85</v>
      </c>
      <c r="CV311" s="287">
        <v>86</v>
      </c>
      <c r="CW311" s="287">
        <v>87</v>
      </c>
      <c r="CX311" s="287">
        <v>88</v>
      </c>
      <c r="CY311" s="287">
        <v>89</v>
      </c>
      <c r="CZ311" s="287">
        <v>90</v>
      </c>
      <c r="DA311" s="287">
        <v>91</v>
      </c>
    </row>
    <row r="312" spans="4:105" x14ac:dyDescent="0.25">
      <c r="D312" s="43" t="s">
        <v>859</v>
      </c>
      <c r="E312" s="121">
        <v>2012.5529800925926</v>
      </c>
      <c r="F312" s="121">
        <v>2012.5529800925926</v>
      </c>
      <c r="G312" s="121">
        <v>12.552980092592588</v>
      </c>
      <c r="H312" s="121">
        <v>12.552980092592588</v>
      </c>
      <c r="I312" s="121">
        <v>12.552980092592588</v>
      </c>
      <c r="J312" s="121">
        <v>12.552980092592588</v>
      </c>
      <c r="K312" s="121">
        <v>12.552980092592588</v>
      </c>
      <c r="L312" s="121">
        <v>12.552980092592588</v>
      </c>
      <c r="M312" s="121">
        <v>12.552980092592588</v>
      </c>
      <c r="N312" s="121">
        <v>12.552980092592588</v>
      </c>
      <c r="O312" s="121">
        <v>12.552980092592588</v>
      </c>
      <c r="P312" s="121">
        <v>12.552980092592588</v>
      </c>
      <c r="Q312" s="121">
        <v>12.552980092592588</v>
      </c>
      <c r="R312" s="121">
        <v>12.552980092592588</v>
      </c>
      <c r="S312" s="121">
        <v>12.552980092592588</v>
      </c>
      <c r="T312" s="121">
        <v>12.552980092592588</v>
      </c>
      <c r="U312" s="121">
        <v>12.552980092592588</v>
      </c>
      <c r="V312" s="121">
        <v>12.552980092592588</v>
      </c>
      <c r="W312" s="121">
        <v>12.552980092592588</v>
      </c>
      <c r="X312" s="121">
        <v>12.552980092592588</v>
      </c>
      <c r="Y312" s="121">
        <v>12.552980092592588</v>
      </c>
      <c r="Z312" s="121">
        <v>12.552980092592588</v>
      </c>
      <c r="AA312" s="121">
        <v>12.552980092592588</v>
      </c>
      <c r="AB312" s="121">
        <v>12.552980092592588</v>
      </c>
      <c r="AC312" s="121">
        <v>12.552980092592588</v>
      </c>
      <c r="AD312" s="121">
        <v>12.552980092592588</v>
      </c>
      <c r="AE312" s="121">
        <v>12.552980092592588</v>
      </c>
      <c r="AF312" s="121">
        <v>12.552980092592588</v>
      </c>
      <c r="AG312" s="121">
        <v>12.552980092592588</v>
      </c>
      <c r="AH312" s="121">
        <v>12.552980092592588</v>
      </c>
      <c r="AI312" s="121">
        <v>12.552980092592588</v>
      </c>
      <c r="AJ312" s="121">
        <v>12.552980092592588</v>
      </c>
      <c r="AK312" s="121">
        <v>12.552980092592588</v>
      </c>
      <c r="AL312" s="121">
        <v>12.552980092592588</v>
      </c>
      <c r="AM312" s="121">
        <v>12.552980092592588</v>
      </c>
      <c r="AN312" s="121">
        <v>12.552980092592588</v>
      </c>
      <c r="AO312" s="121">
        <v>12.552980092592588</v>
      </c>
      <c r="AP312" s="121">
        <v>12.552980092592588</v>
      </c>
      <c r="AQ312" s="121">
        <v>12.552980092592588</v>
      </c>
      <c r="AR312" s="121">
        <v>12.552980092592588</v>
      </c>
      <c r="AS312" s="121">
        <v>12.552980092592588</v>
      </c>
      <c r="AT312" s="121">
        <v>12.552980092592588</v>
      </c>
      <c r="AU312" s="121">
        <v>12.552980092592588</v>
      </c>
      <c r="AV312" s="121">
        <v>12.552980092592588</v>
      </c>
      <c r="AW312" s="121">
        <v>12.552980092592588</v>
      </c>
      <c r="AX312" s="121">
        <v>12.552980092592588</v>
      </c>
      <c r="AY312" s="121">
        <v>12.552980092592588</v>
      </c>
      <c r="AZ312" s="121">
        <v>12.552980092592588</v>
      </c>
      <c r="BA312" s="121">
        <v>12.552980092592588</v>
      </c>
      <c r="BB312" s="121">
        <v>12.552980092592588</v>
      </c>
      <c r="BC312" s="121">
        <v>12.552980092592588</v>
      </c>
      <c r="BD312" s="121">
        <v>12.552980092592588</v>
      </c>
      <c r="BE312" s="121">
        <v>12.552980092592588</v>
      </c>
      <c r="BF312" s="121">
        <v>12.552980092592588</v>
      </c>
      <c r="BG312" s="121">
        <v>12.552980092592588</v>
      </c>
      <c r="BH312" s="121">
        <v>12.552980092592588</v>
      </c>
      <c r="BI312" s="121">
        <v>12.552980092592588</v>
      </c>
      <c r="BJ312" s="121">
        <v>12.552980092592588</v>
      </c>
      <c r="BK312" s="121">
        <v>12.552980092592588</v>
      </c>
      <c r="BL312" s="121">
        <v>12.552980092592588</v>
      </c>
      <c r="BM312" s="121">
        <v>12.552980092592588</v>
      </c>
      <c r="BN312" s="121">
        <v>12.552980092592588</v>
      </c>
      <c r="BO312" s="121">
        <v>12.552980092592588</v>
      </c>
      <c r="BP312" s="121">
        <v>12.552980092592588</v>
      </c>
      <c r="BQ312" s="121">
        <v>12.552980092592588</v>
      </c>
      <c r="BR312" s="121">
        <v>12.552980092592588</v>
      </c>
      <c r="BS312" s="121">
        <v>12.552980092592588</v>
      </c>
      <c r="BT312" s="121">
        <v>12.552980092592588</v>
      </c>
      <c r="BU312" s="121">
        <v>12.552980092592588</v>
      </c>
      <c r="BV312" s="121">
        <v>12.552980092592588</v>
      </c>
      <c r="BW312" s="121">
        <v>12.552980092592588</v>
      </c>
      <c r="BX312" s="121">
        <v>12.552980092592588</v>
      </c>
      <c r="BY312" s="121">
        <v>12.552980092592588</v>
      </c>
      <c r="BZ312" s="121">
        <v>12.552980092592588</v>
      </c>
      <c r="CA312" s="121">
        <v>12.552980092592588</v>
      </c>
      <c r="CB312" s="121">
        <v>12.552980092592588</v>
      </c>
      <c r="CC312" s="121">
        <v>12.552980092592588</v>
      </c>
      <c r="CD312" s="121">
        <v>12.552980092592588</v>
      </c>
      <c r="CE312" s="121">
        <v>12.552980092592588</v>
      </c>
      <c r="CF312" s="121">
        <v>12.552980092592588</v>
      </c>
      <c r="CG312" s="121">
        <v>12.552980092592588</v>
      </c>
      <c r="CH312" s="121">
        <v>12.552980092592588</v>
      </c>
      <c r="CI312" s="121">
        <v>12.552980092592588</v>
      </c>
      <c r="CJ312" s="121">
        <v>12.552980092592588</v>
      </c>
      <c r="CK312" s="121">
        <v>12.552980092592588</v>
      </c>
      <c r="CL312" s="121">
        <v>12.552980092592588</v>
      </c>
      <c r="CM312" s="121">
        <v>12.552980092592588</v>
      </c>
      <c r="CN312" s="121">
        <v>12.552980092592588</v>
      </c>
      <c r="CO312" s="121">
        <v>12.552980092592588</v>
      </c>
      <c r="CP312" s="121">
        <v>12.552980092592588</v>
      </c>
      <c r="CQ312" s="121">
        <v>12.552980092592588</v>
      </c>
      <c r="CR312" s="121">
        <v>12.552980092592588</v>
      </c>
      <c r="CS312" s="121">
        <v>12.552980092592588</v>
      </c>
      <c r="CT312" s="121">
        <v>12.552980092592588</v>
      </c>
      <c r="CU312" s="121">
        <v>12.552980092592588</v>
      </c>
      <c r="CV312" s="121">
        <v>12.552980092592588</v>
      </c>
      <c r="CW312" s="121">
        <v>12.552980092592588</v>
      </c>
      <c r="CX312" s="121">
        <v>12.552980092592588</v>
      </c>
      <c r="CY312" s="121">
        <v>12.552980092592588</v>
      </c>
      <c r="CZ312" s="121">
        <v>12.552980092592588</v>
      </c>
    </row>
    <row r="313" spans="4:105" x14ac:dyDescent="0.25">
      <c r="D313" s="43" t="s">
        <v>860</v>
      </c>
      <c r="E313" s="121">
        <v>2014.1429800925926</v>
      </c>
      <c r="F313" s="121">
        <v>2014.1429800925926</v>
      </c>
      <c r="G313" s="121">
        <v>14.142980092592587</v>
      </c>
      <c r="H313" s="121">
        <v>14.142980092592587</v>
      </c>
      <c r="I313" s="121">
        <v>14.142980092592587</v>
      </c>
      <c r="J313" s="121">
        <v>14.142980092592587</v>
      </c>
      <c r="K313" s="121">
        <v>14.142980092592587</v>
      </c>
      <c r="L313" s="121">
        <v>14.142980092592587</v>
      </c>
      <c r="M313" s="121">
        <v>14.142980092592587</v>
      </c>
      <c r="N313" s="121">
        <v>14.142980092592587</v>
      </c>
      <c r="O313" s="121">
        <v>14.142980092592587</v>
      </c>
      <c r="P313" s="121">
        <v>14.142980092592587</v>
      </c>
      <c r="Q313" s="121">
        <v>14.142980092592587</v>
      </c>
      <c r="R313" s="121">
        <v>14.142980092592587</v>
      </c>
      <c r="S313" s="121">
        <v>14.142980092592587</v>
      </c>
      <c r="T313" s="121">
        <v>14.142980092592587</v>
      </c>
      <c r="U313" s="121">
        <v>14.142980092592587</v>
      </c>
      <c r="V313" s="121">
        <v>14.142980092592587</v>
      </c>
      <c r="W313" s="121">
        <v>14.142980092592587</v>
      </c>
      <c r="X313" s="121">
        <v>14.142980092592587</v>
      </c>
      <c r="Y313" s="121">
        <v>14.142980092592587</v>
      </c>
      <c r="Z313" s="121">
        <v>14.142980092592587</v>
      </c>
      <c r="AA313" s="121">
        <v>14.142980092592587</v>
      </c>
      <c r="AB313" s="121">
        <v>14.142980092592587</v>
      </c>
      <c r="AC313" s="121">
        <v>14.142980092592587</v>
      </c>
      <c r="AD313" s="121">
        <v>14.142980092592587</v>
      </c>
      <c r="AE313" s="121">
        <v>14.142980092592587</v>
      </c>
      <c r="AF313" s="121">
        <v>14.142980092592587</v>
      </c>
      <c r="AG313" s="121">
        <v>14.142980092592587</v>
      </c>
      <c r="AH313" s="121">
        <v>14.142980092592587</v>
      </c>
      <c r="AI313" s="121">
        <v>14.142980092592587</v>
      </c>
      <c r="AJ313" s="121">
        <v>14.142980092592587</v>
      </c>
      <c r="AK313" s="121">
        <v>14.142980092592587</v>
      </c>
      <c r="AL313" s="121">
        <v>14.142980092592587</v>
      </c>
      <c r="AM313" s="121">
        <v>14.142980092592587</v>
      </c>
      <c r="AN313" s="121">
        <v>14.142980092592587</v>
      </c>
      <c r="AO313" s="121">
        <v>14.142980092592587</v>
      </c>
      <c r="AP313" s="121">
        <v>14.142980092592587</v>
      </c>
      <c r="AQ313" s="121">
        <v>14.142980092592587</v>
      </c>
      <c r="AR313" s="121">
        <v>14.142980092592587</v>
      </c>
      <c r="AS313" s="121">
        <v>14.142980092592587</v>
      </c>
      <c r="AT313" s="121">
        <v>14.142980092592587</v>
      </c>
      <c r="AU313" s="121">
        <v>14.142980092592587</v>
      </c>
      <c r="AV313" s="121">
        <v>14.142980092592587</v>
      </c>
      <c r="AW313" s="121">
        <v>14.142980092592587</v>
      </c>
      <c r="AX313" s="121">
        <v>14.142980092592587</v>
      </c>
      <c r="AY313" s="121">
        <v>14.142980092592587</v>
      </c>
      <c r="AZ313" s="121">
        <v>14.142980092592587</v>
      </c>
      <c r="BA313" s="121">
        <v>14.142980092592587</v>
      </c>
      <c r="BB313" s="121">
        <v>14.142980092592587</v>
      </c>
      <c r="BC313" s="121">
        <v>14.142980092592587</v>
      </c>
      <c r="BD313" s="121">
        <v>14.142980092592587</v>
      </c>
      <c r="BE313" s="121">
        <v>14.142980092592587</v>
      </c>
      <c r="BF313" s="121">
        <v>14.142980092592587</v>
      </c>
      <c r="BG313" s="121">
        <v>14.142980092592587</v>
      </c>
      <c r="BH313" s="121">
        <v>14.142980092592587</v>
      </c>
      <c r="BI313" s="121">
        <v>14.142980092592587</v>
      </c>
      <c r="BJ313" s="121">
        <v>14.142980092592587</v>
      </c>
      <c r="BK313" s="121">
        <v>14.142980092592587</v>
      </c>
      <c r="BL313" s="121">
        <v>14.142980092592587</v>
      </c>
      <c r="BM313" s="121">
        <v>14.142980092592587</v>
      </c>
      <c r="BN313" s="121">
        <v>14.142980092592587</v>
      </c>
      <c r="BO313" s="121">
        <v>14.142980092592587</v>
      </c>
      <c r="BP313" s="121">
        <v>14.142980092592587</v>
      </c>
      <c r="BQ313" s="121">
        <v>14.142980092592587</v>
      </c>
      <c r="BR313" s="121">
        <v>14.142980092592587</v>
      </c>
      <c r="BS313" s="121">
        <v>14.142980092592587</v>
      </c>
      <c r="BT313" s="121">
        <v>14.142980092592587</v>
      </c>
      <c r="BU313" s="121">
        <v>14.142980092592587</v>
      </c>
      <c r="BV313" s="121">
        <v>14.142980092592587</v>
      </c>
      <c r="BW313" s="121">
        <v>14.142980092592587</v>
      </c>
      <c r="BX313" s="121">
        <v>14.142980092592587</v>
      </c>
      <c r="BY313" s="121">
        <v>14.142980092592587</v>
      </c>
      <c r="BZ313" s="121">
        <v>14.142980092592587</v>
      </c>
      <c r="CA313" s="121">
        <v>14.142980092592587</v>
      </c>
      <c r="CB313" s="121">
        <v>14.142980092592587</v>
      </c>
      <c r="CC313" s="121">
        <v>14.142980092592587</v>
      </c>
      <c r="CD313" s="121">
        <v>14.142980092592587</v>
      </c>
      <c r="CE313" s="121">
        <v>14.142980092592587</v>
      </c>
      <c r="CF313" s="121">
        <v>14.142980092592587</v>
      </c>
      <c r="CG313" s="121">
        <v>14.142980092592587</v>
      </c>
      <c r="CH313" s="121">
        <v>14.142980092592587</v>
      </c>
      <c r="CI313" s="121">
        <v>14.142980092592587</v>
      </c>
      <c r="CJ313" s="121">
        <v>14.142980092592587</v>
      </c>
      <c r="CK313" s="121">
        <v>14.142980092592587</v>
      </c>
      <c r="CL313" s="121">
        <v>14.142980092592587</v>
      </c>
      <c r="CM313" s="121">
        <v>14.142980092592587</v>
      </c>
      <c r="CN313" s="121">
        <v>14.142980092592587</v>
      </c>
      <c r="CO313" s="121">
        <v>14.142980092592587</v>
      </c>
      <c r="CP313" s="121">
        <v>14.142980092592587</v>
      </c>
      <c r="CQ313" s="121">
        <v>14.142980092592587</v>
      </c>
      <c r="CR313" s="121">
        <v>14.142980092592587</v>
      </c>
      <c r="CS313" s="121">
        <v>14.142980092592587</v>
      </c>
      <c r="CT313" s="121">
        <v>14.142980092592587</v>
      </c>
      <c r="CU313" s="121">
        <v>14.142980092592587</v>
      </c>
      <c r="CV313" s="121">
        <v>14.142980092592587</v>
      </c>
      <c r="CW313" s="121">
        <v>14.142980092592587</v>
      </c>
      <c r="CX313" s="121">
        <v>14.142980092592587</v>
      </c>
      <c r="CY313" s="121">
        <v>14.142980092592587</v>
      </c>
      <c r="CZ313" s="121">
        <v>14.142980092592587</v>
      </c>
    </row>
    <row r="346" spans="4:16" x14ac:dyDescent="0.25">
      <c r="D346" s="43" t="s">
        <v>548</v>
      </c>
      <c r="P346" s="43" t="s">
        <v>549</v>
      </c>
    </row>
    <row r="347" spans="4:16" x14ac:dyDescent="0.25">
      <c r="D347" s="43" t="s">
        <v>545</v>
      </c>
      <c r="E347" s="121" t="s">
        <v>546</v>
      </c>
      <c r="P347" s="43" t="s">
        <v>550</v>
      </c>
    </row>
    <row r="348" spans="4:16" x14ac:dyDescent="0.25">
      <c r="D348" s="43" t="s">
        <v>558</v>
      </c>
    </row>
    <row r="351" spans="4:16" x14ac:dyDescent="0.25">
      <c r="D351" s="43" t="s">
        <v>209</v>
      </c>
      <c r="E351" s="121" t="s">
        <v>556</v>
      </c>
    </row>
    <row r="352" spans="4:16" x14ac:dyDescent="0.25">
      <c r="D352" s="43" t="s">
        <v>547</v>
      </c>
      <c r="E352" s="121" t="s">
        <v>556</v>
      </c>
    </row>
    <row r="353" spans="4:35" x14ac:dyDescent="0.25">
      <c r="D353" s="43" t="s">
        <v>557</v>
      </c>
      <c r="E353" s="121" t="s">
        <v>556</v>
      </c>
    </row>
    <row r="354" spans="4:35" ht="13" thickBot="1" x14ac:dyDescent="0.3"/>
    <row r="355" spans="4:35" ht="15" thickBot="1" x14ac:dyDescent="0.3">
      <c r="E355" s="529" t="s">
        <v>559</v>
      </c>
      <c r="F355" s="530" t="s">
        <v>560</v>
      </c>
      <c r="G355" s="530" t="s">
        <v>561</v>
      </c>
      <c r="H355" s="530" t="s">
        <v>562</v>
      </c>
      <c r="I355" s="43" t="s">
        <v>574</v>
      </c>
    </row>
    <row r="356" spans="4:35" ht="13" thickBot="1" x14ac:dyDescent="0.3"/>
    <row r="357" spans="4:35" ht="44" thickBot="1" x14ac:dyDescent="0.3">
      <c r="M357" s="531" t="s">
        <v>563</v>
      </c>
      <c r="N357" s="532" t="s">
        <v>418</v>
      </c>
      <c r="O357" s="532" t="s">
        <v>564</v>
      </c>
      <c r="P357" s="532" t="s">
        <v>565</v>
      </c>
      <c r="Q357" s="533">
        <v>400</v>
      </c>
      <c r="V357" s="1092" t="s">
        <v>628</v>
      </c>
      <c r="W357" s="1093"/>
      <c r="X357" s="639" t="s">
        <v>442</v>
      </c>
      <c r="Y357" s="639" t="s">
        <v>629</v>
      </c>
      <c r="Z357" s="639" t="s">
        <v>630</v>
      </c>
      <c r="AA357" s="640" t="s">
        <v>631</v>
      </c>
    </row>
    <row r="358" spans="4:35" ht="29.5" thickBot="1" x14ac:dyDescent="0.3">
      <c r="M358" s="531" t="s">
        <v>277</v>
      </c>
      <c r="N358" s="532" t="s">
        <v>566</v>
      </c>
      <c r="O358" s="532" t="s">
        <v>567</v>
      </c>
      <c r="P358" s="532"/>
      <c r="Q358" s="533">
        <v>43</v>
      </c>
      <c r="V358" s="1094" t="s">
        <v>543</v>
      </c>
      <c r="W358" s="641" t="s">
        <v>539</v>
      </c>
      <c r="X358" s="642">
        <v>28</v>
      </c>
      <c r="Y358" s="642">
        <v>24.5</v>
      </c>
      <c r="Z358" s="642">
        <v>19.8</v>
      </c>
      <c r="AA358" s="643">
        <v>5.3</v>
      </c>
    </row>
    <row r="359" spans="4:35" ht="29.5" thickBot="1" x14ac:dyDescent="0.3">
      <c r="M359" s="531" t="s">
        <v>211</v>
      </c>
      <c r="N359" s="532" t="s">
        <v>566</v>
      </c>
      <c r="O359" s="532" t="s">
        <v>568</v>
      </c>
      <c r="P359" s="532"/>
      <c r="Q359" s="533">
        <v>0.6</v>
      </c>
      <c r="V359" s="1095"/>
      <c r="W359" s="644" t="s">
        <v>540</v>
      </c>
      <c r="X359" s="645">
        <v>53.8</v>
      </c>
      <c r="Y359" s="645">
        <v>50.3</v>
      </c>
      <c r="Z359" s="645">
        <v>45.6</v>
      </c>
      <c r="AA359" s="646">
        <v>31.1</v>
      </c>
    </row>
    <row r="360" spans="4:35" ht="29.5" thickBot="1" x14ac:dyDescent="0.4">
      <c r="M360" s="531" t="s">
        <v>42</v>
      </c>
      <c r="N360" s="532" t="s">
        <v>566</v>
      </c>
      <c r="O360" s="532" t="s">
        <v>569</v>
      </c>
      <c r="P360" s="532"/>
      <c r="Q360" s="533">
        <v>3</v>
      </c>
      <c r="R360" s="43" t="s">
        <v>577</v>
      </c>
      <c r="V360"/>
      <c r="W360"/>
      <c r="X360" s="6"/>
      <c r="Y360" s="6"/>
      <c r="Z360" s="6"/>
      <c r="AA360" s="6"/>
    </row>
    <row r="361" spans="4:35" ht="29.5" thickBot="1" x14ac:dyDescent="0.3">
      <c r="M361" s="531" t="s">
        <v>405</v>
      </c>
      <c r="N361" s="532" t="s">
        <v>566</v>
      </c>
      <c r="O361" s="532" t="s">
        <v>570</v>
      </c>
      <c r="P361" s="532"/>
      <c r="Q361" s="533">
        <v>2</v>
      </c>
      <c r="V361" s="1096" t="s">
        <v>632</v>
      </c>
      <c r="W361" s="1097"/>
      <c r="X361" s="647" t="s">
        <v>442</v>
      </c>
      <c r="Y361" s="647" t="s">
        <v>629</v>
      </c>
      <c r="Z361" s="647" t="s">
        <v>630</v>
      </c>
      <c r="AA361" s="648" t="s">
        <v>631</v>
      </c>
      <c r="AE361" s="43" t="s">
        <v>639</v>
      </c>
      <c r="AH361" s="121" t="s">
        <v>642</v>
      </c>
      <c r="AI361" s="43" t="s">
        <v>643</v>
      </c>
    </row>
    <row r="362" spans="4:35" ht="58.5" thickBot="1" x14ac:dyDescent="0.3">
      <c r="E362" s="1142" t="s">
        <v>828</v>
      </c>
      <c r="F362" s="1144" t="s">
        <v>829</v>
      </c>
      <c r="G362" s="1145"/>
      <c r="H362" s="1146" t="s">
        <v>830</v>
      </c>
      <c r="I362" s="1147"/>
      <c r="M362" s="531" t="s">
        <v>73</v>
      </c>
      <c r="N362" s="532" t="s">
        <v>571</v>
      </c>
      <c r="O362" s="532" t="s">
        <v>572</v>
      </c>
      <c r="P362" s="532" t="s">
        <v>573</v>
      </c>
      <c r="Q362" s="533">
        <v>600</v>
      </c>
      <c r="V362" s="1098" t="s">
        <v>543</v>
      </c>
      <c r="W362" s="649" t="s">
        <v>539</v>
      </c>
      <c r="X362" s="642">
        <v>28</v>
      </c>
      <c r="Y362" s="642">
        <v>24.5</v>
      </c>
      <c r="Z362" s="642">
        <v>19.8</v>
      </c>
      <c r="AA362" s="643">
        <v>14</v>
      </c>
      <c r="AE362" s="43" t="s">
        <v>644</v>
      </c>
      <c r="AG362" s="43" t="s">
        <v>641</v>
      </c>
      <c r="AH362" s="121">
        <v>1030</v>
      </c>
      <c r="AI362" s="43">
        <v>1299</v>
      </c>
    </row>
    <row r="363" spans="4:35" ht="102" thickBot="1" x14ac:dyDescent="0.3">
      <c r="E363" s="1143"/>
      <c r="F363" s="847" t="s">
        <v>831</v>
      </c>
      <c r="G363" s="848" t="s">
        <v>832</v>
      </c>
      <c r="H363" s="849" t="s">
        <v>831</v>
      </c>
      <c r="I363" s="850" t="s">
        <v>832</v>
      </c>
      <c r="M363" s="531" t="s">
        <v>73</v>
      </c>
      <c r="N363" s="532" t="s">
        <v>421</v>
      </c>
      <c r="O363" s="532" t="s">
        <v>575</v>
      </c>
      <c r="P363" s="532"/>
      <c r="Q363" s="43" t="s">
        <v>576</v>
      </c>
      <c r="V363" s="1099"/>
      <c r="W363" s="650" t="s">
        <v>540</v>
      </c>
      <c r="X363" s="645">
        <v>53.8</v>
      </c>
      <c r="Y363" s="645">
        <v>50.3</v>
      </c>
      <c r="Z363" s="645">
        <v>45.6</v>
      </c>
      <c r="AA363" s="646">
        <v>39.9</v>
      </c>
      <c r="AH363" s="121">
        <v>3190</v>
      </c>
    </row>
    <row r="364" spans="4:35" ht="16" thickBot="1" x14ac:dyDescent="0.4">
      <c r="E364" s="851" t="s">
        <v>833</v>
      </c>
      <c r="F364" s="852">
        <v>1215.9306953878595</v>
      </c>
      <c r="G364" s="853">
        <v>7.1</v>
      </c>
      <c r="H364" s="854">
        <v>1486.1874926560595</v>
      </c>
      <c r="I364" s="855">
        <v>8.6999999999999993</v>
      </c>
      <c r="M364" s="531"/>
      <c r="N364" s="532"/>
      <c r="O364" s="532"/>
      <c r="P364" s="532"/>
      <c r="V364"/>
      <c r="W364"/>
      <c r="X364"/>
      <c r="Y364"/>
      <c r="Z364"/>
      <c r="AA364"/>
    </row>
    <row r="365" spans="4:35" ht="15.5" x14ac:dyDescent="0.35">
      <c r="E365" s="851" t="s">
        <v>834</v>
      </c>
      <c r="F365" s="856">
        <v>1208.2746954226595</v>
      </c>
      <c r="G365" s="857">
        <v>7.1</v>
      </c>
      <c r="H365" s="858">
        <v>1478.5314926908595</v>
      </c>
      <c r="I365" s="859">
        <v>8.6</v>
      </c>
      <c r="M365" s="121"/>
      <c r="V365" s="1100"/>
      <c r="W365" s="1101"/>
      <c r="X365" s="651" t="s">
        <v>442</v>
      </c>
      <c r="Y365" s="651" t="s">
        <v>629</v>
      </c>
      <c r="Z365" s="651" t="s">
        <v>630</v>
      </c>
      <c r="AA365" s="652" t="s">
        <v>631</v>
      </c>
      <c r="AD365" s="43" t="s">
        <v>645</v>
      </c>
      <c r="AF365" s="43" t="s">
        <v>641</v>
      </c>
      <c r="AG365" s="121">
        <v>1097</v>
      </c>
      <c r="AH365" s="43">
        <v>1366</v>
      </c>
    </row>
    <row r="366" spans="4:35" ht="15.5" x14ac:dyDescent="0.35">
      <c r="E366" s="851" t="s">
        <v>835</v>
      </c>
      <c r="F366" s="860">
        <v>1179.1818955548997</v>
      </c>
      <c r="G366" s="861">
        <v>6.9</v>
      </c>
      <c r="H366" s="862">
        <v>1449.4386928230992</v>
      </c>
      <c r="I366" s="863">
        <v>8.5</v>
      </c>
      <c r="V366" s="1102" t="s">
        <v>633</v>
      </c>
      <c r="W366" s="653" t="s">
        <v>539</v>
      </c>
      <c r="X366" s="642">
        <v>4.5999999999999996</v>
      </c>
      <c r="Y366" s="642">
        <v>4.5999999999999996</v>
      </c>
      <c r="Z366" s="642">
        <v>4.5999999999999996</v>
      </c>
      <c r="AA366" s="643">
        <v>4.5999999999999996</v>
      </c>
      <c r="AF366" s="43" t="s">
        <v>640</v>
      </c>
      <c r="AG366" s="121">
        <v>3224</v>
      </c>
    </row>
    <row r="367" spans="4:35" ht="16" thickBot="1" x14ac:dyDescent="0.4">
      <c r="E367" s="851" t="s">
        <v>836</v>
      </c>
      <c r="F367" s="864">
        <v>1169.9946955966595</v>
      </c>
      <c r="G367" s="865">
        <v>6.8</v>
      </c>
      <c r="H367" s="866">
        <v>1440.2514928648591</v>
      </c>
      <c r="I367" s="867">
        <v>8.4</v>
      </c>
      <c r="V367" s="1103"/>
      <c r="W367" s="654" t="s">
        <v>540</v>
      </c>
      <c r="X367" s="645">
        <v>5.14</v>
      </c>
      <c r="Y367" s="645">
        <v>5.14</v>
      </c>
      <c r="Z367" s="645">
        <v>5.14</v>
      </c>
      <c r="AA367" s="646">
        <v>5.14</v>
      </c>
      <c r="AG367" s="121"/>
    </row>
    <row r="368" spans="4:35" ht="15.5" x14ac:dyDescent="0.35">
      <c r="E368" s="851" t="s">
        <v>837</v>
      </c>
      <c r="F368" s="868">
        <v>1162.3386956314594</v>
      </c>
      <c r="G368" s="869">
        <v>6.8</v>
      </c>
      <c r="H368" s="870">
        <v>1432.5954928996598</v>
      </c>
      <c r="I368" s="871">
        <v>8.4</v>
      </c>
      <c r="AG368" s="121"/>
    </row>
    <row r="369" spans="5:35" ht="15.5" x14ac:dyDescent="0.35">
      <c r="E369" s="851" t="s">
        <v>838</v>
      </c>
      <c r="F369" s="872">
        <v>1133.2458957636998</v>
      </c>
      <c r="G369" s="873">
        <v>6.6</v>
      </c>
      <c r="H369" s="874">
        <v>1403.5026930318995</v>
      </c>
      <c r="I369" s="875">
        <v>8.1999999999999993</v>
      </c>
      <c r="AG369" s="43" t="s">
        <v>644</v>
      </c>
      <c r="AH369" s="43" t="s">
        <v>645</v>
      </c>
      <c r="AI369" s="43" t="s">
        <v>646</v>
      </c>
    </row>
    <row r="370" spans="5:35" ht="16" thickBot="1" x14ac:dyDescent="0.4">
      <c r="E370" s="876" t="s">
        <v>839</v>
      </c>
      <c r="F370" s="877">
        <v>1125.5898957984994</v>
      </c>
      <c r="G370" s="878">
        <v>6.6</v>
      </c>
      <c r="H370" s="879">
        <v>1395.8466930666993</v>
      </c>
      <c r="I370" s="880">
        <v>8.1999999999999993</v>
      </c>
      <c r="AF370" s="43" t="s">
        <v>640</v>
      </c>
      <c r="AG370" s="121">
        <v>3190</v>
      </c>
      <c r="AH370" s="121">
        <v>3224</v>
      </c>
      <c r="AI370" s="43">
        <v>3526</v>
      </c>
    </row>
    <row r="371" spans="5:35" ht="14.5" x14ac:dyDescent="0.35">
      <c r="E371"/>
      <c r="F371"/>
      <c r="G371"/>
      <c r="H371"/>
      <c r="I371"/>
    </row>
    <row r="372" spans="5:35" ht="14.5" x14ac:dyDescent="0.35">
      <c r="E372"/>
      <c r="F372"/>
      <c r="G372"/>
      <c r="H372"/>
      <c r="I372"/>
    </row>
    <row r="373" spans="5:35" ht="14.5" x14ac:dyDescent="0.35">
      <c r="E373"/>
      <c r="F373"/>
      <c r="G373"/>
      <c r="H373"/>
      <c r="I373"/>
    </row>
    <row r="374" spans="5:35" ht="15" thickBot="1" x14ac:dyDescent="0.4">
      <c r="E374"/>
      <c r="F374"/>
      <c r="G374"/>
      <c r="H374"/>
      <c r="I374"/>
    </row>
    <row r="375" spans="5:35" ht="101.5" x14ac:dyDescent="0.35">
      <c r="E375" s="881" t="s">
        <v>840</v>
      </c>
      <c r="F375" s="833" t="s">
        <v>841</v>
      </c>
      <c r="G375" s="834" t="s">
        <v>842</v>
      </c>
      <c r="H375"/>
      <c r="I375"/>
    </row>
    <row r="376" spans="5:35" ht="15.5" x14ac:dyDescent="0.35">
      <c r="E376" s="882" t="s">
        <v>833</v>
      </c>
      <c r="F376" s="883">
        <v>3661.6217121345376</v>
      </c>
      <c r="G376" s="884">
        <v>21.4</v>
      </c>
      <c r="H376"/>
      <c r="I376"/>
    </row>
    <row r="377" spans="5:35" ht="16" thickBot="1" x14ac:dyDescent="0.4">
      <c r="E377" s="885" t="s">
        <v>843</v>
      </c>
      <c r="F377" s="886">
        <v>3474.7805125451778</v>
      </c>
      <c r="G377" s="887">
        <v>20.3</v>
      </c>
      <c r="H377"/>
      <c r="I377"/>
    </row>
    <row r="401" spans="5:5" x14ac:dyDescent="0.25">
      <c r="E401" s="43"/>
    </row>
    <row r="402" spans="5:5" x14ac:dyDescent="0.25">
      <c r="E402" s="43"/>
    </row>
    <row r="403" spans="5:5" x14ac:dyDescent="0.25">
      <c r="E403" s="43"/>
    </row>
    <row r="404" spans="5:5" x14ac:dyDescent="0.25">
      <c r="E404" s="43"/>
    </row>
    <row r="405" spans="5:5" x14ac:dyDescent="0.25">
      <c r="E405" s="43"/>
    </row>
    <row r="406" spans="5:5" x14ac:dyDescent="0.25">
      <c r="E406" s="43"/>
    </row>
    <row r="407" spans="5:5" x14ac:dyDescent="0.25">
      <c r="E407" s="43"/>
    </row>
    <row r="408" spans="5:5" x14ac:dyDescent="0.25">
      <c r="E408" s="43"/>
    </row>
    <row r="409" spans="5:5" x14ac:dyDescent="0.25">
      <c r="E409" s="43"/>
    </row>
    <row r="410" spans="5:5" x14ac:dyDescent="0.25">
      <c r="E410" s="43"/>
    </row>
    <row r="411" spans="5:5" x14ac:dyDescent="0.25">
      <c r="E411" s="43"/>
    </row>
    <row r="412" spans="5:5" x14ac:dyDescent="0.25">
      <c r="E412" s="43"/>
    </row>
    <row r="413" spans="5:5" x14ac:dyDescent="0.25">
      <c r="E413" s="43"/>
    </row>
    <row r="414" spans="5:5" x14ac:dyDescent="0.25">
      <c r="E414" s="43"/>
    </row>
    <row r="415" spans="5:5" x14ac:dyDescent="0.25">
      <c r="E415" s="43"/>
    </row>
    <row r="416" spans="5:5" x14ac:dyDescent="0.25">
      <c r="E416" s="43"/>
    </row>
  </sheetData>
  <dataConsolidate link="1"/>
  <mergeCells count="107">
    <mergeCell ref="J1:T1"/>
    <mergeCell ref="E2:F2"/>
    <mergeCell ref="E3:I3"/>
    <mergeCell ref="E4:K4"/>
    <mergeCell ref="E5:U5"/>
    <mergeCell ref="E6:U6"/>
    <mergeCell ref="B49:B54"/>
    <mergeCell ref="C49:C51"/>
    <mergeCell ref="C52:C54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V365:W365"/>
    <mergeCell ref="V366:V367"/>
    <mergeCell ref="V357:W357"/>
    <mergeCell ref="V358:V359"/>
    <mergeCell ref="V361:W361"/>
    <mergeCell ref="E362:E363"/>
    <mergeCell ref="F362:G362"/>
    <mergeCell ref="H362:I362"/>
    <mergeCell ref="V362:V363"/>
  </mergeCells>
  <phoneticPr fontId="29" type="noConversion"/>
  <conditionalFormatting sqref="E217:AR217">
    <cfRule type="cellIs" dxfId="129" priority="5" operator="equal">
      <formula>90</formula>
    </cfRule>
  </conditionalFormatting>
  <conditionalFormatting sqref="E117:CZ117">
    <cfRule type="cellIs" dxfId="128" priority="22" operator="equal">
      <formula>100</formula>
    </cfRule>
  </conditionalFormatting>
  <conditionalFormatting sqref="E118:CZ118 E218:CZ218">
    <cfRule type="cellIs" dxfId="127" priority="21" operator="greaterThan">
      <formula>1</formula>
    </cfRule>
  </conditionalFormatting>
  <conditionalFormatting sqref="E121:CZ121">
    <cfRule type="cellIs" dxfId="126" priority="15" operator="equal">
      <formula>100</formula>
    </cfRule>
  </conditionalFormatting>
  <conditionalFormatting sqref="E122:CZ122">
    <cfRule type="cellIs" dxfId="125" priority="20" operator="greaterThan">
      <formula>1</formula>
    </cfRule>
  </conditionalFormatting>
  <conditionalFormatting sqref="E217:CZ217">
    <cfRule type="cellIs" dxfId="124" priority="6" operator="equal">
      <formula>100</formula>
    </cfRule>
  </conditionalFormatting>
  <conditionalFormatting sqref="E243:CZ243">
    <cfRule type="cellIs" dxfId="123" priority="13" operator="greaterThan">
      <formula>1</formula>
    </cfRule>
  </conditionalFormatting>
  <conditionalFormatting sqref="E271:DA271">
    <cfRule type="cellIs" dxfId="122" priority="14" operator="greaterThan">
      <formula>1</formula>
    </cfRule>
  </conditionalFormatting>
  <conditionalFormatting sqref="K242:AR242">
    <cfRule type="cellIs" dxfId="121" priority="11" operator="equal">
      <formula>90</formula>
    </cfRule>
  </conditionalFormatting>
  <conditionalFormatting sqref="K242:CZ242">
    <cfRule type="cellIs" dxfId="120" priority="12" operator="equal">
      <formula>100</formula>
    </cfRule>
  </conditionalFormatting>
  <conditionalFormatting sqref="K270:DA270">
    <cfRule type="cellIs" dxfId="119" priority="2" operator="equal">
      <formula>100</formula>
    </cfRule>
  </conditionalFormatting>
  <conditionalFormatting sqref="L214:AR215">
    <cfRule type="cellIs" dxfId="118" priority="8" operator="equal">
      <formula>$G$250</formula>
    </cfRule>
  </conditionalFormatting>
  <conditionalFormatting sqref="L215:AR215">
    <cfRule type="cellIs" dxfId="117" priority="7" operator="equal">
      <formula>$C$247</formula>
    </cfRule>
  </conditionalFormatting>
  <conditionalFormatting sqref="L239:AR240">
    <cfRule type="cellIs" dxfId="116" priority="10" operator="equal">
      <formula>$G$250</formula>
    </cfRule>
  </conditionalFormatting>
  <conditionalFormatting sqref="L240:AR240">
    <cfRule type="cellIs" dxfId="115" priority="9" operator="equal">
      <formula>$C$247</formula>
    </cfRule>
  </conditionalFormatting>
  <conditionalFormatting sqref="L126:CZ126">
    <cfRule type="cellIs" dxfId="114" priority="19" operator="equal">
      <formula>100</formula>
    </cfRule>
  </conditionalFormatting>
  <conditionalFormatting sqref="L127:CZ127">
    <cfRule type="cellIs" dxfId="113" priority="18" operator="greaterThan">
      <formula>1</formula>
    </cfRule>
  </conditionalFormatting>
  <conditionalFormatting sqref="L130:CZ130">
    <cfRule type="cellIs" dxfId="112" priority="17" operator="equal">
      <formula>100</formula>
    </cfRule>
  </conditionalFormatting>
  <conditionalFormatting sqref="L131:CZ131">
    <cfRule type="cellIs" dxfId="111" priority="16" operator="greaterThan">
      <formula>1</formula>
    </cfRule>
  </conditionalFormatting>
  <conditionalFormatting sqref="L267:DA268">
    <cfRule type="cellIs" dxfId="110" priority="4" operator="equal">
      <formula>$G$250</formula>
    </cfRule>
  </conditionalFormatting>
  <conditionalFormatting sqref="L268:DA268">
    <cfRule type="cellIs" dxfId="109" priority="3" operator="equal">
      <formula>$C$247</formula>
    </cfRule>
  </conditionalFormatting>
  <conditionalFormatting sqref="L270:DA270">
    <cfRule type="cellIs" dxfId="108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DD306-9C77-42F2-B811-25E8ACAF4955}">
  <dimension ref="A1:EB394"/>
  <sheetViews>
    <sheetView topLeftCell="B2" zoomScale="85" zoomScaleNormal="85" workbookViewId="0">
      <selection activeCell="J17" sqref="J17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59" style="43" customWidth="1"/>
    <col min="5" max="5" width="6.6328125" style="121" customWidth="1"/>
    <col min="6" max="24" width="6.632812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>
        <v>10</v>
      </c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0.2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>
        <v>1.2</v>
      </c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09" t="s">
        <v>466</v>
      </c>
      <c r="E17" s="426">
        <v>2000</v>
      </c>
      <c r="F17" s="426">
        <f>E17</f>
        <v>2000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09" t="s">
        <v>581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449</v>
      </c>
      <c r="E20" s="121">
        <f>'Customer Mode'!L49/1000</f>
        <v>0.76400000000000001</v>
      </c>
      <c r="F20" s="121">
        <f t="shared" ref="F20:U22" si="0">E20</f>
        <v>0.76400000000000001</v>
      </c>
      <c r="G20" s="121">
        <f t="shared" si="0"/>
        <v>0.76400000000000001</v>
      </c>
      <c r="H20" s="121">
        <f t="shared" si="0"/>
        <v>0.76400000000000001</v>
      </c>
      <c r="I20" s="121">
        <f t="shared" si="0"/>
        <v>0.76400000000000001</v>
      </c>
      <c r="J20" s="121">
        <f>I20</f>
        <v>0.76400000000000001</v>
      </c>
      <c r="K20" s="121">
        <f t="shared" si="0"/>
        <v>0.76400000000000001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09" t="s">
        <v>209</v>
      </c>
      <c r="F21" s="121">
        <f>E21</f>
        <v>0</v>
      </c>
      <c r="G21" s="121">
        <f t="shared" si="0"/>
        <v>0</v>
      </c>
      <c r="H21" s="121">
        <f t="shared" si="0"/>
        <v>0</v>
      </c>
      <c r="I21" s="121">
        <f t="shared" si="0"/>
        <v>0</v>
      </c>
      <c r="J21" s="121">
        <f t="shared" si="0"/>
        <v>0</v>
      </c>
      <c r="K21" s="121">
        <f t="shared" si="0"/>
        <v>0</v>
      </c>
      <c r="L21" s="121">
        <f t="shared" si="0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x14ac:dyDescent="0.25">
      <c r="C22" s="51"/>
      <c r="D22" s="409" t="s">
        <v>445</v>
      </c>
      <c r="F22" s="43">
        <f>E22</f>
        <v>0</v>
      </c>
      <c r="G22" s="43">
        <f>F22</f>
        <v>0</v>
      </c>
      <c r="H22" s="43">
        <f t="shared" si="0"/>
        <v>0</v>
      </c>
      <c r="I22" s="43">
        <f t="shared" si="0"/>
        <v>0</v>
      </c>
      <c r="J22" s="43">
        <f>I22</f>
        <v>0</v>
      </c>
      <c r="K22" s="43">
        <f t="shared" si="0"/>
        <v>0</v>
      </c>
      <c r="L22" s="43">
        <f t="shared" si="0"/>
        <v>0</v>
      </c>
      <c r="M22" s="43">
        <f t="shared" si="0"/>
        <v>0</v>
      </c>
      <c r="N22" s="43">
        <f t="shared" si="0"/>
        <v>0</v>
      </c>
      <c r="O22" s="43">
        <f t="shared" si="0"/>
        <v>0</v>
      </c>
      <c r="P22" s="43">
        <f t="shared" si="0"/>
        <v>0</v>
      </c>
      <c r="Q22" s="43">
        <f t="shared" si="0"/>
        <v>0</v>
      </c>
      <c r="R22" s="43">
        <f t="shared" si="0"/>
        <v>0</v>
      </c>
      <c r="S22" s="43">
        <f t="shared" si="0"/>
        <v>0</v>
      </c>
      <c r="T22" s="43">
        <f t="shared" si="0"/>
        <v>0</v>
      </c>
      <c r="U22" s="43">
        <f t="shared" si="0"/>
        <v>0</v>
      </c>
      <c r="V22" s="43">
        <f t="shared" ref="V22:AK23" si="1">U22</f>
        <v>0</v>
      </c>
      <c r="W22" s="43">
        <f t="shared" si="1"/>
        <v>0</v>
      </c>
      <c r="X22" s="43">
        <f t="shared" si="1"/>
        <v>0</v>
      </c>
      <c r="Y22" s="43">
        <f t="shared" si="1"/>
        <v>0</v>
      </c>
      <c r="Z22" s="43">
        <f t="shared" si="1"/>
        <v>0</v>
      </c>
      <c r="AA22" s="43">
        <f t="shared" si="1"/>
        <v>0</v>
      </c>
      <c r="AB22" s="43">
        <f t="shared" si="1"/>
        <v>0</v>
      </c>
      <c r="AC22" s="43">
        <f t="shared" si="1"/>
        <v>0</v>
      </c>
      <c r="AD22" s="43">
        <f t="shared" si="1"/>
        <v>0</v>
      </c>
      <c r="AE22" s="43">
        <f t="shared" si="1"/>
        <v>0</v>
      </c>
      <c r="AF22" s="43">
        <f t="shared" si="1"/>
        <v>0</v>
      </c>
      <c r="AG22" s="43">
        <f t="shared" si="1"/>
        <v>0</v>
      </c>
      <c r="AH22" s="43">
        <f t="shared" si="1"/>
        <v>0</v>
      </c>
      <c r="AI22" s="43">
        <f t="shared" si="1"/>
        <v>0</v>
      </c>
      <c r="AJ22" s="43">
        <f t="shared" si="1"/>
        <v>0</v>
      </c>
      <c r="AK22" s="43">
        <f t="shared" si="1"/>
        <v>0</v>
      </c>
      <c r="AL22" s="43">
        <f t="shared" ref="AL22:BA23" si="2">AK22</f>
        <v>0</v>
      </c>
      <c r="AM22" s="43">
        <f t="shared" si="2"/>
        <v>0</v>
      </c>
      <c r="AN22" s="43">
        <f t="shared" si="2"/>
        <v>0</v>
      </c>
      <c r="AO22" s="43">
        <f t="shared" si="2"/>
        <v>0</v>
      </c>
      <c r="AP22" s="43">
        <f t="shared" si="2"/>
        <v>0</v>
      </c>
      <c r="AQ22" s="43">
        <f t="shared" si="2"/>
        <v>0</v>
      </c>
      <c r="AR22" s="43">
        <f t="shared" si="2"/>
        <v>0</v>
      </c>
      <c r="AS22" s="43">
        <f t="shared" si="2"/>
        <v>0</v>
      </c>
      <c r="AT22" s="43">
        <f t="shared" si="2"/>
        <v>0</v>
      </c>
      <c r="AU22" s="43">
        <f t="shared" si="2"/>
        <v>0</v>
      </c>
      <c r="AV22" s="43">
        <f t="shared" si="2"/>
        <v>0</v>
      </c>
      <c r="AW22" s="43">
        <f t="shared" si="2"/>
        <v>0</v>
      </c>
      <c r="AX22" s="43">
        <f t="shared" si="2"/>
        <v>0</v>
      </c>
      <c r="AY22" s="43">
        <f t="shared" si="2"/>
        <v>0</v>
      </c>
      <c r="AZ22" s="43">
        <f t="shared" si="2"/>
        <v>0</v>
      </c>
      <c r="BA22" s="43">
        <f t="shared" si="2"/>
        <v>0</v>
      </c>
      <c r="BB22" s="43">
        <f t="shared" ref="BB22:BQ23" si="3">BA22</f>
        <v>0</v>
      </c>
      <c r="BC22" s="43">
        <f t="shared" si="3"/>
        <v>0</v>
      </c>
      <c r="BD22" s="43">
        <f t="shared" si="3"/>
        <v>0</v>
      </c>
      <c r="BE22" s="43">
        <f t="shared" si="3"/>
        <v>0</v>
      </c>
      <c r="BF22" s="43">
        <f t="shared" si="3"/>
        <v>0</v>
      </c>
      <c r="BG22" s="43">
        <f t="shared" si="3"/>
        <v>0</v>
      </c>
      <c r="BH22" s="43">
        <f t="shared" si="3"/>
        <v>0</v>
      </c>
      <c r="BI22" s="43">
        <f t="shared" si="3"/>
        <v>0</v>
      </c>
      <c r="BJ22" s="43">
        <f t="shared" si="3"/>
        <v>0</v>
      </c>
      <c r="BK22" s="43">
        <f t="shared" si="3"/>
        <v>0</v>
      </c>
      <c r="BL22" s="43">
        <f t="shared" si="3"/>
        <v>0</v>
      </c>
      <c r="BM22" s="43">
        <f t="shared" si="3"/>
        <v>0</v>
      </c>
      <c r="BN22" s="43">
        <f t="shared" si="3"/>
        <v>0</v>
      </c>
      <c r="BO22" s="43">
        <f t="shared" si="3"/>
        <v>0</v>
      </c>
      <c r="BP22" s="43">
        <f t="shared" si="3"/>
        <v>0</v>
      </c>
      <c r="BQ22" s="43">
        <f t="shared" si="3"/>
        <v>0</v>
      </c>
      <c r="BR22" s="43">
        <f t="shared" ref="BR22:CG23" si="4">BQ22</f>
        <v>0</v>
      </c>
      <c r="BS22" s="43">
        <f t="shared" si="4"/>
        <v>0</v>
      </c>
      <c r="BT22" s="43">
        <f t="shared" si="4"/>
        <v>0</v>
      </c>
      <c r="BU22" s="43">
        <f t="shared" si="4"/>
        <v>0</v>
      </c>
      <c r="BV22" s="43">
        <f t="shared" si="4"/>
        <v>0</v>
      </c>
      <c r="BW22" s="43">
        <f t="shared" si="4"/>
        <v>0</v>
      </c>
      <c r="BX22" s="43">
        <f t="shared" si="4"/>
        <v>0</v>
      </c>
      <c r="BY22" s="43">
        <f t="shared" si="4"/>
        <v>0</v>
      </c>
      <c r="BZ22" s="43">
        <f t="shared" si="4"/>
        <v>0</v>
      </c>
      <c r="CA22" s="43">
        <f t="shared" si="4"/>
        <v>0</v>
      </c>
      <c r="CB22" s="43">
        <f t="shared" si="4"/>
        <v>0</v>
      </c>
      <c r="CC22" s="43">
        <f t="shared" si="4"/>
        <v>0</v>
      </c>
      <c r="CD22" s="43">
        <f t="shared" si="4"/>
        <v>0</v>
      </c>
      <c r="CE22" s="43">
        <f t="shared" si="4"/>
        <v>0</v>
      </c>
      <c r="CF22" s="43">
        <f t="shared" si="4"/>
        <v>0</v>
      </c>
      <c r="CG22" s="43">
        <f t="shared" si="4"/>
        <v>0</v>
      </c>
      <c r="CH22" s="43">
        <f t="shared" ref="CH22:CW23" si="5">CG22</f>
        <v>0</v>
      </c>
      <c r="CI22" s="43">
        <f t="shared" si="5"/>
        <v>0</v>
      </c>
      <c r="CJ22" s="43">
        <f t="shared" si="5"/>
        <v>0</v>
      </c>
      <c r="CK22" s="43">
        <f t="shared" si="5"/>
        <v>0</v>
      </c>
      <c r="CL22" s="43">
        <f t="shared" si="5"/>
        <v>0</v>
      </c>
      <c r="CM22" s="43">
        <f t="shared" si="5"/>
        <v>0</v>
      </c>
      <c r="CN22" s="43">
        <f t="shared" si="5"/>
        <v>0</v>
      </c>
      <c r="CO22" s="43">
        <f t="shared" si="5"/>
        <v>0</v>
      </c>
      <c r="CP22" s="43">
        <f t="shared" si="5"/>
        <v>0</v>
      </c>
      <c r="CQ22" s="43">
        <f t="shared" si="5"/>
        <v>0</v>
      </c>
      <c r="CR22" s="43">
        <f t="shared" si="5"/>
        <v>0</v>
      </c>
      <c r="CS22" s="43">
        <f t="shared" si="5"/>
        <v>0</v>
      </c>
      <c r="CT22" s="43">
        <f t="shared" si="5"/>
        <v>0</v>
      </c>
      <c r="CU22" s="43">
        <f t="shared" si="5"/>
        <v>0</v>
      </c>
      <c r="CV22" s="43">
        <f t="shared" si="5"/>
        <v>0</v>
      </c>
      <c r="CW22" s="43">
        <f t="shared" si="5"/>
        <v>0</v>
      </c>
      <c r="CX22" s="43">
        <f t="shared" ref="CX22:CZ23" si="6">CW22</f>
        <v>0</v>
      </c>
      <c r="CY22" s="43">
        <f t="shared" si="6"/>
        <v>0</v>
      </c>
      <c r="CZ22" s="43">
        <f t="shared" si="6"/>
        <v>0</v>
      </c>
    </row>
    <row r="23" spans="3:104" ht="15.65" customHeight="1" x14ac:dyDescent="0.25">
      <c r="C23" s="51"/>
      <c r="D23" s="409" t="s">
        <v>446</v>
      </c>
      <c r="F23" s="43">
        <f t="shared" ref="F23:U23" si="7">E23</f>
        <v>0</v>
      </c>
      <c r="G23" s="43">
        <f t="shared" si="7"/>
        <v>0</v>
      </c>
      <c r="H23" s="43">
        <f t="shared" si="7"/>
        <v>0</v>
      </c>
      <c r="I23" s="43">
        <f t="shared" si="7"/>
        <v>0</v>
      </c>
      <c r="J23" s="43">
        <f>I23</f>
        <v>0</v>
      </c>
      <c r="K23" s="43">
        <f t="shared" si="7"/>
        <v>0</v>
      </c>
      <c r="L23" s="43">
        <f t="shared" si="7"/>
        <v>0</v>
      </c>
      <c r="M23" s="43">
        <f t="shared" si="7"/>
        <v>0</v>
      </c>
      <c r="N23" s="43">
        <f t="shared" si="7"/>
        <v>0</v>
      </c>
      <c r="O23" s="43">
        <f t="shared" si="7"/>
        <v>0</v>
      </c>
      <c r="P23" s="43">
        <f t="shared" si="7"/>
        <v>0</v>
      </c>
      <c r="Q23" s="43">
        <f t="shared" si="7"/>
        <v>0</v>
      </c>
      <c r="R23" s="43">
        <f t="shared" si="7"/>
        <v>0</v>
      </c>
      <c r="S23" s="43">
        <f t="shared" si="7"/>
        <v>0</v>
      </c>
      <c r="T23" s="43">
        <f t="shared" si="7"/>
        <v>0</v>
      </c>
      <c r="U23" s="43">
        <f t="shared" si="7"/>
        <v>0</v>
      </c>
      <c r="V23" s="43">
        <f t="shared" si="1"/>
        <v>0</v>
      </c>
      <c r="W23" s="43">
        <f t="shared" si="1"/>
        <v>0</v>
      </c>
      <c r="X23" s="43">
        <f t="shared" si="1"/>
        <v>0</v>
      </c>
      <c r="Y23" s="43">
        <f t="shared" si="1"/>
        <v>0</v>
      </c>
      <c r="Z23" s="43">
        <f t="shared" si="1"/>
        <v>0</v>
      </c>
      <c r="AA23" s="43">
        <f t="shared" si="1"/>
        <v>0</v>
      </c>
      <c r="AB23" s="43">
        <f t="shared" si="1"/>
        <v>0</v>
      </c>
      <c r="AC23" s="43">
        <f t="shared" si="1"/>
        <v>0</v>
      </c>
      <c r="AD23" s="43">
        <f t="shared" si="1"/>
        <v>0</v>
      </c>
      <c r="AE23" s="43">
        <f t="shared" si="1"/>
        <v>0</v>
      </c>
      <c r="AF23" s="43">
        <f t="shared" si="1"/>
        <v>0</v>
      </c>
      <c r="AG23" s="43">
        <f t="shared" si="1"/>
        <v>0</v>
      </c>
      <c r="AH23" s="43">
        <f t="shared" si="1"/>
        <v>0</v>
      </c>
      <c r="AI23" s="43">
        <f t="shared" si="1"/>
        <v>0</v>
      </c>
      <c r="AJ23" s="43">
        <f t="shared" si="1"/>
        <v>0</v>
      </c>
      <c r="AK23" s="43">
        <f t="shared" si="1"/>
        <v>0</v>
      </c>
      <c r="AL23" s="43">
        <f t="shared" si="2"/>
        <v>0</v>
      </c>
      <c r="AM23" s="43">
        <f t="shared" si="2"/>
        <v>0</v>
      </c>
      <c r="AN23" s="43">
        <f t="shared" si="2"/>
        <v>0</v>
      </c>
      <c r="AO23" s="43">
        <f t="shared" si="2"/>
        <v>0</v>
      </c>
      <c r="AP23" s="43">
        <f t="shared" si="2"/>
        <v>0</v>
      </c>
      <c r="AQ23" s="43">
        <f t="shared" si="2"/>
        <v>0</v>
      </c>
      <c r="AR23" s="43">
        <f t="shared" si="2"/>
        <v>0</v>
      </c>
      <c r="AS23" s="43">
        <f t="shared" si="2"/>
        <v>0</v>
      </c>
      <c r="AT23" s="43">
        <f t="shared" si="2"/>
        <v>0</v>
      </c>
      <c r="AU23" s="43">
        <f t="shared" si="2"/>
        <v>0</v>
      </c>
      <c r="AV23" s="43">
        <f t="shared" si="2"/>
        <v>0</v>
      </c>
      <c r="AW23" s="43">
        <f t="shared" si="2"/>
        <v>0</v>
      </c>
      <c r="AX23" s="43">
        <f t="shared" si="2"/>
        <v>0</v>
      </c>
      <c r="AY23" s="43">
        <f t="shared" si="2"/>
        <v>0</v>
      </c>
      <c r="AZ23" s="43">
        <f t="shared" si="2"/>
        <v>0</v>
      </c>
      <c r="BA23" s="43">
        <f t="shared" si="2"/>
        <v>0</v>
      </c>
      <c r="BB23" s="43">
        <f t="shared" si="3"/>
        <v>0</v>
      </c>
      <c r="BC23" s="43">
        <f t="shared" si="3"/>
        <v>0</v>
      </c>
      <c r="BD23" s="43">
        <f t="shared" si="3"/>
        <v>0</v>
      </c>
      <c r="BE23" s="43">
        <f t="shared" si="3"/>
        <v>0</v>
      </c>
      <c r="BF23" s="43">
        <f t="shared" si="3"/>
        <v>0</v>
      </c>
      <c r="BG23" s="43">
        <f t="shared" si="3"/>
        <v>0</v>
      </c>
      <c r="BH23" s="43">
        <f t="shared" si="3"/>
        <v>0</v>
      </c>
      <c r="BI23" s="43">
        <f t="shared" si="3"/>
        <v>0</v>
      </c>
      <c r="BJ23" s="43">
        <f t="shared" si="3"/>
        <v>0</v>
      </c>
      <c r="BK23" s="43">
        <f t="shared" si="3"/>
        <v>0</v>
      </c>
      <c r="BL23" s="43">
        <f t="shared" si="3"/>
        <v>0</v>
      </c>
      <c r="BM23" s="43">
        <f t="shared" si="3"/>
        <v>0</v>
      </c>
      <c r="BN23" s="43">
        <f t="shared" si="3"/>
        <v>0</v>
      </c>
      <c r="BO23" s="43">
        <f t="shared" si="3"/>
        <v>0</v>
      </c>
      <c r="BP23" s="43">
        <f t="shared" si="3"/>
        <v>0</v>
      </c>
      <c r="BQ23" s="43">
        <f t="shared" si="3"/>
        <v>0</v>
      </c>
      <c r="BR23" s="43">
        <f t="shared" si="4"/>
        <v>0</v>
      </c>
      <c r="BS23" s="43">
        <f t="shared" si="4"/>
        <v>0</v>
      </c>
      <c r="BT23" s="43">
        <f t="shared" si="4"/>
        <v>0</v>
      </c>
      <c r="BU23" s="43">
        <f t="shared" si="4"/>
        <v>0</v>
      </c>
      <c r="BV23" s="43">
        <f t="shared" si="4"/>
        <v>0</v>
      </c>
      <c r="BW23" s="43">
        <f t="shared" si="4"/>
        <v>0</v>
      </c>
      <c r="BX23" s="43">
        <f t="shared" si="4"/>
        <v>0</v>
      </c>
      <c r="BY23" s="43">
        <f t="shared" si="4"/>
        <v>0</v>
      </c>
      <c r="BZ23" s="43">
        <f t="shared" si="4"/>
        <v>0</v>
      </c>
      <c r="CA23" s="43">
        <f t="shared" si="4"/>
        <v>0</v>
      </c>
      <c r="CB23" s="43">
        <f t="shared" si="4"/>
        <v>0</v>
      </c>
      <c r="CC23" s="43">
        <f t="shared" si="4"/>
        <v>0</v>
      </c>
      <c r="CD23" s="43">
        <f t="shared" si="4"/>
        <v>0</v>
      </c>
      <c r="CE23" s="43">
        <f t="shared" si="4"/>
        <v>0</v>
      </c>
      <c r="CF23" s="43">
        <f t="shared" si="4"/>
        <v>0</v>
      </c>
      <c r="CG23" s="43">
        <f t="shared" si="4"/>
        <v>0</v>
      </c>
      <c r="CH23" s="43">
        <f t="shared" si="5"/>
        <v>0</v>
      </c>
      <c r="CI23" s="43">
        <f t="shared" si="5"/>
        <v>0</v>
      </c>
      <c r="CJ23" s="43">
        <f t="shared" si="5"/>
        <v>0</v>
      </c>
      <c r="CK23" s="43">
        <f t="shared" si="5"/>
        <v>0</v>
      </c>
      <c r="CL23" s="43">
        <f t="shared" si="5"/>
        <v>0</v>
      </c>
      <c r="CM23" s="43">
        <f t="shared" si="5"/>
        <v>0</v>
      </c>
      <c r="CN23" s="43">
        <f t="shared" si="5"/>
        <v>0</v>
      </c>
      <c r="CO23" s="43">
        <f t="shared" si="5"/>
        <v>0</v>
      </c>
      <c r="CP23" s="43">
        <f t="shared" si="5"/>
        <v>0</v>
      </c>
      <c r="CQ23" s="43">
        <f t="shared" si="5"/>
        <v>0</v>
      </c>
      <c r="CR23" s="43">
        <f t="shared" si="5"/>
        <v>0</v>
      </c>
      <c r="CS23" s="43">
        <f t="shared" si="5"/>
        <v>0</v>
      </c>
      <c r="CT23" s="43">
        <f t="shared" si="5"/>
        <v>0</v>
      </c>
      <c r="CU23" s="43">
        <f t="shared" si="5"/>
        <v>0</v>
      </c>
      <c r="CV23" s="43">
        <f t="shared" si="5"/>
        <v>0</v>
      </c>
      <c r="CW23" s="43">
        <f t="shared" si="5"/>
        <v>0</v>
      </c>
      <c r="CX23" s="43">
        <f t="shared" si="6"/>
        <v>0</v>
      </c>
      <c r="CY23" s="43">
        <f t="shared" si="6"/>
        <v>0</v>
      </c>
      <c r="CZ23" s="43">
        <f t="shared" si="6"/>
        <v>0</v>
      </c>
    </row>
    <row r="24" spans="3:104" ht="14" customHeight="1" x14ac:dyDescent="0.25">
      <c r="D24" s="409" t="s">
        <v>447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3">
      <c r="C25" s="43">
        <v>1.1200000000000001</v>
      </c>
      <c r="D25" s="636" t="s">
        <v>135</v>
      </c>
      <c r="E25" s="635"/>
      <c r="F25" s="121">
        <f>E25</f>
        <v>0</v>
      </c>
      <c r="G25" s="121">
        <f t="shared" ref="G25:BR25" si="8">F25</f>
        <v>0</v>
      </c>
      <c r="H25" s="121">
        <f t="shared" si="8"/>
        <v>0</v>
      </c>
      <c r="I25" s="121">
        <f t="shared" si="8"/>
        <v>0</v>
      </c>
      <c r="J25" s="121">
        <f t="shared" si="8"/>
        <v>0</v>
      </c>
      <c r="K25" s="121">
        <f t="shared" si="8"/>
        <v>0</v>
      </c>
      <c r="L25" s="121">
        <f t="shared" si="8"/>
        <v>0</v>
      </c>
      <c r="M25" s="121">
        <f t="shared" si="8"/>
        <v>0</v>
      </c>
      <c r="N25" s="121">
        <f t="shared" si="8"/>
        <v>0</v>
      </c>
      <c r="O25" s="121">
        <f t="shared" si="8"/>
        <v>0</v>
      </c>
      <c r="P25" s="121">
        <f t="shared" si="8"/>
        <v>0</v>
      </c>
      <c r="Q25" s="121">
        <f t="shared" si="8"/>
        <v>0</v>
      </c>
      <c r="R25" s="121">
        <f t="shared" si="8"/>
        <v>0</v>
      </c>
      <c r="S25" s="121">
        <f t="shared" si="8"/>
        <v>0</v>
      </c>
      <c r="T25" s="121">
        <f t="shared" si="8"/>
        <v>0</v>
      </c>
      <c r="U25" s="121">
        <f t="shared" si="8"/>
        <v>0</v>
      </c>
      <c r="V25" s="121">
        <f t="shared" si="8"/>
        <v>0</v>
      </c>
      <c r="W25" s="121">
        <f t="shared" si="8"/>
        <v>0</v>
      </c>
      <c r="X25" s="121">
        <f t="shared" si="8"/>
        <v>0</v>
      </c>
      <c r="Y25" s="121">
        <f t="shared" si="8"/>
        <v>0</v>
      </c>
      <c r="Z25" s="121">
        <f t="shared" si="8"/>
        <v>0</v>
      </c>
      <c r="AA25" s="121">
        <f t="shared" si="8"/>
        <v>0</v>
      </c>
      <c r="AB25" s="121">
        <f t="shared" si="8"/>
        <v>0</v>
      </c>
      <c r="AC25" s="121">
        <f t="shared" si="8"/>
        <v>0</v>
      </c>
      <c r="AD25" s="121">
        <f t="shared" si="8"/>
        <v>0</v>
      </c>
      <c r="AE25" s="121">
        <f t="shared" si="8"/>
        <v>0</v>
      </c>
      <c r="AF25" s="121">
        <f t="shared" si="8"/>
        <v>0</v>
      </c>
      <c r="AG25" s="121">
        <f t="shared" si="8"/>
        <v>0</v>
      </c>
      <c r="AH25" s="121">
        <f t="shared" si="8"/>
        <v>0</v>
      </c>
      <c r="AI25" s="121">
        <f t="shared" si="8"/>
        <v>0</v>
      </c>
      <c r="AJ25" s="121">
        <f t="shared" si="8"/>
        <v>0</v>
      </c>
      <c r="AK25" s="121">
        <f t="shared" si="8"/>
        <v>0</v>
      </c>
      <c r="AL25" s="121">
        <f t="shared" si="8"/>
        <v>0</v>
      </c>
      <c r="AM25" s="121">
        <f t="shared" si="8"/>
        <v>0</v>
      </c>
      <c r="AN25" s="121">
        <f t="shared" si="8"/>
        <v>0</v>
      </c>
      <c r="AO25" s="121">
        <f t="shared" si="8"/>
        <v>0</v>
      </c>
      <c r="AP25" s="121">
        <f t="shared" si="8"/>
        <v>0</v>
      </c>
      <c r="AQ25" s="121">
        <f t="shared" si="8"/>
        <v>0</v>
      </c>
      <c r="AR25" s="121">
        <f t="shared" si="8"/>
        <v>0</v>
      </c>
      <c r="AS25" s="121">
        <f t="shared" si="8"/>
        <v>0</v>
      </c>
      <c r="AT25" s="121">
        <f t="shared" si="8"/>
        <v>0</v>
      </c>
      <c r="AU25" s="121">
        <f t="shared" si="8"/>
        <v>0</v>
      </c>
      <c r="AV25" s="121">
        <f t="shared" si="8"/>
        <v>0</v>
      </c>
      <c r="AW25" s="121">
        <f t="shared" si="8"/>
        <v>0</v>
      </c>
      <c r="AX25" s="121">
        <f t="shared" si="8"/>
        <v>0</v>
      </c>
      <c r="AY25" s="121">
        <f t="shared" si="8"/>
        <v>0</v>
      </c>
      <c r="AZ25" s="121">
        <f t="shared" si="8"/>
        <v>0</v>
      </c>
      <c r="BA25" s="121">
        <f t="shared" si="8"/>
        <v>0</v>
      </c>
      <c r="BB25" s="121">
        <f t="shared" si="8"/>
        <v>0</v>
      </c>
      <c r="BC25" s="121">
        <f t="shared" si="8"/>
        <v>0</v>
      </c>
      <c r="BD25" s="121">
        <f t="shared" si="8"/>
        <v>0</v>
      </c>
      <c r="BE25" s="121">
        <f t="shared" si="8"/>
        <v>0</v>
      </c>
      <c r="BF25" s="121">
        <f t="shared" si="8"/>
        <v>0</v>
      </c>
      <c r="BG25" s="121">
        <f t="shared" si="8"/>
        <v>0</v>
      </c>
      <c r="BH25" s="121">
        <f t="shared" si="8"/>
        <v>0</v>
      </c>
      <c r="BI25" s="121">
        <f t="shared" si="8"/>
        <v>0</v>
      </c>
      <c r="BJ25" s="121">
        <f t="shared" si="8"/>
        <v>0</v>
      </c>
      <c r="BK25" s="121">
        <f t="shared" si="8"/>
        <v>0</v>
      </c>
      <c r="BL25" s="121">
        <f t="shared" si="8"/>
        <v>0</v>
      </c>
      <c r="BM25" s="121">
        <f t="shared" si="8"/>
        <v>0</v>
      </c>
      <c r="BN25" s="121">
        <f t="shared" si="8"/>
        <v>0</v>
      </c>
      <c r="BO25" s="121">
        <f t="shared" si="8"/>
        <v>0</v>
      </c>
      <c r="BP25" s="121">
        <f t="shared" si="8"/>
        <v>0</v>
      </c>
      <c r="BQ25" s="121">
        <f t="shared" si="8"/>
        <v>0</v>
      </c>
      <c r="BR25" s="121">
        <f t="shared" si="8"/>
        <v>0</v>
      </c>
      <c r="BS25" s="121">
        <f t="shared" ref="BS25:CZ25" si="9">BR25</f>
        <v>0</v>
      </c>
      <c r="BT25" s="121">
        <f t="shared" si="9"/>
        <v>0</v>
      </c>
      <c r="BU25" s="121">
        <f t="shared" si="9"/>
        <v>0</v>
      </c>
      <c r="BV25" s="121">
        <f t="shared" si="9"/>
        <v>0</v>
      </c>
      <c r="BW25" s="121">
        <f t="shared" si="9"/>
        <v>0</v>
      </c>
      <c r="BX25" s="121">
        <f t="shared" si="9"/>
        <v>0</v>
      </c>
      <c r="BY25" s="121">
        <f t="shared" si="9"/>
        <v>0</v>
      </c>
      <c r="BZ25" s="121">
        <f t="shared" si="9"/>
        <v>0</v>
      </c>
      <c r="CA25" s="121">
        <f t="shared" si="9"/>
        <v>0</v>
      </c>
      <c r="CB25" s="121">
        <f t="shared" si="9"/>
        <v>0</v>
      </c>
      <c r="CC25" s="121">
        <f t="shared" si="9"/>
        <v>0</v>
      </c>
      <c r="CD25" s="121">
        <f t="shared" si="9"/>
        <v>0</v>
      </c>
      <c r="CE25" s="121">
        <f t="shared" si="9"/>
        <v>0</v>
      </c>
      <c r="CF25" s="121">
        <f t="shared" si="9"/>
        <v>0</v>
      </c>
      <c r="CG25" s="121">
        <f t="shared" si="9"/>
        <v>0</v>
      </c>
      <c r="CH25" s="121">
        <f t="shared" si="9"/>
        <v>0</v>
      </c>
      <c r="CI25" s="121">
        <f t="shared" si="9"/>
        <v>0</v>
      </c>
      <c r="CJ25" s="121">
        <f t="shared" si="9"/>
        <v>0</v>
      </c>
      <c r="CK25" s="121">
        <f t="shared" si="9"/>
        <v>0</v>
      </c>
      <c r="CL25" s="121">
        <f t="shared" si="9"/>
        <v>0</v>
      </c>
      <c r="CM25" s="121">
        <f t="shared" si="9"/>
        <v>0</v>
      </c>
      <c r="CN25" s="121">
        <f t="shared" si="9"/>
        <v>0</v>
      </c>
      <c r="CO25" s="121">
        <f t="shared" si="9"/>
        <v>0</v>
      </c>
      <c r="CP25" s="121">
        <f t="shared" si="9"/>
        <v>0</v>
      </c>
      <c r="CQ25" s="121">
        <f t="shared" si="9"/>
        <v>0</v>
      </c>
      <c r="CR25" s="121">
        <f t="shared" si="9"/>
        <v>0</v>
      </c>
      <c r="CS25" s="121">
        <f t="shared" si="9"/>
        <v>0</v>
      </c>
      <c r="CT25" s="121">
        <f t="shared" si="9"/>
        <v>0</v>
      </c>
      <c r="CU25" s="121">
        <f t="shared" si="9"/>
        <v>0</v>
      </c>
      <c r="CV25" s="121">
        <f t="shared" si="9"/>
        <v>0</v>
      </c>
      <c r="CW25" s="121">
        <f t="shared" si="9"/>
        <v>0</v>
      </c>
      <c r="CX25" s="121">
        <f t="shared" si="9"/>
        <v>0</v>
      </c>
      <c r="CY25" s="121">
        <f t="shared" si="9"/>
        <v>0</v>
      </c>
      <c r="CZ25" s="121">
        <f t="shared" si="9"/>
        <v>0</v>
      </c>
    </row>
    <row r="26" spans="3:104" ht="13" x14ac:dyDescent="0.3">
      <c r="D26" s="409" t="s">
        <v>211</v>
      </c>
      <c r="E26" s="121">
        <v>0</v>
      </c>
      <c r="F26" s="121">
        <v>0</v>
      </c>
      <c r="G26" s="121">
        <v>0</v>
      </c>
      <c r="H26" s="121">
        <v>0</v>
      </c>
      <c r="I26" s="121">
        <v>0</v>
      </c>
      <c r="J26" s="121">
        <v>0</v>
      </c>
      <c r="K26" s="121">
        <v>0</v>
      </c>
      <c r="L26" s="121">
        <v>0</v>
      </c>
      <c r="M26" s="121">
        <v>0</v>
      </c>
      <c r="N26" s="121">
        <v>0</v>
      </c>
      <c r="O26" s="121">
        <v>0</v>
      </c>
      <c r="P26" s="121">
        <v>0</v>
      </c>
      <c r="Q26" s="121">
        <v>0</v>
      </c>
      <c r="R26" s="121">
        <v>0</v>
      </c>
      <c r="S26" s="121">
        <v>0</v>
      </c>
      <c r="T26" s="121">
        <v>0</v>
      </c>
      <c r="U26" s="121">
        <v>0</v>
      </c>
      <c r="V26" s="121">
        <v>0</v>
      </c>
      <c r="W26" s="121">
        <v>0</v>
      </c>
      <c r="X26" s="121">
        <v>0</v>
      </c>
      <c r="CZ26" s="223"/>
    </row>
    <row r="27" spans="3:104" ht="13" x14ac:dyDescent="0.3">
      <c r="D27" s="409" t="s">
        <v>378</v>
      </c>
      <c r="F27" s="121">
        <f t="shared" ref="F27:U29" si="10">E27</f>
        <v>0</v>
      </c>
      <c r="G27" s="121">
        <f t="shared" si="10"/>
        <v>0</v>
      </c>
      <c r="H27" s="121">
        <f t="shared" si="10"/>
        <v>0</v>
      </c>
      <c r="I27" s="121">
        <f t="shared" si="10"/>
        <v>0</v>
      </c>
      <c r="J27" s="121">
        <f>I27</f>
        <v>0</v>
      </c>
      <c r="K27" s="121">
        <f t="shared" si="10"/>
        <v>0</v>
      </c>
      <c r="L27" s="121">
        <f t="shared" si="10"/>
        <v>0</v>
      </c>
      <c r="M27" s="121">
        <f t="shared" si="10"/>
        <v>0</v>
      </c>
      <c r="N27" s="121">
        <f t="shared" si="10"/>
        <v>0</v>
      </c>
      <c r="O27" s="121">
        <f t="shared" si="10"/>
        <v>0</v>
      </c>
      <c r="P27" s="121">
        <f t="shared" si="10"/>
        <v>0</v>
      </c>
      <c r="Q27" s="121">
        <f t="shared" si="10"/>
        <v>0</v>
      </c>
      <c r="R27" s="121">
        <f t="shared" si="10"/>
        <v>0</v>
      </c>
      <c r="S27" s="121">
        <f t="shared" si="10"/>
        <v>0</v>
      </c>
      <c r="T27" s="121">
        <f t="shared" si="10"/>
        <v>0</v>
      </c>
      <c r="U27" s="121">
        <f t="shared" si="10"/>
        <v>0</v>
      </c>
      <c r="V27" s="121">
        <f t="shared" ref="V27:AR29" si="11">U27</f>
        <v>0</v>
      </c>
      <c r="W27" s="121">
        <f t="shared" si="11"/>
        <v>0</v>
      </c>
      <c r="X27" s="121">
        <f t="shared" si="11"/>
        <v>0</v>
      </c>
      <c r="Y27" s="121">
        <f t="shared" si="11"/>
        <v>0</v>
      </c>
      <c r="Z27" s="121">
        <f t="shared" si="11"/>
        <v>0</v>
      </c>
      <c r="AA27" s="121">
        <f t="shared" si="11"/>
        <v>0</v>
      </c>
      <c r="AB27" s="121">
        <f t="shared" si="11"/>
        <v>0</v>
      </c>
      <c r="AC27" s="121">
        <f t="shared" si="11"/>
        <v>0</v>
      </c>
      <c r="AD27" s="121">
        <f t="shared" si="11"/>
        <v>0</v>
      </c>
      <c r="AE27" s="121">
        <f t="shared" si="11"/>
        <v>0</v>
      </c>
      <c r="AF27" s="121">
        <f t="shared" si="11"/>
        <v>0</v>
      </c>
      <c r="AG27" s="121">
        <f t="shared" si="11"/>
        <v>0</v>
      </c>
      <c r="AH27" s="121">
        <f t="shared" si="11"/>
        <v>0</v>
      </c>
      <c r="AI27" s="121">
        <f t="shared" si="11"/>
        <v>0</v>
      </c>
      <c r="AJ27" s="121">
        <f t="shared" si="11"/>
        <v>0</v>
      </c>
      <c r="AK27" s="121">
        <f t="shared" si="11"/>
        <v>0</v>
      </c>
      <c r="AL27" s="121">
        <f t="shared" si="11"/>
        <v>0</v>
      </c>
      <c r="AM27" s="121">
        <f t="shared" si="11"/>
        <v>0</v>
      </c>
      <c r="AN27" s="121">
        <f t="shared" si="11"/>
        <v>0</v>
      </c>
      <c r="AO27" s="121">
        <f t="shared" si="11"/>
        <v>0</v>
      </c>
      <c r="AP27" s="121">
        <f t="shared" si="11"/>
        <v>0</v>
      </c>
      <c r="AQ27" s="121">
        <f t="shared" si="11"/>
        <v>0</v>
      </c>
      <c r="AR27" s="121">
        <f t="shared" si="11"/>
        <v>0</v>
      </c>
      <c r="CZ27" s="223"/>
    </row>
    <row r="28" spans="3:104" ht="13" x14ac:dyDescent="0.3">
      <c r="D28" s="409" t="s">
        <v>212</v>
      </c>
      <c r="E28" s="121">
        <f>Customer!E66</f>
        <v>9</v>
      </c>
      <c r="F28" s="43">
        <f t="shared" si="10"/>
        <v>9</v>
      </c>
      <c r="G28" s="43">
        <f t="shared" si="10"/>
        <v>9</v>
      </c>
      <c r="H28" s="43">
        <f t="shared" si="10"/>
        <v>9</v>
      </c>
      <c r="I28" s="43">
        <f t="shared" si="10"/>
        <v>9</v>
      </c>
      <c r="J28" s="43">
        <f>I28</f>
        <v>9</v>
      </c>
      <c r="K28" s="43">
        <f t="shared" si="10"/>
        <v>9</v>
      </c>
      <c r="L28" s="43">
        <f t="shared" si="10"/>
        <v>9</v>
      </c>
      <c r="M28" s="43">
        <f t="shared" si="10"/>
        <v>9</v>
      </c>
      <c r="N28" s="43">
        <f t="shared" si="10"/>
        <v>9</v>
      </c>
      <c r="O28" s="43">
        <f>Customer!E71</f>
        <v>4.2</v>
      </c>
      <c r="P28" s="43">
        <f>O28</f>
        <v>4.2</v>
      </c>
      <c r="Q28" s="43">
        <f t="shared" si="10"/>
        <v>4.2</v>
      </c>
      <c r="R28" s="43">
        <f t="shared" si="10"/>
        <v>4.2</v>
      </c>
      <c r="S28" s="43">
        <f t="shared" si="10"/>
        <v>4.2</v>
      </c>
      <c r="T28" s="43">
        <f t="shared" si="10"/>
        <v>4.2</v>
      </c>
      <c r="U28" s="43">
        <f t="shared" si="10"/>
        <v>4.2</v>
      </c>
      <c r="CZ28" s="223"/>
    </row>
    <row r="29" spans="3:104" x14ac:dyDescent="0.25">
      <c r="C29" s="43">
        <f>Customer!E24</f>
        <v>7.4999999999999997E-2</v>
      </c>
      <c r="D29" s="409" t="s">
        <v>210</v>
      </c>
      <c r="E29" s="473"/>
      <c r="F29" s="43">
        <f t="shared" si="10"/>
        <v>0</v>
      </c>
      <c r="G29" s="43">
        <f t="shared" si="10"/>
        <v>0</v>
      </c>
      <c r="H29" s="43">
        <f t="shared" si="10"/>
        <v>0</v>
      </c>
      <c r="I29" s="43">
        <f t="shared" si="10"/>
        <v>0</v>
      </c>
      <c r="J29" s="43">
        <f>I29</f>
        <v>0</v>
      </c>
      <c r="K29" s="43">
        <f t="shared" si="10"/>
        <v>0</v>
      </c>
      <c r="L29" s="43">
        <f t="shared" si="10"/>
        <v>0</v>
      </c>
      <c r="M29" s="43">
        <f t="shared" si="10"/>
        <v>0</v>
      </c>
      <c r="N29" s="43">
        <f t="shared" si="10"/>
        <v>0</v>
      </c>
      <c r="O29" s="43">
        <f t="shared" si="10"/>
        <v>0</v>
      </c>
      <c r="P29" s="43">
        <f t="shared" si="10"/>
        <v>0</v>
      </c>
      <c r="Q29" s="43">
        <f t="shared" si="10"/>
        <v>0</v>
      </c>
      <c r="R29" s="43">
        <f t="shared" si="10"/>
        <v>0</v>
      </c>
      <c r="S29" s="43">
        <f t="shared" si="10"/>
        <v>0</v>
      </c>
      <c r="T29" s="43">
        <f t="shared" si="10"/>
        <v>0</v>
      </c>
      <c r="U29" s="43">
        <f t="shared" si="10"/>
        <v>0</v>
      </c>
      <c r="V29" s="43">
        <f t="shared" si="11"/>
        <v>0</v>
      </c>
      <c r="W29" s="43">
        <f t="shared" si="11"/>
        <v>0</v>
      </c>
      <c r="X29" s="43">
        <f t="shared" si="11"/>
        <v>0</v>
      </c>
      <c r="Y29" s="43">
        <f t="shared" si="11"/>
        <v>0</v>
      </c>
      <c r="Z29" s="43">
        <f t="shared" si="11"/>
        <v>0</v>
      </c>
      <c r="AA29" s="43">
        <f t="shared" si="11"/>
        <v>0</v>
      </c>
      <c r="AB29" s="43">
        <f t="shared" si="11"/>
        <v>0</v>
      </c>
      <c r="AC29" s="43">
        <f t="shared" si="11"/>
        <v>0</v>
      </c>
      <c r="AD29" s="43">
        <f t="shared" si="11"/>
        <v>0</v>
      </c>
      <c r="AE29" s="43">
        <f t="shared" si="11"/>
        <v>0</v>
      </c>
      <c r="AF29" s="43">
        <f t="shared" si="11"/>
        <v>0</v>
      </c>
      <c r="AG29" s="43">
        <f t="shared" si="11"/>
        <v>0</v>
      </c>
      <c r="AH29" s="43">
        <f t="shared" si="11"/>
        <v>0</v>
      </c>
      <c r="AI29" s="43">
        <f t="shared" si="11"/>
        <v>0</v>
      </c>
      <c r="AJ29" s="43">
        <f t="shared" si="11"/>
        <v>0</v>
      </c>
      <c r="AK29" s="43">
        <f t="shared" si="11"/>
        <v>0</v>
      </c>
      <c r="AL29" s="43">
        <f t="shared" si="11"/>
        <v>0</v>
      </c>
      <c r="AM29" s="43">
        <f t="shared" si="11"/>
        <v>0</v>
      </c>
      <c r="AN29" s="43">
        <f t="shared" si="11"/>
        <v>0</v>
      </c>
      <c r="AO29" s="43">
        <f t="shared" si="11"/>
        <v>0</v>
      </c>
      <c r="AP29" s="43">
        <f t="shared" si="11"/>
        <v>0</v>
      </c>
      <c r="AQ29" s="43">
        <f t="shared" si="11"/>
        <v>0</v>
      </c>
      <c r="AR29" s="43">
        <f t="shared" si="11"/>
        <v>0</v>
      </c>
      <c r="AS29" s="43">
        <f t="shared" ref="AS29:CZ29" si="12">AR29</f>
        <v>0</v>
      </c>
      <c r="AT29" s="43">
        <f t="shared" si="12"/>
        <v>0</v>
      </c>
      <c r="AU29" s="43">
        <f t="shared" si="12"/>
        <v>0</v>
      </c>
      <c r="AV29" s="43">
        <f t="shared" si="12"/>
        <v>0</v>
      </c>
      <c r="AW29" s="43">
        <f t="shared" si="12"/>
        <v>0</v>
      </c>
      <c r="AX29" s="43">
        <f t="shared" si="12"/>
        <v>0</v>
      </c>
      <c r="AY29" s="43">
        <f t="shared" si="12"/>
        <v>0</v>
      </c>
      <c r="AZ29" s="43">
        <f t="shared" si="12"/>
        <v>0</v>
      </c>
      <c r="BA29" s="43">
        <f t="shared" si="12"/>
        <v>0</v>
      </c>
      <c r="BB29" s="43">
        <f t="shared" si="12"/>
        <v>0</v>
      </c>
      <c r="BC29" s="43">
        <f t="shared" si="12"/>
        <v>0</v>
      </c>
      <c r="BD29" s="43">
        <f t="shared" si="12"/>
        <v>0</v>
      </c>
      <c r="BE29" s="43">
        <f t="shared" si="12"/>
        <v>0</v>
      </c>
      <c r="BF29" s="43">
        <f t="shared" si="12"/>
        <v>0</v>
      </c>
      <c r="BG29" s="43">
        <f t="shared" si="12"/>
        <v>0</v>
      </c>
      <c r="BH29" s="43">
        <f t="shared" si="12"/>
        <v>0</v>
      </c>
      <c r="BI29" s="43">
        <f t="shared" si="12"/>
        <v>0</v>
      </c>
      <c r="BJ29" s="43">
        <f t="shared" si="12"/>
        <v>0</v>
      </c>
      <c r="BK29" s="43">
        <f t="shared" si="12"/>
        <v>0</v>
      </c>
      <c r="BL29" s="43">
        <f t="shared" si="12"/>
        <v>0</v>
      </c>
      <c r="BM29" s="43">
        <f t="shared" si="12"/>
        <v>0</v>
      </c>
      <c r="BN29" s="43">
        <f t="shared" si="12"/>
        <v>0</v>
      </c>
      <c r="BO29" s="43">
        <f t="shared" si="12"/>
        <v>0</v>
      </c>
      <c r="BP29" s="43">
        <f t="shared" si="12"/>
        <v>0</v>
      </c>
      <c r="BQ29" s="43">
        <f t="shared" si="12"/>
        <v>0</v>
      </c>
      <c r="BR29" s="43">
        <f t="shared" si="12"/>
        <v>0</v>
      </c>
      <c r="BS29" s="43">
        <f t="shared" si="12"/>
        <v>0</v>
      </c>
      <c r="BT29" s="43">
        <f t="shared" si="12"/>
        <v>0</v>
      </c>
      <c r="BU29" s="43">
        <f t="shared" si="12"/>
        <v>0</v>
      </c>
      <c r="BV29" s="43">
        <f t="shared" si="12"/>
        <v>0</v>
      </c>
      <c r="BW29" s="43">
        <f t="shared" si="12"/>
        <v>0</v>
      </c>
      <c r="BX29" s="43">
        <f t="shared" si="12"/>
        <v>0</v>
      </c>
      <c r="BY29" s="43">
        <f t="shared" si="12"/>
        <v>0</v>
      </c>
      <c r="BZ29" s="43">
        <f t="shared" si="12"/>
        <v>0</v>
      </c>
      <c r="CA29" s="43">
        <f t="shared" si="12"/>
        <v>0</v>
      </c>
      <c r="CB29" s="43">
        <f t="shared" si="12"/>
        <v>0</v>
      </c>
      <c r="CC29" s="43">
        <f t="shared" si="12"/>
        <v>0</v>
      </c>
      <c r="CD29" s="43">
        <f t="shared" si="12"/>
        <v>0</v>
      </c>
      <c r="CE29" s="43">
        <f t="shared" si="12"/>
        <v>0</v>
      </c>
      <c r="CF29" s="43">
        <f t="shared" si="12"/>
        <v>0</v>
      </c>
      <c r="CG29" s="43">
        <f t="shared" si="12"/>
        <v>0</v>
      </c>
      <c r="CH29" s="43">
        <f t="shared" si="12"/>
        <v>0</v>
      </c>
      <c r="CI29" s="43">
        <f t="shared" si="12"/>
        <v>0</v>
      </c>
      <c r="CJ29" s="43">
        <f t="shared" si="12"/>
        <v>0</v>
      </c>
      <c r="CK29" s="43">
        <f t="shared" si="12"/>
        <v>0</v>
      </c>
      <c r="CL29" s="43">
        <f t="shared" si="12"/>
        <v>0</v>
      </c>
      <c r="CM29" s="43">
        <f t="shared" si="12"/>
        <v>0</v>
      </c>
      <c r="CN29" s="43">
        <f t="shared" si="12"/>
        <v>0</v>
      </c>
      <c r="CO29" s="43">
        <f t="shared" si="12"/>
        <v>0</v>
      </c>
      <c r="CP29" s="43">
        <f t="shared" si="12"/>
        <v>0</v>
      </c>
      <c r="CQ29" s="43">
        <f t="shared" si="12"/>
        <v>0</v>
      </c>
      <c r="CR29" s="43">
        <f t="shared" si="12"/>
        <v>0</v>
      </c>
      <c r="CS29" s="43">
        <f t="shared" si="12"/>
        <v>0</v>
      </c>
      <c r="CT29" s="43">
        <f t="shared" si="12"/>
        <v>0</v>
      </c>
      <c r="CU29" s="43">
        <f t="shared" si="12"/>
        <v>0</v>
      </c>
      <c r="CV29" s="43">
        <f t="shared" si="12"/>
        <v>0</v>
      </c>
      <c r="CW29" s="43">
        <f t="shared" si="12"/>
        <v>0</v>
      </c>
      <c r="CX29" s="43">
        <f t="shared" si="12"/>
        <v>0</v>
      </c>
      <c r="CY29" s="43">
        <f t="shared" si="12"/>
        <v>0</v>
      </c>
      <c r="CZ29" s="43">
        <f t="shared" si="12"/>
        <v>0</v>
      </c>
    </row>
    <row r="30" spans="3:104" ht="13" x14ac:dyDescent="0.3">
      <c r="C30" s="43">
        <f>Customer!E96*1000/24</f>
        <v>2.4413888888888891</v>
      </c>
      <c r="D30" s="409" t="s">
        <v>213</v>
      </c>
      <c r="E30" s="473"/>
      <c r="F30" s="121">
        <f t="shared" ref="F30:AR30" si="13">$E$30</f>
        <v>0</v>
      </c>
      <c r="G30" s="121">
        <f t="shared" si="13"/>
        <v>0</v>
      </c>
      <c r="H30" s="121">
        <f t="shared" si="13"/>
        <v>0</v>
      </c>
      <c r="I30" s="121">
        <f t="shared" si="13"/>
        <v>0</v>
      </c>
      <c r="J30" s="121">
        <f t="shared" si="13"/>
        <v>0</v>
      </c>
      <c r="K30" s="121">
        <f t="shared" si="13"/>
        <v>0</v>
      </c>
      <c r="L30" s="121">
        <f t="shared" si="13"/>
        <v>0</v>
      </c>
      <c r="M30" s="121">
        <f t="shared" si="13"/>
        <v>0</v>
      </c>
      <c r="N30" s="121">
        <f t="shared" si="13"/>
        <v>0</v>
      </c>
      <c r="O30" s="121">
        <f t="shared" si="13"/>
        <v>0</v>
      </c>
      <c r="P30" s="121">
        <f t="shared" si="13"/>
        <v>0</v>
      </c>
      <c r="Q30" s="121">
        <f t="shared" si="13"/>
        <v>0</v>
      </c>
      <c r="R30" s="121">
        <f t="shared" si="13"/>
        <v>0</v>
      </c>
      <c r="S30" s="121">
        <f t="shared" si="13"/>
        <v>0</v>
      </c>
      <c r="T30" s="121">
        <f t="shared" si="13"/>
        <v>0</v>
      </c>
      <c r="U30" s="121">
        <f t="shared" si="13"/>
        <v>0</v>
      </c>
      <c r="V30" s="121">
        <f t="shared" si="13"/>
        <v>0</v>
      </c>
      <c r="W30" s="121">
        <f t="shared" si="13"/>
        <v>0</v>
      </c>
      <c r="X30" s="121">
        <f t="shared" si="13"/>
        <v>0</v>
      </c>
      <c r="Y30" s="121">
        <f t="shared" si="13"/>
        <v>0</v>
      </c>
      <c r="Z30" s="121">
        <f t="shared" si="13"/>
        <v>0</v>
      </c>
      <c r="AA30" s="121">
        <f t="shared" si="13"/>
        <v>0</v>
      </c>
      <c r="AB30" s="121">
        <f t="shared" si="13"/>
        <v>0</v>
      </c>
      <c r="AC30" s="121">
        <f t="shared" si="13"/>
        <v>0</v>
      </c>
      <c r="AD30" s="121">
        <f t="shared" si="13"/>
        <v>0</v>
      </c>
      <c r="AE30" s="121">
        <f t="shared" si="13"/>
        <v>0</v>
      </c>
      <c r="AF30" s="121">
        <f t="shared" si="13"/>
        <v>0</v>
      </c>
      <c r="AG30" s="121">
        <f t="shared" si="13"/>
        <v>0</v>
      </c>
      <c r="AH30" s="121">
        <f t="shared" si="13"/>
        <v>0</v>
      </c>
      <c r="AI30" s="121">
        <f t="shared" si="13"/>
        <v>0</v>
      </c>
      <c r="AJ30" s="121">
        <f t="shared" si="13"/>
        <v>0</v>
      </c>
      <c r="AK30" s="121">
        <f t="shared" si="13"/>
        <v>0</v>
      </c>
      <c r="AL30" s="121">
        <f t="shared" si="13"/>
        <v>0</v>
      </c>
      <c r="AM30" s="121">
        <f t="shared" si="13"/>
        <v>0</v>
      </c>
      <c r="AN30" s="121">
        <f t="shared" si="13"/>
        <v>0</v>
      </c>
      <c r="AO30" s="121">
        <f t="shared" si="13"/>
        <v>0</v>
      </c>
      <c r="AP30" s="121">
        <f t="shared" si="13"/>
        <v>0</v>
      </c>
      <c r="AQ30" s="121">
        <f t="shared" si="13"/>
        <v>0</v>
      </c>
      <c r="AR30" s="217">
        <f t="shared" si="13"/>
        <v>0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09" t="s">
        <v>214</v>
      </c>
      <c r="E31" s="449">
        <f>'Customer Mode'!L45+'Customer PIE'!E106</f>
        <v>13.508000000000001</v>
      </c>
      <c r="F31" s="121">
        <f t="shared" ref="F31:K31" si="14">$E$31</f>
        <v>13.508000000000001</v>
      </c>
      <c r="G31" s="121">
        <f t="shared" si="14"/>
        <v>13.508000000000001</v>
      </c>
      <c r="H31" s="121">
        <f t="shared" si="14"/>
        <v>13.508000000000001</v>
      </c>
      <c r="I31" s="121">
        <f t="shared" si="14"/>
        <v>13.508000000000001</v>
      </c>
      <c r="J31" s="121">
        <f t="shared" si="14"/>
        <v>13.508000000000001</v>
      </c>
      <c r="K31" s="121">
        <f t="shared" si="14"/>
        <v>13.508000000000001</v>
      </c>
      <c r="L31" s="449">
        <f>'Customer Mode'!M45+'Customer PIE'!E106</f>
        <v>13.429</v>
      </c>
      <c r="M31" s="121">
        <f>L31</f>
        <v>13.429</v>
      </c>
      <c r="N31" s="121">
        <f t="shared" ref="N31:AC35" si="15">M31</f>
        <v>13.429</v>
      </c>
      <c r="O31" s="121">
        <f t="shared" si="15"/>
        <v>13.429</v>
      </c>
      <c r="P31" s="121">
        <f t="shared" si="15"/>
        <v>13.429</v>
      </c>
      <c r="Q31" s="121">
        <f t="shared" si="15"/>
        <v>13.429</v>
      </c>
      <c r="R31" s="121">
        <f t="shared" si="15"/>
        <v>13.429</v>
      </c>
      <c r="S31" s="121">
        <f t="shared" si="15"/>
        <v>13.429</v>
      </c>
      <c r="T31" s="121">
        <f t="shared" si="15"/>
        <v>13.429</v>
      </c>
      <c r="U31" s="121">
        <f t="shared" si="15"/>
        <v>13.429</v>
      </c>
      <c r="V31" s="449">
        <f>'Customer Mode'!AC45+'Customer PIE'!E106</f>
        <v>13.271000000000001</v>
      </c>
      <c r="W31" s="121">
        <f>V31</f>
        <v>13.271000000000001</v>
      </c>
      <c r="X31" s="121">
        <f t="shared" ref="X31:AR35" si="16">W31</f>
        <v>13.271000000000001</v>
      </c>
      <c r="Y31" s="121">
        <f t="shared" si="16"/>
        <v>13.271000000000001</v>
      </c>
      <c r="Z31" s="121">
        <f t="shared" si="16"/>
        <v>13.271000000000001</v>
      </c>
      <c r="AA31" s="121">
        <f t="shared" si="16"/>
        <v>13.271000000000001</v>
      </c>
      <c r="AB31" s="121">
        <f t="shared" si="16"/>
        <v>13.271000000000001</v>
      </c>
      <c r="AC31" s="121">
        <f t="shared" si="16"/>
        <v>13.271000000000001</v>
      </c>
      <c r="AD31" s="121">
        <f t="shared" si="16"/>
        <v>13.271000000000001</v>
      </c>
      <c r="AE31" s="121">
        <f t="shared" si="16"/>
        <v>13.271000000000001</v>
      </c>
      <c r="AF31" s="121">
        <f t="shared" si="16"/>
        <v>13.271000000000001</v>
      </c>
      <c r="AG31" s="121">
        <f t="shared" si="16"/>
        <v>13.271000000000001</v>
      </c>
      <c r="AH31" s="121">
        <f t="shared" si="16"/>
        <v>13.271000000000001</v>
      </c>
      <c r="AI31" s="121">
        <f t="shared" si="16"/>
        <v>13.271000000000001</v>
      </c>
      <c r="AJ31" s="121">
        <f t="shared" si="16"/>
        <v>13.271000000000001</v>
      </c>
      <c r="AK31" s="121">
        <f t="shared" si="16"/>
        <v>13.271000000000001</v>
      </c>
      <c r="AL31" s="121">
        <f t="shared" si="16"/>
        <v>13.271000000000001</v>
      </c>
      <c r="AM31" s="121">
        <f t="shared" si="16"/>
        <v>13.271000000000001</v>
      </c>
      <c r="AN31" s="121">
        <f t="shared" si="16"/>
        <v>13.271000000000001</v>
      </c>
      <c r="AO31" s="121">
        <f t="shared" si="16"/>
        <v>13.271000000000001</v>
      </c>
      <c r="AP31" s="121">
        <f t="shared" si="16"/>
        <v>13.271000000000001</v>
      </c>
      <c r="AQ31" s="121">
        <f t="shared" si="16"/>
        <v>13.271000000000001</v>
      </c>
      <c r="AR31" s="121">
        <f t="shared" si="16"/>
        <v>13.271000000000001</v>
      </c>
      <c r="CZ31" s="223"/>
    </row>
    <row r="32" spans="3:104" ht="26" x14ac:dyDescent="0.3">
      <c r="C32" s="43">
        <v>551.63</v>
      </c>
      <c r="D32" s="717" t="s">
        <v>681</v>
      </c>
      <c r="E32" s="121">
        <f>'Customer PIE'!O26</f>
        <v>9.7099999999999973</v>
      </c>
      <c r="F32" s="43">
        <f t="shared" ref="F32:U35" si="17">E32</f>
        <v>9.7099999999999973</v>
      </c>
      <c r="G32" s="43">
        <f t="shared" si="17"/>
        <v>9.7099999999999973</v>
      </c>
      <c r="H32" s="43">
        <f t="shared" si="17"/>
        <v>9.7099999999999973</v>
      </c>
      <c r="I32" s="43">
        <f t="shared" si="17"/>
        <v>9.7099999999999973</v>
      </c>
      <c r="J32" s="43">
        <f>I32</f>
        <v>9.7099999999999973</v>
      </c>
      <c r="K32" s="43">
        <f t="shared" si="17"/>
        <v>9.7099999999999973</v>
      </c>
      <c r="L32" s="43">
        <f t="shared" si="17"/>
        <v>9.7099999999999973</v>
      </c>
      <c r="M32" s="43">
        <f t="shared" si="17"/>
        <v>9.7099999999999973</v>
      </c>
      <c r="N32" s="43">
        <f t="shared" si="17"/>
        <v>9.7099999999999973</v>
      </c>
      <c r="O32" s="43">
        <f t="shared" si="17"/>
        <v>9.7099999999999973</v>
      </c>
      <c r="P32" s="43">
        <f t="shared" si="17"/>
        <v>9.7099999999999973</v>
      </c>
      <c r="Q32" s="43">
        <f t="shared" si="15"/>
        <v>9.7099999999999973</v>
      </c>
      <c r="R32" s="43">
        <f t="shared" si="15"/>
        <v>9.7099999999999973</v>
      </c>
      <c r="S32" s="43">
        <f t="shared" si="15"/>
        <v>9.7099999999999973</v>
      </c>
      <c r="T32" s="43">
        <f t="shared" si="15"/>
        <v>9.7099999999999973</v>
      </c>
      <c r="U32" s="43">
        <f t="shared" si="15"/>
        <v>9.7099999999999973</v>
      </c>
      <c r="V32" s="43">
        <f t="shared" si="15"/>
        <v>9.7099999999999973</v>
      </c>
      <c r="W32" s="43">
        <f t="shared" si="15"/>
        <v>9.7099999999999973</v>
      </c>
      <c r="X32" s="43">
        <f t="shared" si="15"/>
        <v>9.7099999999999973</v>
      </c>
      <c r="Y32" s="43">
        <f t="shared" si="15"/>
        <v>9.7099999999999973</v>
      </c>
      <c r="Z32" s="43">
        <f t="shared" si="15"/>
        <v>9.7099999999999973</v>
      </c>
      <c r="AA32" s="43">
        <f t="shared" si="15"/>
        <v>9.7099999999999973</v>
      </c>
      <c r="AB32" s="43">
        <f t="shared" si="15"/>
        <v>9.7099999999999973</v>
      </c>
      <c r="AC32" s="43">
        <f t="shared" si="15"/>
        <v>9.7099999999999973</v>
      </c>
      <c r="AD32" s="43">
        <f t="shared" si="16"/>
        <v>9.7099999999999973</v>
      </c>
      <c r="AE32" s="43">
        <f t="shared" si="16"/>
        <v>9.7099999999999973</v>
      </c>
      <c r="AF32" s="43">
        <f t="shared" si="16"/>
        <v>9.7099999999999973</v>
      </c>
      <c r="AG32" s="43">
        <f t="shared" si="16"/>
        <v>9.7099999999999973</v>
      </c>
      <c r="AH32" s="43">
        <f t="shared" si="16"/>
        <v>9.7099999999999973</v>
      </c>
      <c r="AI32" s="43">
        <f t="shared" si="16"/>
        <v>9.7099999999999973</v>
      </c>
      <c r="AJ32" s="43">
        <f t="shared" si="16"/>
        <v>9.7099999999999973</v>
      </c>
      <c r="AK32" s="43">
        <f t="shared" si="16"/>
        <v>9.7099999999999973</v>
      </c>
      <c r="AL32" s="43">
        <f t="shared" si="16"/>
        <v>9.7099999999999973</v>
      </c>
      <c r="AM32" s="43">
        <f t="shared" si="16"/>
        <v>9.7099999999999973</v>
      </c>
      <c r="AN32" s="43">
        <f t="shared" si="16"/>
        <v>9.7099999999999973</v>
      </c>
      <c r="AO32" s="43">
        <f t="shared" si="16"/>
        <v>9.7099999999999973</v>
      </c>
      <c r="AP32" s="43">
        <f t="shared" si="16"/>
        <v>9.7099999999999973</v>
      </c>
      <c r="AQ32" s="43">
        <f t="shared" si="16"/>
        <v>9.7099999999999973</v>
      </c>
      <c r="AR32" s="43">
        <f t="shared" si="16"/>
        <v>9.7099999999999973</v>
      </c>
      <c r="CZ32" s="46"/>
    </row>
    <row r="33" spans="2:104" ht="26" x14ac:dyDescent="0.3">
      <c r="C33" s="43">
        <v>125.2</v>
      </c>
      <c r="D33" s="718" t="s">
        <v>685</v>
      </c>
      <c r="E33" s="430">
        <v>125.2</v>
      </c>
      <c r="F33" s="43">
        <f t="shared" si="17"/>
        <v>125.2</v>
      </c>
      <c r="G33" s="43">
        <f t="shared" si="17"/>
        <v>125.2</v>
      </c>
      <c r="H33" s="43">
        <f t="shared" si="17"/>
        <v>125.2</v>
      </c>
      <c r="I33" s="43">
        <f t="shared" si="17"/>
        <v>125.2</v>
      </c>
      <c r="J33" s="43">
        <f>I33</f>
        <v>125.2</v>
      </c>
      <c r="K33" s="43">
        <f t="shared" si="17"/>
        <v>125.2</v>
      </c>
      <c r="L33" s="43">
        <f t="shared" si="17"/>
        <v>125.2</v>
      </c>
      <c r="M33" s="43">
        <f t="shared" si="17"/>
        <v>125.2</v>
      </c>
      <c r="N33" s="43">
        <f t="shared" si="17"/>
        <v>125.2</v>
      </c>
      <c r="O33" s="43">
        <f t="shared" si="17"/>
        <v>125.2</v>
      </c>
      <c r="P33" s="43">
        <f t="shared" si="17"/>
        <v>125.2</v>
      </c>
      <c r="Q33" s="43">
        <f t="shared" si="15"/>
        <v>125.2</v>
      </c>
      <c r="R33" s="43">
        <f t="shared" si="15"/>
        <v>125.2</v>
      </c>
      <c r="S33" s="43">
        <f t="shared" si="15"/>
        <v>125.2</v>
      </c>
      <c r="T33" s="43">
        <f t="shared" si="15"/>
        <v>125.2</v>
      </c>
      <c r="U33" s="43">
        <f t="shared" si="15"/>
        <v>125.2</v>
      </c>
      <c r="V33" s="43">
        <f t="shared" si="15"/>
        <v>125.2</v>
      </c>
      <c r="W33" s="43">
        <f t="shared" si="15"/>
        <v>125.2</v>
      </c>
      <c r="X33" s="43">
        <f t="shared" si="15"/>
        <v>125.2</v>
      </c>
      <c r="Y33" s="43">
        <f t="shared" si="15"/>
        <v>125.2</v>
      </c>
      <c r="Z33" s="43">
        <f t="shared" si="15"/>
        <v>125.2</v>
      </c>
      <c r="AA33" s="43">
        <f t="shared" si="15"/>
        <v>125.2</v>
      </c>
      <c r="AB33" s="43">
        <f t="shared" si="15"/>
        <v>125.2</v>
      </c>
      <c r="AC33" s="43">
        <f t="shared" si="15"/>
        <v>125.2</v>
      </c>
      <c r="AD33" s="43">
        <f t="shared" si="16"/>
        <v>125.2</v>
      </c>
      <c r="AE33" s="43">
        <f t="shared" si="16"/>
        <v>125.2</v>
      </c>
      <c r="AF33" s="43">
        <f t="shared" si="16"/>
        <v>125.2</v>
      </c>
      <c r="AG33" s="43">
        <f t="shared" si="16"/>
        <v>125.2</v>
      </c>
      <c r="AH33" s="43">
        <f t="shared" si="16"/>
        <v>125.2</v>
      </c>
      <c r="AI33" s="43">
        <f t="shared" si="16"/>
        <v>125.2</v>
      </c>
      <c r="AJ33" s="43">
        <f t="shared" si="16"/>
        <v>125.2</v>
      </c>
      <c r="AK33" s="43">
        <f t="shared" si="16"/>
        <v>125.2</v>
      </c>
      <c r="AL33" s="43">
        <f t="shared" si="16"/>
        <v>125.2</v>
      </c>
      <c r="AM33" s="43">
        <f t="shared" si="16"/>
        <v>125.2</v>
      </c>
      <c r="AN33" s="43">
        <f t="shared" si="16"/>
        <v>125.2</v>
      </c>
      <c r="AO33" s="43">
        <f t="shared" si="16"/>
        <v>125.2</v>
      </c>
      <c r="AP33" s="43">
        <f t="shared" si="16"/>
        <v>125.2</v>
      </c>
      <c r="AQ33" s="43">
        <f t="shared" si="16"/>
        <v>125.2</v>
      </c>
      <c r="AR33" s="43">
        <f t="shared" si="16"/>
        <v>125.2</v>
      </c>
      <c r="CZ33" s="223"/>
    </row>
    <row r="34" spans="2:104" ht="25" x14ac:dyDescent="0.3">
      <c r="C34" s="43">
        <v>11.2</v>
      </c>
      <c r="D34" s="719" t="s">
        <v>684</v>
      </c>
      <c r="E34" s="430">
        <v>20</v>
      </c>
      <c r="F34" s="43">
        <f t="shared" si="17"/>
        <v>20</v>
      </c>
      <c r="G34" s="43">
        <f t="shared" si="17"/>
        <v>20</v>
      </c>
      <c r="H34" s="43">
        <f t="shared" si="17"/>
        <v>20</v>
      </c>
      <c r="I34" s="43">
        <f t="shared" si="17"/>
        <v>20</v>
      </c>
      <c r="J34" s="43">
        <f>I34</f>
        <v>20</v>
      </c>
      <c r="K34" s="43">
        <f t="shared" si="17"/>
        <v>20</v>
      </c>
      <c r="L34" s="43">
        <f t="shared" si="17"/>
        <v>20</v>
      </c>
      <c r="M34" s="43">
        <f t="shared" si="17"/>
        <v>20</v>
      </c>
      <c r="N34" s="43">
        <f t="shared" si="17"/>
        <v>20</v>
      </c>
      <c r="O34" s="43">
        <f t="shared" si="17"/>
        <v>20</v>
      </c>
      <c r="P34" s="43">
        <f t="shared" si="17"/>
        <v>20</v>
      </c>
      <c r="Q34" s="43">
        <f t="shared" si="17"/>
        <v>20</v>
      </c>
      <c r="R34" s="43">
        <f t="shared" si="17"/>
        <v>20</v>
      </c>
      <c r="S34" s="43">
        <f t="shared" si="17"/>
        <v>20</v>
      </c>
      <c r="T34" s="43">
        <f t="shared" si="17"/>
        <v>20</v>
      </c>
      <c r="U34" s="43">
        <f t="shared" si="17"/>
        <v>20</v>
      </c>
      <c r="V34" s="43">
        <f t="shared" si="15"/>
        <v>20</v>
      </c>
      <c r="W34" s="43">
        <f t="shared" si="15"/>
        <v>20</v>
      </c>
      <c r="X34" s="43">
        <f t="shared" si="15"/>
        <v>20</v>
      </c>
      <c r="Y34" s="43">
        <f t="shared" si="15"/>
        <v>20</v>
      </c>
      <c r="Z34" s="43">
        <f t="shared" si="15"/>
        <v>20</v>
      </c>
      <c r="AA34" s="43">
        <f t="shared" si="15"/>
        <v>20</v>
      </c>
      <c r="AB34" s="43">
        <f t="shared" si="15"/>
        <v>20</v>
      </c>
      <c r="AC34" s="43">
        <f t="shared" si="15"/>
        <v>20</v>
      </c>
      <c r="AD34" s="43">
        <f t="shared" si="16"/>
        <v>20</v>
      </c>
      <c r="AE34" s="43">
        <f t="shared" si="16"/>
        <v>20</v>
      </c>
      <c r="AF34" s="43">
        <f t="shared" si="16"/>
        <v>20</v>
      </c>
      <c r="AG34" s="43">
        <f t="shared" si="16"/>
        <v>20</v>
      </c>
      <c r="AH34" s="43">
        <f t="shared" si="16"/>
        <v>20</v>
      </c>
      <c r="AI34" s="43">
        <f t="shared" si="16"/>
        <v>20</v>
      </c>
      <c r="AJ34" s="43">
        <f t="shared" si="16"/>
        <v>20</v>
      </c>
      <c r="AK34" s="43">
        <f t="shared" si="16"/>
        <v>20</v>
      </c>
      <c r="AL34" s="43">
        <f t="shared" si="16"/>
        <v>20</v>
      </c>
      <c r="AM34" s="43">
        <f t="shared" si="16"/>
        <v>20</v>
      </c>
      <c r="AN34" s="43">
        <f t="shared" si="16"/>
        <v>20</v>
      </c>
      <c r="AO34" s="43">
        <f t="shared" si="16"/>
        <v>20</v>
      </c>
      <c r="AP34" s="43">
        <f t="shared" si="16"/>
        <v>20</v>
      </c>
      <c r="AQ34" s="43">
        <f t="shared" si="16"/>
        <v>20</v>
      </c>
      <c r="AR34" s="43">
        <f t="shared" si="16"/>
        <v>20</v>
      </c>
      <c r="CZ34" s="223"/>
    </row>
    <row r="35" spans="2:104" x14ac:dyDescent="0.25">
      <c r="C35" s="43">
        <v>55</v>
      </c>
      <c r="D35" s="409" t="s">
        <v>215</v>
      </c>
      <c r="E35" s="121">
        <f>((Delivery!F74*35)+(Delivery!F78*20))+Delivery!F83</f>
        <v>1.3368055555555557E-2</v>
      </c>
      <c r="F35" s="150">
        <f t="shared" si="17"/>
        <v>1.3368055555555557E-2</v>
      </c>
      <c r="G35" s="150">
        <f t="shared" si="17"/>
        <v>1.3368055555555557E-2</v>
      </c>
      <c r="H35" s="150">
        <f t="shared" si="17"/>
        <v>1.3368055555555557E-2</v>
      </c>
      <c r="I35" s="150">
        <f t="shared" si="17"/>
        <v>1.3368055555555557E-2</v>
      </c>
      <c r="J35" s="150">
        <f>I35</f>
        <v>1.3368055555555557E-2</v>
      </c>
      <c r="K35" s="150">
        <f t="shared" si="17"/>
        <v>1.3368055555555557E-2</v>
      </c>
      <c r="L35" s="150">
        <f t="shared" si="17"/>
        <v>1.3368055555555557E-2</v>
      </c>
      <c r="M35" s="150">
        <f t="shared" si="17"/>
        <v>1.3368055555555557E-2</v>
      </c>
      <c r="N35" s="150">
        <f t="shared" si="17"/>
        <v>1.3368055555555557E-2</v>
      </c>
      <c r="O35" s="150">
        <f t="shared" si="17"/>
        <v>1.3368055555555557E-2</v>
      </c>
      <c r="P35" s="150">
        <f t="shared" si="17"/>
        <v>1.3368055555555557E-2</v>
      </c>
      <c r="Q35" s="150">
        <f t="shared" si="17"/>
        <v>1.3368055555555557E-2</v>
      </c>
      <c r="R35" s="150">
        <f t="shared" si="17"/>
        <v>1.3368055555555557E-2</v>
      </c>
      <c r="S35" s="150">
        <f t="shared" si="17"/>
        <v>1.3368055555555557E-2</v>
      </c>
      <c r="T35" s="150">
        <f t="shared" si="17"/>
        <v>1.3368055555555557E-2</v>
      </c>
      <c r="U35" s="150">
        <f t="shared" si="17"/>
        <v>1.3368055555555557E-2</v>
      </c>
      <c r="V35" s="150">
        <f t="shared" si="15"/>
        <v>1.3368055555555557E-2</v>
      </c>
      <c r="W35" s="150">
        <f t="shared" si="15"/>
        <v>1.3368055555555557E-2</v>
      </c>
      <c r="X35" s="150">
        <f t="shared" si="16"/>
        <v>1.3368055555555557E-2</v>
      </c>
      <c r="Y35" s="150">
        <f t="shared" si="16"/>
        <v>1.3368055555555557E-2</v>
      </c>
      <c r="Z35" s="150">
        <f t="shared" si="16"/>
        <v>1.3368055555555557E-2</v>
      </c>
      <c r="AA35" s="150">
        <f t="shared" si="16"/>
        <v>1.3368055555555557E-2</v>
      </c>
      <c r="AB35" s="150">
        <f t="shared" si="15"/>
        <v>1.3368055555555557E-2</v>
      </c>
      <c r="AC35" s="150">
        <f t="shared" si="15"/>
        <v>1.3368055555555557E-2</v>
      </c>
      <c r="AD35" s="150">
        <f t="shared" si="16"/>
        <v>1.3368055555555557E-2</v>
      </c>
      <c r="AE35" s="150">
        <f t="shared" si="16"/>
        <v>1.3368055555555557E-2</v>
      </c>
      <c r="AF35" s="150">
        <f t="shared" si="16"/>
        <v>1.3368055555555557E-2</v>
      </c>
      <c r="AG35" s="150">
        <f t="shared" si="16"/>
        <v>1.3368055555555557E-2</v>
      </c>
      <c r="AH35" s="150">
        <f t="shared" si="16"/>
        <v>1.3368055555555557E-2</v>
      </c>
      <c r="AI35" s="150">
        <f t="shared" si="16"/>
        <v>1.3368055555555557E-2</v>
      </c>
      <c r="AJ35" s="150">
        <f t="shared" si="16"/>
        <v>1.3368055555555557E-2</v>
      </c>
      <c r="AK35" s="150">
        <f t="shared" si="16"/>
        <v>1.3368055555555557E-2</v>
      </c>
      <c r="AL35" s="150">
        <f t="shared" si="16"/>
        <v>1.3368055555555557E-2</v>
      </c>
      <c r="AM35" s="150">
        <f t="shared" si="16"/>
        <v>1.3368055555555557E-2</v>
      </c>
      <c r="AN35" s="150">
        <f t="shared" si="16"/>
        <v>1.3368055555555557E-2</v>
      </c>
      <c r="AO35" s="150">
        <f t="shared" si="16"/>
        <v>1.3368055555555557E-2</v>
      </c>
      <c r="AP35" s="150">
        <f t="shared" si="16"/>
        <v>1.3368055555555557E-2</v>
      </c>
      <c r="AQ35" s="150">
        <f t="shared" si="16"/>
        <v>1.3368055555555557E-2</v>
      </c>
      <c r="AR35" s="150">
        <f t="shared" si="16"/>
        <v>1.3368055555555557E-2</v>
      </c>
      <c r="AS35" s="150">
        <f t="shared" ref="AS35:CZ35" si="18">AR35</f>
        <v>1.3368055555555557E-2</v>
      </c>
      <c r="AT35" s="150">
        <f t="shared" si="18"/>
        <v>1.3368055555555557E-2</v>
      </c>
      <c r="AU35" s="150">
        <f t="shared" si="18"/>
        <v>1.3368055555555557E-2</v>
      </c>
      <c r="AV35" s="150">
        <f t="shared" si="18"/>
        <v>1.3368055555555557E-2</v>
      </c>
      <c r="AW35" s="150">
        <f t="shared" si="18"/>
        <v>1.3368055555555557E-2</v>
      </c>
      <c r="AX35" s="150">
        <f t="shared" si="18"/>
        <v>1.3368055555555557E-2</v>
      </c>
      <c r="AY35" s="150">
        <f t="shared" si="18"/>
        <v>1.3368055555555557E-2</v>
      </c>
      <c r="AZ35" s="150">
        <f t="shared" si="18"/>
        <v>1.3368055555555557E-2</v>
      </c>
      <c r="BA35" s="150">
        <f t="shared" si="18"/>
        <v>1.3368055555555557E-2</v>
      </c>
      <c r="BB35" s="150">
        <f t="shared" si="18"/>
        <v>1.3368055555555557E-2</v>
      </c>
      <c r="BC35" s="150">
        <f t="shared" si="18"/>
        <v>1.3368055555555557E-2</v>
      </c>
      <c r="BD35" s="150">
        <f t="shared" si="18"/>
        <v>1.3368055555555557E-2</v>
      </c>
      <c r="BE35" s="150">
        <f t="shared" si="18"/>
        <v>1.3368055555555557E-2</v>
      </c>
      <c r="BF35" s="150">
        <f t="shared" si="18"/>
        <v>1.3368055555555557E-2</v>
      </c>
      <c r="BG35" s="150">
        <f t="shared" si="18"/>
        <v>1.3368055555555557E-2</v>
      </c>
      <c r="BH35" s="150">
        <f t="shared" si="18"/>
        <v>1.3368055555555557E-2</v>
      </c>
      <c r="BI35" s="150">
        <f t="shared" si="18"/>
        <v>1.3368055555555557E-2</v>
      </c>
      <c r="BJ35" s="150">
        <f t="shared" si="18"/>
        <v>1.3368055555555557E-2</v>
      </c>
      <c r="BK35" s="150">
        <f t="shared" si="18"/>
        <v>1.3368055555555557E-2</v>
      </c>
      <c r="BL35" s="150">
        <f t="shared" si="18"/>
        <v>1.3368055555555557E-2</v>
      </c>
      <c r="BM35" s="150">
        <f t="shared" si="18"/>
        <v>1.3368055555555557E-2</v>
      </c>
      <c r="BN35" s="150">
        <f t="shared" si="18"/>
        <v>1.3368055555555557E-2</v>
      </c>
      <c r="BO35" s="150">
        <f t="shared" si="18"/>
        <v>1.3368055555555557E-2</v>
      </c>
      <c r="BP35" s="150">
        <f t="shared" si="18"/>
        <v>1.3368055555555557E-2</v>
      </c>
      <c r="BQ35" s="150">
        <f t="shared" si="18"/>
        <v>1.3368055555555557E-2</v>
      </c>
      <c r="BR35" s="150">
        <f t="shared" si="18"/>
        <v>1.3368055555555557E-2</v>
      </c>
      <c r="BS35" s="150">
        <f t="shared" si="18"/>
        <v>1.3368055555555557E-2</v>
      </c>
      <c r="BT35" s="150">
        <f t="shared" si="18"/>
        <v>1.3368055555555557E-2</v>
      </c>
      <c r="BU35" s="150">
        <f t="shared" si="18"/>
        <v>1.3368055555555557E-2</v>
      </c>
      <c r="BV35" s="150">
        <f t="shared" si="18"/>
        <v>1.3368055555555557E-2</v>
      </c>
      <c r="BW35" s="150">
        <f t="shared" si="18"/>
        <v>1.3368055555555557E-2</v>
      </c>
      <c r="BX35" s="150">
        <f t="shared" si="18"/>
        <v>1.3368055555555557E-2</v>
      </c>
      <c r="BY35" s="150">
        <f t="shared" si="18"/>
        <v>1.3368055555555557E-2</v>
      </c>
      <c r="BZ35" s="150">
        <f t="shared" si="18"/>
        <v>1.3368055555555557E-2</v>
      </c>
      <c r="CA35" s="150">
        <f t="shared" si="18"/>
        <v>1.3368055555555557E-2</v>
      </c>
      <c r="CB35" s="150">
        <f t="shared" si="18"/>
        <v>1.3368055555555557E-2</v>
      </c>
      <c r="CC35" s="150">
        <f t="shared" si="18"/>
        <v>1.3368055555555557E-2</v>
      </c>
      <c r="CD35" s="150">
        <f t="shared" si="18"/>
        <v>1.3368055555555557E-2</v>
      </c>
      <c r="CE35" s="150">
        <f t="shared" si="18"/>
        <v>1.3368055555555557E-2</v>
      </c>
      <c r="CF35" s="150">
        <f t="shared" si="18"/>
        <v>1.3368055555555557E-2</v>
      </c>
      <c r="CG35" s="150">
        <f t="shared" si="18"/>
        <v>1.3368055555555557E-2</v>
      </c>
      <c r="CH35" s="150">
        <f t="shared" si="18"/>
        <v>1.3368055555555557E-2</v>
      </c>
      <c r="CI35" s="150">
        <f t="shared" si="18"/>
        <v>1.3368055555555557E-2</v>
      </c>
      <c r="CJ35" s="150">
        <f t="shared" si="18"/>
        <v>1.3368055555555557E-2</v>
      </c>
      <c r="CK35" s="150">
        <f t="shared" si="18"/>
        <v>1.3368055555555557E-2</v>
      </c>
      <c r="CL35" s="150">
        <f t="shared" si="18"/>
        <v>1.3368055555555557E-2</v>
      </c>
      <c r="CM35" s="150">
        <f t="shared" si="18"/>
        <v>1.3368055555555557E-2</v>
      </c>
      <c r="CN35" s="150">
        <f t="shared" si="18"/>
        <v>1.3368055555555557E-2</v>
      </c>
      <c r="CO35" s="150">
        <f t="shared" si="18"/>
        <v>1.3368055555555557E-2</v>
      </c>
      <c r="CP35" s="150">
        <f t="shared" si="18"/>
        <v>1.3368055555555557E-2</v>
      </c>
      <c r="CQ35" s="150">
        <f t="shared" si="18"/>
        <v>1.3368055555555557E-2</v>
      </c>
      <c r="CR35" s="150">
        <f t="shared" si="18"/>
        <v>1.3368055555555557E-2</v>
      </c>
      <c r="CS35" s="150">
        <f t="shared" si="18"/>
        <v>1.3368055555555557E-2</v>
      </c>
      <c r="CT35" s="150">
        <f t="shared" si="18"/>
        <v>1.3368055555555557E-2</v>
      </c>
      <c r="CU35" s="150">
        <f t="shared" si="18"/>
        <v>1.3368055555555557E-2</v>
      </c>
      <c r="CV35" s="150">
        <f t="shared" si="18"/>
        <v>1.3368055555555557E-2</v>
      </c>
      <c r="CW35" s="150">
        <f t="shared" si="18"/>
        <v>1.3368055555555557E-2</v>
      </c>
      <c r="CX35" s="150">
        <f t="shared" si="18"/>
        <v>1.3368055555555557E-2</v>
      </c>
      <c r="CY35" s="150">
        <f t="shared" si="18"/>
        <v>1.3368055555555557E-2</v>
      </c>
      <c r="CZ35" s="150">
        <f t="shared" si="18"/>
        <v>1.3368055555555557E-2</v>
      </c>
    </row>
    <row r="36" spans="2:104" ht="13" x14ac:dyDescent="0.3">
      <c r="D36" s="409" t="s">
        <v>216</v>
      </c>
      <c r="E36" s="121">
        <f>Delivery!E54*1000/24</f>
        <v>0</v>
      </c>
      <c r="F36" s="150">
        <f t="shared" ref="F36:BQ36" si="19">$E$36</f>
        <v>0</v>
      </c>
      <c r="G36" s="150">
        <f t="shared" si="19"/>
        <v>0</v>
      </c>
      <c r="H36" s="150">
        <f t="shared" si="19"/>
        <v>0</v>
      </c>
      <c r="I36" s="150">
        <f t="shared" si="19"/>
        <v>0</v>
      </c>
      <c r="J36" s="150">
        <f t="shared" si="19"/>
        <v>0</v>
      </c>
      <c r="K36" s="150">
        <f t="shared" si="19"/>
        <v>0</v>
      </c>
      <c r="L36" s="150">
        <f t="shared" si="19"/>
        <v>0</v>
      </c>
      <c r="M36" s="150">
        <f t="shared" si="19"/>
        <v>0</v>
      </c>
      <c r="N36" s="150">
        <f t="shared" si="19"/>
        <v>0</v>
      </c>
      <c r="O36" s="150">
        <f t="shared" si="19"/>
        <v>0</v>
      </c>
      <c r="P36" s="150">
        <f t="shared" si="19"/>
        <v>0</v>
      </c>
      <c r="Q36" s="150">
        <f t="shared" si="19"/>
        <v>0</v>
      </c>
      <c r="R36" s="150">
        <f t="shared" si="19"/>
        <v>0</v>
      </c>
      <c r="S36" s="150">
        <f t="shared" si="19"/>
        <v>0</v>
      </c>
      <c r="T36" s="150">
        <f t="shared" si="19"/>
        <v>0</v>
      </c>
      <c r="U36" s="150">
        <f t="shared" si="19"/>
        <v>0</v>
      </c>
      <c r="V36" s="150">
        <f t="shared" si="19"/>
        <v>0</v>
      </c>
      <c r="W36" s="150">
        <f t="shared" si="19"/>
        <v>0</v>
      </c>
      <c r="X36" s="150">
        <f t="shared" si="19"/>
        <v>0</v>
      </c>
      <c r="Y36" s="150">
        <f t="shared" si="19"/>
        <v>0</v>
      </c>
      <c r="Z36" s="150">
        <f t="shared" si="19"/>
        <v>0</v>
      </c>
      <c r="AA36" s="150">
        <f t="shared" si="19"/>
        <v>0</v>
      </c>
      <c r="AB36" s="150">
        <f t="shared" si="19"/>
        <v>0</v>
      </c>
      <c r="AC36" s="150">
        <f t="shared" si="19"/>
        <v>0</v>
      </c>
      <c r="AD36" s="150">
        <f t="shared" si="19"/>
        <v>0</v>
      </c>
      <c r="AE36" s="150">
        <f t="shared" si="19"/>
        <v>0</v>
      </c>
      <c r="AF36" s="150">
        <f t="shared" si="19"/>
        <v>0</v>
      </c>
      <c r="AG36" s="150">
        <f t="shared" si="19"/>
        <v>0</v>
      </c>
      <c r="AH36" s="150">
        <f t="shared" si="19"/>
        <v>0</v>
      </c>
      <c r="AI36" s="150">
        <f t="shared" si="19"/>
        <v>0</v>
      </c>
      <c r="AJ36" s="150">
        <f t="shared" si="19"/>
        <v>0</v>
      </c>
      <c r="AK36" s="150">
        <f t="shared" si="19"/>
        <v>0</v>
      </c>
      <c r="AL36" s="150">
        <f t="shared" si="19"/>
        <v>0</v>
      </c>
      <c r="AM36" s="150">
        <f t="shared" si="19"/>
        <v>0</v>
      </c>
      <c r="AN36" s="150">
        <f t="shared" si="19"/>
        <v>0</v>
      </c>
      <c r="AO36" s="150">
        <f t="shared" si="19"/>
        <v>0</v>
      </c>
      <c r="AP36" s="150">
        <f t="shared" si="19"/>
        <v>0</v>
      </c>
      <c r="AQ36" s="150">
        <f t="shared" si="19"/>
        <v>0</v>
      </c>
      <c r="AR36" s="218">
        <f t="shared" si="19"/>
        <v>0</v>
      </c>
      <c r="AS36" s="150">
        <f t="shared" si="19"/>
        <v>0</v>
      </c>
      <c r="AT36" s="150">
        <f t="shared" si="19"/>
        <v>0</v>
      </c>
      <c r="AU36" s="150">
        <f t="shared" si="19"/>
        <v>0</v>
      </c>
      <c r="AV36" s="150">
        <f t="shared" si="19"/>
        <v>0</v>
      </c>
      <c r="AW36" s="150">
        <f t="shared" si="19"/>
        <v>0</v>
      </c>
      <c r="AX36" s="150">
        <f t="shared" si="19"/>
        <v>0</v>
      </c>
      <c r="AY36" s="150">
        <f t="shared" si="19"/>
        <v>0</v>
      </c>
      <c r="AZ36" s="150">
        <f t="shared" si="19"/>
        <v>0</v>
      </c>
      <c r="BA36" s="150">
        <f t="shared" si="19"/>
        <v>0</v>
      </c>
      <c r="BB36" s="150">
        <f t="shared" si="19"/>
        <v>0</v>
      </c>
      <c r="BC36" s="150">
        <f t="shared" si="19"/>
        <v>0</v>
      </c>
      <c r="BD36" s="150">
        <f t="shared" si="19"/>
        <v>0</v>
      </c>
      <c r="BE36" s="150">
        <f t="shared" si="19"/>
        <v>0</v>
      </c>
      <c r="BF36" s="150">
        <f t="shared" si="19"/>
        <v>0</v>
      </c>
      <c r="BG36" s="150">
        <f t="shared" si="19"/>
        <v>0</v>
      </c>
      <c r="BH36" s="150">
        <f t="shared" si="19"/>
        <v>0</v>
      </c>
      <c r="BI36" s="150">
        <f t="shared" si="19"/>
        <v>0</v>
      </c>
      <c r="BJ36" s="150">
        <f t="shared" si="19"/>
        <v>0</v>
      </c>
      <c r="BK36" s="150">
        <f t="shared" si="19"/>
        <v>0</v>
      </c>
      <c r="BL36" s="150">
        <f t="shared" si="19"/>
        <v>0</v>
      </c>
      <c r="BM36" s="150">
        <f t="shared" si="19"/>
        <v>0</v>
      </c>
      <c r="BN36" s="150">
        <f t="shared" si="19"/>
        <v>0</v>
      </c>
      <c r="BO36" s="150">
        <f t="shared" si="19"/>
        <v>0</v>
      </c>
      <c r="BP36" s="150">
        <f t="shared" si="19"/>
        <v>0</v>
      </c>
      <c r="BQ36" s="150">
        <f t="shared" si="19"/>
        <v>0</v>
      </c>
      <c r="BR36" s="150">
        <f t="shared" ref="BR36:CZ36" si="20">$E$36</f>
        <v>0</v>
      </c>
      <c r="BS36" s="150">
        <f t="shared" si="20"/>
        <v>0</v>
      </c>
      <c r="BT36" s="150">
        <f t="shared" si="20"/>
        <v>0</v>
      </c>
      <c r="BU36" s="150">
        <f t="shared" si="20"/>
        <v>0</v>
      </c>
      <c r="BV36" s="150">
        <f t="shared" si="20"/>
        <v>0</v>
      </c>
      <c r="BW36" s="150">
        <f t="shared" si="20"/>
        <v>0</v>
      </c>
      <c r="BX36" s="150">
        <f t="shared" si="20"/>
        <v>0</v>
      </c>
      <c r="BY36" s="150">
        <f t="shared" si="20"/>
        <v>0</v>
      </c>
      <c r="BZ36" s="150">
        <f t="shared" si="20"/>
        <v>0</v>
      </c>
      <c r="CA36" s="150">
        <f t="shared" si="20"/>
        <v>0</v>
      </c>
      <c r="CB36" s="150">
        <f t="shared" si="20"/>
        <v>0</v>
      </c>
      <c r="CC36" s="150">
        <f t="shared" si="20"/>
        <v>0</v>
      </c>
      <c r="CD36" s="150">
        <f t="shared" si="20"/>
        <v>0</v>
      </c>
      <c r="CE36" s="150">
        <f t="shared" si="20"/>
        <v>0</v>
      </c>
      <c r="CF36" s="150">
        <f t="shared" si="20"/>
        <v>0</v>
      </c>
      <c r="CG36" s="150">
        <f t="shared" si="20"/>
        <v>0</v>
      </c>
      <c r="CH36" s="150">
        <f t="shared" si="20"/>
        <v>0</v>
      </c>
      <c r="CI36" s="150">
        <f t="shared" si="20"/>
        <v>0</v>
      </c>
      <c r="CJ36" s="150">
        <f t="shared" si="20"/>
        <v>0</v>
      </c>
      <c r="CK36" s="150">
        <f t="shared" si="20"/>
        <v>0</v>
      </c>
      <c r="CL36" s="150">
        <f t="shared" si="20"/>
        <v>0</v>
      </c>
      <c r="CM36" s="150">
        <f t="shared" si="20"/>
        <v>0</v>
      </c>
      <c r="CN36" s="150">
        <f t="shared" si="20"/>
        <v>0</v>
      </c>
      <c r="CO36" s="150">
        <f t="shared" si="20"/>
        <v>0</v>
      </c>
      <c r="CP36" s="150">
        <f t="shared" si="20"/>
        <v>0</v>
      </c>
      <c r="CQ36" s="150">
        <f t="shared" si="20"/>
        <v>0</v>
      </c>
      <c r="CR36" s="150">
        <f t="shared" si="20"/>
        <v>0</v>
      </c>
      <c r="CS36" s="150">
        <f t="shared" si="20"/>
        <v>0</v>
      </c>
      <c r="CT36" s="150">
        <f t="shared" si="20"/>
        <v>0</v>
      </c>
      <c r="CU36" s="150">
        <f t="shared" si="20"/>
        <v>0</v>
      </c>
      <c r="CV36" s="150">
        <f t="shared" si="20"/>
        <v>0</v>
      </c>
      <c r="CW36" s="150">
        <f t="shared" si="20"/>
        <v>0</v>
      </c>
      <c r="CX36" s="150">
        <f t="shared" si="20"/>
        <v>0</v>
      </c>
      <c r="CY36" s="150">
        <f t="shared" si="20"/>
        <v>0</v>
      </c>
      <c r="CZ36" s="218">
        <f t="shared" si="20"/>
        <v>0</v>
      </c>
    </row>
    <row r="37" spans="2:104" ht="13" x14ac:dyDescent="0.3">
      <c r="D37" s="139" t="s">
        <v>217</v>
      </c>
      <c r="E37" s="121">
        <f>Delivery!E46</f>
        <v>2.5680000000000001</v>
      </c>
      <c r="F37" s="121">
        <f t="shared" ref="F37:BQ37" si="21">$E$37</f>
        <v>2.5680000000000001</v>
      </c>
      <c r="G37" s="121">
        <f t="shared" si="21"/>
        <v>2.5680000000000001</v>
      </c>
      <c r="H37" s="121">
        <f t="shared" si="21"/>
        <v>2.5680000000000001</v>
      </c>
      <c r="I37" s="121">
        <f t="shared" si="21"/>
        <v>2.5680000000000001</v>
      </c>
      <c r="J37" s="121">
        <f t="shared" si="21"/>
        <v>2.5680000000000001</v>
      </c>
      <c r="K37" s="121">
        <f t="shared" si="21"/>
        <v>2.5680000000000001</v>
      </c>
      <c r="L37" s="121">
        <f t="shared" si="21"/>
        <v>2.5680000000000001</v>
      </c>
      <c r="M37" s="121">
        <f t="shared" si="21"/>
        <v>2.5680000000000001</v>
      </c>
      <c r="N37" s="121">
        <f t="shared" si="21"/>
        <v>2.5680000000000001</v>
      </c>
      <c r="O37" s="121">
        <f t="shared" si="21"/>
        <v>2.5680000000000001</v>
      </c>
      <c r="P37" s="121">
        <f t="shared" si="21"/>
        <v>2.5680000000000001</v>
      </c>
      <c r="Q37" s="121">
        <f t="shared" si="21"/>
        <v>2.5680000000000001</v>
      </c>
      <c r="R37" s="121">
        <f t="shared" si="21"/>
        <v>2.5680000000000001</v>
      </c>
      <c r="S37" s="121">
        <f t="shared" si="21"/>
        <v>2.5680000000000001</v>
      </c>
      <c r="T37" s="121">
        <f t="shared" si="21"/>
        <v>2.5680000000000001</v>
      </c>
      <c r="U37" s="121">
        <f t="shared" si="21"/>
        <v>2.5680000000000001</v>
      </c>
      <c r="V37" s="121">
        <f t="shared" si="21"/>
        <v>2.5680000000000001</v>
      </c>
      <c r="W37" s="121">
        <f t="shared" si="21"/>
        <v>2.5680000000000001</v>
      </c>
      <c r="X37" s="121">
        <f t="shared" si="21"/>
        <v>2.5680000000000001</v>
      </c>
      <c r="Y37" s="121">
        <f t="shared" si="21"/>
        <v>2.5680000000000001</v>
      </c>
      <c r="Z37" s="121">
        <f t="shared" si="21"/>
        <v>2.5680000000000001</v>
      </c>
      <c r="AA37" s="121">
        <f t="shared" si="21"/>
        <v>2.5680000000000001</v>
      </c>
      <c r="AB37" s="121">
        <f t="shared" si="21"/>
        <v>2.5680000000000001</v>
      </c>
      <c r="AC37" s="121">
        <f t="shared" si="21"/>
        <v>2.5680000000000001</v>
      </c>
      <c r="AD37" s="121">
        <f t="shared" si="21"/>
        <v>2.5680000000000001</v>
      </c>
      <c r="AE37" s="121">
        <f t="shared" si="21"/>
        <v>2.5680000000000001</v>
      </c>
      <c r="AF37" s="121">
        <f t="shared" si="21"/>
        <v>2.5680000000000001</v>
      </c>
      <c r="AG37" s="121">
        <f t="shared" si="21"/>
        <v>2.5680000000000001</v>
      </c>
      <c r="AH37" s="121">
        <f t="shared" si="21"/>
        <v>2.5680000000000001</v>
      </c>
      <c r="AI37" s="121">
        <f t="shared" si="21"/>
        <v>2.5680000000000001</v>
      </c>
      <c r="AJ37" s="121">
        <f t="shared" si="21"/>
        <v>2.5680000000000001</v>
      </c>
      <c r="AK37" s="121">
        <f t="shared" si="21"/>
        <v>2.5680000000000001</v>
      </c>
      <c r="AL37" s="121">
        <f t="shared" si="21"/>
        <v>2.5680000000000001</v>
      </c>
      <c r="AM37" s="121">
        <f t="shared" si="21"/>
        <v>2.5680000000000001</v>
      </c>
      <c r="AN37" s="121">
        <f t="shared" si="21"/>
        <v>2.5680000000000001</v>
      </c>
      <c r="AO37" s="121">
        <f t="shared" si="21"/>
        <v>2.5680000000000001</v>
      </c>
      <c r="AP37" s="121">
        <f t="shared" si="21"/>
        <v>2.5680000000000001</v>
      </c>
      <c r="AQ37" s="121">
        <f t="shared" si="21"/>
        <v>2.5680000000000001</v>
      </c>
      <c r="AR37" s="217">
        <f t="shared" si="21"/>
        <v>2.5680000000000001</v>
      </c>
      <c r="AS37" s="121">
        <f t="shared" si="21"/>
        <v>2.5680000000000001</v>
      </c>
      <c r="AT37" s="121">
        <f t="shared" si="21"/>
        <v>2.5680000000000001</v>
      </c>
      <c r="AU37" s="121">
        <f t="shared" si="21"/>
        <v>2.5680000000000001</v>
      </c>
      <c r="AV37" s="121">
        <f t="shared" si="21"/>
        <v>2.5680000000000001</v>
      </c>
      <c r="AW37" s="121">
        <f t="shared" si="21"/>
        <v>2.5680000000000001</v>
      </c>
      <c r="AX37" s="121">
        <f t="shared" si="21"/>
        <v>2.5680000000000001</v>
      </c>
      <c r="AY37" s="121">
        <f t="shared" si="21"/>
        <v>2.5680000000000001</v>
      </c>
      <c r="AZ37" s="121">
        <f t="shared" si="21"/>
        <v>2.5680000000000001</v>
      </c>
      <c r="BA37" s="121">
        <f t="shared" si="21"/>
        <v>2.5680000000000001</v>
      </c>
      <c r="BB37" s="121">
        <f t="shared" si="21"/>
        <v>2.5680000000000001</v>
      </c>
      <c r="BC37" s="121">
        <f t="shared" si="21"/>
        <v>2.5680000000000001</v>
      </c>
      <c r="BD37" s="121">
        <f t="shared" si="21"/>
        <v>2.5680000000000001</v>
      </c>
      <c r="BE37" s="121">
        <f t="shared" si="21"/>
        <v>2.5680000000000001</v>
      </c>
      <c r="BF37" s="121">
        <f t="shared" si="21"/>
        <v>2.5680000000000001</v>
      </c>
      <c r="BG37" s="121">
        <f t="shared" si="21"/>
        <v>2.5680000000000001</v>
      </c>
      <c r="BH37" s="121">
        <f t="shared" si="21"/>
        <v>2.5680000000000001</v>
      </c>
      <c r="BI37" s="121">
        <f t="shared" si="21"/>
        <v>2.5680000000000001</v>
      </c>
      <c r="BJ37" s="121">
        <f t="shared" si="21"/>
        <v>2.5680000000000001</v>
      </c>
      <c r="BK37" s="121">
        <f t="shared" si="21"/>
        <v>2.5680000000000001</v>
      </c>
      <c r="BL37" s="121">
        <f t="shared" si="21"/>
        <v>2.5680000000000001</v>
      </c>
      <c r="BM37" s="121">
        <f t="shared" si="21"/>
        <v>2.5680000000000001</v>
      </c>
      <c r="BN37" s="121">
        <f t="shared" si="21"/>
        <v>2.5680000000000001</v>
      </c>
      <c r="BO37" s="121">
        <f t="shared" si="21"/>
        <v>2.5680000000000001</v>
      </c>
      <c r="BP37" s="121">
        <f t="shared" si="21"/>
        <v>2.5680000000000001</v>
      </c>
      <c r="BQ37" s="121">
        <f t="shared" si="21"/>
        <v>2.5680000000000001</v>
      </c>
      <c r="BR37" s="121">
        <f t="shared" ref="BR37:CZ37" si="22">$E$37</f>
        <v>2.5680000000000001</v>
      </c>
      <c r="BS37" s="121">
        <f t="shared" si="22"/>
        <v>2.5680000000000001</v>
      </c>
      <c r="BT37" s="121">
        <f t="shared" si="22"/>
        <v>2.5680000000000001</v>
      </c>
      <c r="BU37" s="121">
        <f t="shared" si="22"/>
        <v>2.5680000000000001</v>
      </c>
      <c r="BV37" s="121">
        <f t="shared" si="22"/>
        <v>2.5680000000000001</v>
      </c>
      <c r="BW37" s="121">
        <f t="shared" si="22"/>
        <v>2.5680000000000001</v>
      </c>
      <c r="BX37" s="121">
        <f t="shared" si="22"/>
        <v>2.5680000000000001</v>
      </c>
      <c r="BY37" s="121">
        <f t="shared" si="22"/>
        <v>2.5680000000000001</v>
      </c>
      <c r="BZ37" s="121">
        <f t="shared" si="22"/>
        <v>2.5680000000000001</v>
      </c>
      <c r="CA37" s="121">
        <f t="shared" si="22"/>
        <v>2.5680000000000001</v>
      </c>
      <c r="CB37" s="121">
        <f t="shared" si="22"/>
        <v>2.5680000000000001</v>
      </c>
      <c r="CC37" s="121">
        <f t="shared" si="22"/>
        <v>2.5680000000000001</v>
      </c>
      <c r="CD37" s="121">
        <f t="shared" si="22"/>
        <v>2.5680000000000001</v>
      </c>
      <c r="CE37" s="121">
        <f t="shared" si="22"/>
        <v>2.5680000000000001</v>
      </c>
      <c r="CF37" s="121">
        <f t="shared" si="22"/>
        <v>2.5680000000000001</v>
      </c>
      <c r="CG37" s="121">
        <f t="shared" si="22"/>
        <v>2.5680000000000001</v>
      </c>
      <c r="CH37" s="121">
        <f t="shared" si="22"/>
        <v>2.5680000000000001</v>
      </c>
      <c r="CI37" s="121">
        <f t="shared" si="22"/>
        <v>2.5680000000000001</v>
      </c>
      <c r="CJ37" s="121">
        <f t="shared" si="22"/>
        <v>2.5680000000000001</v>
      </c>
      <c r="CK37" s="121">
        <f t="shared" si="22"/>
        <v>2.5680000000000001</v>
      </c>
      <c r="CL37" s="121">
        <f t="shared" si="22"/>
        <v>2.5680000000000001</v>
      </c>
      <c r="CM37" s="121">
        <f t="shared" si="22"/>
        <v>2.5680000000000001</v>
      </c>
      <c r="CN37" s="121">
        <f t="shared" si="22"/>
        <v>2.5680000000000001</v>
      </c>
      <c r="CO37" s="121">
        <f t="shared" si="22"/>
        <v>2.5680000000000001</v>
      </c>
      <c r="CP37" s="121">
        <f t="shared" si="22"/>
        <v>2.5680000000000001</v>
      </c>
      <c r="CQ37" s="121">
        <f t="shared" si="22"/>
        <v>2.5680000000000001</v>
      </c>
      <c r="CR37" s="121">
        <f t="shared" si="22"/>
        <v>2.5680000000000001</v>
      </c>
      <c r="CS37" s="121">
        <f t="shared" si="22"/>
        <v>2.5680000000000001</v>
      </c>
      <c r="CT37" s="121">
        <f t="shared" si="22"/>
        <v>2.5680000000000001</v>
      </c>
      <c r="CU37" s="121">
        <f t="shared" si="22"/>
        <v>2.5680000000000001</v>
      </c>
      <c r="CV37" s="121">
        <f t="shared" si="22"/>
        <v>2.5680000000000001</v>
      </c>
      <c r="CW37" s="121">
        <f t="shared" si="22"/>
        <v>2.5680000000000001</v>
      </c>
      <c r="CX37" s="121">
        <f t="shared" si="22"/>
        <v>2.5680000000000001</v>
      </c>
      <c r="CY37" s="121">
        <f t="shared" si="22"/>
        <v>2.5680000000000001</v>
      </c>
      <c r="CZ37" s="217">
        <f t="shared" si="22"/>
        <v>2.5680000000000001</v>
      </c>
    </row>
    <row r="38" spans="2:104" ht="13" x14ac:dyDescent="0.3">
      <c r="C38" s="43">
        <f>Delivery!F39</f>
        <v>0.72</v>
      </c>
      <c r="D38" s="139" t="s">
        <v>218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23">G38</f>
        <v>0.72</v>
      </c>
      <c r="I38" s="43">
        <f>H38</f>
        <v>0.72</v>
      </c>
      <c r="J38" s="43">
        <f>I38</f>
        <v>0.72</v>
      </c>
      <c r="K38" s="43">
        <f t="shared" si="23"/>
        <v>0.72</v>
      </c>
      <c r="L38" s="43">
        <f t="shared" si="23"/>
        <v>0.72</v>
      </c>
      <c r="M38" s="43">
        <f t="shared" si="23"/>
        <v>0.72</v>
      </c>
      <c r="N38" s="43">
        <f t="shared" si="23"/>
        <v>0.72</v>
      </c>
      <c r="O38" s="43">
        <f t="shared" si="23"/>
        <v>0.72</v>
      </c>
      <c r="P38" s="43">
        <f t="shared" si="23"/>
        <v>0.72</v>
      </c>
      <c r="Q38" s="43">
        <f t="shared" si="23"/>
        <v>0.72</v>
      </c>
      <c r="R38" s="43">
        <f t="shared" si="23"/>
        <v>0.72</v>
      </c>
      <c r="S38" s="43">
        <f t="shared" si="23"/>
        <v>0.72</v>
      </c>
      <c r="T38" s="43">
        <f t="shared" si="23"/>
        <v>0.72</v>
      </c>
      <c r="U38" s="43">
        <f t="shared" si="23"/>
        <v>0.72</v>
      </c>
      <c r="V38" s="43">
        <f t="shared" si="23"/>
        <v>0.72</v>
      </c>
      <c r="W38" s="43">
        <f t="shared" si="23"/>
        <v>0.72</v>
      </c>
      <c r="X38" s="43">
        <f t="shared" si="23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219</v>
      </c>
      <c r="E39" s="675"/>
      <c r="F39" s="121">
        <f t="shared" ref="F39:BQ39" si="24">$E$39</f>
        <v>0</v>
      </c>
      <c r="G39" s="121">
        <f t="shared" si="24"/>
        <v>0</v>
      </c>
      <c r="H39" s="121">
        <f t="shared" si="24"/>
        <v>0</v>
      </c>
      <c r="I39" s="121">
        <f t="shared" si="24"/>
        <v>0</v>
      </c>
      <c r="J39" s="121">
        <f t="shared" si="24"/>
        <v>0</v>
      </c>
      <c r="K39" s="121">
        <f t="shared" si="24"/>
        <v>0</v>
      </c>
      <c r="L39" s="121">
        <f t="shared" si="24"/>
        <v>0</v>
      </c>
      <c r="M39" s="121">
        <f t="shared" si="24"/>
        <v>0</v>
      </c>
      <c r="N39" s="121">
        <f t="shared" si="24"/>
        <v>0</v>
      </c>
      <c r="O39" s="121">
        <f t="shared" si="24"/>
        <v>0</v>
      </c>
      <c r="P39" s="121">
        <f t="shared" si="24"/>
        <v>0</v>
      </c>
      <c r="Q39" s="121">
        <f t="shared" si="24"/>
        <v>0</v>
      </c>
      <c r="R39" s="121">
        <f t="shared" si="24"/>
        <v>0</v>
      </c>
      <c r="S39" s="121">
        <f t="shared" si="24"/>
        <v>0</v>
      </c>
      <c r="T39" s="121">
        <f t="shared" si="24"/>
        <v>0</v>
      </c>
      <c r="U39" s="121">
        <f t="shared" si="24"/>
        <v>0</v>
      </c>
      <c r="V39" s="121">
        <f t="shared" si="24"/>
        <v>0</v>
      </c>
      <c r="W39" s="121">
        <f t="shared" si="24"/>
        <v>0</v>
      </c>
      <c r="X39" s="121">
        <f t="shared" si="24"/>
        <v>0</v>
      </c>
      <c r="Y39" s="121">
        <f t="shared" si="24"/>
        <v>0</v>
      </c>
      <c r="Z39" s="121">
        <f t="shared" si="24"/>
        <v>0</v>
      </c>
      <c r="AA39" s="121">
        <f t="shared" si="24"/>
        <v>0</v>
      </c>
      <c r="AB39" s="121">
        <f t="shared" si="24"/>
        <v>0</v>
      </c>
      <c r="AC39" s="121">
        <f t="shared" si="24"/>
        <v>0</v>
      </c>
      <c r="AD39" s="121">
        <f t="shared" si="24"/>
        <v>0</v>
      </c>
      <c r="AE39" s="121">
        <f t="shared" si="24"/>
        <v>0</v>
      </c>
      <c r="AF39" s="121">
        <f t="shared" si="24"/>
        <v>0</v>
      </c>
      <c r="AG39" s="121">
        <f t="shared" si="24"/>
        <v>0</v>
      </c>
      <c r="AH39" s="121">
        <f t="shared" si="24"/>
        <v>0</v>
      </c>
      <c r="AI39" s="121">
        <f t="shared" si="24"/>
        <v>0</v>
      </c>
      <c r="AJ39" s="121">
        <f t="shared" si="24"/>
        <v>0</v>
      </c>
      <c r="AK39" s="121">
        <f t="shared" si="24"/>
        <v>0</v>
      </c>
      <c r="AL39" s="121">
        <f t="shared" si="24"/>
        <v>0</v>
      </c>
      <c r="AM39" s="121">
        <f t="shared" si="24"/>
        <v>0</v>
      </c>
      <c r="AN39" s="121">
        <f t="shared" si="24"/>
        <v>0</v>
      </c>
      <c r="AO39" s="121">
        <f t="shared" si="24"/>
        <v>0</v>
      </c>
      <c r="AP39" s="121">
        <f t="shared" si="24"/>
        <v>0</v>
      </c>
      <c r="AQ39" s="121">
        <f t="shared" si="24"/>
        <v>0</v>
      </c>
      <c r="AR39" s="217">
        <f t="shared" si="24"/>
        <v>0</v>
      </c>
      <c r="AS39" s="121">
        <f t="shared" si="24"/>
        <v>0</v>
      </c>
      <c r="AT39" s="121">
        <f t="shared" si="24"/>
        <v>0</v>
      </c>
      <c r="AU39" s="121">
        <f t="shared" si="24"/>
        <v>0</v>
      </c>
      <c r="AV39" s="121">
        <f t="shared" si="24"/>
        <v>0</v>
      </c>
      <c r="AW39" s="121">
        <f t="shared" si="24"/>
        <v>0</v>
      </c>
      <c r="AX39" s="121">
        <f t="shared" si="24"/>
        <v>0</v>
      </c>
      <c r="AY39" s="121">
        <f t="shared" si="24"/>
        <v>0</v>
      </c>
      <c r="AZ39" s="121">
        <f t="shared" si="24"/>
        <v>0</v>
      </c>
      <c r="BA39" s="121">
        <f t="shared" si="24"/>
        <v>0</v>
      </c>
      <c r="BB39" s="121">
        <f t="shared" si="24"/>
        <v>0</v>
      </c>
      <c r="BC39" s="121">
        <f t="shared" si="24"/>
        <v>0</v>
      </c>
      <c r="BD39" s="121">
        <f t="shared" si="24"/>
        <v>0</v>
      </c>
      <c r="BE39" s="121">
        <f t="shared" si="24"/>
        <v>0</v>
      </c>
      <c r="BF39" s="121">
        <f t="shared" si="24"/>
        <v>0</v>
      </c>
      <c r="BG39" s="121">
        <f t="shared" si="24"/>
        <v>0</v>
      </c>
      <c r="BH39" s="121">
        <f t="shared" si="24"/>
        <v>0</v>
      </c>
      <c r="BI39" s="121">
        <f t="shared" si="24"/>
        <v>0</v>
      </c>
      <c r="BJ39" s="121">
        <f t="shared" si="24"/>
        <v>0</v>
      </c>
      <c r="BK39" s="121">
        <f t="shared" si="24"/>
        <v>0</v>
      </c>
      <c r="BL39" s="121">
        <f t="shared" si="24"/>
        <v>0</v>
      </c>
      <c r="BM39" s="121">
        <f t="shared" si="24"/>
        <v>0</v>
      </c>
      <c r="BN39" s="121">
        <f t="shared" si="24"/>
        <v>0</v>
      </c>
      <c r="BO39" s="121">
        <f t="shared" si="24"/>
        <v>0</v>
      </c>
      <c r="BP39" s="121">
        <f t="shared" si="24"/>
        <v>0</v>
      </c>
      <c r="BQ39" s="121">
        <f t="shared" si="24"/>
        <v>0</v>
      </c>
      <c r="BR39" s="121">
        <f t="shared" ref="BR39:CZ39" si="25">$E$39</f>
        <v>0</v>
      </c>
      <c r="BS39" s="121">
        <f t="shared" si="25"/>
        <v>0</v>
      </c>
      <c r="BT39" s="121">
        <f t="shared" si="25"/>
        <v>0</v>
      </c>
      <c r="BU39" s="121">
        <f t="shared" si="25"/>
        <v>0</v>
      </c>
      <c r="BV39" s="121">
        <f t="shared" si="25"/>
        <v>0</v>
      </c>
      <c r="BW39" s="121">
        <f t="shared" si="25"/>
        <v>0</v>
      </c>
      <c r="BX39" s="121">
        <f t="shared" si="25"/>
        <v>0</v>
      </c>
      <c r="BY39" s="121">
        <f t="shared" si="25"/>
        <v>0</v>
      </c>
      <c r="BZ39" s="121">
        <f t="shared" si="25"/>
        <v>0</v>
      </c>
      <c r="CA39" s="121">
        <f t="shared" si="25"/>
        <v>0</v>
      </c>
      <c r="CB39" s="121">
        <f t="shared" si="25"/>
        <v>0</v>
      </c>
      <c r="CC39" s="121">
        <f t="shared" si="25"/>
        <v>0</v>
      </c>
      <c r="CD39" s="121">
        <f t="shared" si="25"/>
        <v>0</v>
      </c>
      <c r="CE39" s="121">
        <f t="shared" si="25"/>
        <v>0</v>
      </c>
      <c r="CF39" s="121">
        <f t="shared" si="25"/>
        <v>0</v>
      </c>
      <c r="CG39" s="121">
        <f t="shared" si="25"/>
        <v>0</v>
      </c>
      <c r="CH39" s="121">
        <f t="shared" si="25"/>
        <v>0</v>
      </c>
      <c r="CI39" s="121">
        <f t="shared" si="25"/>
        <v>0</v>
      </c>
      <c r="CJ39" s="121">
        <f t="shared" si="25"/>
        <v>0</v>
      </c>
      <c r="CK39" s="121">
        <f t="shared" si="25"/>
        <v>0</v>
      </c>
      <c r="CL39" s="121">
        <f t="shared" si="25"/>
        <v>0</v>
      </c>
      <c r="CM39" s="121">
        <f t="shared" si="25"/>
        <v>0</v>
      </c>
      <c r="CN39" s="121">
        <f t="shared" si="25"/>
        <v>0</v>
      </c>
      <c r="CO39" s="121">
        <f t="shared" si="25"/>
        <v>0</v>
      </c>
      <c r="CP39" s="121">
        <f t="shared" si="25"/>
        <v>0</v>
      </c>
      <c r="CQ39" s="121">
        <f t="shared" si="25"/>
        <v>0</v>
      </c>
      <c r="CR39" s="121">
        <f t="shared" si="25"/>
        <v>0</v>
      </c>
      <c r="CS39" s="121">
        <f t="shared" si="25"/>
        <v>0</v>
      </c>
      <c r="CT39" s="121">
        <f t="shared" si="25"/>
        <v>0</v>
      </c>
      <c r="CU39" s="121">
        <f t="shared" si="25"/>
        <v>0</v>
      </c>
      <c r="CV39" s="121">
        <f t="shared" si="25"/>
        <v>0</v>
      </c>
      <c r="CW39" s="121">
        <f t="shared" si="25"/>
        <v>0</v>
      </c>
      <c r="CX39" s="121">
        <f t="shared" si="25"/>
        <v>0</v>
      </c>
      <c r="CY39" s="121">
        <f t="shared" si="25"/>
        <v>0</v>
      </c>
      <c r="CZ39" s="217">
        <f t="shared" si="25"/>
        <v>0</v>
      </c>
    </row>
    <row r="40" spans="2:104" ht="13" x14ac:dyDescent="0.3">
      <c r="D40" s="153"/>
      <c r="E40" s="675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220</v>
      </c>
      <c r="E41" s="675">
        <f>Customer!E119/24</f>
        <v>2.075E-3</v>
      </c>
      <c r="F41" s="155">
        <f>E41</f>
        <v>2.075E-3</v>
      </c>
      <c r="G41" s="155">
        <f>F41</f>
        <v>2.075E-3</v>
      </c>
      <c r="H41" s="155">
        <f t="shared" ref="H41:BS41" si="26">G41</f>
        <v>2.075E-3</v>
      </c>
      <c r="I41" s="155">
        <f t="shared" si="26"/>
        <v>2.075E-3</v>
      </c>
      <c r="J41" s="155">
        <f>I41</f>
        <v>2.075E-3</v>
      </c>
      <c r="K41" s="155">
        <f t="shared" si="26"/>
        <v>2.075E-3</v>
      </c>
      <c r="L41" s="155">
        <f t="shared" si="26"/>
        <v>2.075E-3</v>
      </c>
      <c r="M41" s="155">
        <f t="shared" si="26"/>
        <v>2.075E-3</v>
      </c>
      <c r="N41" s="155">
        <f t="shared" si="26"/>
        <v>2.075E-3</v>
      </c>
      <c r="O41" s="155">
        <f t="shared" si="26"/>
        <v>2.075E-3</v>
      </c>
      <c r="P41" s="676">
        <f t="shared" si="26"/>
        <v>2.075E-3</v>
      </c>
      <c r="Q41" s="155">
        <f t="shared" si="26"/>
        <v>2.075E-3</v>
      </c>
      <c r="R41" s="155">
        <f t="shared" si="26"/>
        <v>2.075E-3</v>
      </c>
      <c r="S41" s="155">
        <f t="shared" si="26"/>
        <v>2.075E-3</v>
      </c>
      <c r="T41" s="155">
        <f t="shared" si="26"/>
        <v>2.075E-3</v>
      </c>
      <c r="U41" s="155">
        <f t="shared" si="26"/>
        <v>2.075E-3</v>
      </c>
      <c r="V41" s="155">
        <f t="shared" si="26"/>
        <v>2.075E-3</v>
      </c>
      <c r="W41" s="155">
        <f t="shared" si="26"/>
        <v>2.075E-3</v>
      </c>
      <c r="X41" s="155">
        <f t="shared" si="26"/>
        <v>2.075E-3</v>
      </c>
      <c r="Y41" s="155">
        <f t="shared" si="26"/>
        <v>2.075E-3</v>
      </c>
      <c r="Z41" s="155">
        <f t="shared" si="26"/>
        <v>2.075E-3</v>
      </c>
      <c r="AA41" s="155">
        <f t="shared" si="26"/>
        <v>2.075E-3</v>
      </c>
      <c r="AB41" s="155">
        <f t="shared" si="26"/>
        <v>2.075E-3</v>
      </c>
      <c r="AC41" s="155">
        <f t="shared" si="26"/>
        <v>2.075E-3</v>
      </c>
      <c r="AD41" s="155">
        <f t="shared" si="26"/>
        <v>2.075E-3</v>
      </c>
      <c r="AE41" s="155">
        <f t="shared" si="26"/>
        <v>2.075E-3</v>
      </c>
      <c r="AF41" s="155">
        <f t="shared" si="26"/>
        <v>2.075E-3</v>
      </c>
      <c r="AG41" s="155">
        <f t="shared" si="26"/>
        <v>2.075E-3</v>
      </c>
      <c r="AH41" s="155">
        <f t="shared" si="26"/>
        <v>2.075E-3</v>
      </c>
      <c r="AI41" s="155">
        <f t="shared" si="26"/>
        <v>2.075E-3</v>
      </c>
      <c r="AJ41" s="155">
        <f t="shared" si="26"/>
        <v>2.075E-3</v>
      </c>
      <c r="AK41" s="155">
        <f t="shared" si="26"/>
        <v>2.075E-3</v>
      </c>
      <c r="AL41" s="155">
        <f t="shared" si="26"/>
        <v>2.075E-3</v>
      </c>
      <c r="AM41" s="155">
        <f t="shared" si="26"/>
        <v>2.075E-3</v>
      </c>
      <c r="AN41" s="155">
        <f t="shared" si="26"/>
        <v>2.075E-3</v>
      </c>
      <c r="AO41" s="155">
        <f t="shared" si="26"/>
        <v>2.075E-3</v>
      </c>
      <c r="AP41" s="155">
        <f t="shared" si="26"/>
        <v>2.075E-3</v>
      </c>
      <c r="AQ41" s="155">
        <f t="shared" si="26"/>
        <v>2.075E-3</v>
      </c>
      <c r="AR41" s="155">
        <f t="shared" si="26"/>
        <v>2.075E-3</v>
      </c>
      <c r="AS41" s="155">
        <f t="shared" si="26"/>
        <v>2.075E-3</v>
      </c>
      <c r="AT41" s="155">
        <f t="shared" si="26"/>
        <v>2.075E-3</v>
      </c>
      <c r="AU41" s="155">
        <f t="shared" si="26"/>
        <v>2.075E-3</v>
      </c>
      <c r="AV41" s="155">
        <f t="shared" si="26"/>
        <v>2.075E-3</v>
      </c>
      <c r="AW41" s="155">
        <f t="shared" si="26"/>
        <v>2.075E-3</v>
      </c>
      <c r="AX41" s="155">
        <f t="shared" si="26"/>
        <v>2.075E-3</v>
      </c>
      <c r="AY41" s="155">
        <f t="shared" si="26"/>
        <v>2.075E-3</v>
      </c>
      <c r="AZ41" s="155">
        <f t="shared" si="26"/>
        <v>2.075E-3</v>
      </c>
      <c r="BA41" s="155">
        <f t="shared" si="26"/>
        <v>2.075E-3</v>
      </c>
      <c r="BB41" s="155">
        <f t="shared" si="26"/>
        <v>2.075E-3</v>
      </c>
      <c r="BC41" s="155">
        <f t="shared" si="26"/>
        <v>2.075E-3</v>
      </c>
      <c r="BD41" s="155">
        <f t="shared" si="26"/>
        <v>2.075E-3</v>
      </c>
      <c r="BE41" s="155">
        <f t="shared" si="26"/>
        <v>2.075E-3</v>
      </c>
      <c r="BF41" s="155">
        <f t="shared" si="26"/>
        <v>2.075E-3</v>
      </c>
      <c r="BG41" s="155">
        <f t="shared" si="26"/>
        <v>2.075E-3</v>
      </c>
      <c r="BH41" s="155">
        <f t="shared" si="26"/>
        <v>2.075E-3</v>
      </c>
      <c r="BI41" s="155">
        <f t="shared" si="26"/>
        <v>2.075E-3</v>
      </c>
      <c r="BJ41" s="155">
        <f t="shared" si="26"/>
        <v>2.075E-3</v>
      </c>
      <c r="BK41" s="155">
        <f t="shared" si="26"/>
        <v>2.075E-3</v>
      </c>
      <c r="BL41" s="155">
        <f t="shared" si="26"/>
        <v>2.075E-3</v>
      </c>
      <c r="BM41" s="155">
        <f t="shared" si="26"/>
        <v>2.075E-3</v>
      </c>
      <c r="BN41" s="155">
        <f t="shared" si="26"/>
        <v>2.075E-3</v>
      </c>
      <c r="BO41" s="155">
        <f t="shared" si="26"/>
        <v>2.075E-3</v>
      </c>
      <c r="BP41" s="155">
        <f t="shared" si="26"/>
        <v>2.075E-3</v>
      </c>
      <c r="BQ41" s="155">
        <f t="shared" si="26"/>
        <v>2.075E-3</v>
      </c>
      <c r="BR41" s="155">
        <f t="shared" si="26"/>
        <v>2.075E-3</v>
      </c>
      <c r="BS41" s="155">
        <f t="shared" si="26"/>
        <v>2.075E-3</v>
      </c>
      <c r="BT41" s="155">
        <f t="shared" ref="BT41:CZ41" si="27">BS41</f>
        <v>2.075E-3</v>
      </c>
      <c r="BU41" s="155">
        <f t="shared" si="27"/>
        <v>2.075E-3</v>
      </c>
      <c r="BV41" s="155">
        <f t="shared" si="27"/>
        <v>2.075E-3</v>
      </c>
      <c r="BW41" s="155">
        <f t="shared" si="27"/>
        <v>2.075E-3</v>
      </c>
      <c r="BX41" s="155">
        <f t="shared" si="27"/>
        <v>2.075E-3</v>
      </c>
      <c r="BY41" s="155">
        <f t="shared" si="27"/>
        <v>2.075E-3</v>
      </c>
      <c r="BZ41" s="155">
        <f t="shared" si="27"/>
        <v>2.075E-3</v>
      </c>
      <c r="CA41" s="155">
        <f t="shared" si="27"/>
        <v>2.075E-3</v>
      </c>
      <c r="CB41" s="155">
        <f t="shared" si="27"/>
        <v>2.075E-3</v>
      </c>
      <c r="CC41" s="155">
        <f t="shared" si="27"/>
        <v>2.075E-3</v>
      </c>
      <c r="CD41" s="155">
        <f t="shared" si="27"/>
        <v>2.075E-3</v>
      </c>
      <c r="CE41" s="155">
        <f t="shared" si="27"/>
        <v>2.075E-3</v>
      </c>
      <c r="CF41" s="155">
        <f t="shared" si="27"/>
        <v>2.075E-3</v>
      </c>
      <c r="CG41" s="155">
        <f t="shared" si="27"/>
        <v>2.075E-3</v>
      </c>
      <c r="CH41" s="155">
        <f t="shared" si="27"/>
        <v>2.075E-3</v>
      </c>
      <c r="CI41" s="155">
        <f t="shared" si="27"/>
        <v>2.075E-3</v>
      </c>
      <c r="CJ41" s="155">
        <f t="shared" si="27"/>
        <v>2.075E-3</v>
      </c>
      <c r="CK41" s="155">
        <f t="shared" si="27"/>
        <v>2.075E-3</v>
      </c>
      <c r="CL41" s="155">
        <f t="shared" si="27"/>
        <v>2.075E-3</v>
      </c>
      <c r="CM41" s="155">
        <f t="shared" si="27"/>
        <v>2.075E-3</v>
      </c>
      <c r="CN41" s="155">
        <f t="shared" si="27"/>
        <v>2.075E-3</v>
      </c>
      <c r="CO41" s="155">
        <f t="shared" si="27"/>
        <v>2.075E-3</v>
      </c>
      <c r="CP41" s="155">
        <f t="shared" si="27"/>
        <v>2.075E-3</v>
      </c>
      <c r="CQ41" s="155">
        <f t="shared" si="27"/>
        <v>2.075E-3</v>
      </c>
      <c r="CR41" s="155">
        <f t="shared" si="27"/>
        <v>2.075E-3</v>
      </c>
      <c r="CS41" s="155">
        <f t="shared" si="27"/>
        <v>2.075E-3</v>
      </c>
      <c r="CT41" s="155">
        <f t="shared" si="27"/>
        <v>2.075E-3</v>
      </c>
      <c r="CU41" s="155">
        <f t="shared" si="27"/>
        <v>2.075E-3</v>
      </c>
      <c r="CV41" s="155">
        <f t="shared" si="27"/>
        <v>2.075E-3</v>
      </c>
      <c r="CW41" s="155">
        <f t="shared" si="27"/>
        <v>2.075E-3</v>
      </c>
      <c r="CX41" s="155">
        <f t="shared" si="27"/>
        <v>2.075E-3</v>
      </c>
      <c r="CY41" s="155">
        <f t="shared" si="27"/>
        <v>2.075E-3</v>
      </c>
      <c r="CZ41" s="219">
        <f t="shared" si="27"/>
        <v>2.075E-3</v>
      </c>
    </row>
    <row r="42" spans="2:104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6" t="s">
        <v>221</v>
      </c>
      <c r="C43" s="1055" t="s">
        <v>222</v>
      </c>
      <c r="D43" s="136" t="s">
        <v>223</v>
      </c>
      <c r="E43" s="156">
        <f>SUM(E14:E31)+SUM(E39:E39)</f>
        <v>7323.2719999999999</v>
      </c>
      <c r="F43" s="156">
        <f t="shared" ref="F43:AR43" si="28">SUM(F14:F31)+SUM(F39:F39)</f>
        <v>4023.2719999999999</v>
      </c>
      <c r="G43" s="156">
        <f t="shared" si="28"/>
        <v>2023.2719999999999</v>
      </c>
      <c r="H43" s="156">
        <f t="shared" si="28"/>
        <v>2023.2719999999999</v>
      </c>
      <c r="I43" s="156">
        <f t="shared" si="28"/>
        <v>2023.2719999999999</v>
      </c>
      <c r="J43" s="156">
        <f t="shared" si="28"/>
        <v>23.271999999999998</v>
      </c>
      <c r="K43" s="156">
        <f t="shared" si="28"/>
        <v>23.271999999999998</v>
      </c>
      <c r="L43" s="156">
        <f>SUM(L14:L31)+SUM(L39:L39)</f>
        <v>22.429000000000002</v>
      </c>
      <c r="M43" s="156">
        <f t="shared" si="28"/>
        <v>22.429000000000002</v>
      </c>
      <c r="N43" s="156">
        <f t="shared" si="28"/>
        <v>22.429000000000002</v>
      </c>
      <c r="O43" s="156">
        <v>0</v>
      </c>
      <c r="P43" s="156">
        <f t="shared" si="28"/>
        <v>17.629000000000001</v>
      </c>
      <c r="Q43" s="156">
        <f t="shared" si="28"/>
        <v>17.629000000000001</v>
      </c>
      <c r="R43" s="156">
        <f t="shared" si="28"/>
        <v>17.629000000000001</v>
      </c>
      <c r="S43" s="156">
        <f t="shared" si="28"/>
        <v>17.629000000000001</v>
      </c>
      <c r="T43" s="156">
        <f t="shared" si="28"/>
        <v>17.629000000000001</v>
      </c>
      <c r="U43" s="156">
        <f t="shared" si="28"/>
        <v>17.629000000000001</v>
      </c>
      <c r="V43" s="156">
        <v>0</v>
      </c>
      <c r="W43" s="156">
        <f t="shared" si="28"/>
        <v>13.271000000000001</v>
      </c>
      <c r="X43" s="156">
        <f t="shared" si="28"/>
        <v>13.271000000000001</v>
      </c>
      <c r="Y43" s="156">
        <f t="shared" si="28"/>
        <v>13.271000000000001</v>
      </c>
      <c r="Z43" s="156">
        <f t="shared" si="28"/>
        <v>13.271000000000001</v>
      </c>
      <c r="AA43" s="156">
        <f t="shared" si="28"/>
        <v>13.271000000000001</v>
      </c>
      <c r="AB43" s="156">
        <f t="shared" si="28"/>
        <v>13.271000000000001</v>
      </c>
      <c r="AC43" s="156">
        <f t="shared" si="28"/>
        <v>13.271000000000001</v>
      </c>
      <c r="AD43" s="156">
        <f t="shared" si="28"/>
        <v>13.271000000000001</v>
      </c>
      <c r="AE43" s="156">
        <f t="shared" si="28"/>
        <v>13.271000000000001</v>
      </c>
      <c r="AF43" s="156">
        <f t="shared" si="28"/>
        <v>13.271000000000001</v>
      </c>
      <c r="AG43" s="156">
        <f t="shared" si="28"/>
        <v>13.271000000000001</v>
      </c>
      <c r="AH43" s="156">
        <f t="shared" si="28"/>
        <v>13.271000000000001</v>
      </c>
      <c r="AI43" s="156">
        <f t="shared" si="28"/>
        <v>13.271000000000001</v>
      </c>
      <c r="AJ43" s="156">
        <f t="shared" si="28"/>
        <v>13.271000000000001</v>
      </c>
      <c r="AK43" s="156">
        <f t="shared" si="28"/>
        <v>13.271000000000001</v>
      </c>
      <c r="AL43" s="156">
        <f t="shared" si="28"/>
        <v>13.271000000000001</v>
      </c>
      <c r="AM43" s="156">
        <f t="shared" si="28"/>
        <v>13.271000000000001</v>
      </c>
      <c r="AN43" s="156">
        <f t="shared" si="28"/>
        <v>13.271000000000001</v>
      </c>
      <c r="AO43" s="156">
        <f t="shared" si="28"/>
        <v>13.271000000000001</v>
      </c>
      <c r="AP43" s="156">
        <f t="shared" si="28"/>
        <v>13.271000000000001</v>
      </c>
      <c r="AQ43" s="156">
        <f t="shared" si="28"/>
        <v>13.271000000000001</v>
      </c>
      <c r="AR43" s="156">
        <f t="shared" si="28"/>
        <v>13.271000000000001</v>
      </c>
      <c r="AS43" s="157">
        <f>AVERAGE(L43,M43,N43,P43,Q43,S43,T43,U43,W43:AR43)</f>
        <v>14.913133333333345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37"/>
      <c r="C44" s="1050"/>
      <c r="D44" s="139" t="s">
        <v>224</v>
      </c>
      <c r="E44" s="121">
        <f>E43/1000*E11*24</f>
        <v>6.1027266666666663E-2</v>
      </c>
      <c r="F44" s="121">
        <f t="shared" ref="F44:AR44" si="29">F43/1000*(F11-E11)*24+E44</f>
        <v>9.4554533333333329E-2</v>
      </c>
      <c r="G44" s="121">
        <f t="shared" si="29"/>
        <v>0.12827573333333334</v>
      </c>
      <c r="H44" s="121">
        <f t="shared" si="29"/>
        <v>0.22943933333333333</v>
      </c>
      <c r="I44" s="121">
        <f t="shared" si="29"/>
        <v>0.29688173333333334</v>
      </c>
      <c r="J44" s="121">
        <f t="shared" si="29"/>
        <v>0.31743866666666665</v>
      </c>
      <c r="K44" s="121">
        <f t="shared" si="29"/>
        <v>0.48034266666666658</v>
      </c>
      <c r="L44" s="152">
        <f t="shared" si="29"/>
        <v>0.83920666666666666</v>
      </c>
      <c r="M44" s="121">
        <f t="shared" si="29"/>
        <v>1.3775026666666665</v>
      </c>
      <c r="N44" s="121">
        <f t="shared" si="29"/>
        <v>1.9157986666666664</v>
      </c>
      <c r="O44" s="121">
        <f t="shared" si="29"/>
        <v>1.9157986666666664</v>
      </c>
      <c r="P44" s="121">
        <f t="shared" si="29"/>
        <v>2.3388946243570667</v>
      </c>
      <c r="Q44" s="121">
        <f t="shared" si="29"/>
        <v>2.7619906243570669</v>
      </c>
      <c r="R44" s="121">
        <f t="shared" si="29"/>
        <v>2.7619906666666671</v>
      </c>
      <c r="S44" s="121">
        <f t="shared" si="29"/>
        <v>3.185086624357067</v>
      </c>
      <c r="T44" s="121">
        <f t="shared" si="29"/>
        <v>3.6081826243570672</v>
      </c>
      <c r="U44" s="121">
        <f t="shared" si="29"/>
        <v>4.0312786243570669</v>
      </c>
      <c r="V44" s="121">
        <f t="shared" si="29"/>
        <v>4.0312786243570669</v>
      </c>
      <c r="W44" s="121">
        <f t="shared" si="29"/>
        <v>4.3497825925066671</v>
      </c>
      <c r="X44" s="121">
        <f t="shared" si="29"/>
        <v>4.668286592506667</v>
      </c>
      <c r="Y44" s="121">
        <f t="shared" si="29"/>
        <v>4.9867905925066669</v>
      </c>
      <c r="Z44" s="121">
        <f t="shared" si="29"/>
        <v>5.3052945925066668</v>
      </c>
      <c r="AA44" s="121">
        <f t="shared" si="29"/>
        <v>5.6237985925066667</v>
      </c>
      <c r="AB44" s="121">
        <f t="shared" si="29"/>
        <v>5.9423025925066666</v>
      </c>
      <c r="AC44" s="121">
        <f t="shared" si="29"/>
        <v>6.2608065925066665</v>
      </c>
      <c r="AD44" s="121">
        <f t="shared" si="29"/>
        <v>6.5793105925066664</v>
      </c>
      <c r="AE44" s="121">
        <f t="shared" si="29"/>
        <v>6.8978145925066663</v>
      </c>
      <c r="AF44" s="121">
        <f t="shared" si="29"/>
        <v>7.2163185925066662</v>
      </c>
      <c r="AG44" s="121">
        <f t="shared" si="29"/>
        <v>7.5348225925066661</v>
      </c>
      <c r="AH44" s="121">
        <f t="shared" si="29"/>
        <v>7.853326592506666</v>
      </c>
      <c r="AI44" s="121">
        <f t="shared" si="29"/>
        <v>8.1718305925066659</v>
      </c>
      <c r="AJ44" s="121">
        <f t="shared" si="29"/>
        <v>8.4903345925066667</v>
      </c>
      <c r="AK44" s="121">
        <f t="shared" si="29"/>
        <v>8.8088385925066675</v>
      </c>
      <c r="AL44" s="121">
        <f t="shared" si="29"/>
        <v>9.1273425925066682</v>
      </c>
      <c r="AM44" s="121">
        <f t="shared" si="29"/>
        <v>9.445846592506669</v>
      </c>
      <c r="AN44" s="121">
        <f t="shared" si="29"/>
        <v>9.7643505925066698</v>
      </c>
      <c r="AO44" s="121">
        <f t="shared" si="29"/>
        <v>10.082854592506671</v>
      </c>
      <c r="AP44" s="121">
        <f t="shared" si="29"/>
        <v>10.401358592506671</v>
      </c>
      <c r="AQ44" s="121">
        <f t="shared" si="29"/>
        <v>10.719862592506672</v>
      </c>
      <c r="AR44" s="221">
        <f t="shared" si="29"/>
        <v>11.038366592506673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37"/>
      <c r="C45" s="1051"/>
      <c r="D45" s="143" t="s">
        <v>225</v>
      </c>
      <c r="E45" s="145">
        <v>0</v>
      </c>
      <c r="F45" s="145">
        <f t="shared" ref="F45:K45" si="30">F44</f>
        <v>9.4554533333333329E-2</v>
      </c>
      <c r="G45" s="145">
        <f t="shared" si="30"/>
        <v>0.12827573333333334</v>
      </c>
      <c r="H45" s="145">
        <f t="shared" si="30"/>
        <v>0.22943933333333333</v>
      </c>
      <c r="I45" s="145">
        <f t="shared" si="30"/>
        <v>0.29688173333333334</v>
      </c>
      <c r="J45" s="145">
        <f t="shared" si="30"/>
        <v>0.31743866666666665</v>
      </c>
      <c r="K45" s="145">
        <f t="shared" si="30"/>
        <v>0.48034266666666658</v>
      </c>
      <c r="L45" s="161">
        <f>L44</f>
        <v>0.83920666666666666</v>
      </c>
      <c r="M45" s="145">
        <f>M44-L44</f>
        <v>0.53829599999999989</v>
      </c>
      <c r="N45" s="145">
        <f>N44-M44</f>
        <v>0.53829599999999989</v>
      </c>
      <c r="O45" s="145"/>
      <c r="P45" s="162">
        <f>P44-O44</f>
        <v>0.42309595769040031</v>
      </c>
      <c r="Q45" s="162">
        <f>Q44-P44</f>
        <v>0.42309600000000014</v>
      </c>
      <c r="R45" s="145"/>
      <c r="S45" s="163">
        <f>S44-R44</f>
        <v>0.42309595769039987</v>
      </c>
      <c r="T45" s="163">
        <f>T44-S44</f>
        <v>0.42309600000000014</v>
      </c>
      <c r="U45" s="163">
        <f>U44-T44</f>
        <v>0.42309599999999969</v>
      </c>
      <c r="V45" s="145"/>
      <c r="W45" s="163">
        <f t="shared" ref="W45:AR45" si="31">W44-V44</f>
        <v>0.31850396814960025</v>
      </c>
      <c r="X45" s="163">
        <f t="shared" si="31"/>
        <v>0.3185039999999999</v>
      </c>
      <c r="Y45" s="163">
        <f t="shared" si="31"/>
        <v>0.3185039999999999</v>
      </c>
      <c r="Z45" s="163">
        <f t="shared" si="31"/>
        <v>0.3185039999999999</v>
      </c>
      <c r="AA45" s="163">
        <f t="shared" si="31"/>
        <v>0.3185039999999999</v>
      </c>
      <c r="AB45" s="163">
        <f t="shared" si="31"/>
        <v>0.3185039999999999</v>
      </c>
      <c r="AC45" s="163">
        <f t="shared" si="31"/>
        <v>0.3185039999999999</v>
      </c>
      <c r="AD45" s="163">
        <f t="shared" si="31"/>
        <v>0.3185039999999999</v>
      </c>
      <c r="AE45" s="163">
        <f t="shared" si="31"/>
        <v>0.3185039999999999</v>
      </c>
      <c r="AF45" s="163">
        <f t="shared" si="31"/>
        <v>0.3185039999999999</v>
      </c>
      <c r="AG45" s="163">
        <f t="shared" si="31"/>
        <v>0.3185039999999999</v>
      </c>
      <c r="AH45" s="163">
        <f t="shared" si="31"/>
        <v>0.3185039999999999</v>
      </c>
      <c r="AI45" s="163">
        <f t="shared" si="31"/>
        <v>0.3185039999999999</v>
      </c>
      <c r="AJ45" s="163">
        <f t="shared" si="31"/>
        <v>0.31850400000000079</v>
      </c>
      <c r="AK45" s="163">
        <f t="shared" si="31"/>
        <v>0.31850400000000079</v>
      </c>
      <c r="AL45" s="163">
        <f t="shared" si="31"/>
        <v>0.31850400000000079</v>
      </c>
      <c r="AM45" s="163">
        <f t="shared" si="31"/>
        <v>0.31850400000000079</v>
      </c>
      <c r="AN45" s="163">
        <f t="shared" si="31"/>
        <v>0.31850400000000079</v>
      </c>
      <c r="AO45" s="163">
        <f t="shared" si="31"/>
        <v>0.31850400000000079</v>
      </c>
      <c r="AP45" s="163">
        <f t="shared" si="31"/>
        <v>0.31850400000000079</v>
      </c>
      <c r="AQ45" s="163">
        <f t="shared" si="31"/>
        <v>0.31850400000000079</v>
      </c>
      <c r="AR45" s="222">
        <f t="shared" si="31"/>
        <v>0.31850400000000079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37"/>
      <c r="C46" s="1056" t="s">
        <v>222</v>
      </c>
      <c r="D46" s="136" t="s">
        <v>223</v>
      </c>
      <c r="E46" s="174">
        <f t="shared" ref="E46:L46" si="32">SUM(E14:E31)+SUM(E40:E41)+E34</f>
        <v>7343.2740750000003</v>
      </c>
      <c r="F46" s="174">
        <f t="shared" si="32"/>
        <v>4043.2740749999998</v>
      </c>
      <c r="G46" s="174">
        <f t="shared" si="32"/>
        <v>2043.274075</v>
      </c>
      <c r="H46" s="174">
        <f t="shared" si="32"/>
        <v>2043.274075</v>
      </c>
      <c r="I46" s="174">
        <f t="shared" si="32"/>
        <v>2043.274075</v>
      </c>
      <c r="J46" s="174">
        <f t="shared" si="32"/>
        <v>43.274074999999996</v>
      </c>
      <c r="K46" s="174">
        <f t="shared" si="32"/>
        <v>43.274074999999996</v>
      </c>
      <c r="L46" s="174">
        <f t="shared" si="32"/>
        <v>42.431075000000007</v>
      </c>
      <c r="M46" s="174">
        <f t="shared" ref="M46:AR46" si="33">SUM(M14:M31)+SUM(M40:M41)+M34</f>
        <v>42.431075000000007</v>
      </c>
      <c r="N46" s="174">
        <f t="shared" si="33"/>
        <v>42.431075000000007</v>
      </c>
      <c r="O46" s="174">
        <f t="shared" si="33"/>
        <v>37.631075000000003</v>
      </c>
      <c r="P46" s="174">
        <f t="shared" si="33"/>
        <v>37.631075000000003</v>
      </c>
      <c r="Q46" s="174">
        <f t="shared" si="33"/>
        <v>37.631075000000003</v>
      </c>
      <c r="R46" s="174">
        <f t="shared" si="33"/>
        <v>37.631075000000003</v>
      </c>
      <c r="S46" s="174">
        <f t="shared" si="33"/>
        <v>37.631075000000003</v>
      </c>
      <c r="T46" s="174">
        <f t="shared" si="33"/>
        <v>37.631075000000003</v>
      </c>
      <c r="U46" s="174">
        <f t="shared" si="33"/>
        <v>37.631075000000003</v>
      </c>
      <c r="V46" s="174">
        <f t="shared" si="33"/>
        <v>33.273074999999999</v>
      </c>
      <c r="W46" s="174">
        <f t="shared" si="33"/>
        <v>33.273074999999999</v>
      </c>
      <c r="X46" s="174">
        <f t="shared" si="33"/>
        <v>33.273074999999999</v>
      </c>
      <c r="Y46" s="174">
        <f t="shared" si="33"/>
        <v>33.273074999999999</v>
      </c>
      <c r="Z46" s="174">
        <f t="shared" si="33"/>
        <v>33.273074999999999</v>
      </c>
      <c r="AA46" s="174">
        <f t="shared" si="33"/>
        <v>33.273074999999999</v>
      </c>
      <c r="AB46" s="174">
        <f t="shared" si="33"/>
        <v>33.273074999999999</v>
      </c>
      <c r="AC46" s="174">
        <f t="shared" si="33"/>
        <v>33.273074999999999</v>
      </c>
      <c r="AD46" s="174">
        <f t="shared" si="33"/>
        <v>33.273074999999999</v>
      </c>
      <c r="AE46" s="174">
        <f t="shared" si="33"/>
        <v>33.273074999999999</v>
      </c>
      <c r="AF46" s="174">
        <f t="shared" si="33"/>
        <v>33.273074999999999</v>
      </c>
      <c r="AG46" s="174">
        <f t="shared" si="33"/>
        <v>33.273074999999999</v>
      </c>
      <c r="AH46" s="174">
        <f t="shared" si="33"/>
        <v>33.273074999999999</v>
      </c>
      <c r="AI46" s="174">
        <f t="shared" si="33"/>
        <v>33.273074999999999</v>
      </c>
      <c r="AJ46" s="174">
        <f t="shared" si="33"/>
        <v>33.273074999999999</v>
      </c>
      <c r="AK46" s="174">
        <f t="shared" si="33"/>
        <v>33.273074999999999</v>
      </c>
      <c r="AL46" s="174">
        <f t="shared" si="33"/>
        <v>33.273074999999999</v>
      </c>
      <c r="AM46" s="174">
        <f t="shared" si="33"/>
        <v>33.273074999999999</v>
      </c>
      <c r="AN46" s="174">
        <f t="shared" si="33"/>
        <v>33.273074999999999</v>
      </c>
      <c r="AO46" s="174">
        <f t="shared" si="33"/>
        <v>33.273074999999999</v>
      </c>
      <c r="AP46" s="174">
        <f t="shared" si="33"/>
        <v>33.273074999999999</v>
      </c>
      <c r="AQ46" s="174">
        <f t="shared" si="33"/>
        <v>33.273074999999999</v>
      </c>
      <c r="AR46" s="174">
        <f t="shared" si="33"/>
        <v>33.273074999999999</v>
      </c>
      <c r="AS46" s="157">
        <f>AVERAGE(L46,M46,N46,P46,Q46,S46,T46,U46,W46:AR46)</f>
        <v>34.915208333333311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37"/>
      <c r="C47" s="1021"/>
      <c r="D47" s="139" t="s">
        <v>224</v>
      </c>
      <c r="E47" s="121">
        <f>E46/1000*E11*24</f>
        <v>6.1193950625000007E-2</v>
      </c>
      <c r="F47" s="150">
        <f t="shared" ref="F47:AR47" si="34">F46/1000*(F11-E11)*24+E47</f>
        <v>9.4887901250000017E-2</v>
      </c>
      <c r="G47" s="150">
        <f t="shared" si="34"/>
        <v>0.12894246916666668</v>
      </c>
      <c r="H47" s="150">
        <f t="shared" si="34"/>
        <v>0.23110617291666666</v>
      </c>
      <c r="I47" s="150">
        <f t="shared" si="34"/>
        <v>0.29921530875000002</v>
      </c>
      <c r="J47" s="150">
        <f t="shared" si="34"/>
        <v>0.33744074166666665</v>
      </c>
      <c r="K47" s="150">
        <f t="shared" si="34"/>
        <v>0.64035926666666665</v>
      </c>
      <c r="L47" s="161">
        <f t="shared" si="34"/>
        <v>1.3192564666666668</v>
      </c>
      <c r="M47" s="150">
        <f t="shared" si="34"/>
        <v>2.3376022666666669</v>
      </c>
      <c r="N47" s="150">
        <f t="shared" si="34"/>
        <v>3.355948066666667</v>
      </c>
      <c r="O47" s="121">
        <f t="shared" si="34"/>
        <v>3.3559481569812468</v>
      </c>
      <c r="P47" s="121">
        <f t="shared" si="34"/>
        <v>4.2590938666666673</v>
      </c>
      <c r="Q47" s="121">
        <f t="shared" si="34"/>
        <v>5.1622396666666672</v>
      </c>
      <c r="R47" s="121">
        <f t="shared" si="34"/>
        <v>5.162239756981247</v>
      </c>
      <c r="S47" s="121">
        <f t="shared" si="34"/>
        <v>6.0653854666666671</v>
      </c>
      <c r="T47" s="121">
        <f t="shared" si="34"/>
        <v>6.968531266666667</v>
      </c>
      <c r="U47" s="121">
        <f t="shared" si="34"/>
        <v>7.8716770666666669</v>
      </c>
      <c r="V47" s="121">
        <f t="shared" si="34"/>
        <v>7.8716771465220461</v>
      </c>
      <c r="W47" s="121">
        <f t="shared" si="34"/>
        <v>8.6702308666666674</v>
      </c>
      <c r="X47" s="121">
        <f t="shared" si="34"/>
        <v>9.468784666666668</v>
      </c>
      <c r="Y47" s="121">
        <f t="shared" si="34"/>
        <v>10.267338466666668</v>
      </c>
      <c r="Z47" s="121">
        <f t="shared" si="34"/>
        <v>11.065892266666669</v>
      </c>
      <c r="AA47" s="121">
        <f t="shared" si="34"/>
        <v>11.86444606666667</v>
      </c>
      <c r="AB47" s="121">
        <f t="shared" si="34"/>
        <v>12.66299986666667</v>
      </c>
      <c r="AC47" s="121">
        <f t="shared" si="34"/>
        <v>13.461553666666671</v>
      </c>
      <c r="AD47" s="121">
        <f t="shared" si="34"/>
        <v>14.260107466666671</v>
      </c>
      <c r="AE47" s="121">
        <f t="shared" si="34"/>
        <v>15.058661266666672</v>
      </c>
      <c r="AF47" s="121">
        <f t="shared" si="34"/>
        <v>15.857215066666672</v>
      </c>
      <c r="AG47" s="121">
        <f t="shared" si="34"/>
        <v>16.655768866666673</v>
      </c>
      <c r="AH47" s="121">
        <f t="shared" si="34"/>
        <v>17.454322666666673</v>
      </c>
      <c r="AI47" s="121">
        <f t="shared" si="34"/>
        <v>18.252876466666674</v>
      </c>
      <c r="AJ47" s="121">
        <f t="shared" si="34"/>
        <v>19.051430266666674</v>
      </c>
      <c r="AK47" s="121">
        <f t="shared" si="34"/>
        <v>19.849984066666675</v>
      </c>
      <c r="AL47" s="121">
        <f t="shared" si="34"/>
        <v>20.648537866666675</v>
      </c>
      <c r="AM47" s="121">
        <f t="shared" si="34"/>
        <v>21.447091666666676</v>
      </c>
      <c r="AN47" s="121">
        <f t="shared" si="34"/>
        <v>22.245645466666677</v>
      </c>
      <c r="AO47" s="121">
        <f t="shared" si="34"/>
        <v>23.044199266666677</v>
      </c>
      <c r="AP47" s="121">
        <f t="shared" si="34"/>
        <v>23.842753066666678</v>
      </c>
      <c r="AQ47" s="121">
        <f t="shared" si="34"/>
        <v>24.641306866666678</v>
      </c>
      <c r="AR47" s="217">
        <f t="shared" si="34"/>
        <v>25.439860666666679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38"/>
      <c r="C48" s="1022"/>
      <c r="D48" s="143" t="s">
        <v>225</v>
      </c>
      <c r="E48" s="155">
        <v>0</v>
      </c>
      <c r="F48" s="145"/>
      <c r="G48" s="162">
        <f t="shared" ref="G48:K48" si="35">G47</f>
        <v>0.12894246916666668</v>
      </c>
      <c r="H48" s="162">
        <f t="shared" si="35"/>
        <v>0.23110617291666666</v>
      </c>
      <c r="I48" s="162">
        <f t="shared" si="35"/>
        <v>0.29921530875000002</v>
      </c>
      <c r="J48" s="162">
        <f t="shared" si="35"/>
        <v>0.33744074166666665</v>
      </c>
      <c r="K48" s="162">
        <f t="shared" si="35"/>
        <v>0.64035926666666665</v>
      </c>
      <c r="L48" s="161">
        <f>L47</f>
        <v>1.3192564666666668</v>
      </c>
      <c r="M48" s="162">
        <f>M47-L47</f>
        <v>1.0183458000000001</v>
      </c>
      <c r="N48" s="162">
        <f>N47-M47</f>
        <v>1.0183458000000001</v>
      </c>
      <c r="O48" s="145"/>
      <c r="P48" s="162">
        <f>P47-O47</f>
        <v>0.90314570968542052</v>
      </c>
      <c r="Q48" s="162">
        <f>Q47-P47</f>
        <v>0.90314579999999989</v>
      </c>
      <c r="R48" s="145"/>
      <c r="S48" s="163">
        <f>S47-R47</f>
        <v>0.90314570968542007</v>
      </c>
      <c r="T48" s="163">
        <f>T47-S47</f>
        <v>0.90314579999999989</v>
      </c>
      <c r="U48" s="163">
        <f>U47-T47</f>
        <v>0.90314579999999989</v>
      </c>
      <c r="V48" s="145"/>
      <c r="W48" s="163">
        <f t="shared" ref="W48:AR48" si="36">W47-V47</f>
        <v>0.79855372014462134</v>
      </c>
      <c r="X48" s="163">
        <f t="shared" si="36"/>
        <v>0.79855380000000054</v>
      </c>
      <c r="Y48" s="163">
        <f t="shared" si="36"/>
        <v>0.79855380000000054</v>
      </c>
      <c r="Z48" s="163">
        <f t="shared" si="36"/>
        <v>0.79855380000000054</v>
      </c>
      <c r="AA48" s="163">
        <f t="shared" si="36"/>
        <v>0.79855380000000054</v>
      </c>
      <c r="AB48" s="163">
        <f t="shared" si="36"/>
        <v>0.79855380000000054</v>
      </c>
      <c r="AC48" s="163">
        <f t="shared" si="36"/>
        <v>0.79855380000000054</v>
      </c>
      <c r="AD48" s="163">
        <f t="shared" si="36"/>
        <v>0.79855380000000054</v>
      </c>
      <c r="AE48" s="163">
        <f t="shared" si="36"/>
        <v>0.79855380000000054</v>
      </c>
      <c r="AF48" s="163">
        <f t="shared" si="36"/>
        <v>0.79855380000000054</v>
      </c>
      <c r="AG48" s="163">
        <f t="shared" si="36"/>
        <v>0.79855380000000054</v>
      </c>
      <c r="AH48" s="163">
        <f t="shared" si="36"/>
        <v>0.79855380000000054</v>
      </c>
      <c r="AI48" s="163">
        <f t="shared" si="36"/>
        <v>0.79855380000000054</v>
      </c>
      <c r="AJ48" s="163">
        <f t="shared" si="36"/>
        <v>0.79855380000000054</v>
      </c>
      <c r="AK48" s="163">
        <f t="shared" si="36"/>
        <v>0.79855380000000054</v>
      </c>
      <c r="AL48" s="163">
        <f t="shared" si="36"/>
        <v>0.79855380000000054</v>
      </c>
      <c r="AM48" s="163">
        <f t="shared" si="36"/>
        <v>0.79855380000000054</v>
      </c>
      <c r="AN48" s="163">
        <f t="shared" si="36"/>
        <v>0.79855380000000054</v>
      </c>
      <c r="AO48" s="163">
        <f t="shared" si="36"/>
        <v>0.79855380000000054</v>
      </c>
      <c r="AP48" s="163">
        <f t="shared" si="36"/>
        <v>0.79855380000000054</v>
      </c>
      <c r="AQ48" s="163">
        <f t="shared" si="36"/>
        <v>0.79855380000000054</v>
      </c>
      <c r="AR48" s="222">
        <f t="shared" si="36"/>
        <v>0.79855380000000054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>SUM(E35:E39)+E15+E25</f>
        <v>2003.3013680555555</v>
      </c>
      <c r="F49" s="166">
        <f t="shared" ref="F49:BQ49" si="37">SUM(F35:F39)+F15+F25</f>
        <v>2003.3013680555555</v>
      </c>
      <c r="G49" s="166">
        <f t="shared" si="37"/>
        <v>3.3013680555555558</v>
      </c>
      <c r="H49" s="166">
        <f t="shared" si="37"/>
        <v>3.3013680555555558</v>
      </c>
      <c r="I49" s="166">
        <f t="shared" si="37"/>
        <v>3.3013680555555558</v>
      </c>
      <c r="J49" s="166">
        <f t="shared" si="37"/>
        <v>3.3013680555555558</v>
      </c>
      <c r="K49" s="166">
        <f t="shared" si="37"/>
        <v>3.3013680555555558</v>
      </c>
      <c r="L49" s="166">
        <f t="shared" si="37"/>
        <v>3.3013680555555558</v>
      </c>
      <c r="M49" s="166">
        <f t="shared" si="37"/>
        <v>3.3013680555555558</v>
      </c>
      <c r="N49" s="166">
        <f t="shared" si="37"/>
        <v>3.3013680555555558</v>
      </c>
      <c r="O49" s="166">
        <v>0</v>
      </c>
      <c r="P49" s="166">
        <f t="shared" si="37"/>
        <v>3.3013680555555558</v>
      </c>
      <c r="Q49" s="166">
        <f t="shared" si="37"/>
        <v>3.3013680555555558</v>
      </c>
      <c r="R49" s="166">
        <f t="shared" si="37"/>
        <v>3.3013680555555558</v>
      </c>
      <c r="S49" s="166">
        <f t="shared" si="37"/>
        <v>3.3013680555555558</v>
      </c>
      <c r="T49" s="166">
        <f t="shared" si="37"/>
        <v>3.3013680555555558</v>
      </c>
      <c r="U49" s="166">
        <f t="shared" si="37"/>
        <v>3.3013680555555558</v>
      </c>
      <c r="V49" s="166">
        <v>0</v>
      </c>
      <c r="W49" s="166">
        <f t="shared" si="37"/>
        <v>3.3013680555555558</v>
      </c>
      <c r="X49" s="166">
        <f t="shared" si="37"/>
        <v>3.3013680555555558</v>
      </c>
      <c r="Y49" s="166">
        <f t="shared" si="37"/>
        <v>2.5813680555555556</v>
      </c>
      <c r="Z49" s="166">
        <f t="shared" si="37"/>
        <v>2.5813680555555556</v>
      </c>
      <c r="AA49" s="166">
        <f t="shared" si="37"/>
        <v>2.5813680555555556</v>
      </c>
      <c r="AB49" s="166">
        <f t="shared" si="37"/>
        <v>2.5813680555555556</v>
      </c>
      <c r="AC49" s="166">
        <f t="shared" si="37"/>
        <v>2.5813680555555556</v>
      </c>
      <c r="AD49" s="166">
        <f t="shared" si="37"/>
        <v>2.5813680555555556</v>
      </c>
      <c r="AE49" s="166">
        <f t="shared" si="37"/>
        <v>2.5813680555555556</v>
      </c>
      <c r="AF49" s="166">
        <f t="shared" si="37"/>
        <v>2.5813680555555556</v>
      </c>
      <c r="AG49" s="166">
        <f t="shared" si="37"/>
        <v>2.5813680555555556</v>
      </c>
      <c r="AH49" s="166">
        <f t="shared" si="37"/>
        <v>2.5813680555555556</v>
      </c>
      <c r="AI49" s="166">
        <f t="shared" si="37"/>
        <v>2.5813680555555556</v>
      </c>
      <c r="AJ49" s="166">
        <f t="shared" si="37"/>
        <v>2.5813680555555556</v>
      </c>
      <c r="AK49" s="166">
        <f t="shared" si="37"/>
        <v>2.5813680555555556</v>
      </c>
      <c r="AL49" s="166">
        <f t="shared" si="37"/>
        <v>2.5813680555555556</v>
      </c>
      <c r="AM49" s="166">
        <f t="shared" si="37"/>
        <v>2.5813680555555556</v>
      </c>
      <c r="AN49" s="166">
        <f t="shared" si="37"/>
        <v>2.5813680555555556</v>
      </c>
      <c r="AO49" s="166">
        <f t="shared" si="37"/>
        <v>2.5813680555555556</v>
      </c>
      <c r="AP49" s="166">
        <f t="shared" si="37"/>
        <v>2.5813680555555556</v>
      </c>
      <c r="AQ49" s="166">
        <f t="shared" si="37"/>
        <v>2.5813680555555556</v>
      </c>
      <c r="AR49" s="166">
        <f t="shared" si="37"/>
        <v>2.5813680555555556</v>
      </c>
      <c r="AS49" s="166">
        <f t="shared" si="37"/>
        <v>2.5813680555555556</v>
      </c>
      <c r="AT49" s="166">
        <f t="shared" si="37"/>
        <v>2.5813680555555556</v>
      </c>
      <c r="AU49" s="166">
        <f t="shared" si="37"/>
        <v>2.5813680555555556</v>
      </c>
      <c r="AV49" s="166">
        <f t="shared" si="37"/>
        <v>2.5813680555555556</v>
      </c>
      <c r="AW49" s="166">
        <f t="shared" si="37"/>
        <v>2.5813680555555556</v>
      </c>
      <c r="AX49" s="166">
        <f t="shared" si="37"/>
        <v>2.5813680555555556</v>
      </c>
      <c r="AY49" s="166">
        <f t="shared" si="37"/>
        <v>2.5813680555555556</v>
      </c>
      <c r="AZ49" s="166">
        <f t="shared" si="37"/>
        <v>2.5813680555555556</v>
      </c>
      <c r="BA49" s="166">
        <f t="shared" si="37"/>
        <v>2.5813680555555556</v>
      </c>
      <c r="BB49" s="166">
        <f t="shared" si="37"/>
        <v>2.5813680555555556</v>
      </c>
      <c r="BC49" s="166">
        <f t="shared" si="37"/>
        <v>2.5813680555555556</v>
      </c>
      <c r="BD49" s="166">
        <f t="shared" si="37"/>
        <v>2.5813680555555556</v>
      </c>
      <c r="BE49" s="166">
        <f t="shared" si="37"/>
        <v>2.5813680555555556</v>
      </c>
      <c r="BF49" s="166">
        <f t="shared" si="37"/>
        <v>2.5813680555555556</v>
      </c>
      <c r="BG49" s="166">
        <f t="shared" si="37"/>
        <v>2.5813680555555556</v>
      </c>
      <c r="BH49" s="166">
        <f t="shared" si="37"/>
        <v>2.5813680555555556</v>
      </c>
      <c r="BI49" s="166">
        <f t="shared" si="37"/>
        <v>2.5813680555555556</v>
      </c>
      <c r="BJ49" s="166">
        <f t="shared" si="37"/>
        <v>2.5813680555555556</v>
      </c>
      <c r="BK49" s="166">
        <f t="shared" si="37"/>
        <v>2.5813680555555556</v>
      </c>
      <c r="BL49" s="166">
        <f t="shared" si="37"/>
        <v>2.5813680555555556</v>
      </c>
      <c r="BM49" s="166">
        <f t="shared" si="37"/>
        <v>2.5813680555555556</v>
      </c>
      <c r="BN49" s="166">
        <f t="shared" si="37"/>
        <v>2.5813680555555556</v>
      </c>
      <c r="BO49" s="166">
        <f t="shared" si="37"/>
        <v>2.5813680555555556</v>
      </c>
      <c r="BP49" s="166">
        <f t="shared" si="37"/>
        <v>2.5813680555555556</v>
      </c>
      <c r="BQ49" s="166">
        <f t="shared" si="37"/>
        <v>2.5813680555555556</v>
      </c>
      <c r="BR49" s="166">
        <f t="shared" ref="BR49:CZ49" si="38">SUM(BR35:BR39)+BR15+BR25</f>
        <v>2.5813680555555556</v>
      </c>
      <c r="BS49" s="166">
        <f t="shared" si="38"/>
        <v>2.5813680555555556</v>
      </c>
      <c r="BT49" s="166">
        <f t="shared" si="38"/>
        <v>2.5813680555555556</v>
      </c>
      <c r="BU49" s="166">
        <f t="shared" si="38"/>
        <v>2.5813680555555556</v>
      </c>
      <c r="BV49" s="166">
        <f t="shared" si="38"/>
        <v>2.5813680555555556</v>
      </c>
      <c r="BW49" s="166">
        <f t="shared" si="38"/>
        <v>2.5813680555555556</v>
      </c>
      <c r="BX49" s="166">
        <f t="shared" si="38"/>
        <v>2.5813680555555556</v>
      </c>
      <c r="BY49" s="166">
        <f t="shared" si="38"/>
        <v>2.5813680555555556</v>
      </c>
      <c r="BZ49" s="166">
        <f t="shared" si="38"/>
        <v>2.5813680555555556</v>
      </c>
      <c r="CA49" s="166">
        <f t="shared" si="38"/>
        <v>2.5813680555555556</v>
      </c>
      <c r="CB49" s="166">
        <f t="shared" si="38"/>
        <v>2.5813680555555556</v>
      </c>
      <c r="CC49" s="166">
        <f t="shared" si="38"/>
        <v>2.5813680555555556</v>
      </c>
      <c r="CD49" s="166">
        <f t="shared" si="38"/>
        <v>2.5813680555555556</v>
      </c>
      <c r="CE49" s="166">
        <f t="shared" si="38"/>
        <v>2.5813680555555556</v>
      </c>
      <c r="CF49" s="166">
        <f t="shared" si="38"/>
        <v>2.5813680555555556</v>
      </c>
      <c r="CG49" s="166">
        <f t="shared" si="38"/>
        <v>2.5813680555555556</v>
      </c>
      <c r="CH49" s="166">
        <f t="shared" si="38"/>
        <v>2.5813680555555556</v>
      </c>
      <c r="CI49" s="166">
        <f t="shared" si="38"/>
        <v>2.5813680555555556</v>
      </c>
      <c r="CJ49" s="166">
        <f t="shared" si="38"/>
        <v>2.5813680555555556</v>
      </c>
      <c r="CK49" s="166">
        <f t="shared" si="38"/>
        <v>2.5813680555555556</v>
      </c>
      <c r="CL49" s="166">
        <f t="shared" si="38"/>
        <v>2.5813680555555556</v>
      </c>
      <c r="CM49" s="166">
        <f t="shared" si="38"/>
        <v>2.5813680555555556</v>
      </c>
      <c r="CN49" s="166">
        <f t="shared" si="38"/>
        <v>2.5813680555555556</v>
      </c>
      <c r="CO49" s="166">
        <f t="shared" si="38"/>
        <v>2.5813680555555556</v>
      </c>
      <c r="CP49" s="166">
        <f t="shared" si="38"/>
        <v>2.5813680555555556</v>
      </c>
      <c r="CQ49" s="166">
        <f t="shared" si="38"/>
        <v>2.5813680555555556</v>
      </c>
      <c r="CR49" s="166">
        <f t="shared" si="38"/>
        <v>2.5813680555555556</v>
      </c>
      <c r="CS49" s="166">
        <f t="shared" si="38"/>
        <v>2.5813680555555556</v>
      </c>
      <c r="CT49" s="166">
        <f t="shared" si="38"/>
        <v>2.5813680555555556</v>
      </c>
      <c r="CU49" s="166">
        <f t="shared" si="38"/>
        <v>2.5813680555555556</v>
      </c>
      <c r="CV49" s="166">
        <f t="shared" si="38"/>
        <v>2.5813680555555556</v>
      </c>
      <c r="CW49" s="166">
        <f t="shared" si="38"/>
        <v>2.5813680555555556</v>
      </c>
      <c r="CX49" s="166">
        <f t="shared" si="38"/>
        <v>2.5813680555555556</v>
      </c>
      <c r="CY49" s="166">
        <f t="shared" si="38"/>
        <v>2.5813680555555556</v>
      </c>
      <c r="CZ49" s="166">
        <f t="shared" si="38"/>
        <v>2.5813680555555556</v>
      </c>
      <c r="DA49" s="157">
        <f>AVERAGE(L49:N49,P49,Q49,S49,T49,U49,W49,X49:CZ49)</f>
        <v>2.6613680555555508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1.6694178067129629E-2</v>
      </c>
      <c r="F50" s="121">
        <f t="shared" ref="F50:BQ50" si="39">F49/1000*(F12-E12)*24+E50</f>
        <v>3.3388356134259257E-2</v>
      </c>
      <c r="G50" s="121">
        <f t="shared" si="39"/>
        <v>3.3443378935185182E-2</v>
      </c>
      <c r="H50" s="121">
        <f t="shared" si="39"/>
        <v>3.3608447337962963E-2</v>
      </c>
      <c r="I50" s="121">
        <f t="shared" si="39"/>
        <v>3.3718492939814812E-2</v>
      </c>
      <c r="J50" s="121">
        <f t="shared" si="39"/>
        <v>3.6634701388888885E-2</v>
      </c>
      <c r="K50" s="121">
        <f t="shared" si="39"/>
        <v>5.9744277777777771E-2</v>
      </c>
      <c r="L50" s="161">
        <f t="shared" si="39"/>
        <v>0.11256616666666666</v>
      </c>
      <c r="M50" s="121">
        <f t="shared" si="39"/>
        <v>0.191799</v>
      </c>
      <c r="N50" s="121">
        <f t="shared" si="39"/>
        <v>0.27103183333333336</v>
      </c>
      <c r="O50" s="121">
        <f t="shared" si="39"/>
        <v>0.27103183333333336</v>
      </c>
      <c r="P50" s="121">
        <f t="shared" si="39"/>
        <v>0.35026465874338336</v>
      </c>
      <c r="Q50" s="121">
        <f t="shared" si="39"/>
        <v>0.42949749207671672</v>
      </c>
      <c r="R50" s="121">
        <f t="shared" si="39"/>
        <v>0.42949750000000009</v>
      </c>
      <c r="S50" s="121">
        <f t="shared" si="39"/>
        <v>0.50873032541005003</v>
      </c>
      <c r="T50" s="121">
        <f t="shared" si="39"/>
        <v>0.58796315874338334</v>
      </c>
      <c r="U50" s="121">
        <f t="shared" si="39"/>
        <v>0.66719599207671665</v>
      </c>
      <c r="V50" s="121">
        <f t="shared" si="39"/>
        <v>0.66719599207671665</v>
      </c>
      <c r="W50" s="121">
        <f t="shared" si="39"/>
        <v>0.7464288174867667</v>
      </c>
      <c r="X50" s="121">
        <f t="shared" si="39"/>
        <v>0.82566165082010001</v>
      </c>
      <c r="Y50" s="121">
        <f t="shared" si="39"/>
        <v>0.88761448415343336</v>
      </c>
      <c r="Z50" s="121">
        <f t="shared" si="39"/>
        <v>0.9495673174867667</v>
      </c>
      <c r="AA50" s="121">
        <f t="shared" si="39"/>
        <v>1.0115201508200999</v>
      </c>
      <c r="AB50" s="121">
        <f t="shared" si="39"/>
        <v>1.0734729841534332</v>
      </c>
      <c r="AC50" s="121">
        <f t="shared" si="39"/>
        <v>1.1354258174867664</v>
      </c>
      <c r="AD50" s="121">
        <f t="shared" si="39"/>
        <v>1.1973786508200996</v>
      </c>
      <c r="AE50" s="121">
        <f t="shared" si="39"/>
        <v>1.2593314841534329</v>
      </c>
      <c r="AF50" s="121">
        <f t="shared" si="39"/>
        <v>1.3212843174867661</v>
      </c>
      <c r="AG50" s="121">
        <f t="shared" si="39"/>
        <v>1.3832371508200993</v>
      </c>
      <c r="AH50" s="121">
        <f t="shared" si="39"/>
        <v>1.4451899841534326</v>
      </c>
      <c r="AI50" s="121">
        <f t="shared" si="39"/>
        <v>1.5071428174867658</v>
      </c>
      <c r="AJ50" s="121">
        <f t="shared" si="39"/>
        <v>1.5690956508200991</v>
      </c>
      <c r="AK50" s="121">
        <f t="shared" si="39"/>
        <v>1.6310484841534323</v>
      </c>
      <c r="AL50" s="121">
        <f t="shared" si="39"/>
        <v>1.6930013174867655</v>
      </c>
      <c r="AM50" s="121">
        <f t="shared" si="39"/>
        <v>1.7549541508200988</v>
      </c>
      <c r="AN50" s="121">
        <f t="shared" si="39"/>
        <v>1.816906984153432</v>
      </c>
      <c r="AO50" s="121">
        <f t="shared" si="39"/>
        <v>1.8788598174867652</v>
      </c>
      <c r="AP50" s="121">
        <f t="shared" si="39"/>
        <v>1.9408126508200985</v>
      </c>
      <c r="AQ50" s="121">
        <f t="shared" si="39"/>
        <v>2.0027654841534317</v>
      </c>
      <c r="AR50" s="217">
        <f t="shared" si="39"/>
        <v>2.0647183174867649</v>
      </c>
      <c r="AS50" s="121">
        <f t="shared" si="39"/>
        <v>2.1266711508200982</v>
      </c>
      <c r="AT50" s="121">
        <f t="shared" si="39"/>
        <v>2.1886239841534314</v>
      </c>
      <c r="AU50" s="121">
        <f t="shared" si="39"/>
        <v>2.2505768174867646</v>
      </c>
      <c r="AV50" s="121">
        <f t="shared" si="39"/>
        <v>2.3125296508200979</v>
      </c>
      <c r="AW50" s="121">
        <f t="shared" si="39"/>
        <v>2.3744824841534311</v>
      </c>
      <c r="AX50" s="121">
        <f t="shared" si="39"/>
        <v>2.4364353174867643</v>
      </c>
      <c r="AY50" s="121">
        <f t="shared" si="39"/>
        <v>2.4983881508200976</v>
      </c>
      <c r="AZ50" s="121">
        <f t="shared" si="39"/>
        <v>2.5603409841534308</v>
      </c>
      <c r="BA50" s="121">
        <f t="shared" si="39"/>
        <v>2.622293817486764</v>
      </c>
      <c r="BB50" s="121">
        <f t="shared" si="39"/>
        <v>2.6842466508200973</v>
      </c>
      <c r="BC50" s="121">
        <f t="shared" si="39"/>
        <v>2.7461994841534305</v>
      </c>
      <c r="BD50" s="121">
        <f t="shared" si="39"/>
        <v>2.8081523174867637</v>
      </c>
      <c r="BE50" s="121">
        <f t="shared" si="39"/>
        <v>2.870105150820097</v>
      </c>
      <c r="BF50" s="121">
        <f t="shared" si="39"/>
        <v>2.9320579841534302</v>
      </c>
      <c r="BG50" s="121">
        <f t="shared" si="39"/>
        <v>2.9940108174867635</v>
      </c>
      <c r="BH50" s="121">
        <f t="shared" si="39"/>
        <v>3.0559636508200967</v>
      </c>
      <c r="BI50" s="121">
        <f t="shared" si="39"/>
        <v>3.1179164841534299</v>
      </c>
      <c r="BJ50" s="121">
        <f t="shared" si="39"/>
        <v>3.1798693174867632</v>
      </c>
      <c r="BK50" s="121">
        <f t="shared" si="39"/>
        <v>3.2418221508200964</v>
      </c>
      <c r="BL50" s="121">
        <f t="shared" si="39"/>
        <v>3.3037749841534296</v>
      </c>
      <c r="BM50" s="121">
        <f t="shared" si="39"/>
        <v>3.3657278174867629</v>
      </c>
      <c r="BN50" s="121">
        <f t="shared" si="39"/>
        <v>3.4276806508200961</v>
      </c>
      <c r="BO50" s="121">
        <f t="shared" si="39"/>
        <v>3.4896334841534293</v>
      </c>
      <c r="BP50" s="121">
        <f t="shared" si="39"/>
        <v>3.5515863174867626</v>
      </c>
      <c r="BQ50" s="121">
        <f t="shared" si="39"/>
        <v>3.6135391508200958</v>
      </c>
      <c r="BR50" s="121">
        <f t="shared" ref="BR50:CZ50" si="40">BR49/1000*(BR12-BQ12)*24+BQ50</f>
        <v>3.675491984153429</v>
      </c>
      <c r="BS50" s="121">
        <f t="shared" si="40"/>
        <v>3.7374448174867623</v>
      </c>
      <c r="BT50" s="121">
        <f t="shared" si="40"/>
        <v>3.7993976508200955</v>
      </c>
      <c r="BU50" s="121">
        <f t="shared" si="40"/>
        <v>3.8613504841534287</v>
      </c>
      <c r="BV50" s="121">
        <f t="shared" si="40"/>
        <v>3.923303317486762</v>
      </c>
      <c r="BW50" s="121">
        <f t="shared" si="40"/>
        <v>3.9852561508200952</v>
      </c>
      <c r="BX50" s="121">
        <f t="shared" si="40"/>
        <v>4.0472089841534284</v>
      </c>
      <c r="BY50" s="121">
        <f t="shared" si="40"/>
        <v>4.1091618174867621</v>
      </c>
      <c r="BZ50" s="121">
        <f t="shared" si="40"/>
        <v>4.1711146508200958</v>
      </c>
      <c r="CA50" s="121">
        <f t="shared" si="40"/>
        <v>4.2330674841534295</v>
      </c>
      <c r="CB50" s="121">
        <f t="shared" si="40"/>
        <v>4.2950203174867632</v>
      </c>
      <c r="CC50" s="121">
        <f t="shared" si="40"/>
        <v>4.3569731508200968</v>
      </c>
      <c r="CD50" s="121">
        <f t="shared" si="40"/>
        <v>4.4189259841534305</v>
      </c>
      <c r="CE50" s="121">
        <f t="shared" si="40"/>
        <v>4.4808788174867642</v>
      </c>
      <c r="CF50" s="121">
        <f t="shared" si="40"/>
        <v>4.5428316508200979</v>
      </c>
      <c r="CG50" s="121">
        <f t="shared" si="40"/>
        <v>4.6047844841534316</v>
      </c>
      <c r="CH50" s="121">
        <f t="shared" si="40"/>
        <v>4.6667373174867652</v>
      </c>
      <c r="CI50" s="121">
        <f t="shared" si="40"/>
        <v>4.7286901508200989</v>
      </c>
      <c r="CJ50" s="121">
        <f t="shared" si="40"/>
        <v>4.7906429841534326</v>
      </c>
      <c r="CK50" s="121">
        <f t="shared" si="40"/>
        <v>4.8525958174867663</v>
      </c>
      <c r="CL50" s="121">
        <f t="shared" si="40"/>
        <v>4.9145486508201</v>
      </c>
      <c r="CM50" s="121">
        <f t="shared" si="40"/>
        <v>4.9765014841534336</v>
      </c>
      <c r="CN50" s="121">
        <f t="shared" si="40"/>
        <v>5.0384543174867673</v>
      </c>
      <c r="CO50" s="121">
        <f t="shared" si="40"/>
        <v>5.100407150820101</v>
      </c>
      <c r="CP50" s="121">
        <f t="shared" si="40"/>
        <v>5.1623599841534347</v>
      </c>
      <c r="CQ50" s="121">
        <f t="shared" si="40"/>
        <v>5.2243128174867683</v>
      </c>
      <c r="CR50" s="121">
        <f t="shared" si="40"/>
        <v>5.286265650820102</v>
      </c>
      <c r="CS50" s="121">
        <f t="shared" si="40"/>
        <v>5.3482184841534357</v>
      </c>
      <c r="CT50" s="121">
        <f t="shared" si="40"/>
        <v>5.4101713174867694</v>
      </c>
      <c r="CU50" s="121">
        <f t="shared" si="40"/>
        <v>5.4721241508201031</v>
      </c>
      <c r="CV50" s="121">
        <f t="shared" si="40"/>
        <v>5.5340769841534367</v>
      </c>
      <c r="CW50" s="121">
        <f t="shared" si="40"/>
        <v>5.5960298174867704</v>
      </c>
      <c r="CX50" s="121">
        <f t="shared" si="40"/>
        <v>5.6579826508201041</v>
      </c>
      <c r="CY50" s="121">
        <f t="shared" si="40"/>
        <v>5.7199354841534378</v>
      </c>
      <c r="CZ50" s="231">
        <f t="shared" si="40"/>
        <v>5.7818883174867715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0.11256616666666666</v>
      </c>
      <c r="M51" s="162">
        <f>M50-L50</f>
        <v>7.9232833333333336E-2</v>
      </c>
      <c r="N51" s="162">
        <f>N50-M50</f>
        <v>7.9232833333333363E-2</v>
      </c>
      <c r="O51" s="145"/>
      <c r="P51" s="162">
        <f>P50-O50</f>
        <v>7.9232825410050001E-2</v>
      </c>
      <c r="Q51" s="162">
        <f>Q50-P50</f>
        <v>7.9232833333333363E-2</v>
      </c>
      <c r="R51" s="145"/>
      <c r="S51" s="163">
        <f>S50-R50</f>
        <v>7.9232825410049945E-2</v>
      </c>
      <c r="T51" s="163">
        <f>T50-S50</f>
        <v>7.9232833333333308E-2</v>
      </c>
      <c r="U51" s="163">
        <f>U50-T50</f>
        <v>7.9232833333333308E-2</v>
      </c>
      <c r="V51" s="163">
        <f t="shared" ref="V51:CG51" si="41">V50-U50</f>
        <v>0</v>
      </c>
      <c r="W51" s="163">
        <f t="shared" si="41"/>
        <v>7.9232825410050056E-2</v>
      </c>
      <c r="X51" s="163">
        <f t="shared" si="41"/>
        <v>7.9232833333333308E-2</v>
      </c>
      <c r="Y51" s="163">
        <f t="shared" si="41"/>
        <v>6.1952833333333346E-2</v>
      </c>
      <c r="Z51" s="163">
        <f t="shared" si="41"/>
        <v>6.1952833333333346E-2</v>
      </c>
      <c r="AA51" s="163">
        <f t="shared" si="41"/>
        <v>6.1952833333333235E-2</v>
      </c>
      <c r="AB51" s="163">
        <f t="shared" si="41"/>
        <v>6.1952833333333235E-2</v>
      </c>
      <c r="AC51" s="163">
        <f t="shared" si="41"/>
        <v>6.1952833333333235E-2</v>
      </c>
      <c r="AD51" s="163">
        <f t="shared" si="41"/>
        <v>6.1952833333333235E-2</v>
      </c>
      <c r="AE51" s="163">
        <f t="shared" si="41"/>
        <v>6.1952833333333235E-2</v>
      </c>
      <c r="AF51" s="163">
        <f t="shared" si="41"/>
        <v>6.1952833333333235E-2</v>
      </c>
      <c r="AG51" s="163">
        <f t="shared" si="41"/>
        <v>6.1952833333333235E-2</v>
      </c>
      <c r="AH51" s="163">
        <f t="shared" si="41"/>
        <v>6.1952833333333235E-2</v>
      </c>
      <c r="AI51" s="163">
        <f t="shared" si="41"/>
        <v>6.1952833333333235E-2</v>
      </c>
      <c r="AJ51" s="163">
        <f t="shared" si="41"/>
        <v>6.1952833333333235E-2</v>
      </c>
      <c r="AK51" s="163">
        <f t="shared" si="41"/>
        <v>6.1952833333333235E-2</v>
      </c>
      <c r="AL51" s="163">
        <f t="shared" si="41"/>
        <v>6.1952833333333235E-2</v>
      </c>
      <c r="AM51" s="163">
        <f>AM50-AL50</f>
        <v>6.1952833333333235E-2</v>
      </c>
      <c r="AN51" s="163">
        <f t="shared" si="41"/>
        <v>6.1952833333333235E-2</v>
      </c>
      <c r="AO51" s="163">
        <f t="shared" si="41"/>
        <v>6.1952833333333235E-2</v>
      </c>
      <c r="AP51" s="163">
        <f t="shared" si="41"/>
        <v>6.1952833333333235E-2</v>
      </c>
      <c r="AQ51" s="163">
        <f t="shared" si="41"/>
        <v>6.1952833333333235E-2</v>
      </c>
      <c r="AR51" s="222">
        <f t="shared" si="41"/>
        <v>6.1952833333333235E-2</v>
      </c>
      <c r="AS51" s="163">
        <f t="shared" si="41"/>
        <v>6.1952833333333235E-2</v>
      </c>
      <c r="AT51" s="163">
        <f t="shared" si="41"/>
        <v>6.1952833333333235E-2</v>
      </c>
      <c r="AU51" s="163">
        <f t="shared" si="41"/>
        <v>6.1952833333333235E-2</v>
      </c>
      <c r="AV51" s="163">
        <f t="shared" si="41"/>
        <v>6.1952833333333235E-2</v>
      </c>
      <c r="AW51" s="163">
        <f t="shared" si="41"/>
        <v>6.1952833333333235E-2</v>
      </c>
      <c r="AX51" s="163">
        <f t="shared" si="41"/>
        <v>6.1952833333333235E-2</v>
      </c>
      <c r="AY51" s="163">
        <f t="shared" si="41"/>
        <v>6.1952833333333235E-2</v>
      </c>
      <c r="AZ51" s="163">
        <f t="shared" si="41"/>
        <v>6.1952833333333235E-2</v>
      </c>
      <c r="BA51" s="163">
        <f t="shared" si="41"/>
        <v>6.1952833333333235E-2</v>
      </c>
      <c r="BB51" s="163">
        <f t="shared" si="41"/>
        <v>6.1952833333333235E-2</v>
      </c>
      <c r="BC51" s="163">
        <f t="shared" si="41"/>
        <v>6.1952833333333235E-2</v>
      </c>
      <c r="BD51" s="163">
        <f t="shared" si="41"/>
        <v>6.1952833333333235E-2</v>
      </c>
      <c r="BE51" s="163">
        <f t="shared" si="41"/>
        <v>6.1952833333333235E-2</v>
      </c>
      <c r="BF51" s="163">
        <f t="shared" si="41"/>
        <v>6.1952833333333235E-2</v>
      </c>
      <c r="BG51" s="163">
        <f t="shared" si="41"/>
        <v>6.1952833333333235E-2</v>
      </c>
      <c r="BH51" s="163">
        <f t="shared" si="41"/>
        <v>6.1952833333333235E-2</v>
      </c>
      <c r="BI51" s="163">
        <f t="shared" si="41"/>
        <v>6.1952833333333235E-2</v>
      </c>
      <c r="BJ51" s="163">
        <f t="shared" si="41"/>
        <v>6.1952833333333235E-2</v>
      </c>
      <c r="BK51" s="163">
        <f t="shared" si="41"/>
        <v>6.1952833333333235E-2</v>
      </c>
      <c r="BL51" s="163">
        <f t="shared" si="41"/>
        <v>6.1952833333333235E-2</v>
      </c>
      <c r="BM51" s="163">
        <f t="shared" si="41"/>
        <v>6.1952833333333235E-2</v>
      </c>
      <c r="BN51" s="163">
        <f t="shared" si="41"/>
        <v>6.1952833333333235E-2</v>
      </c>
      <c r="BO51" s="163">
        <f t="shared" si="41"/>
        <v>6.1952833333333235E-2</v>
      </c>
      <c r="BP51" s="163">
        <f t="shared" si="41"/>
        <v>6.1952833333333235E-2</v>
      </c>
      <c r="BQ51" s="163">
        <f t="shared" si="41"/>
        <v>6.1952833333333235E-2</v>
      </c>
      <c r="BR51" s="163">
        <f t="shared" si="41"/>
        <v>6.1952833333333235E-2</v>
      </c>
      <c r="BS51" s="163">
        <f t="shared" si="41"/>
        <v>6.1952833333333235E-2</v>
      </c>
      <c r="BT51" s="163">
        <f t="shared" si="41"/>
        <v>6.1952833333333235E-2</v>
      </c>
      <c r="BU51" s="163">
        <f t="shared" si="41"/>
        <v>6.1952833333333235E-2</v>
      </c>
      <c r="BV51" s="163">
        <f t="shared" si="41"/>
        <v>6.1952833333333235E-2</v>
      </c>
      <c r="BW51" s="163">
        <f t="shared" si="41"/>
        <v>6.1952833333333235E-2</v>
      </c>
      <c r="BX51" s="163">
        <f t="shared" si="41"/>
        <v>6.1952833333333235E-2</v>
      </c>
      <c r="BY51" s="163">
        <f t="shared" si="41"/>
        <v>6.1952833333333679E-2</v>
      </c>
      <c r="BZ51" s="163">
        <f t="shared" si="41"/>
        <v>6.1952833333333679E-2</v>
      </c>
      <c r="CA51" s="163">
        <f t="shared" si="41"/>
        <v>6.1952833333333679E-2</v>
      </c>
      <c r="CB51" s="163">
        <f t="shared" si="41"/>
        <v>6.1952833333333679E-2</v>
      </c>
      <c r="CC51" s="163">
        <f t="shared" si="41"/>
        <v>6.1952833333333679E-2</v>
      </c>
      <c r="CD51" s="163">
        <f t="shared" si="41"/>
        <v>6.1952833333333679E-2</v>
      </c>
      <c r="CE51" s="163">
        <f t="shared" si="41"/>
        <v>6.1952833333333679E-2</v>
      </c>
      <c r="CF51" s="163">
        <f t="shared" si="41"/>
        <v>6.1952833333333679E-2</v>
      </c>
      <c r="CG51" s="163">
        <f t="shared" si="41"/>
        <v>6.1952833333333679E-2</v>
      </c>
      <c r="CH51" s="163">
        <f t="shared" ref="CH51:CZ51" si="42">CH50-CG50</f>
        <v>6.1952833333333679E-2</v>
      </c>
      <c r="CI51" s="163">
        <f t="shared" si="42"/>
        <v>6.1952833333333679E-2</v>
      </c>
      <c r="CJ51" s="163">
        <f t="shared" si="42"/>
        <v>6.1952833333333679E-2</v>
      </c>
      <c r="CK51" s="163">
        <f t="shared" si="42"/>
        <v>6.1952833333333679E-2</v>
      </c>
      <c r="CL51" s="163">
        <f t="shared" si="42"/>
        <v>6.1952833333333679E-2</v>
      </c>
      <c r="CM51" s="163">
        <f t="shared" si="42"/>
        <v>6.1952833333333679E-2</v>
      </c>
      <c r="CN51" s="163">
        <f t="shared" si="42"/>
        <v>6.1952833333333679E-2</v>
      </c>
      <c r="CO51" s="163">
        <f t="shared" si="42"/>
        <v>6.1952833333333679E-2</v>
      </c>
      <c r="CP51" s="163">
        <f t="shared" si="42"/>
        <v>6.1952833333333679E-2</v>
      </c>
      <c r="CQ51" s="163">
        <f t="shared" si="42"/>
        <v>6.1952833333333679E-2</v>
      </c>
      <c r="CR51" s="163">
        <f t="shared" si="42"/>
        <v>6.1952833333333679E-2</v>
      </c>
      <c r="CS51" s="163">
        <f t="shared" si="42"/>
        <v>6.1952833333333679E-2</v>
      </c>
      <c r="CT51" s="163">
        <f t="shared" si="42"/>
        <v>6.1952833333333679E-2</v>
      </c>
      <c r="CU51" s="163">
        <f t="shared" si="42"/>
        <v>6.1952833333333679E-2</v>
      </c>
      <c r="CV51" s="163">
        <f t="shared" si="42"/>
        <v>6.1952833333333679E-2</v>
      </c>
      <c r="CW51" s="163">
        <f t="shared" si="42"/>
        <v>6.1952833333333679E-2</v>
      </c>
      <c r="CX51" s="163">
        <f t="shared" si="42"/>
        <v>6.1952833333333679E-2</v>
      </c>
      <c r="CY51" s="163">
        <f t="shared" si="42"/>
        <v>6.1952833333333679E-2</v>
      </c>
      <c r="CZ51" s="232">
        <f t="shared" si="42"/>
        <v>6.1952833333333679E-2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 t="shared" ref="E52:BP52" si="43">SUM(E35:E39)+E15+E25</f>
        <v>2003.3013680555555</v>
      </c>
      <c r="F52" s="159">
        <f t="shared" si="43"/>
        <v>2003.3013680555555</v>
      </c>
      <c r="G52" s="159">
        <f t="shared" si="43"/>
        <v>3.3013680555555558</v>
      </c>
      <c r="H52" s="159">
        <f t="shared" si="43"/>
        <v>3.3013680555555558</v>
      </c>
      <c r="I52" s="159">
        <f t="shared" si="43"/>
        <v>3.3013680555555558</v>
      </c>
      <c r="J52" s="159">
        <f t="shared" si="43"/>
        <v>3.3013680555555558</v>
      </c>
      <c r="K52" s="159">
        <f t="shared" si="43"/>
        <v>3.3013680555555558</v>
      </c>
      <c r="L52" s="159">
        <f t="shared" si="43"/>
        <v>3.3013680555555558</v>
      </c>
      <c r="M52" s="159">
        <f t="shared" si="43"/>
        <v>3.3013680555555558</v>
      </c>
      <c r="N52" s="159">
        <f t="shared" si="43"/>
        <v>3.3013680555555558</v>
      </c>
      <c r="O52" s="159">
        <v>0</v>
      </c>
      <c r="P52" s="159">
        <f t="shared" si="43"/>
        <v>3.3013680555555558</v>
      </c>
      <c r="Q52" s="159">
        <f t="shared" si="43"/>
        <v>3.3013680555555558</v>
      </c>
      <c r="R52" s="159">
        <f t="shared" si="43"/>
        <v>3.3013680555555558</v>
      </c>
      <c r="S52" s="159">
        <f t="shared" si="43"/>
        <v>3.3013680555555558</v>
      </c>
      <c r="T52" s="159">
        <f t="shared" si="43"/>
        <v>3.3013680555555558</v>
      </c>
      <c r="U52" s="159">
        <f t="shared" si="43"/>
        <v>3.3013680555555558</v>
      </c>
      <c r="V52" s="159">
        <v>0</v>
      </c>
      <c r="W52" s="159">
        <f t="shared" si="43"/>
        <v>3.3013680555555558</v>
      </c>
      <c r="X52" s="159">
        <f t="shared" si="43"/>
        <v>3.3013680555555558</v>
      </c>
      <c r="Y52" s="159">
        <f t="shared" si="43"/>
        <v>2.5813680555555556</v>
      </c>
      <c r="Z52" s="159">
        <f t="shared" si="43"/>
        <v>2.5813680555555556</v>
      </c>
      <c r="AA52" s="159">
        <f t="shared" si="43"/>
        <v>2.5813680555555556</v>
      </c>
      <c r="AB52" s="159">
        <f t="shared" si="43"/>
        <v>2.5813680555555556</v>
      </c>
      <c r="AC52" s="159">
        <f t="shared" si="43"/>
        <v>2.5813680555555556</v>
      </c>
      <c r="AD52" s="159">
        <f t="shared" si="43"/>
        <v>2.5813680555555556</v>
      </c>
      <c r="AE52" s="159">
        <f t="shared" si="43"/>
        <v>2.5813680555555556</v>
      </c>
      <c r="AF52" s="159">
        <f t="shared" si="43"/>
        <v>2.5813680555555556</v>
      </c>
      <c r="AG52" s="159">
        <f t="shared" si="43"/>
        <v>2.5813680555555556</v>
      </c>
      <c r="AH52" s="159">
        <f t="shared" si="43"/>
        <v>2.5813680555555556</v>
      </c>
      <c r="AI52" s="159">
        <f t="shared" si="43"/>
        <v>2.5813680555555556</v>
      </c>
      <c r="AJ52" s="159">
        <f t="shared" si="43"/>
        <v>2.5813680555555556</v>
      </c>
      <c r="AK52" s="159">
        <f t="shared" si="43"/>
        <v>2.5813680555555556</v>
      </c>
      <c r="AL52" s="159">
        <f t="shared" si="43"/>
        <v>2.5813680555555556</v>
      </c>
      <c r="AM52" s="159">
        <f t="shared" si="43"/>
        <v>2.5813680555555556</v>
      </c>
      <c r="AN52" s="159">
        <f t="shared" si="43"/>
        <v>2.5813680555555556</v>
      </c>
      <c r="AO52" s="159">
        <f t="shared" si="43"/>
        <v>2.5813680555555556</v>
      </c>
      <c r="AP52" s="159">
        <f t="shared" si="43"/>
        <v>2.5813680555555556</v>
      </c>
      <c r="AQ52" s="159">
        <f t="shared" si="43"/>
        <v>2.5813680555555556</v>
      </c>
      <c r="AR52" s="159">
        <f t="shared" si="43"/>
        <v>2.5813680555555556</v>
      </c>
      <c r="AS52" s="159">
        <f t="shared" si="43"/>
        <v>2.5813680555555556</v>
      </c>
      <c r="AT52" s="159">
        <f t="shared" si="43"/>
        <v>2.5813680555555556</v>
      </c>
      <c r="AU52" s="159">
        <f t="shared" si="43"/>
        <v>2.5813680555555556</v>
      </c>
      <c r="AV52" s="159">
        <f t="shared" si="43"/>
        <v>2.5813680555555556</v>
      </c>
      <c r="AW52" s="159">
        <f t="shared" si="43"/>
        <v>2.5813680555555556</v>
      </c>
      <c r="AX52" s="159">
        <f t="shared" si="43"/>
        <v>2.5813680555555556</v>
      </c>
      <c r="AY52" s="159">
        <f t="shared" si="43"/>
        <v>2.5813680555555556</v>
      </c>
      <c r="AZ52" s="159">
        <f t="shared" si="43"/>
        <v>2.5813680555555556</v>
      </c>
      <c r="BA52" s="159">
        <f t="shared" si="43"/>
        <v>2.5813680555555556</v>
      </c>
      <c r="BB52" s="159">
        <f t="shared" si="43"/>
        <v>2.5813680555555556</v>
      </c>
      <c r="BC52" s="159">
        <f t="shared" si="43"/>
        <v>2.5813680555555556</v>
      </c>
      <c r="BD52" s="159">
        <f t="shared" si="43"/>
        <v>2.5813680555555556</v>
      </c>
      <c r="BE52" s="159">
        <f t="shared" si="43"/>
        <v>2.5813680555555556</v>
      </c>
      <c r="BF52" s="159">
        <f t="shared" si="43"/>
        <v>2.5813680555555556</v>
      </c>
      <c r="BG52" s="159">
        <f t="shared" si="43"/>
        <v>2.5813680555555556</v>
      </c>
      <c r="BH52" s="159">
        <f t="shared" si="43"/>
        <v>2.5813680555555556</v>
      </c>
      <c r="BI52" s="159">
        <f t="shared" si="43"/>
        <v>2.5813680555555556</v>
      </c>
      <c r="BJ52" s="159">
        <f t="shared" si="43"/>
        <v>2.5813680555555556</v>
      </c>
      <c r="BK52" s="159">
        <f t="shared" si="43"/>
        <v>2.5813680555555556</v>
      </c>
      <c r="BL52" s="159">
        <f t="shared" si="43"/>
        <v>2.5813680555555556</v>
      </c>
      <c r="BM52" s="159">
        <f t="shared" si="43"/>
        <v>2.5813680555555556</v>
      </c>
      <c r="BN52" s="159">
        <f t="shared" si="43"/>
        <v>2.5813680555555556</v>
      </c>
      <c r="BO52" s="159">
        <f t="shared" si="43"/>
        <v>2.5813680555555556</v>
      </c>
      <c r="BP52" s="159">
        <f t="shared" si="43"/>
        <v>2.5813680555555556</v>
      </c>
      <c r="BQ52" s="159">
        <f t="shared" ref="BQ52:CY52" si="44">SUM(BQ35:BQ39)+BQ15+BQ25</f>
        <v>2.5813680555555556</v>
      </c>
      <c r="BR52" s="159">
        <f t="shared" si="44"/>
        <v>2.5813680555555556</v>
      </c>
      <c r="BS52" s="159">
        <f t="shared" si="44"/>
        <v>2.5813680555555556</v>
      </c>
      <c r="BT52" s="159">
        <f t="shared" si="44"/>
        <v>2.5813680555555556</v>
      </c>
      <c r="BU52" s="159">
        <f t="shared" si="44"/>
        <v>2.5813680555555556</v>
      </c>
      <c r="BV52" s="159">
        <f t="shared" si="44"/>
        <v>2.5813680555555556</v>
      </c>
      <c r="BW52" s="159">
        <f t="shared" si="44"/>
        <v>2.5813680555555556</v>
      </c>
      <c r="BX52" s="159">
        <f t="shared" si="44"/>
        <v>2.5813680555555556</v>
      </c>
      <c r="BY52" s="159">
        <f t="shared" si="44"/>
        <v>2.5813680555555556</v>
      </c>
      <c r="BZ52" s="159">
        <f t="shared" si="44"/>
        <v>2.5813680555555556</v>
      </c>
      <c r="CA52" s="159">
        <f t="shared" si="44"/>
        <v>2.5813680555555556</v>
      </c>
      <c r="CB52" s="159">
        <f t="shared" si="44"/>
        <v>2.5813680555555556</v>
      </c>
      <c r="CC52" s="159">
        <f t="shared" si="44"/>
        <v>2.5813680555555556</v>
      </c>
      <c r="CD52" s="159">
        <f t="shared" si="44"/>
        <v>2.5813680555555556</v>
      </c>
      <c r="CE52" s="159">
        <f t="shared" si="44"/>
        <v>2.5813680555555556</v>
      </c>
      <c r="CF52" s="159">
        <f t="shared" si="44"/>
        <v>2.5813680555555556</v>
      </c>
      <c r="CG52" s="159">
        <f t="shared" si="44"/>
        <v>2.5813680555555556</v>
      </c>
      <c r="CH52" s="159">
        <f t="shared" si="44"/>
        <v>2.5813680555555556</v>
      </c>
      <c r="CI52" s="159">
        <f t="shared" si="44"/>
        <v>2.5813680555555556</v>
      </c>
      <c r="CJ52" s="159">
        <f t="shared" si="44"/>
        <v>2.5813680555555556</v>
      </c>
      <c r="CK52" s="159">
        <f t="shared" si="44"/>
        <v>2.5813680555555556</v>
      </c>
      <c r="CL52" s="159">
        <f t="shared" si="44"/>
        <v>2.5813680555555556</v>
      </c>
      <c r="CM52" s="159">
        <f t="shared" si="44"/>
        <v>2.5813680555555556</v>
      </c>
      <c r="CN52" s="159">
        <f t="shared" si="44"/>
        <v>2.5813680555555556</v>
      </c>
      <c r="CO52" s="159">
        <f t="shared" si="44"/>
        <v>2.5813680555555556</v>
      </c>
      <c r="CP52" s="159">
        <f t="shared" si="44"/>
        <v>2.5813680555555556</v>
      </c>
      <c r="CQ52" s="159">
        <f t="shared" si="44"/>
        <v>2.5813680555555556</v>
      </c>
      <c r="CR52" s="159">
        <f t="shared" si="44"/>
        <v>2.5813680555555556</v>
      </c>
      <c r="CS52" s="159">
        <f t="shared" si="44"/>
        <v>2.5813680555555556</v>
      </c>
      <c r="CT52" s="159">
        <f t="shared" si="44"/>
        <v>2.5813680555555556</v>
      </c>
      <c r="CU52" s="159">
        <f t="shared" si="44"/>
        <v>2.5813680555555556</v>
      </c>
      <c r="CV52" s="159">
        <f t="shared" si="44"/>
        <v>2.5813680555555556</v>
      </c>
      <c r="CW52" s="159">
        <f t="shared" si="44"/>
        <v>2.5813680555555556</v>
      </c>
      <c r="CX52" s="159">
        <f t="shared" si="44"/>
        <v>2.5813680555555556</v>
      </c>
      <c r="CY52" s="159">
        <f t="shared" si="44"/>
        <v>2.5813680555555556</v>
      </c>
      <c r="CZ52" s="159">
        <f>SUM(CZ35:CZ39)+CZ15+CZ25</f>
        <v>2.5813680555555556</v>
      </c>
      <c r="DA52" s="157">
        <f t="shared" ref="DA52" si="45">AVERAGE(L52:N52,P52,Q52,S52,T52,U52,W52,X52:CZ52)</f>
        <v>2.6613680555555508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1.6694178067129629E-2</v>
      </c>
      <c r="F53" s="121">
        <f t="shared" ref="F53:BQ53" si="46">F52/1000*(F12-E12)*24+E53</f>
        <v>3.3388356134259257E-2</v>
      </c>
      <c r="G53" s="121">
        <f t="shared" si="46"/>
        <v>3.3443378935185182E-2</v>
      </c>
      <c r="H53" s="121">
        <f t="shared" si="46"/>
        <v>3.3608447337962963E-2</v>
      </c>
      <c r="I53" s="121">
        <f t="shared" si="46"/>
        <v>3.3718492939814812E-2</v>
      </c>
      <c r="J53" s="121">
        <f t="shared" si="46"/>
        <v>3.6634701388888885E-2</v>
      </c>
      <c r="K53" s="121">
        <f t="shared" si="46"/>
        <v>5.9744277777777771E-2</v>
      </c>
      <c r="L53" s="161">
        <f t="shared" si="46"/>
        <v>0.11256616666666666</v>
      </c>
      <c r="M53" s="121">
        <f t="shared" si="46"/>
        <v>0.191799</v>
      </c>
      <c r="N53" s="121">
        <f t="shared" si="46"/>
        <v>0.27103183333333336</v>
      </c>
      <c r="O53" s="121">
        <f t="shared" si="46"/>
        <v>0.27103183333333336</v>
      </c>
      <c r="P53" s="121">
        <f t="shared" si="46"/>
        <v>0.35026465874338336</v>
      </c>
      <c r="Q53" s="121">
        <f t="shared" si="46"/>
        <v>0.42949749207671672</v>
      </c>
      <c r="R53" s="121">
        <f t="shared" si="46"/>
        <v>0.42949750000000009</v>
      </c>
      <c r="S53" s="121">
        <f t="shared" si="46"/>
        <v>0.50873032541005003</v>
      </c>
      <c r="T53" s="121">
        <f t="shared" si="46"/>
        <v>0.58796315874338334</v>
      </c>
      <c r="U53" s="121">
        <f t="shared" si="46"/>
        <v>0.66719599207671665</v>
      </c>
      <c r="V53" s="121">
        <f t="shared" si="46"/>
        <v>0.66719599207671665</v>
      </c>
      <c r="W53" s="121">
        <f t="shared" si="46"/>
        <v>0.7464288174867667</v>
      </c>
      <c r="X53" s="121">
        <f t="shared" si="46"/>
        <v>0.82566165082010001</v>
      </c>
      <c r="Y53" s="121">
        <f t="shared" si="46"/>
        <v>0.88761448415343336</v>
      </c>
      <c r="Z53" s="121">
        <f t="shared" si="46"/>
        <v>0.9495673174867667</v>
      </c>
      <c r="AA53" s="121">
        <f t="shared" si="46"/>
        <v>1.0115201508200999</v>
      </c>
      <c r="AB53" s="121">
        <f t="shared" si="46"/>
        <v>1.0734729841534332</v>
      </c>
      <c r="AC53" s="121">
        <f t="shared" si="46"/>
        <v>1.1354258174867664</v>
      </c>
      <c r="AD53" s="121">
        <f t="shared" si="46"/>
        <v>1.1973786508200996</v>
      </c>
      <c r="AE53" s="121">
        <f t="shared" si="46"/>
        <v>1.2593314841534329</v>
      </c>
      <c r="AF53" s="121">
        <f t="shared" si="46"/>
        <v>1.3212843174867661</v>
      </c>
      <c r="AG53" s="121">
        <f t="shared" si="46"/>
        <v>1.3832371508200993</v>
      </c>
      <c r="AH53" s="121">
        <f t="shared" si="46"/>
        <v>1.4451899841534326</v>
      </c>
      <c r="AI53" s="121">
        <f t="shared" si="46"/>
        <v>1.5071428174867658</v>
      </c>
      <c r="AJ53" s="121">
        <f t="shared" si="46"/>
        <v>1.5690956508200991</v>
      </c>
      <c r="AK53" s="121">
        <f t="shared" si="46"/>
        <v>1.6310484841534323</v>
      </c>
      <c r="AL53" s="121">
        <f t="shared" si="46"/>
        <v>1.6930013174867655</v>
      </c>
      <c r="AM53" s="121">
        <f t="shared" si="46"/>
        <v>1.7549541508200988</v>
      </c>
      <c r="AN53" s="121">
        <f t="shared" si="46"/>
        <v>1.816906984153432</v>
      </c>
      <c r="AO53" s="121">
        <f t="shared" si="46"/>
        <v>1.8788598174867652</v>
      </c>
      <c r="AP53" s="121">
        <f t="shared" si="46"/>
        <v>1.9408126508200985</v>
      </c>
      <c r="AQ53" s="121">
        <f t="shared" si="46"/>
        <v>2.0027654841534317</v>
      </c>
      <c r="AR53" s="217">
        <f t="shared" si="46"/>
        <v>2.0647183174867649</v>
      </c>
      <c r="AS53" s="121">
        <f t="shared" si="46"/>
        <v>2.1266711508200982</v>
      </c>
      <c r="AT53" s="121">
        <f t="shared" si="46"/>
        <v>2.1886239841534314</v>
      </c>
      <c r="AU53" s="121">
        <f t="shared" si="46"/>
        <v>2.2505768174867646</v>
      </c>
      <c r="AV53" s="121">
        <f t="shared" si="46"/>
        <v>2.3125296508200979</v>
      </c>
      <c r="AW53" s="121">
        <f t="shared" si="46"/>
        <v>2.3744824841534311</v>
      </c>
      <c r="AX53" s="121">
        <f t="shared" si="46"/>
        <v>2.4364353174867643</v>
      </c>
      <c r="AY53" s="121">
        <f t="shared" si="46"/>
        <v>2.4983881508200976</v>
      </c>
      <c r="AZ53" s="121">
        <f t="shared" si="46"/>
        <v>2.5603409841534308</v>
      </c>
      <c r="BA53" s="121">
        <f t="shared" si="46"/>
        <v>2.622293817486764</v>
      </c>
      <c r="BB53" s="121">
        <f t="shared" si="46"/>
        <v>2.6842466508200973</v>
      </c>
      <c r="BC53" s="121">
        <f t="shared" si="46"/>
        <v>2.7461994841534305</v>
      </c>
      <c r="BD53" s="121">
        <f t="shared" si="46"/>
        <v>2.8081523174867637</v>
      </c>
      <c r="BE53" s="121">
        <f t="shared" si="46"/>
        <v>2.870105150820097</v>
      </c>
      <c r="BF53" s="121">
        <f t="shared" si="46"/>
        <v>2.9320579841534302</v>
      </c>
      <c r="BG53" s="121">
        <f t="shared" si="46"/>
        <v>2.9940108174867635</v>
      </c>
      <c r="BH53" s="121">
        <f t="shared" si="46"/>
        <v>3.0559636508200967</v>
      </c>
      <c r="BI53" s="121">
        <f t="shared" si="46"/>
        <v>3.1179164841534299</v>
      </c>
      <c r="BJ53" s="121">
        <f t="shared" si="46"/>
        <v>3.1798693174867632</v>
      </c>
      <c r="BK53" s="121">
        <f t="shared" si="46"/>
        <v>3.2418221508200964</v>
      </c>
      <c r="BL53" s="121">
        <f t="shared" si="46"/>
        <v>3.3037749841534296</v>
      </c>
      <c r="BM53" s="121">
        <f t="shared" si="46"/>
        <v>3.3657278174867629</v>
      </c>
      <c r="BN53" s="121">
        <f t="shared" si="46"/>
        <v>3.4276806508200961</v>
      </c>
      <c r="BO53" s="121">
        <f t="shared" si="46"/>
        <v>3.4896334841534293</v>
      </c>
      <c r="BP53" s="121">
        <f t="shared" si="46"/>
        <v>3.5515863174867626</v>
      </c>
      <c r="BQ53" s="121">
        <f t="shared" si="46"/>
        <v>3.6135391508200958</v>
      </c>
      <c r="BR53" s="121">
        <f t="shared" ref="BR53:CZ53" si="47">BR52/1000*(BR12-BQ12)*24+BQ53</f>
        <v>3.675491984153429</v>
      </c>
      <c r="BS53" s="121">
        <f t="shared" si="47"/>
        <v>3.7374448174867623</v>
      </c>
      <c r="BT53" s="121">
        <f t="shared" si="47"/>
        <v>3.7993976508200955</v>
      </c>
      <c r="BU53" s="121">
        <f t="shared" si="47"/>
        <v>3.8613504841534287</v>
      </c>
      <c r="BV53" s="121">
        <f t="shared" si="47"/>
        <v>3.923303317486762</v>
      </c>
      <c r="BW53" s="121">
        <f t="shared" si="47"/>
        <v>3.9852561508200952</v>
      </c>
      <c r="BX53" s="121">
        <f t="shared" si="47"/>
        <v>4.0472089841534284</v>
      </c>
      <c r="BY53" s="121">
        <f t="shared" si="47"/>
        <v>4.1091618174867621</v>
      </c>
      <c r="BZ53" s="121">
        <f t="shared" si="47"/>
        <v>4.1711146508200958</v>
      </c>
      <c r="CA53" s="121">
        <f t="shared" si="47"/>
        <v>4.2330674841534295</v>
      </c>
      <c r="CB53" s="121">
        <f t="shared" si="47"/>
        <v>4.2950203174867632</v>
      </c>
      <c r="CC53" s="121">
        <f t="shared" si="47"/>
        <v>4.3569731508200968</v>
      </c>
      <c r="CD53" s="121">
        <f t="shared" si="47"/>
        <v>4.4189259841534305</v>
      </c>
      <c r="CE53" s="121">
        <f t="shared" si="47"/>
        <v>4.4808788174867642</v>
      </c>
      <c r="CF53" s="121">
        <f t="shared" si="47"/>
        <v>4.5428316508200979</v>
      </c>
      <c r="CG53" s="121">
        <f t="shared" si="47"/>
        <v>4.6047844841534316</v>
      </c>
      <c r="CH53" s="121">
        <f t="shared" si="47"/>
        <v>4.6667373174867652</v>
      </c>
      <c r="CI53" s="121">
        <f t="shared" si="47"/>
        <v>4.7286901508200989</v>
      </c>
      <c r="CJ53" s="121">
        <f t="shared" si="47"/>
        <v>4.7906429841534326</v>
      </c>
      <c r="CK53" s="121">
        <f t="shared" si="47"/>
        <v>4.8525958174867663</v>
      </c>
      <c r="CL53" s="121">
        <f t="shared" si="47"/>
        <v>4.9145486508201</v>
      </c>
      <c r="CM53" s="121">
        <f t="shared" si="47"/>
        <v>4.9765014841534336</v>
      </c>
      <c r="CN53" s="121">
        <f t="shared" si="47"/>
        <v>5.0384543174867673</v>
      </c>
      <c r="CO53" s="121">
        <f t="shared" si="47"/>
        <v>5.100407150820101</v>
      </c>
      <c r="CP53" s="121">
        <f t="shared" si="47"/>
        <v>5.1623599841534347</v>
      </c>
      <c r="CQ53" s="121">
        <f t="shared" si="47"/>
        <v>5.2243128174867683</v>
      </c>
      <c r="CR53" s="121">
        <f t="shared" si="47"/>
        <v>5.286265650820102</v>
      </c>
      <c r="CS53" s="121">
        <f t="shared" si="47"/>
        <v>5.3482184841534357</v>
      </c>
      <c r="CT53" s="121">
        <f t="shared" si="47"/>
        <v>5.4101713174867694</v>
      </c>
      <c r="CU53" s="121">
        <f t="shared" si="47"/>
        <v>5.4721241508201031</v>
      </c>
      <c r="CV53" s="121">
        <f t="shared" si="47"/>
        <v>5.5340769841534367</v>
      </c>
      <c r="CW53" s="121">
        <f t="shared" si="47"/>
        <v>5.5960298174867704</v>
      </c>
      <c r="CX53" s="121">
        <f t="shared" si="47"/>
        <v>5.6579826508201041</v>
      </c>
      <c r="CY53" s="121">
        <f t="shared" si="47"/>
        <v>5.7199354841534378</v>
      </c>
      <c r="CZ53" s="231">
        <f t="shared" si="47"/>
        <v>5.7818883174867715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0.11256616666666666</v>
      </c>
      <c r="M54" s="163">
        <f>M53-L53</f>
        <v>7.9232833333333336E-2</v>
      </c>
      <c r="N54" s="163">
        <f>N53-M53</f>
        <v>7.9232833333333363E-2</v>
      </c>
      <c r="O54" s="145"/>
      <c r="P54" s="162">
        <f>P53-O53</f>
        <v>7.9232825410050001E-2</v>
      </c>
      <c r="Q54" s="162">
        <f>Q53-P53</f>
        <v>7.9232833333333363E-2</v>
      </c>
      <c r="R54" s="145"/>
      <c r="S54" s="163">
        <f>S53-R53</f>
        <v>7.9232825410049945E-2</v>
      </c>
      <c r="T54" s="163">
        <f>T53-S53</f>
        <v>7.9232833333333308E-2</v>
      </c>
      <c r="U54" s="163">
        <f>U53-T53</f>
        <v>7.9232833333333308E-2</v>
      </c>
      <c r="V54" s="163">
        <f t="shared" ref="V54:CG54" si="48">V53-U53</f>
        <v>0</v>
      </c>
      <c r="W54" s="163">
        <f t="shared" si="48"/>
        <v>7.9232825410050056E-2</v>
      </c>
      <c r="X54" s="163">
        <f t="shared" si="48"/>
        <v>7.9232833333333308E-2</v>
      </c>
      <c r="Y54" s="163">
        <f t="shared" si="48"/>
        <v>6.1952833333333346E-2</v>
      </c>
      <c r="Z54" s="163">
        <f t="shared" si="48"/>
        <v>6.1952833333333346E-2</v>
      </c>
      <c r="AA54" s="163">
        <f t="shared" si="48"/>
        <v>6.1952833333333235E-2</v>
      </c>
      <c r="AB54" s="163">
        <f t="shared" si="48"/>
        <v>6.1952833333333235E-2</v>
      </c>
      <c r="AC54" s="163">
        <f t="shared" si="48"/>
        <v>6.1952833333333235E-2</v>
      </c>
      <c r="AD54" s="163">
        <f t="shared" si="48"/>
        <v>6.1952833333333235E-2</v>
      </c>
      <c r="AE54" s="163">
        <f t="shared" si="48"/>
        <v>6.1952833333333235E-2</v>
      </c>
      <c r="AF54" s="163">
        <f t="shared" si="48"/>
        <v>6.1952833333333235E-2</v>
      </c>
      <c r="AG54" s="163">
        <f t="shared" si="48"/>
        <v>6.1952833333333235E-2</v>
      </c>
      <c r="AH54" s="163">
        <f t="shared" si="48"/>
        <v>6.1952833333333235E-2</v>
      </c>
      <c r="AI54" s="163">
        <f t="shared" si="48"/>
        <v>6.1952833333333235E-2</v>
      </c>
      <c r="AJ54" s="163">
        <f t="shared" si="48"/>
        <v>6.1952833333333235E-2</v>
      </c>
      <c r="AK54" s="163">
        <f t="shared" si="48"/>
        <v>6.1952833333333235E-2</v>
      </c>
      <c r="AL54" s="163">
        <f t="shared" si="48"/>
        <v>6.1952833333333235E-2</v>
      </c>
      <c r="AM54" s="163">
        <f t="shared" si="48"/>
        <v>6.1952833333333235E-2</v>
      </c>
      <c r="AN54" s="163">
        <f t="shared" si="48"/>
        <v>6.1952833333333235E-2</v>
      </c>
      <c r="AO54" s="163">
        <f t="shared" si="48"/>
        <v>6.1952833333333235E-2</v>
      </c>
      <c r="AP54" s="163">
        <f t="shared" si="48"/>
        <v>6.1952833333333235E-2</v>
      </c>
      <c r="AQ54" s="163">
        <f t="shared" si="48"/>
        <v>6.1952833333333235E-2</v>
      </c>
      <c r="AR54" s="222">
        <f t="shared" si="48"/>
        <v>6.1952833333333235E-2</v>
      </c>
      <c r="AS54" s="163">
        <f t="shared" si="48"/>
        <v>6.1952833333333235E-2</v>
      </c>
      <c r="AT54" s="163">
        <f t="shared" si="48"/>
        <v>6.1952833333333235E-2</v>
      </c>
      <c r="AU54" s="163">
        <f t="shared" si="48"/>
        <v>6.1952833333333235E-2</v>
      </c>
      <c r="AV54" s="163">
        <f t="shared" si="48"/>
        <v>6.1952833333333235E-2</v>
      </c>
      <c r="AW54" s="163">
        <f t="shared" si="48"/>
        <v>6.1952833333333235E-2</v>
      </c>
      <c r="AX54" s="163">
        <f t="shared" si="48"/>
        <v>6.1952833333333235E-2</v>
      </c>
      <c r="AY54" s="163">
        <f t="shared" si="48"/>
        <v>6.1952833333333235E-2</v>
      </c>
      <c r="AZ54" s="163">
        <f t="shared" si="48"/>
        <v>6.1952833333333235E-2</v>
      </c>
      <c r="BA54" s="163">
        <f t="shared" si="48"/>
        <v>6.1952833333333235E-2</v>
      </c>
      <c r="BB54" s="163">
        <f t="shared" si="48"/>
        <v>6.1952833333333235E-2</v>
      </c>
      <c r="BC54" s="163">
        <f t="shared" si="48"/>
        <v>6.1952833333333235E-2</v>
      </c>
      <c r="BD54" s="163">
        <f t="shared" si="48"/>
        <v>6.1952833333333235E-2</v>
      </c>
      <c r="BE54" s="163">
        <f t="shared" si="48"/>
        <v>6.1952833333333235E-2</v>
      </c>
      <c r="BF54" s="163">
        <f t="shared" si="48"/>
        <v>6.1952833333333235E-2</v>
      </c>
      <c r="BG54" s="163">
        <f t="shared" si="48"/>
        <v>6.1952833333333235E-2</v>
      </c>
      <c r="BH54" s="163">
        <f t="shared" si="48"/>
        <v>6.1952833333333235E-2</v>
      </c>
      <c r="BI54" s="163">
        <f t="shared" si="48"/>
        <v>6.1952833333333235E-2</v>
      </c>
      <c r="BJ54" s="163">
        <f t="shared" si="48"/>
        <v>6.1952833333333235E-2</v>
      </c>
      <c r="BK54" s="163">
        <f t="shared" si="48"/>
        <v>6.1952833333333235E-2</v>
      </c>
      <c r="BL54" s="163">
        <f t="shared" si="48"/>
        <v>6.1952833333333235E-2</v>
      </c>
      <c r="BM54" s="163">
        <f t="shared" si="48"/>
        <v>6.1952833333333235E-2</v>
      </c>
      <c r="BN54" s="163">
        <f t="shared" si="48"/>
        <v>6.1952833333333235E-2</v>
      </c>
      <c r="BO54" s="163">
        <f t="shared" si="48"/>
        <v>6.1952833333333235E-2</v>
      </c>
      <c r="BP54" s="163">
        <f t="shared" si="48"/>
        <v>6.1952833333333235E-2</v>
      </c>
      <c r="BQ54" s="163">
        <f t="shared" si="48"/>
        <v>6.1952833333333235E-2</v>
      </c>
      <c r="BR54" s="163">
        <f t="shared" si="48"/>
        <v>6.1952833333333235E-2</v>
      </c>
      <c r="BS54" s="163">
        <f t="shared" si="48"/>
        <v>6.1952833333333235E-2</v>
      </c>
      <c r="BT54" s="163">
        <f t="shared" si="48"/>
        <v>6.1952833333333235E-2</v>
      </c>
      <c r="BU54" s="163">
        <f t="shared" si="48"/>
        <v>6.1952833333333235E-2</v>
      </c>
      <c r="BV54" s="163">
        <f t="shared" si="48"/>
        <v>6.1952833333333235E-2</v>
      </c>
      <c r="BW54" s="163">
        <f t="shared" si="48"/>
        <v>6.1952833333333235E-2</v>
      </c>
      <c r="BX54" s="163">
        <f t="shared" si="48"/>
        <v>6.1952833333333235E-2</v>
      </c>
      <c r="BY54" s="163">
        <f t="shared" si="48"/>
        <v>6.1952833333333679E-2</v>
      </c>
      <c r="BZ54" s="163">
        <f t="shared" si="48"/>
        <v>6.1952833333333679E-2</v>
      </c>
      <c r="CA54" s="163">
        <f t="shared" si="48"/>
        <v>6.1952833333333679E-2</v>
      </c>
      <c r="CB54" s="163">
        <f t="shared" si="48"/>
        <v>6.1952833333333679E-2</v>
      </c>
      <c r="CC54" s="163">
        <f t="shared" si="48"/>
        <v>6.1952833333333679E-2</v>
      </c>
      <c r="CD54" s="163">
        <f t="shared" si="48"/>
        <v>6.1952833333333679E-2</v>
      </c>
      <c r="CE54" s="163">
        <f t="shared" si="48"/>
        <v>6.1952833333333679E-2</v>
      </c>
      <c r="CF54" s="163">
        <f t="shared" si="48"/>
        <v>6.1952833333333679E-2</v>
      </c>
      <c r="CG54" s="163">
        <f t="shared" si="48"/>
        <v>6.1952833333333679E-2</v>
      </c>
      <c r="CH54" s="163">
        <f t="shared" ref="CH54:CZ54" si="49">CH53-CG53</f>
        <v>6.1952833333333679E-2</v>
      </c>
      <c r="CI54" s="163">
        <f t="shared" si="49"/>
        <v>6.1952833333333679E-2</v>
      </c>
      <c r="CJ54" s="163">
        <f t="shared" si="49"/>
        <v>6.1952833333333679E-2</v>
      </c>
      <c r="CK54" s="163">
        <f t="shared" si="49"/>
        <v>6.1952833333333679E-2</v>
      </c>
      <c r="CL54" s="163">
        <f t="shared" si="49"/>
        <v>6.1952833333333679E-2</v>
      </c>
      <c r="CM54" s="163">
        <f t="shared" si="49"/>
        <v>6.1952833333333679E-2</v>
      </c>
      <c r="CN54" s="163">
        <f t="shared" si="49"/>
        <v>6.1952833333333679E-2</v>
      </c>
      <c r="CO54" s="163">
        <f t="shared" si="49"/>
        <v>6.1952833333333679E-2</v>
      </c>
      <c r="CP54" s="163">
        <f t="shared" si="49"/>
        <v>6.1952833333333679E-2</v>
      </c>
      <c r="CQ54" s="163">
        <f t="shared" si="49"/>
        <v>6.1952833333333679E-2</v>
      </c>
      <c r="CR54" s="163">
        <f t="shared" si="49"/>
        <v>6.1952833333333679E-2</v>
      </c>
      <c r="CS54" s="163">
        <f t="shared" si="49"/>
        <v>6.1952833333333679E-2</v>
      </c>
      <c r="CT54" s="163">
        <f t="shared" si="49"/>
        <v>6.1952833333333679E-2</v>
      </c>
      <c r="CU54" s="163">
        <f t="shared" si="49"/>
        <v>6.1952833333333679E-2</v>
      </c>
      <c r="CV54" s="163">
        <f t="shared" si="49"/>
        <v>6.1952833333333679E-2</v>
      </c>
      <c r="CW54" s="163">
        <f t="shared" si="49"/>
        <v>6.1952833333333679E-2</v>
      </c>
      <c r="CX54" s="163">
        <f t="shared" si="49"/>
        <v>6.1952833333333679E-2</v>
      </c>
      <c r="CY54" s="163">
        <f t="shared" si="49"/>
        <v>6.1952833333333679E-2</v>
      </c>
      <c r="CZ54" s="232">
        <f t="shared" si="49"/>
        <v>6.1952833333333679E-2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10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1.4558333333333333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10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1.4558333333333333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10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1.4558333333333333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10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1.4558333333333333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50">E45</f>
        <v>0</v>
      </c>
      <c r="F75" s="166">
        <f t="shared" si="50"/>
        <v>9.4554533333333329E-2</v>
      </c>
      <c r="G75" s="166">
        <f t="shared" si="50"/>
        <v>0.12827573333333334</v>
      </c>
      <c r="H75" s="166">
        <f t="shared" si="50"/>
        <v>0.22943933333333333</v>
      </c>
      <c r="I75" s="166">
        <f t="shared" si="50"/>
        <v>0.29688173333333334</v>
      </c>
      <c r="J75" s="166">
        <f t="shared" si="50"/>
        <v>0.31743866666666665</v>
      </c>
      <c r="K75" s="166">
        <f t="shared" si="50"/>
        <v>0.48034266666666658</v>
      </c>
      <c r="L75" s="166">
        <f>L$45</f>
        <v>0.83920666666666666</v>
      </c>
      <c r="M75" s="166">
        <f t="shared" ref="M75:AR75" si="51">M$45</f>
        <v>0.53829599999999989</v>
      </c>
      <c r="N75" s="166">
        <f t="shared" si="51"/>
        <v>0.53829599999999989</v>
      </c>
      <c r="O75" s="166">
        <f t="shared" si="50"/>
        <v>0</v>
      </c>
      <c r="P75" s="166">
        <f t="shared" si="51"/>
        <v>0.42309595769040031</v>
      </c>
      <c r="Q75" s="166">
        <f t="shared" si="51"/>
        <v>0.42309600000000014</v>
      </c>
      <c r="R75" s="166">
        <f t="shared" si="50"/>
        <v>0</v>
      </c>
      <c r="S75" s="166">
        <f t="shared" si="51"/>
        <v>0.42309595769039987</v>
      </c>
      <c r="T75" s="166">
        <f t="shared" si="51"/>
        <v>0.42309600000000014</v>
      </c>
      <c r="U75" s="166">
        <f t="shared" si="51"/>
        <v>0.42309599999999969</v>
      </c>
      <c r="V75" s="166">
        <f t="shared" si="50"/>
        <v>0</v>
      </c>
      <c r="W75" s="166">
        <f t="shared" si="51"/>
        <v>0.31850396814960025</v>
      </c>
      <c r="X75" s="166">
        <f>X$45</f>
        <v>0.3185039999999999</v>
      </c>
      <c r="Y75" s="166">
        <f t="shared" si="51"/>
        <v>0.3185039999999999</v>
      </c>
      <c r="Z75" s="166">
        <f t="shared" si="51"/>
        <v>0.3185039999999999</v>
      </c>
      <c r="AA75" s="166">
        <f t="shared" si="51"/>
        <v>0.3185039999999999</v>
      </c>
      <c r="AB75" s="166">
        <f t="shared" si="51"/>
        <v>0.3185039999999999</v>
      </c>
      <c r="AC75" s="166">
        <f t="shared" si="51"/>
        <v>0.3185039999999999</v>
      </c>
      <c r="AD75" s="166">
        <f t="shared" si="51"/>
        <v>0.3185039999999999</v>
      </c>
      <c r="AE75" s="166">
        <f t="shared" si="51"/>
        <v>0.3185039999999999</v>
      </c>
      <c r="AF75" s="166">
        <f t="shared" si="51"/>
        <v>0.3185039999999999</v>
      </c>
      <c r="AG75" s="166">
        <f t="shared" si="51"/>
        <v>0.3185039999999999</v>
      </c>
      <c r="AH75" s="166">
        <f t="shared" si="51"/>
        <v>0.3185039999999999</v>
      </c>
      <c r="AI75" s="166">
        <f t="shared" si="51"/>
        <v>0.3185039999999999</v>
      </c>
      <c r="AJ75" s="166">
        <f t="shared" si="51"/>
        <v>0.31850400000000079</v>
      </c>
      <c r="AK75" s="166">
        <f t="shared" si="51"/>
        <v>0.31850400000000079</v>
      </c>
      <c r="AL75" s="166">
        <f t="shared" si="51"/>
        <v>0.31850400000000079</v>
      </c>
      <c r="AM75" s="166">
        <f t="shared" si="51"/>
        <v>0.31850400000000079</v>
      </c>
      <c r="AN75" s="166">
        <f t="shared" si="51"/>
        <v>0.31850400000000079</v>
      </c>
      <c r="AO75" s="166">
        <f t="shared" si="51"/>
        <v>0.31850400000000079</v>
      </c>
      <c r="AP75" s="166">
        <f t="shared" si="51"/>
        <v>0.31850400000000079</v>
      </c>
      <c r="AQ75" s="166">
        <f t="shared" si="51"/>
        <v>0.31850400000000079</v>
      </c>
      <c r="AR75" s="166">
        <f t="shared" si="51"/>
        <v>0.31850400000000079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52">$E$60</f>
        <v>1.4558333333333333</v>
      </c>
      <c r="Y76" s="121">
        <f t="shared" si="52"/>
        <v>1.4558333333333333</v>
      </c>
      <c r="Z76" s="121">
        <f t="shared" si="52"/>
        <v>1.4558333333333333</v>
      </c>
      <c r="AA76" s="121">
        <f t="shared" si="52"/>
        <v>1.4558333333333333</v>
      </c>
      <c r="AB76" s="121">
        <f t="shared" si="52"/>
        <v>1.4558333333333333</v>
      </c>
      <c r="AC76" s="121">
        <f t="shared" si="52"/>
        <v>1.4558333333333333</v>
      </c>
      <c r="AD76" s="121">
        <f t="shared" si="52"/>
        <v>1.4558333333333333</v>
      </c>
      <c r="AE76" s="121">
        <f t="shared" si="52"/>
        <v>1.4558333333333333</v>
      </c>
      <c r="AF76" s="121">
        <f t="shared" si="52"/>
        <v>1.4558333333333333</v>
      </c>
      <c r="AG76" s="121">
        <f t="shared" si="52"/>
        <v>1.4558333333333333</v>
      </c>
      <c r="AH76" s="121">
        <f t="shared" si="52"/>
        <v>1.4558333333333333</v>
      </c>
      <c r="AI76" s="121">
        <f t="shared" si="52"/>
        <v>1.4558333333333333</v>
      </c>
      <c r="AJ76" s="121">
        <f t="shared" si="52"/>
        <v>1.4558333333333333</v>
      </c>
      <c r="AK76" s="121">
        <f t="shared" si="52"/>
        <v>1.4558333333333333</v>
      </c>
      <c r="AL76" s="121">
        <f t="shared" si="52"/>
        <v>1.4558333333333333</v>
      </c>
      <c r="AM76" s="121">
        <f t="shared" si="52"/>
        <v>1.4558333333333333</v>
      </c>
      <c r="AN76" s="121">
        <f t="shared" si="52"/>
        <v>1.4558333333333333</v>
      </c>
      <c r="AO76" s="121">
        <f t="shared" si="52"/>
        <v>1.4558333333333333</v>
      </c>
      <c r="AP76" s="121">
        <f t="shared" si="52"/>
        <v>1.4558333333333333</v>
      </c>
      <c r="AQ76" s="121">
        <f t="shared" si="52"/>
        <v>1.4558333333333333</v>
      </c>
      <c r="AR76" s="121">
        <f t="shared" si="52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2.2950400000000002</v>
      </c>
      <c r="M77" s="152">
        <f>M75+M76</f>
        <v>1.9941293333333332</v>
      </c>
      <c r="N77" s="152">
        <f>N75+N76</f>
        <v>1.9941293333333332</v>
      </c>
      <c r="O77" s="121"/>
      <c r="P77" s="152">
        <f>P75+P76</f>
        <v>1.8789292910237336</v>
      </c>
      <c r="Q77" s="152">
        <f>Q75+Q76</f>
        <v>1.8789293333333335</v>
      </c>
      <c r="R77" s="121"/>
      <c r="S77" s="152">
        <f>S75+S76</f>
        <v>1.8789292910237332</v>
      </c>
      <c r="T77" s="152">
        <f>T75+T76</f>
        <v>1.8789293333333335</v>
      </c>
      <c r="U77" s="152">
        <f>U75+U76</f>
        <v>1.878929333333333</v>
      </c>
      <c r="V77" s="121"/>
      <c r="W77" s="152">
        <f t="shared" ref="W77:AR77" si="53">W75+W76</f>
        <v>1.7743373014829336</v>
      </c>
      <c r="X77" s="152">
        <f t="shared" si="53"/>
        <v>1.7743373333333332</v>
      </c>
      <c r="Y77" s="152">
        <f t="shared" si="53"/>
        <v>1.7743373333333332</v>
      </c>
      <c r="Z77" s="152">
        <f t="shared" si="53"/>
        <v>1.7743373333333332</v>
      </c>
      <c r="AA77" s="152">
        <f t="shared" si="53"/>
        <v>1.7743373333333332</v>
      </c>
      <c r="AB77" s="152">
        <f t="shared" si="53"/>
        <v>1.7743373333333332</v>
      </c>
      <c r="AC77" s="152">
        <f t="shared" si="53"/>
        <v>1.7743373333333332</v>
      </c>
      <c r="AD77" s="152">
        <f t="shared" si="53"/>
        <v>1.7743373333333332</v>
      </c>
      <c r="AE77" s="152">
        <f t="shared" si="53"/>
        <v>1.7743373333333332</v>
      </c>
      <c r="AF77" s="152">
        <f t="shared" si="53"/>
        <v>1.7743373333333332</v>
      </c>
      <c r="AG77" s="152">
        <f t="shared" si="53"/>
        <v>1.7743373333333332</v>
      </c>
      <c r="AH77" s="152">
        <f t="shared" si="53"/>
        <v>1.7743373333333332</v>
      </c>
      <c r="AI77" s="152">
        <f t="shared" si="53"/>
        <v>1.7743373333333332</v>
      </c>
      <c r="AJ77" s="152">
        <f t="shared" si="53"/>
        <v>1.7743373333333341</v>
      </c>
      <c r="AK77" s="152">
        <f t="shared" si="53"/>
        <v>1.7743373333333341</v>
      </c>
      <c r="AL77" s="152">
        <f t="shared" si="53"/>
        <v>1.7743373333333341</v>
      </c>
      <c r="AM77" s="152">
        <f t="shared" si="53"/>
        <v>1.7743373333333341</v>
      </c>
      <c r="AN77" s="152">
        <f t="shared" si="53"/>
        <v>1.7743373333333341</v>
      </c>
      <c r="AO77" s="152">
        <f t="shared" si="53"/>
        <v>1.7743373333333341</v>
      </c>
      <c r="AP77" s="152">
        <f t="shared" si="53"/>
        <v>1.7743373333333341</v>
      </c>
      <c r="AQ77" s="152">
        <f t="shared" si="53"/>
        <v>1.7743373333333341</v>
      </c>
      <c r="AR77" s="152">
        <f t="shared" si="53"/>
        <v>1.7743373333333341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2.2950400000000002</v>
      </c>
      <c r="M78" s="145">
        <f>M77+L78</f>
        <v>4.2891693333333336</v>
      </c>
      <c r="N78" s="145">
        <f t="shared" ref="N78:AR78" si="54">N77+M78</f>
        <v>6.283298666666667</v>
      </c>
      <c r="O78" s="145">
        <f t="shared" si="54"/>
        <v>6.283298666666667</v>
      </c>
      <c r="P78" s="145">
        <f t="shared" si="54"/>
        <v>8.1622279576904013</v>
      </c>
      <c r="Q78" s="145">
        <f t="shared" si="54"/>
        <v>10.041157291023735</v>
      </c>
      <c r="R78" s="145">
        <f t="shared" si="54"/>
        <v>10.041157291023735</v>
      </c>
      <c r="S78" s="145">
        <f t="shared" si="54"/>
        <v>11.920086582047468</v>
      </c>
      <c r="T78" s="145">
        <f t="shared" si="54"/>
        <v>13.799015915380801</v>
      </c>
      <c r="U78" s="145">
        <f t="shared" si="54"/>
        <v>15.677945248714135</v>
      </c>
      <c r="V78" s="145">
        <f t="shared" si="54"/>
        <v>15.677945248714135</v>
      </c>
      <c r="W78" s="145">
        <f t="shared" si="54"/>
        <v>17.452282550197069</v>
      </c>
      <c r="X78" s="145">
        <f t="shared" si="54"/>
        <v>19.2266198835304</v>
      </c>
      <c r="Y78" s="145">
        <f t="shared" si="54"/>
        <v>21.000957216863732</v>
      </c>
      <c r="Z78" s="145">
        <f t="shared" si="54"/>
        <v>22.775294550197064</v>
      </c>
      <c r="AA78" s="145">
        <f t="shared" si="54"/>
        <v>24.549631883530395</v>
      </c>
      <c r="AB78" s="145">
        <f t="shared" si="54"/>
        <v>26.323969216863727</v>
      </c>
      <c r="AC78" s="145">
        <f t="shared" si="54"/>
        <v>28.098306550197059</v>
      </c>
      <c r="AD78" s="145">
        <f t="shared" si="54"/>
        <v>29.87264388353039</v>
      </c>
      <c r="AE78" s="145">
        <f t="shared" si="54"/>
        <v>31.646981216863722</v>
      </c>
      <c r="AF78" s="145">
        <f t="shared" si="54"/>
        <v>33.421318550197057</v>
      </c>
      <c r="AG78" s="145">
        <f t="shared" si="54"/>
        <v>35.195655883530392</v>
      </c>
      <c r="AH78" s="145">
        <f t="shared" si="54"/>
        <v>36.969993216863728</v>
      </c>
      <c r="AI78" s="145">
        <f t="shared" si="54"/>
        <v>38.744330550197063</v>
      </c>
      <c r="AJ78" s="145">
        <f t="shared" si="54"/>
        <v>40.518667883530398</v>
      </c>
      <c r="AK78" s="145">
        <f t="shared" si="54"/>
        <v>42.293005216863733</v>
      </c>
      <c r="AL78" s="145">
        <f t="shared" si="54"/>
        <v>44.067342550197068</v>
      </c>
      <c r="AM78" s="145">
        <f t="shared" si="54"/>
        <v>45.841679883530404</v>
      </c>
      <c r="AN78" s="145">
        <f t="shared" si="54"/>
        <v>47.616017216863739</v>
      </c>
      <c r="AO78" s="145">
        <f t="shared" si="54"/>
        <v>49.390354550197074</v>
      </c>
      <c r="AP78" s="145">
        <f t="shared" si="54"/>
        <v>51.164691883530409</v>
      </c>
      <c r="AQ78" s="145">
        <f t="shared" si="54"/>
        <v>52.939029216863744</v>
      </c>
      <c r="AR78" s="145">
        <f t="shared" si="54"/>
        <v>54.71336655019708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55">E48</f>
        <v>0</v>
      </c>
      <c r="F79" s="166">
        <f t="shared" si="55"/>
        <v>0</v>
      </c>
      <c r="G79" s="166">
        <f t="shared" si="55"/>
        <v>0.12894246916666668</v>
      </c>
      <c r="H79" s="166">
        <f t="shared" si="55"/>
        <v>0.23110617291666666</v>
      </c>
      <c r="I79" s="166">
        <f t="shared" si="55"/>
        <v>0.29921530875000002</v>
      </c>
      <c r="J79" s="166">
        <f t="shared" si="55"/>
        <v>0.33744074166666665</v>
      </c>
      <c r="K79" s="166">
        <f t="shared" si="55"/>
        <v>0.64035926666666665</v>
      </c>
      <c r="L79" s="166">
        <f>L$48</f>
        <v>1.3192564666666668</v>
      </c>
      <c r="M79" s="166">
        <f>M$48</f>
        <v>1.0183458000000001</v>
      </c>
      <c r="N79" s="166">
        <f>N$48</f>
        <v>1.0183458000000001</v>
      </c>
      <c r="O79" s="166">
        <f>O48</f>
        <v>0</v>
      </c>
      <c r="P79" s="166">
        <f>P$48</f>
        <v>0.90314570968542052</v>
      </c>
      <c r="Q79" s="166">
        <f>Q$48</f>
        <v>0.90314579999999989</v>
      </c>
      <c r="R79" s="166">
        <f>R48</f>
        <v>0</v>
      </c>
      <c r="S79" s="166">
        <f>S$48</f>
        <v>0.90314570968542007</v>
      </c>
      <c r="T79" s="166">
        <f>T$48</f>
        <v>0.90314579999999989</v>
      </c>
      <c r="U79" s="166">
        <f>U$48</f>
        <v>0.90314579999999989</v>
      </c>
      <c r="V79" s="166">
        <f>V48</f>
        <v>0</v>
      </c>
      <c r="W79" s="166">
        <f t="shared" ref="W79:AR79" si="56">W$48</f>
        <v>0.79855372014462134</v>
      </c>
      <c r="X79" s="166">
        <f t="shared" si="56"/>
        <v>0.79855380000000054</v>
      </c>
      <c r="Y79" s="166">
        <f t="shared" si="56"/>
        <v>0.79855380000000054</v>
      </c>
      <c r="Z79" s="166">
        <f t="shared" si="56"/>
        <v>0.79855380000000054</v>
      </c>
      <c r="AA79" s="166">
        <f t="shared" si="56"/>
        <v>0.79855380000000054</v>
      </c>
      <c r="AB79" s="166">
        <f t="shared" si="56"/>
        <v>0.79855380000000054</v>
      </c>
      <c r="AC79" s="166">
        <f t="shared" si="56"/>
        <v>0.79855380000000054</v>
      </c>
      <c r="AD79" s="166">
        <f t="shared" si="56"/>
        <v>0.79855380000000054</v>
      </c>
      <c r="AE79" s="166">
        <f t="shared" si="56"/>
        <v>0.79855380000000054</v>
      </c>
      <c r="AF79" s="166">
        <f t="shared" si="56"/>
        <v>0.79855380000000054</v>
      </c>
      <c r="AG79" s="166">
        <f t="shared" si="56"/>
        <v>0.79855380000000054</v>
      </c>
      <c r="AH79" s="166">
        <f t="shared" si="56"/>
        <v>0.79855380000000054</v>
      </c>
      <c r="AI79" s="166">
        <f t="shared" si="56"/>
        <v>0.79855380000000054</v>
      </c>
      <c r="AJ79" s="166">
        <f t="shared" si="56"/>
        <v>0.79855380000000054</v>
      </c>
      <c r="AK79" s="166">
        <f t="shared" si="56"/>
        <v>0.79855380000000054</v>
      </c>
      <c r="AL79" s="166">
        <f t="shared" si="56"/>
        <v>0.79855380000000054</v>
      </c>
      <c r="AM79" s="166">
        <f t="shared" si="56"/>
        <v>0.79855380000000054</v>
      </c>
      <c r="AN79" s="166">
        <f t="shared" si="56"/>
        <v>0.79855380000000054</v>
      </c>
      <c r="AO79" s="166">
        <f t="shared" si="56"/>
        <v>0.79855380000000054</v>
      </c>
      <c r="AP79" s="166">
        <f t="shared" si="56"/>
        <v>0.79855380000000054</v>
      </c>
      <c r="AQ79" s="166">
        <f t="shared" si="56"/>
        <v>0.79855380000000054</v>
      </c>
      <c r="AR79" s="166">
        <f t="shared" si="56"/>
        <v>0.79855380000000054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7">$E$63</f>
        <v>1.4558333333333333</v>
      </c>
      <c r="U80" s="121">
        <f t="shared" si="57"/>
        <v>1.4558333333333333</v>
      </c>
      <c r="V80" s="121"/>
      <c r="W80" s="121">
        <f t="shared" si="57"/>
        <v>1.4558333333333333</v>
      </c>
      <c r="X80" s="121">
        <f t="shared" si="57"/>
        <v>1.4558333333333333</v>
      </c>
      <c r="Y80" s="121">
        <f t="shared" si="57"/>
        <v>1.4558333333333333</v>
      </c>
      <c r="Z80" s="121">
        <f t="shared" si="57"/>
        <v>1.4558333333333333</v>
      </c>
      <c r="AA80" s="121">
        <f t="shared" si="57"/>
        <v>1.4558333333333333</v>
      </c>
      <c r="AB80" s="121">
        <f t="shared" si="57"/>
        <v>1.4558333333333333</v>
      </c>
      <c r="AC80" s="121">
        <f t="shared" si="57"/>
        <v>1.4558333333333333</v>
      </c>
      <c r="AD80" s="121">
        <f t="shared" si="57"/>
        <v>1.4558333333333333</v>
      </c>
      <c r="AE80" s="121">
        <f t="shared" si="57"/>
        <v>1.4558333333333333</v>
      </c>
      <c r="AF80" s="121">
        <f t="shared" si="57"/>
        <v>1.4558333333333333</v>
      </c>
      <c r="AG80" s="121">
        <f t="shared" si="57"/>
        <v>1.4558333333333333</v>
      </c>
      <c r="AH80" s="121">
        <f t="shared" si="57"/>
        <v>1.4558333333333333</v>
      </c>
      <c r="AI80" s="121">
        <f t="shared" si="57"/>
        <v>1.4558333333333333</v>
      </c>
      <c r="AJ80" s="121">
        <f t="shared" si="57"/>
        <v>1.4558333333333333</v>
      </c>
      <c r="AK80" s="121">
        <f t="shared" si="57"/>
        <v>1.4558333333333333</v>
      </c>
      <c r="AL80" s="121">
        <f t="shared" si="57"/>
        <v>1.4558333333333333</v>
      </c>
      <c r="AM80" s="121">
        <f t="shared" si="57"/>
        <v>1.4558333333333333</v>
      </c>
      <c r="AN80" s="121">
        <f t="shared" si="57"/>
        <v>1.4558333333333333</v>
      </c>
      <c r="AO80" s="121">
        <f t="shared" si="57"/>
        <v>1.4558333333333333</v>
      </c>
      <c r="AP80" s="121">
        <f t="shared" si="57"/>
        <v>1.4558333333333333</v>
      </c>
      <c r="AQ80" s="121">
        <f t="shared" si="57"/>
        <v>1.4558333333333333</v>
      </c>
      <c r="AR80" s="121">
        <f t="shared" si="57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>
        <f>L79+L80</f>
        <v>2.7750897999999999</v>
      </c>
      <c r="M81" s="152">
        <f>M79+M80</f>
        <v>2.4741791333333332</v>
      </c>
      <c r="N81" s="152">
        <f>N79+N80</f>
        <v>2.4741791333333332</v>
      </c>
      <c r="O81" s="121"/>
      <c r="P81" s="152">
        <f>P79+P80</f>
        <v>2.3589790430187536</v>
      </c>
      <c r="Q81" s="152">
        <f>Q79+Q80</f>
        <v>2.3589791333333334</v>
      </c>
      <c r="R81" s="121"/>
      <c r="S81" s="152">
        <f>S79+S80</f>
        <v>2.3589790430187536</v>
      </c>
      <c r="T81" s="152">
        <f>T79+T80</f>
        <v>2.3589791333333334</v>
      </c>
      <c r="U81" s="152">
        <f>U79+U80</f>
        <v>2.3589791333333334</v>
      </c>
      <c r="V81" s="121"/>
      <c r="W81" s="152">
        <f t="shared" ref="W81:AR81" si="58">W79+W80</f>
        <v>2.2543870534779549</v>
      </c>
      <c r="X81" s="152">
        <f t="shared" si="58"/>
        <v>2.2543871333333341</v>
      </c>
      <c r="Y81" s="152">
        <f t="shared" si="58"/>
        <v>2.2543871333333341</v>
      </c>
      <c r="Z81" s="152">
        <f t="shared" si="58"/>
        <v>2.2543871333333341</v>
      </c>
      <c r="AA81" s="152">
        <f t="shared" si="58"/>
        <v>2.2543871333333341</v>
      </c>
      <c r="AB81" s="152">
        <f t="shared" si="58"/>
        <v>2.2543871333333341</v>
      </c>
      <c r="AC81" s="152">
        <f t="shared" si="58"/>
        <v>2.2543871333333341</v>
      </c>
      <c r="AD81" s="152">
        <f t="shared" si="58"/>
        <v>2.2543871333333341</v>
      </c>
      <c r="AE81" s="152">
        <f t="shared" si="58"/>
        <v>2.2543871333333341</v>
      </c>
      <c r="AF81" s="152">
        <f t="shared" si="58"/>
        <v>2.2543871333333341</v>
      </c>
      <c r="AG81" s="152">
        <f t="shared" si="58"/>
        <v>2.2543871333333341</v>
      </c>
      <c r="AH81" s="152">
        <f t="shared" si="58"/>
        <v>2.2543871333333341</v>
      </c>
      <c r="AI81" s="152">
        <f t="shared" si="58"/>
        <v>2.2543871333333341</v>
      </c>
      <c r="AJ81" s="152">
        <f t="shared" si="58"/>
        <v>2.2543871333333341</v>
      </c>
      <c r="AK81" s="152">
        <f t="shared" si="58"/>
        <v>2.2543871333333341</v>
      </c>
      <c r="AL81" s="152">
        <f t="shared" si="58"/>
        <v>2.2543871333333341</v>
      </c>
      <c r="AM81" s="152">
        <f t="shared" si="58"/>
        <v>2.2543871333333341</v>
      </c>
      <c r="AN81" s="152">
        <f t="shared" si="58"/>
        <v>2.2543871333333341</v>
      </c>
      <c r="AO81" s="152">
        <f t="shared" si="58"/>
        <v>2.2543871333333341</v>
      </c>
      <c r="AP81" s="152">
        <f t="shared" si="58"/>
        <v>2.2543871333333341</v>
      </c>
      <c r="AQ81" s="152">
        <f t="shared" si="58"/>
        <v>2.2543871333333341</v>
      </c>
      <c r="AR81" s="152">
        <f t="shared" si="58"/>
        <v>2.2543871333333341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>
        <f>L81</f>
        <v>2.7750897999999999</v>
      </c>
      <c r="M82" s="145">
        <f t="shared" ref="M82:AR82" si="59">M81+L82</f>
        <v>5.2492689333333331</v>
      </c>
      <c r="N82" s="145">
        <f t="shared" si="59"/>
        <v>7.7234480666666663</v>
      </c>
      <c r="O82" s="145">
        <f t="shared" si="59"/>
        <v>7.7234480666666663</v>
      </c>
      <c r="P82" s="145">
        <f t="shared" si="59"/>
        <v>10.082427109685419</v>
      </c>
      <c r="Q82" s="145">
        <f t="shared" si="59"/>
        <v>12.441406243018752</v>
      </c>
      <c r="R82" s="145">
        <f t="shared" si="59"/>
        <v>12.441406243018752</v>
      </c>
      <c r="S82" s="145">
        <f t="shared" si="59"/>
        <v>14.800385286037507</v>
      </c>
      <c r="T82" s="145">
        <f t="shared" si="59"/>
        <v>17.159364419370839</v>
      </c>
      <c r="U82" s="145">
        <f t="shared" si="59"/>
        <v>19.518343552704174</v>
      </c>
      <c r="V82" s="145">
        <f t="shared" si="59"/>
        <v>19.518343552704174</v>
      </c>
      <c r="W82" s="145">
        <f t="shared" si="59"/>
        <v>21.77273060618213</v>
      </c>
      <c r="X82" s="145">
        <f t="shared" si="59"/>
        <v>24.027117739515464</v>
      </c>
      <c r="Y82" s="145">
        <f t="shared" si="59"/>
        <v>26.281504872848799</v>
      </c>
      <c r="Z82" s="145">
        <f t="shared" si="59"/>
        <v>28.535892006182134</v>
      </c>
      <c r="AA82" s="145">
        <f t="shared" si="59"/>
        <v>30.790279139515469</v>
      </c>
      <c r="AB82" s="145">
        <f t="shared" si="59"/>
        <v>33.044666272848801</v>
      </c>
      <c r="AC82" s="145">
        <f t="shared" si="59"/>
        <v>35.299053406182132</v>
      </c>
      <c r="AD82" s="145">
        <f t="shared" si="59"/>
        <v>37.553440539515464</v>
      </c>
      <c r="AE82" s="145">
        <f t="shared" si="59"/>
        <v>39.807827672848795</v>
      </c>
      <c r="AF82" s="145">
        <f t="shared" si="59"/>
        <v>42.062214806182126</v>
      </c>
      <c r="AG82" s="145">
        <f t="shared" si="59"/>
        <v>44.316601939515458</v>
      </c>
      <c r="AH82" s="145">
        <f t="shared" si="59"/>
        <v>46.570989072848789</v>
      </c>
      <c r="AI82" s="145">
        <f t="shared" si="59"/>
        <v>48.825376206182121</v>
      </c>
      <c r="AJ82" s="145">
        <f t="shared" si="59"/>
        <v>51.079763339515452</v>
      </c>
      <c r="AK82" s="145">
        <f t="shared" si="59"/>
        <v>53.334150472848783</v>
      </c>
      <c r="AL82" s="145">
        <f t="shared" si="59"/>
        <v>55.588537606182115</v>
      </c>
      <c r="AM82" s="145">
        <f t="shared" si="59"/>
        <v>57.842924739515446</v>
      </c>
      <c r="AN82" s="145">
        <f t="shared" si="59"/>
        <v>60.097311872848778</v>
      </c>
      <c r="AO82" s="145">
        <f t="shared" si="59"/>
        <v>62.351699006182109</v>
      </c>
      <c r="AP82" s="145">
        <f t="shared" si="59"/>
        <v>64.60608613951544</v>
      </c>
      <c r="AQ82" s="145">
        <f t="shared" si="59"/>
        <v>66.860473272848779</v>
      </c>
      <c r="AR82" s="145">
        <f t="shared" si="59"/>
        <v>69.114860406182117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60">E51</f>
        <v>0</v>
      </c>
      <c r="F84" s="166">
        <f t="shared" si="60"/>
        <v>0</v>
      </c>
      <c r="G84" s="166">
        <f t="shared" si="60"/>
        <v>0</v>
      </c>
      <c r="H84" s="166">
        <f t="shared" si="60"/>
        <v>0</v>
      </c>
      <c r="I84" s="166">
        <f t="shared" si="60"/>
        <v>0</v>
      </c>
      <c r="J84" s="166">
        <f t="shared" si="60"/>
        <v>0</v>
      </c>
      <c r="K84" s="166">
        <f t="shared" si="60"/>
        <v>0</v>
      </c>
      <c r="L84" s="166">
        <f>L$51</f>
        <v>0.11256616666666666</v>
      </c>
      <c r="M84" s="166">
        <f>M$51</f>
        <v>7.9232833333333336E-2</v>
      </c>
      <c r="N84" s="166">
        <f>N$51</f>
        <v>7.9232833333333363E-2</v>
      </c>
      <c r="O84" s="166">
        <f>O51</f>
        <v>0</v>
      </c>
      <c r="P84" s="166">
        <f>P$51</f>
        <v>7.9232825410050001E-2</v>
      </c>
      <c r="Q84" s="166">
        <f>Q$51</f>
        <v>7.9232833333333363E-2</v>
      </c>
      <c r="R84" s="166">
        <f>R51</f>
        <v>0</v>
      </c>
      <c r="S84" s="166">
        <f>S$51</f>
        <v>7.9232825410049945E-2</v>
      </c>
      <c r="T84" s="166">
        <f>T$51</f>
        <v>7.9232833333333308E-2</v>
      </c>
      <c r="U84" s="166">
        <f>U$51</f>
        <v>7.9232833333333308E-2</v>
      </c>
      <c r="V84" s="166">
        <f>V51</f>
        <v>0</v>
      </c>
      <c r="W84" s="166">
        <f t="shared" ref="W84:CH84" si="61">W$51</f>
        <v>7.9232825410050056E-2</v>
      </c>
      <c r="X84" s="166">
        <f t="shared" si="61"/>
        <v>7.9232833333333308E-2</v>
      </c>
      <c r="Y84" s="166">
        <f t="shared" si="61"/>
        <v>6.1952833333333346E-2</v>
      </c>
      <c r="Z84" s="166">
        <f t="shared" si="61"/>
        <v>6.1952833333333346E-2</v>
      </c>
      <c r="AA84" s="166">
        <f t="shared" si="61"/>
        <v>6.1952833333333235E-2</v>
      </c>
      <c r="AB84" s="166">
        <f t="shared" si="61"/>
        <v>6.1952833333333235E-2</v>
      </c>
      <c r="AC84" s="166">
        <f t="shared" si="61"/>
        <v>6.1952833333333235E-2</v>
      </c>
      <c r="AD84" s="166">
        <f t="shared" si="61"/>
        <v>6.1952833333333235E-2</v>
      </c>
      <c r="AE84" s="166">
        <f t="shared" si="61"/>
        <v>6.1952833333333235E-2</v>
      </c>
      <c r="AF84" s="166">
        <f t="shared" si="61"/>
        <v>6.1952833333333235E-2</v>
      </c>
      <c r="AG84" s="166">
        <f t="shared" si="61"/>
        <v>6.1952833333333235E-2</v>
      </c>
      <c r="AH84" s="166">
        <f t="shared" si="61"/>
        <v>6.1952833333333235E-2</v>
      </c>
      <c r="AI84" s="166">
        <f t="shared" si="61"/>
        <v>6.1952833333333235E-2</v>
      </c>
      <c r="AJ84" s="166">
        <f t="shared" si="61"/>
        <v>6.1952833333333235E-2</v>
      </c>
      <c r="AK84" s="166">
        <f t="shared" si="61"/>
        <v>6.1952833333333235E-2</v>
      </c>
      <c r="AL84" s="166">
        <f t="shared" si="61"/>
        <v>6.1952833333333235E-2</v>
      </c>
      <c r="AM84" s="166">
        <f t="shared" si="61"/>
        <v>6.1952833333333235E-2</v>
      </c>
      <c r="AN84" s="166">
        <f t="shared" si="61"/>
        <v>6.1952833333333235E-2</v>
      </c>
      <c r="AO84" s="166">
        <f t="shared" si="61"/>
        <v>6.1952833333333235E-2</v>
      </c>
      <c r="AP84" s="166">
        <f t="shared" si="61"/>
        <v>6.1952833333333235E-2</v>
      </c>
      <c r="AQ84" s="166">
        <f t="shared" si="61"/>
        <v>6.1952833333333235E-2</v>
      </c>
      <c r="AR84" s="166">
        <f t="shared" si="61"/>
        <v>6.1952833333333235E-2</v>
      </c>
      <c r="AS84" s="166">
        <f t="shared" si="61"/>
        <v>6.1952833333333235E-2</v>
      </c>
      <c r="AT84" s="166">
        <f t="shared" si="61"/>
        <v>6.1952833333333235E-2</v>
      </c>
      <c r="AU84" s="166">
        <f t="shared" si="61"/>
        <v>6.1952833333333235E-2</v>
      </c>
      <c r="AV84" s="166">
        <f t="shared" si="61"/>
        <v>6.1952833333333235E-2</v>
      </c>
      <c r="AW84" s="166">
        <f t="shared" si="61"/>
        <v>6.1952833333333235E-2</v>
      </c>
      <c r="AX84" s="166">
        <f t="shared" si="61"/>
        <v>6.1952833333333235E-2</v>
      </c>
      <c r="AY84" s="166">
        <f t="shared" si="61"/>
        <v>6.1952833333333235E-2</v>
      </c>
      <c r="AZ84" s="166">
        <f t="shared" si="61"/>
        <v>6.1952833333333235E-2</v>
      </c>
      <c r="BA84" s="166">
        <f t="shared" si="61"/>
        <v>6.1952833333333235E-2</v>
      </c>
      <c r="BB84" s="166">
        <f t="shared" si="61"/>
        <v>6.1952833333333235E-2</v>
      </c>
      <c r="BC84" s="166">
        <f t="shared" si="61"/>
        <v>6.1952833333333235E-2</v>
      </c>
      <c r="BD84" s="166">
        <f t="shared" si="61"/>
        <v>6.1952833333333235E-2</v>
      </c>
      <c r="BE84" s="166">
        <f t="shared" si="61"/>
        <v>6.1952833333333235E-2</v>
      </c>
      <c r="BF84" s="166">
        <f t="shared" si="61"/>
        <v>6.1952833333333235E-2</v>
      </c>
      <c r="BG84" s="166">
        <f t="shared" si="61"/>
        <v>6.1952833333333235E-2</v>
      </c>
      <c r="BH84" s="166">
        <f t="shared" si="61"/>
        <v>6.1952833333333235E-2</v>
      </c>
      <c r="BI84" s="166">
        <f t="shared" si="61"/>
        <v>6.1952833333333235E-2</v>
      </c>
      <c r="BJ84" s="166">
        <f t="shared" si="61"/>
        <v>6.1952833333333235E-2</v>
      </c>
      <c r="BK84" s="166">
        <f t="shared" si="61"/>
        <v>6.1952833333333235E-2</v>
      </c>
      <c r="BL84" s="166">
        <f t="shared" si="61"/>
        <v>6.1952833333333235E-2</v>
      </c>
      <c r="BM84" s="166">
        <f t="shared" si="61"/>
        <v>6.1952833333333235E-2</v>
      </c>
      <c r="BN84" s="166">
        <f t="shared" si="61"/>
        <v>6.1952833333333235E-2</v>
      </c>
      <c r="BO84" s="166">
        <f t="shared" si="61"/>
        <v>6.1952833333333235E-2</v>
      </c>
      <c r="BP84" s="166">
        <f t="shared" si="61"/>
        <v>6.1952833333333235E-2</v>
      </c>
      <c r="BQ84" s="166">
        <f t="shared" si="61"/>
        <v>6.1952833333333235E-2</v>
      </c>
      <c r="BR84" s="166">
        <f t="shared" si="61"/>
        <v>6.1952833333333235E-2</v>
      </c>
      <c r="BS84" s="166">
        <f t="shared" si="61"/>
        <v>6.1952833333333235E-2</v>
      </c>
      <c r="BT84" s="166">
        <f t="shared" si="61"/>
        <v>6.1952833333333235E-2</v>
      </c>
      <c r="BU84" s="166">
        <f t="shared" si="61"/>
        <v>6.1952833333333235E-2</v>
      </c>
      <c r="BV84" s="166">
        <f t="shared" si="61"/>
        <v>6.1952833333333235E-2</v>
      </c>
      <c r="BW84" s="166">
        <f t="shared" si="61"/>
        <v>6.1952833333333235E-2</v>
      </c>
      <c r="BX84" s="166">
        <f t="shared" si="61"/>
        <v>6.1952833333333235E-2</v>
      </c>
      <c r="BY84" s="166">
        <f t="shared" si="61"/>
        <v>6.1952833333333679E-2</v>
      </c>
      <c r="BZ84" s="166">
        <f t="shared" si="61"/>
        <v>6.1952833333333679E-2</v>
      </c>
      <c r="CA84" s="166">
        <f t="shared" si="61"/>
        <v>6.1952833333333679E-2</v>
      </c>
      <c r="CB84" s="166">
        <f t="shared" si="61"/>
        <v>6.1952833333333679E-2</v>
      </c>
      <c r="CC84" s="166">
        <f t="shared" si="61"/>
        <v>6.1952833333333679E-2</v>
      </c>
      <c r="CD84" s="166">
        <f t="shared" si="61"/>
        <v>6.1952833333333679E-2</v>
      </c>
      <c r="CE84" s="166">
        <f t="shared" si="61"/>
        <v>6.1952833333333679E-2</v>
      </c>
      <c r="CF84" s="166">
        <f t="shared" si="61"/>
        <v>6.1952833333333679E-2</v>
      </c>
      <c r="CG84" s="166">
        <f t="shared" si="61"/>
        <v>6.1952833333333679E-2</v>
      </c>
      <c r="CH84" s="166">
        <f t="shared" si="61"/>
        <v>6.1952833333333679E-2</v>
      </c>
      <c r="CI84" s="166">
        <f t="shared" ref="CI84:CZ84" si="62">CI$51</f>
        <v>6.1952833333333679E-2</v>
      </c>
      <c r="CJ84" s="166">
        <f t="shared" si="62"/>
        <v>6.1952833333333679E-2</v>
      </c>
      <c r="CK84" s="166">
        <f t="shared" si="62"/>
        <v>6.1952833333333679E-2</v>
      </c>
      <c r="CL84" s="166">
        <f t="shared" si="62"/>
        <v>6.1952833333333679E-2</v>
      </c>
      <c r="CM84" s="166">
        <f t="shared" si="62"/>
        <v>6.1952833333333679E-2</v>
      </c>
      <c r="CN84" s="166">
        <f t="shared" si="62"/>
        <v>6.1952833333333679E-2</v>
      </c>
      <c r="CO84" s="166">
        <f t="shared" si="62"/>
        <v>6.1952833333333679E-2</v>
      </c>
      <c r="CP84" s="166">
        <f t="shared" si="62"/>
        <v>6.1952833333333679E-2</v>
      </c>
      <c r="CQ84" s="166">
        <f t="shared" si="62"/>
        <v>6.1952833333333679E-2</v>
      </c>
      <c r="CR84" s="166">
        <f t="shared" si="62"/>
        <v>6.1952833333333679E-2</v>
      </c>
      <c r="CS84" s="166">
        <f t="shared" si="62"/>
        <v>6.1952833333333679E-2</v>
      </c>
      <c r="CT84" s="166">
        <f t="shared" si="62"/>
        <v>6.1952833333333679E-2</v>
      </c>
      <c r="CU84" s="166">
        <f t="shared" si="62"/>
        <v>6.1952833333333679E-2</v>
      </c>
      <c r="CV84" s="166">
        <f t="shared" si="62"/>
        <v>6.1952833333333679E-2</v>
      </c>
      <c r="CW84" s="166">
        <f t="shared" si="62"/>
        <v>6.1952833333333679E-2</v>
      </c>
      <c r="CX84" s="166">
        <f t="shared" si="62"/>
        <v>6.1952833333333679E-2</v>
      </c>
      <c r="CY84" s="166">
        <f t="shared" si="62"/>
        <v>6.1952833333333679E-2</v>
      </c>
      <c r="CZ84" s="175">
        <f t="shared" si="62"/>
        <v>6.1952833333333679E-2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63">$E$67</f>
        <v>1.4558333333333333</v>
      </c>
      <c r="N85" s="121">
        <f t="shared" si="63"/>
        <v>1.4558333333333333</v>
      </c>
      <c r="O85" s="121"/>
      <c r="P85" s="121">
        <f t="shared" si="63"/>
        <v>1.4558333333333333</v>
      </c>
      <c r="Q85" s="121">
        <f t="shared" si="63"/>
        <v>1.4558333333333333</v>
      </c>
      <c r="R85" s="121"/>
      <c r="S85" s="121">
        <f t="shared" si="63"/>
        <v>1.4558333333333333</v>
      </c>
      <c r="T85" s="121">
        <f t="shared" si="63"/>
        <v>1.4558333333333333</v>
      </c>
      <c r="U85" s="121">
        <f t="shared" si="63"/>
        <v>1.4558333333333333</v>
      </c>
      <c r="V85" s="121"/>
      <c r="W85" s="121">
        <f t="shared" si="63"/>
        <v>1.4558333333333333</v>
      </c>
      <c r="X85" s="121">
        <f t="shared" si="63"/>
        <v>1.4558333333333333</v>
      </c>
      <c r="Y85" s="121">
        <f t="shared" si="63"/>
        <v>1.4558333333333333</v>
      </c>
      <c r="Z85" s="121">
        <f t="shared" si="63"/>
        <v>1.4558333333333333</v>
      </c>
      <c r="AA85" s="121">
        <f t="shared" si="63"/>
        <v>1.4558333333333333</v>
      </c>
      <c r="AB85" s="121">
        <f t="shared" si="63"/>
        <v>1.4558333333333333</v>
      </c>
      <c r="AC85" s="121">
        <f t="shared" si="63"/>
        <v>1.4558333333333333</v>
      </c>
      <c r="AD85" s="121">
        <f t="shared" si="63"/>
        <v>1.4558333333333333</v>
      </c>
      <c r="AE85" s="121">
        <f t="shared" si="63"/>
        <v>1.4558333333333333</v>
      </c>
      <c r="AF85" s="121">
        <f t="shared" si="63"/>
        <v>1.4558333333333333</v>
      </c>
      <c r="AG85" s="121">
        <f t="shared" si="63"/>
        <v>1.4558333333333333</v>
      </c>
      <c r="AH85" s="121">
        <f t="shared" si="63"/>
        <v>1.4558333333333333</v>
      </c>
      <c r="AI85" s="121">
        <f t="shared" si="63"/>
        <v>1.4558333333333333</v>
      </c>
      <c r="AJ85" s="121">
        <f t="shared" si="63"/>
        <v>1.4558333333333333</v>
      </c>
      <c r="AK85" s="121">
        <f t="shared" si="63"/>
        <v>1.4558333333333333</v>
      </c>
      <c r="AL85" s="121">
        <f t="shared" si="63"/>
        <v>1.4558333333333333</v>
      </c>
      <c r="AM85" s="121">
        <f t="shared" si="63"/>
        <v>1.4558333333333333</v>
      </c>
      <c r="AN85" s="121">
        <f t="shared" si="63"/>
        <v>1.4558333333333333</v>
      </c>
      <c r="AO85" s="121">
        <f t="shared" si="63"/>
        <v>1.4558333333333333</v>
      </c>
      <c r="AP85" s="121">
        <f t="shared" si="63"/>
        <v>1.4558333333333333</v>
      </c>
      <c r="AQ85" s="121">
        <f t="shared" si="63"/>
        <v>1.4558333333333333</v>
      </c>
      <c r="AR85" s="121">
        <f t="shared" si="63"/>
        <v>1.4558333333333333</v>
      </c>
      <c r="AS85" s="121">
        <f t="shared" si="63"/>
        <v>1.4558333333333333</v>
      </c>
      <c r="AT85" s="121">
        <f t="shared" si="63"/>
        <v>1.4558333333333333</v>
      </c>
      <c r="AU85" s="121">
        <f t="shared" si="63"/>
        <v>1.4558333333333333</v>
      </c>
      <c r="AV85" s="121">
        <f t="shared" si="63"/>
        <v>1.4558333333333333</v>
      </c>
      <c r="AW85" s="121">
        <f t="shared" si="63"/>
        <v>1.4558333333333333</v>
      </c>
      <c r="AX85" s="121">
        <f t="shared" si="63"/>
        <v>1.4558333333333333</v>
      </c>
      <c r="AY85" s="121">
        <f t="shared" si="63"/>
        <v>1.4558333333333333</v>
      </c>
      <c r="AZ85" s="121">
        <f t="shared" si="63"/>
        <v>1.4558333333333333</v>
      </c>
      <c r="BA85" s="121">
        <f t="shared" si="63"/>
        <v>1.4558333333333333</v>
      </c>
      <c r="BB85" s="121">
        <f t="shared" si="63"/>
        <v>1.4558333333333333</v>
      </c>
      <c r="BC85" s="121">
        <f t="shared" si="63"/>
        <v>1.4558333333333333</v>
      </c>
      <c r="BD85" s="121">
        <f t="shared" si="63"/>
        <v>1.4558333333333333</v>
      </c>
      <c r="BE85" s="121">
        <f t="shared" si="63"/>
        <v>1.4558333333333333</v>
      </c>
      <c r="BF85" s="121">
        <f t="shared" si="63"/>
        <v>1.4558333333333333</v>
      </c>
      <c r="BG85" s="121">
        <f t="shared" si="63"/>
        <v>1.4558333333333333</v>
      </c>
      <c r="BH85" s="121">
        <f t="shared" si="63"/>
        <v>1.4558333333333333</v>
      </c>
      <c r="BI85" s="121">
        <f t="shared" si="63"/>
        <v>1.4558333333333333</v>
      </c>
      <c r="BJ85" s="121">
        <f t="shared" si="63"/>
        <v>1.4558333333333333</v>
      </c>
      <c r="BK85" s="121">
        <f t="shared" si="63"/>
        <v>1.4558333333333333</v>
      </c>
      <c r="BL85" s="121">
        <f t="shared" si="63"/>
        <v>1.4558333333333333</v>
      </c>
      <c r="BM85" s="121">
        <f t="shared" si="63"/>
        <v>1.4558333333333333</v>
      </c>
      <c r="BN85" s="121">
        <f t="shared" si="63"/>
        <v>1.4558333333333333</v>
      </c>
      <c r="BO85" s="121">
        <f t="shared" si="63"/>
        <v>1.4558333333333333</v>
      </c>
      <c r="BP85" s="121">
        <f t="shared" si="63"/>
        <v>1.4558333333333333</v>
      </c>
      <c r="BQ85" s="121">
        <f t="shared" si="63"/>
        <v>1.4558333333333333</v>
      </c>
      <c r="BR85" s="121">
        <f t="shared" si="63"/>
        <v>1.4558333333333333</v>
      </c>
      <c r="BS85" s="121">
        <f t="shared" si="63"/>
        <v>1.4558333333333333</v>
      </c>
      <c r="BT85" s="121">
        <f t="shared" si="63"/>
        <v>1.4558333333333333</v>
      </c>
      <c r="BU85" s="121">
        <f t="shared" si="63"/>
        <v>1.4558333333333333</v>
      </c>
      <c r="BV85" s="121">
        <f t="shared" si="63"/>
        <v>1.4558333333333333</v>
      </c>
      <c r="BW85" s="121">
        <f t="shared" si="63"/>
        <v>1.4558333333333333</v>
      </c>
      <c r="BX85" s="121">
        <f t="shared" si="63"/>
        <v>1.4558333333333333</v>
      </c>
      <c r="BY85" s="121">
        <f t="shared" ref="BY85:CZ85" si="64">$E$67</f>
        <v>1.4558333333333333</v>
      </c>
      <c r="BZ85" s="121">
        <f t="shared" si="64"/>
        <v>1.4558333333333333</v>
      </c>
      <c r="CA85" s="121">
        <f t="shared" si="64"/>
        <v>1.4558333333333333</v>
      </c>
      <c r="CB85" s="121">
        <f t="shared" si="64"/>
        <v>1.4558333333333333</v>
      </c>
      <c r="CC85" s="121">
        <f t="shared" si="64"/>
        <v>1.4558333333333333</v>
      </c>
      <c r="CD85" s="121">
        <f t="shared" si="64"/>
        <v>1.4558333333333333</v>
      </c>
      <c r="CE85" s="121">
        <f t="shared" si="64"/>
        <v>1.4558333333333333</v>
      </c>
      <c r="CF85" s="121">
        <f t="shared" si="64"/>
        <v>1.4558333333333333</v>
      </c>
      <c r="CG85" s="121">
        <f t="shared" si="64"/>
        <v>1.4558333333333333</v>
      </c>
      <c r="CH85" s="121">
        <f t="shared" si="64"/>
        <v>1.4558333333333333</v>
      </c>
      <c r="CI85" s="121">
        <f t="shared" si="64"/>
        <v>1.4558333333333333</v>
      </c>
      <c r="CJ85" s="121">
        <f t="shared" si="64"/>
        <v>1.4558333333333333</v>
      </c>
      <c r="CK85" s="121">
        <f t="shared" si="64"/>
        <v>1.4558333333333333</v>
      </c>
      <c r="CL85" s="121">
        <f t="shared" si="64"/>
        <v>1.4558333333333333</v>
      </c>
      <c r="CM85" s="121">
        <f t="shared" si="64"/>
        <v>1.4558333333333333</v>
      </c>
      <c r="CN85" s="121">
        <f t="shared" si="64"/>
        <v>1.4558333333333333</v>
      </c>
      <c r="CO85" s="121">
        <f t="shared" si="64"/>
        <v>1.4558333333333333</v>
      </c>
      <c r="CP85" s="121">
        <f t="shared" si="64"/>
        <v>1.4558333333333333</v>
      </c>
      <c r="CQ85" s="121">
        <f t="shared" si="64"/>
        <v>1.4558333333333333</v>
      </c>
      <c r="CR85" s="121">
        <f t="shared" si="64"/>
        <v>1.4558333333333333</v>
      </c>
      <c r="CS85" s="121">
        <f t="shared" si="64"/>
        <v>1.4558333333333333</v>
      </c>
      <c r="CT85" s="121">
        <f t="shared" si="64"/>
        <v>1.4558333333333333</v>
      </c>
      <c r="CU85" s="121">
        <f t="shared" si="64"/>
        <v>1.4558333333333333</v>
      </c>
      <c r="CV85" s="121">
        <f t="shared" si="64"/>
        <v>1.4558333333333333</v>
      </c>
      <c r="CW85" s="121">
        <f t="shared" si="64"/>
        <v>1.4558333333333333</v>
      </c>
      <c r="CX85" s="121">
        <f t="shared" si="64"/>
        <v>1.4558333333333333</v>
      </c>
      <c r="CY85" s="121">
        <f t="shared" si="64"/>
        <v>1.4558333333333333</v>
      </c>
      <c r="CZ85" s="160">
        <f t="shared" si="64"/>
        <v>1.4558333333333333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1.5683994999999999</v>
      </c>
      <c r="M86" s="152">
        <f>M84+M85</f>
        <v>1.5350661666666667</v>
      </c>
      <c r="N86" s="152">
        <f>N84+N85</f>
        <v>1.5350661666666667</v>
      </c>
      <c r="O86" s="121"/>
      <c r="P86" s="152">
        <f>P84+P85</f>
        <v>1.5350661587433834</v>
      </c>
      <c r="Q86" s="152">
        <f>Q84+Q85</f>
        <v>1.5350661666666667</v>
      </c>
      <c r="R86" s="121"/>
      <c r="S86" s="152">
        <f>S84+S85</f>
        <v>1.5350661587433834</v>
      </c>
      <c r="T86" s="152">
        <f>T84+T85</f>
        <v>1.5350661666666667</v>
      </c>
      <c r="U86" s="152">
        <f>U84+U85</f>
        <v>1.5350661666666667</v>
      </c>
      <c r="V86" s="121"/>
      <c r="W86" s="152">
        <f t="shared" ref="W86:CH86" si="65">W84+W85</f>
        <v>1.5350661587433834</v>
      </c>
      <c r="X86" s="152">
        <f t="shared" si="65"/>
        <v>1.5350661666666667</v>
      </c>
      <c r="Y86" s="152">
        <f t="shared" si="65"/>
        <v>1.5177861666666668</v>
      </c>
      <c r="Z86" s="152">
        <f t="shared" si="65"/>
        <v>1.5177861666666668</v>
      </c>
      <c r="AA86" s="152">
        <f t="shared" si="65"/>
        <v>1.5177861666666665</v>
      </c>
      <c r="AB86" s="152">
        <f t="shared" si="65"/>
        <v>1.5177861666666665</v>
      </c>
      <c r="AC86" s="152">
        <f t="shared" si="65"/>
        <v>1.5177861666666665</v>
      </c>
      <c r="AD86" s="152">
        <f t="shared" si="65"/>
        <v>1.5177861666666665</v>
      </c>
      <c r="AE86" s="152">
        <f t="shared" si="65"/>
        <v>1.5177861666666665</v>
      </c>
      <c r="AF86" s="152">
        <f t="shared" si="65"/>
        <v>1.5177861666666665</v>
      </c>
      <c r="AG86" s="152">
        <f t="shared" si="65"/>
        <v>1.5177861666666665</v>
      </c>
      <c r="AH86" s="152">
        <f t="shared" si="65"/>
        <v>1.5177861666666665</v>
      </c>
      <c r="AI86" s="152">
        <f t="shared" si="65"/>
        <v>1.5177861666666665</v>
      </c>
      <c r="AJ86" s="152">
        <f t="shared" si="65"/>
        <v>1.5177861666666665</v>
      </c>
      <c r="AK86" s="152">
        <f t="shared" si="65"/>
        <v>1.5177861666666665</v>
      </c>
      <c r="AL86" s="152">
        <f t="shared" si="65"/>
        <v>1.5177861666666665</v>
      </c>
      <c r="AM86" s="152">
        <f t="shared" si="65"/>
        <v>1.5177861666666665</v>
      </c>
      <c r="AN86" s="152">
        <f t="shared" si="65"/>
        <v>1.5177861666666665</v>
      </c>
      <c r="AO86" s="152">
        <f t="shared" si="65"/>
        <v>1.5177861666666665</v>
      </c>
      <c r="AP86" s="152">
        <f t="shared" si="65"/>
        <v>1.5177861666666665</v>
      </c>
      <c r="AQ86" s="152">
        <f t="shared" si="65"/>
        <v>1.5177861666666665</v>
      </c>
      <c r="AR86" s="152">
        <f t="shared" si="65"/>
        <v>1.5177861666666665</v>
      </c>
      <c r="AS86" s="152">
        <f t="shared" si="65"/>
        <v>1.5177861666666665</v>
      </c>
      <c r="AT86" s="152">
        <f t="shared" si="65"/>
        <v>1.5177861666666665</v>
      </c>
      <c r="AU86" s="152">
        <f t="shared" si="65"/>
        <v>1.5177861666666665</v>
      </c>
      <c r="AV86" s="152">
        <f t="shared" si="65"/>
        <v>1.5177861666666665</v>
      </c>
      <c r="AW86" s="152">
        <f t="shared" si="65"/>
        <v>1.5177861666666665</v>
      </c>
      <c r="AX86" s="152">
        <f t="shared" si="65"/>
        <v>1.5177861666666665</v>
      </c>
      <c r="AY86" s="152">
        <f t="shared" si="65"/>
        <v>1.5177861666666665</v>
      </c>
      <c r="AZ86" s="152">
        <f t="shared" si="65"/>
        <v>1.5177861666666665</v>
      </c>
      <c r="BA86" s="152">
        <f t="shared" si="65"/>
        <v>1.5177861666666665</v>
      </c>
      <c r="BB86" s="152">
        <f t="shared" si="65"/>
        <v>1.5177861666666665</v>
      </c>
      <c r="BC86" s="152">
        <f t="shared" si="65"/>
        <v>1.5177861666666665</v>
      </c>
      <c r="BD86" s="152">
        <f t="shared" si="65"/>
        <v>1.5177861666666665</v>
      </c>
      <c r="BE86" s="152">
        <f t="shared" si="65"/>
        <v>1.5177861666666665</v>
      </c>
      <c r="BF86" s="152">
        <f t="shared" si="65"/>
        <v>1.5177861666666665</v>
      </c>
      <c r="BG86" s="152">
        <f t="shared" si="65"/>
        <v>1.5177861666666665</v>
      </c>
      <c r="BH86" s="152">
        <f t="shared" si="65"/>
        <v>1.5177861666666665</v>
      </c>
      <c r="BI86" s="152">
        <f t="shared" si="65"/>
        <v>1.5177861666666665</v>
      </c>
      <c r="BJ86" s="152">
        <f t="shared" si="65"/>
        <v>1.5177861666666665</v>
      </c>
      <c r="BK86" s="152">
        <f t="shared" si="65"/>
        <v>1.5177861666666665</v>
      </c>
      <c r="BL86" s="152">
        <f t="shared" si="65"/>
        <v>1.5177861666666665</v>
      </c>
      <c r="BM86" s="152">
        <f t="shared" si="65"/>
        <v>1.5177861666666665</v>
      </c>
      <c r="BN86" s="152">
        <f t="shared" si="65"/>
        <v>1.5177861666666665</v>
      </c>
      <c r="BO86" s="152">
        <f t="shared" si="65"/>
        <v>1.5177861666666665</v>
      </c>
      <c r="BP86" s="152">
        <f t="shared" si="65"/>
        <v>1.5177861666666665</v>
      </c>
      <c r="BQ86" s="152">
        <f t="shared" si="65"/>
        <v>1.5177861666666665</v>
      </c>
      <c r="BR86" s="152">
        <f t="shared" si="65"/>
        <v>1.5177861666666665</v>
      </c>
      <c r="BS86" s="152">
        <f t="shared" si="65"/>
        <v>1.5177861666666665</v>
      </c>
      <c r="BT86" s="152">
        <f t="shared" si="65"/>
        <v>1.5177861666666665</v>
      </c>
      <c r="BU86" s="152">
        <f t="shared" si="65"/>
        <v>1.5177861666666665</v>
      </c>
      <c r="BV86" s="152">
        <f t="shared" si="65"/>
        <v>1.5177861666666665</v>
      </c>
      <c r="BW86" s="152">
        <f t="shared" si="65"/>
        <v>1.5177861666666665</v>
      </c>
      <c r="BX86" s="152">
        <f t="shared" si="65"/>
        <v>1.5177861666666665</v>
      </c>
      <c r="BY86" s="152">
        <f t="shared" si="65"/>
        <v>1.517786166666667</v>
      </c>
      <c r="BZ86" s="152">
        <f t="shared" si="65"/>
        <v>1.517786166666667</v>
      </c>
      <c r="CA86" s="152">
        <f t="shared" si="65"/>
        <v>1.517786166666667</v>
      </c>
      <c r="CB86" s="152">
        <f t="shared" si="65"/>
        <v>1.517786166666667</v>
      </c>
      <c r="CC86" s="152">
        <f t="shared" si="65"/>
        <v>1.517786166666667</v>
      </c>
      <c r="CD86" s="152">
        <f t="shared" si="65"/>
        <v>1.517786166666667</v>
      </c>
      <c r="CE86" s="152">
        <f t="shared" si="65"/>
        <v>1.517786166666667</v>
      </c>
      <c r="CF86" s="152">
        <f t="shared" si="65"/>
        <v>1.517786166666667</v>
      </c>
      <c r="CG86" s="152">
        <f t="shared" si="65"/>
        <v>1.517786166666667</v>
      </c>
      <c r="CH86" s="152">
        <f t="shared" si="65"/>
        <v>1.517786166666667</v>
      </c>
      <c r="CI86" s="152">
        <f t="shared" ref="CI86:CZ86" si="66">CI84+CI85</f>
        <v>1.517786166666667</v>
      </c>
      <c r="CJ86" s="152">
        <f t="shared" si="66"/>
        <v>1.517786166666667</v>
      </c>
      <c r="CK86" s="152">
        <f t="shared" si="66"/>
        <v>1.517786166666667</v>
      </c>
      <c r="CL86" s="152">
        <f t="shared" si="66"/>
        <v>1.517786166666667</v>
      </c>
      <c r="CM86" s="152">
        <f t="shared" si="66"/>
        <v>1.517786166666667</v>
      </c>
      <c r="CN86" s="152">
        <f t="shared" si="66"/>
        <v>1.517786166666667</v>
      </c>
      <c r="CO86" s="152">
        <f t="shared" si="66"/>
        <v>1.517786166666667</v>
      </c>
      <c r="CP86" s="152">
        <f t="shared" si="66"/>
        <v>1.517786166666667</v>
      </c>
      <c r="CQ86" s="152">
        <f t="shared" si="66"/>
        <v>1.517786166666667</v>
      </c>
      <c r="CR86" s="152">
        <f t="shared" si="66"/>
        <v>1.517786166666667</v>
      </c>
      <c r="CS86" s="152">
        <f t="shared" si="66"/>
        <v>1.517786166666667</v>
      </c>
      <c r="CT86" s="152">
        <f t="shared" si="66"/>
        <v>1.517786166666667</v>
      </c>
      <c r="CU86" s="152">
        <f t="shared" si="66"/>
        <v>1.517786166666667</v>
      </c>
      <c r="CV86" s="152">
        <f t="shared" si="66"/>
        <v>1.517786166666667</v>
      </c>
      <c r="CW86" s="152">
        <f t="shared" si="66"/>
        <v>1.517786166666667</v>
      </c>
      <c r="CX86" s="152">
        <f t="shared" si="66"/>
        <v>1.517786166666667</v>
      </c>
      <c r="CY86" s="152">
        <f t="shared" si="66"/>
        <v>1.517786166666667</v>
      </c>
      <c r="CZ86" s="179">
        <f t="shared" si="66"/>
        <v>1.517786166666667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1.5683994999999999</v>
      </c>
      <c r="M87" s="145">
        <f t="shared" ref="M87:BX87" si="67">M86+L87</f>
        <v>3.1034656666666667</v>
      </c>
      <c r="N87" s="145">
        <f t="shared" si="67"/>
        <v>4.6385318333333334</v>
      </c>
      <c r="O87" s="145">
        <f t="shared" si="67"/>
        <v>4.6385318333333334</v>
      </c>
      <c r="P87" s="145">
        <f t="shared" si="67"/>
        <v>6.1735979920767168</v>
      </c>
      <c r="Q87" s="145">
        <f t="shared" si="67"/>
        <v>7.7086641587433835</v>
      </c>
      <c r="R87" s="145">
        <f t="shared" si="67"/>
        <v>7.7086641587433835</v>
      </c>
      <c r="S87" s="145">
        <f t="shared" si="67"/>
        <v>9.2437303174867669</v>
      </c>
      <c r="T87" s="145">
        <f t="shared" si="67"/>
        <v>10.778796484153434</v>
      </c>
      <c r="U87" s="145">
        <f t="shared" si="67"/>
        <v>12.3138626508201</v>
      </c>
      <c r="V87" s="145">
        <f t="shared" si="67"/>
        <v>12.3138626508201</v>
      </c>
      <c r="W87" s="145">
        <f t="shared" si="67"/>
        <v>13.848928809563484</v>
      </c>
      <c r="X87" s="145">
        <f t="shared" si="67"/>
        <v>15.38399497623015</v>
      </c>
      <c r="Y87" s="145">
        <f t="shared" si="67"/>
        <v>16.901781142896816</v>
      </c>
      <c r="Z87" s="145">
        <f t="shared" si="67"/>
        <v>18.419567309563483</v>
      </c>
      <c r="AA87" s="145">
        <f t="shared" si="67"/>
        <v>19.93735347623015</v>
      </c>
      <c r="AB87" s="145">
        <f t="shared" si="67"/>
        <v>21.455139642896818</v>
      </c>
      <c r="AC87" s="145">
        <f t="shared" si="67"/>
        <v>22.972925809563485</v>
      </c>
      <c r="AD87" s="145">
        <f t="shared" si="67"/>
        <v>24.490711976230152</v>
      </c>
      <c r="AE87" s="145">
        <f t="shared" si="67"/>
        <v>26.008498142896819</v>
      </c>
      <c r="AF87" s="145">
        <f t="shared" si="67"/>
        <v>27.526284309563486</v>
      </c>
      <c r="AG87" s="145">
        <f t="shared" si="67"/>
        <v>29.044070476230154</v>
      </c>
      <c r="AH87" s="145">
        <f t="shared" si="67"/>
        <v>30.561856642896821</v>
      </c>
      <c r="AI87" s="145">
        <f t="shared" si="67"/>
        <v>32.079642809563488</v>
      </c>
      <c r="AJ87" s="145">
        <f t="shared" si="67"/>
        <v>33.597428976230155</v>
      </c>
      <c r="AK87" s="145">
        <f t="shared" si="67"/>
        <v>35.115215142896822</v>
      </c>
      <c r="AL87" s="145">
        <f t="shared" si="67"/>
        <v>36.63300130956349</v>
      </c>
      <c r="AM87" s="145">
        <f t="shared" si="67"/>
        <v>38.150787476230157</v>
      </c>
      <c r="AN87" s="145">
        <f t="shared" si="67"/>
        <v>39.668573642896824</v>
      </c>
      <c r="AO87" s="145">
        <f t="shared" si="67"/>
        <v>41.186359809563491</v>
      </c>
      <c r="AP87" s="145">
        <f t="shared" si="67"/>
        <v>42.704145976230159</v>
      </c>
      <c r="AQ87" s="145">
        <f t="shared" si="67"/>
        <v>44.221932142896826</v>
      </c>
      <c r="AR87" s="145">
        <f t="shared" si="67"/>
        <v>45.739718309563493</v>
      </c>
      <c r="AS87" s="145">
        <f t="shared" si="67"/>
        <v>47.25750447623016</v>
      </c>
      <c r="AT87" s="145">
        <f t="shared" si="67"/>
        <v>48.775290642896827</v>
      </c>
      <c r="AU87" s="145">
        <f t="shared" si="67"/>
        <v>50.293076809563495</v>
      </c>
      <c r="AV87" s="145">
        <f t="shared" si="67"/>
        <v>51.810862976230162</v>
      </c>
      <c r="AW87" s="145">
        <f t="shared" si="67"/>
        <v>53.328649142896829</v>
      </c>
      <c r="AX87" s="145">
        <f t="shared" si="67"/>
        <v>54.846435309563496</v>
      </c>
      <c r="AY87" s="145">
        <f t="shared" si="67"/>
        <v>56.364221476230163</v>
      </c>
      <c r="AZ87" s="145">
        <f t="shared" si="67"/>
        <v>57.882007642896831</v>
      </c>
      <c r="BA87" s="145">
        <f t="shared" si="67"/>
        <v>59.399793809563498</v>
      </c>
      <c r="BB87" s="145">
        <f t="shared" si="67"/>
        <v>60.917579976230165</v>
      </c>
      <c r="BC87" s="145">
        <f t="shared" si="67"/>
        <v>62.435366142896832</v>
      </c>
      <c r="BD87" s="145">
        <f t="shared" si="67"/>
        <v>63.9531523095635</v>
      </c>
      <c r="BE87" s="145">
        <f t="shared" si="67"/>
        <v>65.47093847623016</v>
      </c>
      <c r="BF87" s="145">
        <f t="shared" si="67"/>
        <v>66.988724642896827</v>
      </c>
      <c r="BG87" s="145">
        <f t="shared" si="67"/>
        <v>68.506510809563494</v>
      </c>
      <c r="BH87" s="145">
        <f t="shared" si="67"/>
        <v>70.024296976230161</v>
      </c>
      <c r="BI87" s="145">
        <f t="shared" si="67"/>
        <v>71.542083142896828</v>
      </c>
      <c r="BJ87" s="145">
        <f t="shared" si="67"/>
        <v>73.059869309563496</v>
      </c>
      <c r="BK87" s="145">
        <f t="shared" si="67"/>
        <v>74.577655476230163</v>
      </c>
      <c r="BL87" s="145">
        <f t="shared" si="67"/>
        <v>76.09544164289683</v>
      </c>
      <c r="BM87" s="145">
        <f t="shared" si="67"/>
        <v>77.613227809563497</v>
      </c>
      <c r="BN87" s="145">
        <f t="shared" si="67"/>
        <v>79.131013976230165</v>
      </c>
      <c r="BO87" s="145">
        <f t="shared" si="67"/>
        <v>80.648800142896832</v>
      </c>
      <c r="BP87" s="145">
        <f t="shared" si="67"/>
        <v>82.166586309563499</v>
      </c>
      <c r="BQ87" s="145">
        <f t="shared" si="67"/>
        <v>83.684372476230166</v>
      </c>
      <c r="BR87" s="145">
        <f t="shared" si="67"/>
        <v>85.202158642896833</v>
      </c>
      <c r="BS87" s="145">
        <f t="shared" si="67"/>
        <v>86.719944809563501</v>
      </c>
      <c r="BT87" s="145">
        <f t="shared" si="67"/>
        <v>88.237730976230168</v>
      </c>
      <c r="BU87" s="145">
        <f t="shared" si="67"/>
        <v>89.755517142896835</v>
      </c>
      <c r="BV87" s="145">
        <f t="shared" si="67"/>
        <v>91.273303309563502</v>
      </c>
      <c r="BW87" s="145">
        <f t="shared" si="67"/>
        <v>92.791089476230169</v>
      </c>
      <c r="BX87" s="145">
        <f t="shared" si="67"/>
        <v>94.308875642896837</v>
      </c>
      <c r="BY87" s="145">
        <f t="shared" ref="BY87:CZ87" si="68">BY86+BX87</f>
        <v>95.826661809563504</v>
      </c>
      <c r="BZ87" s="145">
        <f t="shared" si="68"/>
        <v>97.344447976230171</v>
      </c>
      <c r="CA87" s="145">
        <f t="shared" si="68"/>
        <v>98.862234142896838</v>
      </c>
      <c r="CB87" s="145">
        <f t="shared" si="68"/>
        <v>100.38002030956351</v>
      </c>
      <c r="CC87" s="145">
        <f t="shared" si="68"/>
        <v>101.89780647623017</v>
      </c>
      <c r="CD87" s="145">
        <f t="shared" si="68"/>
        <v>103.41559264289684</v>
      </c>
      <c r="CE87" s="145">
        <f t="shared" si="68"/>
        <v>104.93337880956351</v>
      </c>
      <c r="CF87" s="145">
        <f t="shared" si="68"/>
        <v>106.45116497623017</v>
      </c>
      <c r="CG87" s="145">
        <f t="shared" si="68"/>
        <v>107.96895114289684</v>
      </c>
      <c r="CH87" s="145">
        <f t="shared" si="68"/>
        <v>109.48673730956351</v>
      </c>
      <c r="CI87" s="145">
        <f t="shared" si="68"/>
        <v>111.00452347623018</v>
      </c>
      <c r="CJ87" s="145">
        <f t="shared" si="68"/>
        <v>112.52230964289684</v>
      </c>
      <c r="CK87" s="145">
        <f t="shared" si="68"/>
        <v>114.04009580956351</v>
      </c>
      <c r="CL87" s="145">
        <f t="shared" si="68"/>
        <v>115.55788197623018</v>
      </c>
      <c r="CM87" s="145">
        <f t="shared" si="68"/>
        <v>117.07566814289684</v>
      </c>
      <c r="CN87" s="145">
        <f t="shared" si="68"/>
        <v>118.59345430956351</v>
      </c>
      <c r="CO87" s="145">
        <f t="shared" si="68"/>
        <v>120.11124047623018</v>
      </c>
      <c r="CP87" s="145">
        <f t="shared" si="68"/>
        <v>121.62902664289685</v>
      </c>
      <c r="CQ87" s="145">
        <f t="shared" si="68"/>
        <v>123.14681280956351</v>
      </c>
      <c r="CR87" s="145">
        <f t="shared" si="68"/>
        <v>124.66459897623018</v>
      </c>
      <c r="CS87" s="145">
        <f t="shared" si="68"/>
        <v>126.18238514289685</v>
      </c>
      <c r="CT87" s="145">
        <f t="shared" si="68"/>
        <v>127.70017130956352</v>
      </c>
      <c r="CU87" s="145">
        <f t="shared" si="68"/>
        <v>129.21795747623017</v>
      </c>
      <c r="CV87" s="145">
        <f t="shared" si="68"/>
        <v>130.73574364289684</v>
      </c>
      <c r="CW87" s="145">
        <f t="shared" si="68"/>
        <v>132.2535298095635</v>
      </c>
      <c r="CX87" s="145">
        <f t="shared" si="68"/>
        <v>133.77131597623017</v>
      </c>
      <c r="CY87" s="145">
        <f t="shared" si="68"/>
        <v>135.28910214289684</v>
      </c>
      <c r="CZ87" s="164">
        <f t="shared" si="68"/>
        <v>136.8068883095635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69">E54</f>
        <v>0</v>
      </c>
      <c r="F88" s="166">
        <f t="shared" si="69"/>
        <v>0</v>
      </c>
      <c r="G88" s="166">
        <f t="shared" si="69"/>
        <v>0</v>
      </c>
      <c r="H88" s="166">
        <f t="shared" si="69"/>
        <v>0</v>
      </c>
      <c r="I88" s="166">
        <f t="shared" si="69"/>
        <v>0</v>
      </c>
      <c r="J88" s="166">
        <f t="shared" si="69"/>
        <v>0</v>
      </c>
      <c r="K88" s="166">
        <f t="shared" si="69"/>
        <v>0</v>
      </c>
      <c r="L88" s="166">
        <f>L$54</f>
        <v>0.11256616666666666</v>
      </c>
      <c r="M88" s="166">
        <f>M$54</f>
        <v>7.9232833333333336E-2</v>
      </c>
      <c r="N88" s="166">
        <f>N$54</f>
        <v>7.9232833333333363E-2</v>
      </c>
      <c r="O88" s="166">
        <f>O54</f>
        <v>0</v>
      </c>
      <c r="P88" s="166">
        <f>P$54</f>
        <v>7.9232825410050001E-2</v>
      </c>
      <c r="Q88" s="166">
        <f>Q$54</f>
        <v>7.9232833333333363E-2</v>
      </c>
      <c r="R88" s="166">
        <f>R54</f>
        <v>0</v>
      </c>
      <c r="S88" s="166">
        <f>S$54</f>
        <v>7.9232825410049945E-2</v>
      </c>
      <c r="T88" s="166">
        <f>T$54</f>
        <v>7.9232833333333308E-2</v>
      </c>
      <c r="U88" s="166">
        <f>U$54</f>
        <v>7.9232833333333308E-2</v>
      </c>
      <c r="V88" s="166">
        <f>V54</f>
        <v>0</v>
      </c>
      <c r="W88" s="166">
        <f t="shared" ref="W88:CH88" si="70">W$54</f>
        <v>7.9232825410050056E-2</v>
      </c>
      <c r="X88" s="166">
        <f t="shared" si="70"/>
        <v>7.9232833333333308E-2</v>
      </c>
      <c r="Y88" s="166">
        <f t="shared" si="70"/>
        <v>6.1952833333333346E-2</v>
      </c>
      <c r="Z88" s="166">
        <f t="shared" si="70"/>
        <v>6.1952833333333346E-2</v>
      </c>
      <c r="AA88" s="166">
        <f t="shared" si="70"/>
        <v>6.1952833333333235E-2</v>
      </c>
      <c r="AB88" s="166">
        <f t="shared" si="70"/>
        <v>6.1952833333333235E-2</v>
      </c>
      <c r="AC88" s="166">
        <f t="shared" si="70"/>
        <v>6.1952833333333235E-2</v>
      </c>
      <c r="AD88" s="166">
        <f t="shared" si="70"/>
        <v>6.1952833333333235E-2</v>
      </c>
      <c r="AE88" s="166">
        <f t="shared" si="70"/>
        <v>6.1952833333333235E-2</v>
      </c>
      <c r="AF88" s="166">
        <f t="shared" si="70"/>
        <v>6.1952833333333235E-2</v>
      </c>
      <c r="AG88" s="166">
        <f t="shared" si="70"/>
        <v>6.1952833333333235E-2</v>
      </c>
      <c r="AH88" s="166">
        <f t="shared" si="70"/>
        <v>6.1952833333333235E-2</v>
      </c>
      <c r="AI88" s="166">
        <f t="shared" si="70"/>
        <v>6.1952833333333235E-2</v>
      </c>
      <c r="AJ88" s="166">
        <f t="shared" si="70"/>
        <v>6.1952833333333235E-2</v>
      </c>
      <c r="AK88" s="166">
        <f t="shared" si="70"/>
        <v>6.1952833333333235E-2</v>
      </c>
      <c r="AL88" s="166">
        <f t="shared" si="70"/>
        <v>6.1952833333333235E-2</v>
      </c>
      <c r="AM88" s="166">
        <f t="shared" si="70"/>
        <v>6.1952833333333235E-2</v>
      </c>
      <c r="AN88" s="166">
        <f t="shared" si="70"/>
        <v>6.1952833333333235E-2</v>
      </c>
      <c r="AO88" s="166">
        <f t="shared" si="70"/>
        <v>6.1952833333333235E-2</v>
      </c>
      <c r="AP88" s="166">
        <f t="shared" si="70"/>
        <v>6.1952833333333235E-2</v>
      </c>
      <c r="AQ88" s="166">
        <f t="shared" si="70"/>
        <v>6.1952833333333235E-2</v>
      </c>
      <c r="AR88" s="166">
        <f t="shared" si="70"/>
        <v>6.1952833333333235E-2</v>
      </c>
      <c r="AS88" s="166">
        <f t="shared" si="70"/>
        <v>6.1952833333333235E-2</v>
      </c>
      <c r="AT88" s="166">
        <f t="shared" si="70"/>
        <v>6.1952833333333235E-2</v>
      </c>
      <c r="AU88" s="166">
        <f t="shared" si="70"/>
        <v>6.1952833333333235E-2</v>
      </c>
      <c r="AV88" s="166">
        <f t="shared" si="70"/>
        <v>6.1952833333333235E-2</v>
      </c>
      <c r="AW88" s="166">
        <f t="shared" si="70"/>
        <v>6.1952833333333235E-2</v>
      </c>
      <c r="AX88" s="166">
        <f t="shared" si="70"/>
        <v>6.1952833333333235E-2</v>
      </c>
      <c r="AY88" s="166">
        <f t="shared" si="70"/>
        <v>6.1952833333333235E-2</v>
      </c>
      <c r="AZ88" s="166">
        <f t="shared" si="70"/>
        <v>6.1952833333333235E-2</v>
      </c>
      <c r="BA88" s="166">
        <f t="shared" si="70"/>
        <v>6.1952833333333235E-2</v>
      </c>
      <c r="BB88" s="166">
        <f t="shared" si="70"/>
        <v>6.1952833333333235E-2</v>
      </c>
      <c r="BC88" s="166">
        <f t="shared" si="70"/>
        <v>6.1952833333333235E-2</v>
      </c>
      <c r="BD88" s="166">
        <f t="shared" si="70"/>
        <v>6.1952833333333235E-2</v>
      </c>
      <c r="BE88" s="166">
        <f t="shared" si="70"/>
        <v>6.1952833333333235E-2</v>
      </c>
      <c r="BF88" s="166">
        <f t="shared" si="70"/>
        <v>6.1952833333333235E-2</v>
      </c>
      <c r="BG88" s="166">
        <f t="shared" si="70"/>
        <v>6.1952833333333235E-2</v>
      </c>
      <c r="BH88" s="166">
        <f t="shared" si="70"/>
        <v>6.1952833333333235E-2</v>
      </c>
      <c r="BI88" s="166">
        <f t="shared" si="70"/>
        <v>6.1952833333333235E-2</v>
      </c>
      <c r="BJ88" s="166">
        <f t="shared" si="70"/>
        <v>6.1952833333333235E-2</v>
      </c>
      <c r="BK88" s="166">
        <f t="shared" si="70"/>
        <v>6.1952833333333235E-2</v>
      </c>
      <c r="BL88" s="166">
        <f t="shared" si="70"/>
        <v>6.1952833333333235E-2</v>
      </c>
      <c r="BM88" s="166">
        <f t="shared" si="70"/>
        <v>6.1952833333333235E-2</v>
      </c>
      <c r="BN88" s="166">
        <f t="shared" si="70"/>
        <v>6.1952833333333235E-2</v>
      </c>
      <c r="BO88" s="166">
        <f t="shared" si="70"/>
        <v>6.1952833333333235E-2</v>
      </c>
      <c r="BP88" s="166">
        <f t="shared" si="70"/>
        <v>6.1952833333333235E-2</v>
      </c>
      <c r="BQ88" s="166">
        <f t="shared" si="70"/>
        <v>6.1952833333333235E-2</v>
      </c>
      <c r="BR88" s="166">
        <f t="shared" si="70"/>
        <v>6.1952833333333235E-2</v>
      </c>
      <c r="BS88" s="166">
        <f t="shared" si="70"/>
        <v>6.1952833333333235E-2</v>
      </c>
      <c r="BT88" s="166">
        <f t="shared" si="70"/>
        <v>6.1952833333333235E-2</v>
      </c>
      <c r="BU88" s="166">
        <f t="shared" si="70"/>
        <v>6.1952833333333235E-2</v>
      </c>
      <c r="BV88" s="166">
        <f t="shared" si="70"/>
        <v>6.1952833333333235E-2</v>
      </c>
      <c r="BW88" s="166">
        <f t="shared" si="70"/>
        <v>6.1952833333333235E-2</v>
      </c>
      <c r="BX88" s="166">
        <f t="shared" si="70"/>
        <v>6.1952833333333235E-2</v>
      </c>
      <c r="BY88" s="166">
        <f t="shared" si="70"/>
        <v>6.1952833333333679E-2</v>
      </c>
      <c r="BZ88" s="166">
        <f t="shared" si="70"/>
        <v>6.1952833333333679E-2</v>
      </c>
      <c r="CA88" s="166">
        <f t="shared" si="70"/>
        <v>6.1952833333333679E-2</v>
      </c>
      <c r="CB88" s="166">
        <f t="shared" si="70"/>
        <v>6.1952833333333679E-2</v>
      </c>
      <c r="CC88" s="166">
        <f t="shared" si="70"/>
        <v>6.1952833333333679E-2</v>
      </c>
      <c r="CD88" s="166">
        <f t="shared" si="70"/>
        <v>6.1952833333333679E-2</v>
      </c>
      <c r="CE88" s="166">
        <f t="shared" si="70"/>
        <v>6.1952833333333679E-2</v>
      </c>
      <c r="CF88" s="166">
        <f t="shared" si="70"/>
        <v>6.1952833333333679E-2</v>
      </c>
      <c r="CG88" s="166">
        <f t="shared" si="70"/>
        <v>6.1952833333333679E-2</v>
      </c>
      <c r="CH88" s="166">
        <f t="shared" si="70"/>
        <v>6.1952833333333679E-2</v>
      </c>
      <c r="CI88" s="166">
        <f t="shared" ref="CI88:CZ88" si="71">CI$54</f>
        <v>6.1952833333333679E-2</v>
      </c>
      <c r="CJ88" s="166">
        <f t="shared" si="71"/>
        <v>6.1952833333333679E-2</v>
      </c>
      <c r="CK88" s="166">
        <f t="shared" si="71"/>
        <v>6.1952833333333679E-2</v>
      </c>
      <c r="CL88" s="166">
        <f t="shared" si="71"/>
        <v>6.1952833333333679E-2</v>
      </c>
      <c r="CM88" s="166">
        <f t="shared" si="71"/>
        <v>6.1952833333333679E-2</v>
      </c>
      <c r="CN88" s="166">
        <f t="shared" si="71"/>
        <v>6.1952833333333679E-2</v>
      </c>
      <c r="CO88" s="166">
        <f t="shared" si="71"/>
        <v>6.1952833333333679E-2</v>
      </c>
      <c r="CP88" s="166">
        <f t="shared" si="71"/>
        <v>6.1952833333333679E-2</v>
      </c>
      <c r="CQ88" s="166">
        <f t="shared" si="71"/>
        <v>6.1952833333333679E-2</v>
      </c>
      <c r="CR88" s="166">
        <f t="shared" si="71"/>
        <v>6.1952833333333679E-2</v>
      </c>
      <c r="CS88" s="166">
        <f t="shared" si="71"/>
        <v>6.1952833333333679E-2</v>
      </c>
      <c r="CT88" s="166">
        <f t="shared" si="71"/>
        <v>6.1952833333333679E-2</v>
      </c>
      <c r="CU88" s="166">
        <f t="shared" si="71"/>
        <v>6.1952833333333679E-2</v>
      </c>
      <c r="CV88" s="166">
        <f t="shared" si="71"/>
        <v>6.1952833333333679E-2</v>
      </c>
      <c r="CW88" s="166">
        <f t="shared" si="71"/>
        <v>6.1952833333333679E-2</v>
      </c>
      <c r="CX88" s="166">
        <f t="shared" si="71"/>
        <v>6.1952833333333679E-2</v>
      </c>
      <c r="CY88" s="166">
        <f t="shared" si="71"/>
        <v>6.1952833333333679E-2</v>
      </c>
      <c r="CZ88" s="175">
        <f t="shared" si="71"/>
        <v>6.1952833333333679E-2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72">$E$70</f>
        <v>1.4558333333333333</v>
      </c>
      <c r="X89" s="121">
        <f t="shared" si="72"/>
        <v>1.4558333333333333</v>
      </c>
      <c r="Y89" s="121">
        <f t="shared" si="72"/>
        <v>1.4558333333333333</v>
      </c>
      <c r="Z89" s="121">
        <f t="shared" si="72"/>
        <v>1.4558333333333333</v>
      </c>
      <c r="AA89" s="121">
        <f t="shared" si="72"/>
        <v>1.4558333333333333</v>
      </c>
      <c r="AB89" s="121">
        <f t="shared" si="72"/>
        <v>1.4558333333333333</v>
      </c>
      <c r="AC89" s="121">
        <f t="shared" si="72"/>
        <v>1.4558333333333333</v>
      </c>
      <c r="AD89" s="121">
        <f t="shared" si="72"/>
        <v>1.4558333333333333</v>
      </c>
      <c r="AE89" s="121">
        <f t="shared" si="72"/>
        <v>1.4558333333333333</v>
      </c>
      <c r="AF89" s="121">
        <f t="shared" si="72"/>
        <v>1.4558333333333333</v>
      </c>
      <c r="AG89" s="121">
        <f t="shared" si="72"/>
        <v>1.4558333333333333</v>
      </c>
      <c r="AH89" s="121">
        <f t="shared" si="72"/>
        <v>1.4558333333333333</v>
      </c>
      <c r="AI89" s="121">
        <f t="shared" si="72"/>
        <v>1.4558333333333333</v>
      </c>
      <c r="AJ89" s="121">
        <f t="shared" si="72"/>
        <v>1.4558333333333333</v>
      </c>
      <c r="AK89" s="121">
        <f t="shared" si="72"/>
        <v>1.4558333333333333</v>
      </c>
      <c r="AL89" s="121">
        <f t="shared" si="72"/>
        <v>1.4558333333333333</v>
      </c>
      <c r="AM89" s="121">
        <f t="shared" si="72"/>
        <v>1.4558333333333333</v>
      </c>
      <c r="AN89" s="121">
        <f t="shared" si="72"/>
        <v>1.4558333333333333</v>
      </c>
      <c r="AO89" s="121">
        <f t="shared" si="72"/>
        <v>1.4558333333333333</v>
      </c>
      <c r="AP89" s="121">
        <f t="shared" si="72"/>
        <v>1.4558333333333333</v>
      </c>
      <c r="AQ89" s="121">
        <f t="shared" si="72"/>
        <v>1.4558333333333333</v>
      </c>
      <c r="AR89" s="121">
        <f t="shared" si="72"/>
        <v>1.4558333333333333</v>
      </c>
      <c r="AS89" s="121">
        <f t="shared" si="72"/>
        <v>1.4558333333333333</v>
      </c>
      <c r="AT89" s="121">
        <f t="shared" si="72"/>
        <v>1.4558333333333333</v>
      </c>
      <c r="AU89" s="121">
        <f t="shared" si="72"/>
        <v>1.4558333333333333</v>
      </c>
      <c r="AV89" s="121">
        <f t="shared" si="72"/>
        <v>1.4558333333333333</v>
      </c>
      <c r="AW89" s="121">
        <f t="shared" si="72"/>
        <v>1.4558333333333333</v>
      </c>
      <c r="AX89" s="121">
        <f t="shared" si="72"/>
        <v>1.4558333333333333</v>
      </c>
      <c r="AY89" s="121">
        <f t="shared" si="72"/>
        <v>1.4558333333333333</v>
      </c>
      <c r="AZ89" s="121">
        <f t="shared" si="72"/>
        <v>1.4558333333333333</v>
      </c>
      <c r="BA89" s="121">
        <f t="shared" si="72"/>
        <v>1.4558333333333333</v>
      </c>
      <c r="BB89" s="121">
        <f t="shared" si="72"/>
        <v>1.4558333333333333</v>
      </c>
      <c r="BC89" s="121">
        <f t="shared" si="72"/>
        <v>1.4558333333333333</v>
      </c>
      <c r="BD89" s="121">
        <f t="shared" si="72"/>
        <v>1.4558333333333333</v>
      </c>
      <c r="BE89" s="121">
        <f t="shared" si="72"/>
        <v>1.4558333333333333</v>
      </c>
      <c r="BF89" s="121">
        <f t="shared" si="72"/>
        <v>1.4558333333333333</v>
      </c>
      <c r="BG89" s="121">
        <f t="shared" si="72"/>
        <v>1.4558333333333333</v>
      </c>
      <c r="BH89" s="121">
        <f t="shared" si="72"/>
        <v>1.4558333333333333</v>
      </c>
      <c r="BI89" s="121">
        <f t="shared" si="72"/>
        <v>1.4558333333333333</v>
      </c>
      <c r="BJ89" s="121">
        <f t="shared" si="72"/>
        <v>1.4558333333333333</v>
      </c>
      <c r="BK89" s="121">
        <f t="shared" si="72"/>
        <v>1.4558333333333333</v>
      </c>
      <c r="BL89" s="121">
        <f t="shared" si="72"/>
        <v>1.4558333333333333</v>
      </c>
      <c r="BM89" s="121">
        <f t="shared" si="72"/>
        <v>1.4558333333333333</v>
      </c>
      <c r="BN89" s="121">
        <f t="shared" si="72"/>
        <v>1.4558333333333333</v>
      </c>
      <c r="BO89" s="121">
        <f t="shared" si="72"/>
        <v>1.4558333333333333</v>
      </c>
      <c r="BP89" s="121">
        <f t="shared" si="72"/>
        <v>1.4558333333333333</v>
      </c>
      <c r="BQ89" s="121">
        <f t="shared" si="72"/>
        <v>1.4558333333333333</v>
      </c>
      <c r="BR89" s="121">
        <f t="shared" si="72"/>
        <v>1.4558333333333333</v>
      </c>
      <c r="BS89" s="121">
        <f t="shared" si="72"/>
        <v>1.4558333333333333</v>
      </c>
      <c r="BT89" s="121">
        <f t="shared" si="72"/>
        <v>1.4558333333333333</v>
      </c>
      <c r="BU89" s="121">
        <f t="shared" si="72"/>
        <v>1.4558333333333333</v>
      </c>
      <c r="BV89" s="121">
        <f t="shared" si="72"/>
        <v>1.4558333333333333</v>
      </c>
      <c r="BW89" s="121">
        <f t="shared" si="72"/>
        <v>1.4558333333333333</v>
      </c>
      <c r="BX89" s="121">
        <f t="shared" si="72"/>
        <v>1.4558333333333333</v>
      </c>
      <c r="BY89" s="121">
        <f t="shared" si="72"/>
        <v>1.4558333333333333</v>
      </c>
      <c r="BZ89" s="121">
        <f t="shared" si="72"/>
        <v>1.4558333333333333</v>
      </c>
      <c r="CA89" s="121">
        <f t="shared" si="72"/>
        <v>1.4558333333333333</v>
      </c>
      <c r="CB89" s="121">
        <f t="shared" si="72"/>
        <v>1.4558333333333333</v>
      </c>
      <c r="CC89" s="121">
        <f t="shared" si="72"/>
        <v>1.4558333333333333</v>
      </c>
      <c r="CD89" s="121">
        <f t="shared" si="72"/>
        <v>1.4558333333333333</v>
      </c>
      <c r="CE89" s="121">
        <f t="shared" si="72"/>
        <v>1.4558333333333333</v>
      </c>
      <c r="CF89" s="121">
        <f t="shared" si="72"/>
        <v>1.4558333333333333</v>
      </c>
      <c r="CG89" s="121">
        <f t="shared" si="72"/>
        <v>1.4558333333333333</v>
      </c>
      <c r="CH89" s="121">
        <f t="shared" si="72"/>
        <v>1.4558333333333333</v>
      </c>
      <c r="CI89" s="121">
        <f t="shared" ref="CI89:CZ89" si="73">$E$70</f>
        <v>1.4558333333333333</v>
      </c>
      <c r="CJ89" s="121">
        <f t="shared" si="73"/>
        <v>1.4558333333333333</v>
      </c>
      <c r="CK89" s="121">
        <f t="shared" si="73"/>
        <v>1.4558333333333333</v>
      </c>
      <c r="CL89" s="121">
        <f t="shared" si="73"/>
        <v>1.4558333333333333</v>
      </c>
      <c r="CM89" s="121">
        <f t="shared" si="73"/>
        <v>1.4558333333333333</v>
      </c>
      <c r="CN89" s="121">
        <f t="shared" si="73"/>
        <v>1.4558333333333333</v>
      </c>
      <c r="CO89" s="121">
        <f t="shared" si="73"/>
        <v>1.4558333333333333</v>
      </c>
      <c r="CP89" s="121">
        <f t="shared" si="73"/>
        <v>1.4558333333333333</v>
      </c>
      <c r="CQ89" s="121">
        <f t="shared" si="73"/>
        <v>1.4558333333333333</v>
      </c>
      <c r="CR89" s="121">
        <f t="shared" si="73"/>
        <v>1.4558333333333333</v>
      </c>
      <c r="CS89" s="121">
        <f t="shared" si="73"/>
        <v>1.4558333333333333</v>
      </c>
      <c r="CT89" s="121">
        <f t="shared" si="73"/>
        <v>1.4558333333333333</v>
      </c>
      <c r="CU89" s="121">
        <f t="shared" si="73"/>
        <v>1.4558333333333333</v>
      </c>
      <c r="CV89" s="121">
        <f t="shared" si="73"/>
        <v>1.4558333333333333</v>
      </c>
      <c r="CW89" s="121">
        <f t="shared" si="73"/>
        <v>1.4558333333333333</v>
      </c>
      <c r="CX89" s="121">
        <f t="shared" si="73"/>
        <v>1.4558333333333333</v>
      </c>
      <c r="CY89" s="121">
        <f t="shared" si="73"/>
        <v>1.4558333333333333</v>
      </c>
      <c r="CZ89" s="160">
        <f t="shared" si="73"/>
        <v>1.4558333333333333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1.5683994999999999</v>
      </c>
      <c r="M90" s="152">
        <f>M88+M89</f>
        <v>1.5350661666666667</v>
      </c>
      <c r="N90" s="152">
        <f>N88+N89</f>
        <v>1.5350661666666667</v>
      </c>
      <c r="O90" s="121"/>
      <c r="P90" s="152">
        <f>P88+P89</f>
        <v>1.5350661587433834</v>
      </c>
      <c r="Q90" s="152">
        <f>Q88+Q89</f>
        <v>1.5350661666666667</v>
      </c>
      <c r="R90" s="121"/>
      <c r="S90" s="152">
        <f>S88+S89</f>
        <v>1.5350661587433834</v>
      </c>
      <c r="T90" s="152">
        <f>T88+T89</f>
        <v>1.5350661666666667</v>
      </c>
      <c r="U90" s="152">
        <f>U88+U89</f>
        <v>1.5350661666666667</v>
      </c>
      <c r="V90" s="121"/>
      <c r="W90" s="152">
        <f t="shared" ref="W90:CH90" si="74">W88+W89</f>
        <v>1.5350661587433834</v>
      </c>
      <c r="X90" s="152">
        <f t="shared" si="74"/>
        <v>1.5350661666666667</v>
      </c>
      <c r="Y90" s="152">
        <f t="shared" si="74"/>
        <v>1.5177861666666668</v>
      </c>
      <c r="Z90" s="152">
        <f t="shared" si="74"/>
        <v>1.5177861666666668</v>
      </c>
      <c r="AA90" s="152">
        <f t="shared" si="74"/>
        <v>1.5177861666666665</v>
      </c>
      <c r="AB90" s="152">
        <f t="shared" si="74"/>
        <v>1.5177861666666665</v>
      </c>
      <c r="AC90" s="152">
        <f t="shared" si="74"/>
        <v>1.5177861666666665</v>
      </c>
      <c r="AD90" s="152">
        <f t="shared" si="74"/>
        <v>1.5177861666666665</v>
      </c>
      <c r="AE90" s="152">
        <f t="shared" si="74"/>
        <v>1.5177861666666665</v>
      </c>
      <c r="AF90" s="152">
        <f t="shared" si="74"/>
        <v>1.5177861666666665</v>
      </c>
      <c r="AG90" s="152">
        <f t="shared" si="74"/>
        <v>1.5177861666666665</v>
      </c>
      <c r="AH90" s="152">
        <f t="shared" si="74"/>
        <v>1.5177861666666665</v>
      </c>
      <c r="AI90" s="152">
        <f t="shared" si="74"/>
        <v>1.5177861666666665</v>
      </c>
      <c r="AJ90" s="152">
        <f t="shared" si="74"/>
        <v>1.5177861666666665</v>
      </c>
      <c r="AK90" s="152">
        <f t="shared" si="74"/>
        <v>1.5177861666666665</v>
      </c>
      <c r="AL90" s="152">
        <f t="shared" si="74"/>
        <v>1.5177861666666665</v>
      </c>
      <c r="AM90" s="152">
        <f t="shared" si="74"/>
        <v>1.5177861666666665</v>
      </c>
      <c r="AN90" s="152">
        <f t="shared" si="74"/>
        <v>1.5177861666666665</v>
      </c>
      <c r="AO90" s="152">
        <f t="shared" si="74"/>
        <v>1.5177861666666665</v>
      </c>
      <c r="AP90" s="152">
        <f t="shared" si="74"/>
        <v>1.5177861666666665</v>
      </c>
      <c r="AQ90" s="152">
        <f t="shared" si="74"/>
        <v>1.5177861666666665</v>
      </c>
      <c r="AR90" s="152">
        <f t="shared" si="74"/>
        <v>1.5177861666666665</v>
      </c>
      <c r="AS90" s="152">
        <f t="shared" si="74"/>
        <v>1.5177861666666665</v>
      </c>
      <c r="AT90" s="152">
        <f t="shared" si="74"/>
        <v>1.5177861666666665</v>
      </c>
      <c r="AU90" s="152">
        <f t="shared" si="74"/>
        <v>1.5177861666666665</v>
      </c>
      <c r="AV90" s="152">
        <f t="shared" si="74"/>
        <v>1.5177861666666665</v>
      </c>
      <c r="AW90" s="152">
        <f t="shared" si="74"/>
        <v>1.5177861666666665</v>
      </c>
      <c r="AX90" s="152">
        <f t="shared" si="74"/>
        <v>1.5177861666666665</v>
      </c>
      <c r="AY90" s="152">
        <f t="shared" si="74"/>
        <v>1.5177861666666665</v>
      </c>
      <c r="AZ90" s="152">
        <f t="shared" si="74"/>
        <v>1.5177861666666665</v>
      </c>
      <c r="BA90" s="152">
        <f t="shared" si="74"/>
        <v>1.5177861666666665</v>
      </c>
      <c r="BB90" s="152">
        <f t="shared" si="74"/>
        <v>1.5177861666666665</v>
      </c>
      <c r="BC90" s="152">
        <f t="shared" si="74"/>
        <v>1.5177861666666665</v>
      </c>
      <c r="BD90" s="152">
        <f t="shared" si="74"/>
        <v>1.5177861666666665</v>
      </c>
      <c r="BE90" s="152">
        <f t="shared" si="74"/>
        <v>1.5177861666666665</v>
      </c>
      <c r="BF90" s="152">
        <f t="shared" si="74"/>
        <v>1.5177861666666665</v>
      </c>
      <c r="BG90" s="152">
        <f t="shared" si="74"/>
        <v>1.5177861666666665</v>
      </c>
      <c r="BH90" s="152">
        <f t="shared" si="74"/>
        <v>1.5177861666666665</v>
      </c>
      <c r="BI90" s="152">
        <f t="shared" si="74"/>
        <v>1.5177861666666665</v>
      </c>
      <c r="BJ90" s="152">
        <f t="shared" si="74"/>
        <v>1.5177861666666665</v>
      </c>
      <c r="BK90" s="152">
        <f t="shared" si="74"/>
        <v>1.5177861666666665</v>
      </c>
      <c r="BL90" s="152">
        <f t="shared" si="74"/>
        <v>1.5177861666666665</v>
      </c>
      <c r="BM90" s="152">
        <f t="shared" si="74"/>
        <v>1.5177861666666665</v>
      </c>
      <c r="BN90" s="152">
        <f t="shared" si="74"/>
        <v>1.5177861666666665</v>
      </c>
      <c r="BO90" s="152">
        <f t="shared" si="74"/>
        <v>1.5177861666666665</v>
      </c>
      <c r="BP90" s="152">
        <f t="shared" si="74"/>
        <v>1.5177861666666665</v>
      </c>
      <c r="BQ90" s="152">
        <f t="shared" si="74"/>
        <v>1.5177861666666665</v>
      </c>
      <c r="BR90" s="152">
        <f t="shared" si="74"/>
        <v>1.5177861666666665</v>
      </c>
      <c r="BS90" s="152">
        <f t="shared" si="74"/>
        <v>1.5177861666666665</v>
      </c>
      <c r="BT90" s="152">
        <f t="shared" si="74"/>
        <v>1.5177861666666665</v>
      </c>
      <c r="BU90" s="152">
        <f t="shared" si="74"/>
        <v>1.5177861666666665</v>
      </c>
      <c r="BV90" s="152">
        <f t="shared" si="74"/>
        <v>1.5177861666666665</v>
      </c>
      <c r="BW90" s="152">
        <f t="shared" si="74"/>
        <v>1.5177861666666665</v>
      </c>
      <c r="BX90" s="152">
        <f t="shared" si="74"/>
        <v>1.5177861666666665</v>
      </c>
      <c r="BY90" s="152">
        <f t="shared" si="74"/>
        <v>1.517786166666667</v>
      </c>
      <c r="BZ90" s="152">
        <f t="shared" si="74"/>
        <v>1.517786166666667</v>
      </c>
      <c r="CA90" s="152">
        <f t="shared" si="74"/>
        <v>1.517786166666667</v>
      </c>
      <c r="CB90" s="152">
        <f t="shared" si="74"/>
        <v>1.517786166666667</v>
      </c>
      <c r="CC90" s="152">
        <f t="shared" si="74"/>
        <v>1.517786166666667</v>
      </c>
      <c r="CD90" s="152">
        <f t="shared" si="74"/>
        <v>1.517786166666667</v>
      </c>
      <c r="CE90" s="152">
        <f t="shared" si="74"/>
        <v>1.517786166666667</v>
      </c>
      <c r="CF90" s="152">
        <f t="shared" si="74"/>
        <v>1.517786166666667</v>
      </c>
      <c r="CG90" s="152">
        <f t="shared" si="74"/>
        <v>1.517786166666667</v>
      </c>
      <c r="CH90" s="152">
        <f t="shared" si="74"/>
        <v>1.517786166666667</v>
      </c>
      <c r="CI90" s="152">
        <f t="shared" ref="CI90:CZ90" si="75">CI88+CI89</f>
        <v>1.517786166666667</v>
      </c>
      <c r="CJ90" s="152">
        <f t="shared" si="75"/>
        <v>1.517786166666667</v>
      </c>
      <c r="CK90" s="152">
        <f t="shared" si="75"/>
        <v>1.517786166666667</v>
      </c>
      <c r="CL90" s="152">
        <f t="shared" si="75"/>
        <v>1.517786166666667</v>
      </c>
      <c r="CM90" s="152">
        <f t="shared" si="75"/>
        <v>1.517786166666667</v>
      </c>
      <c r="CN90" s="152">
        <f t="shared" si="75"/>
        <v>1.517786166666667</v>
      </c>
      <c r="CO90" s="152">
        <f t="shared" si="75"/>
        <v>1.517786166666667</v>
      </c>
      <c r="CP90" s="152">
        <f t="shared" si="75"/>
        <v>1.517786166666667</v>
      </c>
      <c r="CQ90" s="152">
        <f t="shared" si="75"/>
        <v>1.517786166666667</v>
      </c>
      <c r="CR90" s="152">
        <f t="shared" si="75"/>
        <v>1.517786166666667</v>
      </c>
      <c r="CS90" s="152">
        <f t="shared" si="75"/>
        <v>1.517786166666667</v>
      </c>
      <c r="CT90" s="152">
        <f t="shared" si="75"/>
        <v>1.517786166666667</v>
      </c>
      <c r="CU90" s="152">
        <f t="shared" si="75"/>
        <v>1.517786166666667</v>
      </c>
      <c r="CV90" s="152">
        <f t="shared" si="75"/>
        <v>1.517786166666667</v>
      </c>
      <c r="CW90" s="152">
        <f t="shared" si="75"/>
        <v>1.517786166666667</v>
      </c>
      <c r="CX90" s="152">
        <f t="shared" si="75"/>
        <v>1.517786166666667</v>
      </c>
      <c r="CY90" s="152">
        <f t="shared" si="75"/>
        <v>1.517786166666667</v>
      </c>
      <c r="CZ90" s="179">
        <f t="shared" si="75"/>
        <v>1.517786166666667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1.5683994999999999</v>
      </c>
      <c r="M91" s="145">
        <f t="shared" ref="M91:BX91" si="76">M90+L91</f>
        <v>3.1034656666666667</v>
      </c>
      <c r="N91" s="145">
        <f t="shared" si="76"/>
        <v>4.6385318333333334</v>
      </c>
      <c r="O91" s="145">
        <f t="shared" si="76"/>
        <v>4.6385318333333334</v>
      </c>
      <c r="P91" s="145">
        <f t="shared" si="76"/>
        <v>6.1735979920767168</v>
      </c>
      <c r="Q91" s="145">
        <f t="shared" si="76"/>
        <v>7.7086641587433835</v>
      </c>
      <c r="R91" s="145">
        <f t="shared" si="76"/>
        <v>7.7086641587433835</v>
      </c>
      <c r="S91" s="145">
        <f t="shared" si="76"/>
        <v>9.2437303174867669</v>
      </c>
      <c r="T91" s="145">
        <f t="shared" si="76"/>
        <v>10.778796484153434</v>
      </c>
      <c r="U91" s="145">
        <f t="shared" si="76"/>
        <v>12.3138626508201</v>
      </c>
      <c r="V91" s="145">
        <f t="shared" si="76"/>
        <v>12.3138626508201</v>
      </c>
      <c r="W91" s="145">
        <f t="shared" si="76"/>
        <v>13.848928809563484</v>
      </c>
      <c r="X91" s="145">
        <f t="shared" si="76"/>
        <v>15.38399497623015</v>
      </c>
      <c r="Y91" s="145">
        <f t="shared" si="76"/>
        <v>16.901781142896816</v>
      </c>
      <c r="Z91" s="145">
        <f t="shared" si="76"/>
        <v>18.419567309563483</v>
      </c>
      <c r="AA91" s="145">
        <f t="shared" si="76"/>
        <v>19.93735347623015</v>
      </c>
      <c r="AB91" s="145">
        <f t="shared" si="76"/>
        <v>21.455139642896818</v>
      </c>
      <c r="AC91" s="145">
        <f t="shared" si="76"/>
        <v>22.972925809563485</v>
      </c>
      <c r="AD91" s="145">
        <f t="shared" si="76"/>
        <v>24.490711976230152</v>
      </c>
      <c r="AE91" s="145">
        <f t="shared" si="76"/>
        <v>26.008498142896819</v>
      </c>
      <c r="AF91" s="145">
        <f t="shared" si="76"/>
        <v>27.526284309563486</v>
      </c>
      <c r="AG91" s="145">
        <f t="shared" si="76"/>
        <v>29.044070476230154</v>
      </c>
      <c r="AH91" s="145">
        <f t="shared" si="76"/>
        <v>30.561856642896821</v>
      </c>
      <c r="AI91" s="145">
        <f t="shared" si="76"/>
        <v>32.079642809563488</v>
      </c>
      <c r="AJ91" s="145">
        <f t="shared" si="76"/>
        <v>33.597428976230155</v>
      </c>
      <c r="AK91" s="145">
        <f t="shared" si="76"/>
        <v>35.115215142896822</v>
      </c>
      <c r="AL91" s="145">
        <f t="shared" si="76"/>
        <v>36.63300130956349</v>
      </c>
      <c r="AM91" s="145">
        <f t="shared" si="76"/>
        <v>38.150787476230157</v>
      </c>
      <c r="AN91" s="145">
        <f t="shared" si="76"/>
        <v>39.668573642896824</v>
      </c>
      <c r="AO91" s="145">
        <f t="shared" si="76"/>
        <v>41.186359809563491</v>
      </c>
      <c r="AP91" s="145">
        <f t="shared" si="76"/>
        <v>42.704145976230159</v>
      </c>
      <c r="AQ91" s="145">
        <f t="shared" si="76"/>
        <v>44.221932142896826</v>
      </c>
      <c r="AR91" s="145">
        <f t="shared" si="76"/>
        <v>45.739718309563493</v>
      </c>
      <c r="AS91" s="145">
        <f t="shared" si="76"/>
        <v>47.25750447623016</v>
      </c>
      <c r="AT91" s="145">
        <f t="shared" si="76"/>
        <v>48.775290642896827</v>
      </c>
      <c r="AU91" s="145">
        <f t="shared" si="76"/>
        <v>50.293076809563495</v>
      </c>
      <c r="AV91" s="145">
        <f t="shared" si="76"/>
        <v>51.810862976230162</v>
      </c>
      <c r="AW91" s="145">
        <f t="shared" si="76"/>
        <v>53.328649142896829</v>
      </c>
      <c r="AX91" s="145">
        <f t="shared" si="76"/>
        <v>54.846435309563496</v>
      </c>
      <c r="AY91" s="145">
        <f t="shared" si="76"/>
        <v>56.364221476230163</v>
      </c>
      <c r="AZ91" s="145">
        <f t="shared" si="76"/>
        <v>57.882007642896831</v>
      </c>
      <c r="BA91" s="145">
        <f t="shared" si="76"/>
        <v>59.399793809563498</v>
      </c>
      <c r="BB91" s="145">
        <f t="shared" si="76"/>
        <v>60.917579976230165</v>
      </c>
      <c r="BC91" s="145">
        <f t="shared" si="76"/>
        <v>62.435366142896832</v>
      </c>
      <c r="BD91" s="145">
        <f t="shared" si="76"/>
        <v>63.9531523095635</v>
      </c>
      <c r="BE91" s="145">
        <f t="shared" si="76"/>
        <v>65.47093847623016</v>
      </c>
      <c r="BF91" s="145">
        <f t="shared" si="76"/>
        <v>66.988724642896827</v>
      </c>
      <c r="BG91" s="145">
        <f t="shared" si="76"/>
        <v>68.506510809563494</v>
      </c>
      <c r="BH91" s="145">
        <f t="shared" si="76"/>
        <v>70.024296976230161</v>
      </c>
      <c r="BI91" s="145">
        <f t="shared" si="76"/>
        <v>71.542083142896828</v>
      </c>
      <c r="BJ91" s="145">
        <f t="shared" si="76"/>
        <v>73.059869309563496</v>
      </c>
      <c r="BK91" s="145">
        <f t="shared" si="76"/>
        <v>74.577655476230163</v>
      </c>
      <c r="BL91" s="145">
        <f t="shared" si="76"/>
        <v>76.09544164289683</v>
      </c>
      <c r="BM91" s="145">
        <f t="shared" si="76"/>
        <v>77.613227809563497</v>
      </c>
      <c r="BN91" s="145">
        <f t="shared" si="76"/>
        <v>79.131013976230165</v>
      </c>
      <c r="BO91" s="145">
        <f t="shared" si="76"/>
        <v>80.648800142896832</v>
      </c>
      <c r="BP91" s="145">
        <f t="shared" si="76"/>
        <v>82.166586309563499</v>
      </c>
      <c r="BQ91" s="145">
        <f t="shared" si="76"/>
        <v>83.684372476230166</v>
      </c>
      <c r="BR91" s="145">
        <f t="shared" si="76"/>
        <v>85.202158642896833</v>
      </c>
      <c r="BS91" s="145">
        <f t="shared" si="76"/>
        <v>86.719944809563501</v>
      </c>
      <c r="BT91" s="145">
        <f t="shared" si="76"/>
        <v>88.237730976230168</v>
      </c>
      <c r="BU91" s="145">
        <f t="shared" si="76"/>
        <v>89.755517142896835</v>
      </c>
      <c r="BV91" s="145">
        <f t="shared" si="76"/>
        <v>91.273303309563502</v>
      </c>
      <c r="BW91" s="145">
        <f t="shared" si="76"/>
        <v>92.791089476230169</v>
      </c>
      <c r="BX91" s="145">
        <f t="shared" si="76"/>
        <v>94.308875642896837</v>
      </c>
      <c r="BY91" s="145">
        <f t="shared" ref="BY91:CZ91" si="77">BY90+BX91</f>
        <v>95.826661809563504</v>
      </c>
      <c r="BZ91" s="145">
        <f t="shared" si="77"/>
        <v>97.344447976230171</v>
      </c>
      <c r="CA91" s="145">
        <f t="shared" si="77"/>
        <v>98.862234142896838</v>
      </c>
      <c r="CB91" s="145">
        <f t="shared" si="77"/>
        <v>100.38002030956351</v>
      </c>
      <c r="CC91" s="145">
        <f t="shared" si="77"/>
        <v>101.89780647623017</v>
      </c>
      <c r="CD91" s="145">
        <f t="shared" si="77"/>
        <v>103.41559264289684</v>
      </c>
      <c r="CE91" s="145">
        <f t="shared" si="77"/>
        <v>104.93337880956351</v>
      </c>
      <c r="CF91" s="145">
        <f t="shared" si="77"/>
        <v>106.45116497623017</v>
      </c>
      <c r="CG91" s="145">
        <f t="shared" si="77"/>
        <v>107.96895114289684</v>
      </c>
      <c r="CH91" s="145">
        <f t="shared" si="77"/>
        <v>109.48673730956351</v>
      </c>
      <c r="CI91" s="145">
        <f t="shared" si="77"/>
        <v>111.00452347623018</v>
      </c>
      <c r="CJ91" s="145">
        <f t="shared" si="77"/>
        <v>112.52230964289684</v>
      </c>
      <c r="CK91" s="145">
        <f t="shared" si="77"/>
        <v>114.04009580956351</v>
      </c>
      <c r="CL91" s="145">
        <f t="shared" si="77"/>
        <v>115.55788197623018</v>
      </c>
      <c r="CM91" s="145">
        <f t="shared" si="77"/>
        <v>117.07566814289684</v>
      </c>
      <c r="CN91" s="145">
        <f t="shared" si="77"/>
        <v>118.59345430956351</v>
      </c>
      <c r="CO91" s="145">
        <f t="shared" si="77"/>
        <v>120.11124047623018</v>
      </c>
      <c r="CP91" s="145">
        <f t="shared" si="77"/>
        <v>121.62902664289685</v>
      </c>
      <c r="CQ91" s="145">
        <f t="shared" si="77"/>
        <v>123.14681280956351</v>
      </c>
      <c r="CR91" s="145">
        <f t="shared" si="77"/>
        <v>124.66459897623018</v>
      </c>
      <c r="CS91" s="145">
        <f t="shared" si="77"/>
        <v>126.18238514289685</v>
      </c>
      <c r="CT91" s="145">
        <f t="shared" si="77"/>
        <v>127.70017130956352</v>
      </c>
      <c r="CU91" s="145">
        <f t="shared" si="77"/>
        <v>129.21795747623017</v>
      </c>
      <c r="CV91" s="145">
        <f t="shared" si="77"/>
        <v>130.73574364289684</v>
      </c>
      <c r="CW91" s="145">
        <f t="shared" si="77"/>
        <v>132.2535298095635</v>
      </c>
      <c r="CX91" s="145">
        <f t="shared" si="77"/>
        <v>133.77131597623017</v>
      </c>
      <c r="CY91" s="145">
        <f t="shared" si="77"/>
        <v>135.28910214289684</v>
      </c>
      <c r="CZ91" s="164">
        <f t="shared" si="77"/>
        <v>136.8068883095635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78">F83</f>
        <v>6.9444444444444447E-4</v>
      </c>
      <c r="G115" s="166">
        <f t="shared" si="78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0.83920666666666666</v>
      </c>
      <c r="M115" s="166">
        <f t="shared" ref="M115:AR115" si="79">M$45</f>
        <v>0.53829599999999989</v>
      </c>
      <c r="N115" s="166">
        <f>N$45</f>
        <v>0.53829599999999989</v>
      </c>
      <c r="O115" s="166">
        <f t="shared" ref="O115:W115" si="80">O$45</f>
        <v>0</v>
      </c>
      <c r="P115" s="166">
        <f t="shared" si="80"/>
        <v>0.42309595769040031</v>
      </c>
      <c r="Q115" s="166">
        <f t="shared" si="80"/>
        <v>0.42309600000000014</v>
      </c>
      <c r="R115" s="166">
        <f t="shared" si="80"/>
        <v>0</v>
      </c>
      <c r="S115" s="166">
        <f t="shared" si="80"/>
        <v>0.42309595769039987</v>
      </c>
      <c r="T115" s="166">
        <f t="shared" si="80"/>
        <v>0.42309600000000014</v>
      </c>
      <c r="U115" s="166">
        <f t="shared" si="80"/>
        <v>0.42309599999999969</v>
      </c>
      <c r="V115" s="166">
        <f t="shared" si="80"/>
        <v>0</v>
      </c>
      <c r="W115" s="166">
        <f t="shared" si="80"/>
        <v>0.31850396814960025</v>
      </c>
      <c r="X115" s="166">
        <f t="shared" si="79"/>
        <v>0.3185039999999999</v>
      </c>
      <c r="Y115" s="166">
        <f t="shared" si="79"/>
        <v>0.3185039999999999</v>
      </c>
      <c r="Z115" s="166">
        <f t="shared" si="79"/>
        <v>0.3185039999999999</v>
      </c>
      <c r="AA115" s="166">
        <f t="shared" si="79"/>
        <v>0.3185039999999999</v>
      </c>
      <c r="AB115" s="166">
        <f t="shared" si="79"/>
        <v>0.3185039999999999</v>
      </c>
      <c r="AC115" s="166">
        <f t="shared" si="79"/>
        <v>0.3185039999999999</v>
      </c>
      <c r="AD115" s="166">
        <f t="shared" si="79"/>
        <v>0.3185039999999999</v>
      </c>
      <c r="AE115" s="166">
        <f t="shared" si="79"/>
        <v>0.3185039999999999</v>
      </c>
      <c r="AF115" s="166">
        <f t="shared" si="79"/>
        <v>0.3185039999999999</v>
      </c>
      <c r="AG115" s="166">
        <f t="shared" si="79"/>
        <v>0.3185039999999999</v>
      </c>
      <c r="AH115" s="166">
        <f t="shared" si="79"/>
        <v>0.3185039999999999</v>
      </c>
      <c r="AI115" s="166">
        <f t="shared" si="79"/>
        <v>0.3185039999999999</v>
      </c>
      <c r="AJ115" s="166">
        <f t="shared" si="79"/>
        <v>0.31850400000000079</v>
      </c>
      <c r="AK115" s="166">
        <f t="shared" si="79"/>
        <v>0.31850400000000079</v>
      </c>
      <c r="AL115" s="166">
        <f t="shared" si="79"/>
        <v>0.31850400000000079</v>
      </c>
      <c r="AM115" s="166">
        <f t="shared" si="79"/>
        <v>0.31850400000000079</v>
      </c>
      <c r="AN115" s="166">
        <f t="shared" si="79"/>
        <v>0.31850400000000079</v>
      </c>
      <c r="AO115" s="166">
        <f t="shared" si="79"/>
        <v>0.31850400000000079</v>
      </c>
      <c r="AP115" s="166">
        <f t="shared" si="79"/>
        <v>0.31850400000000079</v>
      </c>
      <c r="AQ115" s="166">
        <f t="shared" si="79"/>
        <v>0.31850400000000079</v>
      </c>
      <c r="AR115" s="166">
        <f t="shared" si="79"/>
        <v>0.31850400000000079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81">L115*100/$C$5</f>
        <v>1.3986777777777777</v>
      </c>
      <c r="M116" s="121">
        <f t="shared" si="81"/>
        <v>0.89715999999999974</v>
      </c>
      <c r="N116" s="121">
        <f t="shared" si="81"/>
        <v>0.89715999999999974</v>
      </c>
      <c r="O116" s="121">
        <f t="shared" si="81"/>
        <v>0</v>
      </c>
      <c r="P116" s="121">
        <f t="shared" si="81"/>
        <v>0.70515992948400052</v>
      </c>
      <c r="Q116" s="121">
        <f t="shared" si="81"/>
        <v>0.70516000000000034</v>
      </c>
      <c r="R116" s="121">
        <f t="shared" si="81"/>
        <v>0</v>
      </c>
      <c r="S116" s="121">
        <f t="shared" si="81"/>
        <v>0.70515992948399975</v>
      </c>
      <c r="T116" s="121">
        <f t="shared" si="81"/>
        <v>0.70516000000000034</v>
      </c>
      <c r="U116" s="121">
        <f t="shared" si="81"/>
        <v>0.70515999999999945</v>
      </c>
      <c r="V116" s="121">
        <f t="shared" si="81"/>
        <v>0</v>
      </c>
      <c r="W116" s="121">
        <f t="shared" si="81"/>
        <v>0.53083994691600045</v>
      </c>
      <c r="X116" s="121">
        <f t="shared" si="81"/>
        <v>0.53083999999999987</v>
      </c>
      <c r="Y116" s="121">
        <f t="shared" si="81"/>
        <v>0.53083999999999987</v>
      </c>
      <c r="Z116" s="121">
        <f t="shared" si="81"/>
        <v>0.53083999999999987</v>
      </c>
      <c r="AA116" s="121">
        <f t="shared" si="81"/>
        <v>0.53083999999999987</v>
      </c>
      <c r="AB116" s="121">
        <f t="shared" si="81"/>
        <v>0.53083999999999987</v>
      </c>
      <c r="AC116" s="121">
        <f t="shared" si="81"/>
        <v>0.53083999999999987</v>
      </c>
      <c r="AD116" s="121">
        <f t="shared" si="81"/>
        <v>0.53083999999999987</v>
      </c>
      <c r="AE116" s="121">
        <f t="shared" si="81"/>
        <v>0.53083999999999987</v>
      </c>
      <c r="AF116" s="121">
        <f t="shared" si="81"/>
        <v>0.53083999999999987</v>
      </c>
      <c r="AG116" s="121">
        <f t="shared" si="81"/>
        <v>0.53083999999999987</v>
      </c>
      <c r="AH116" s="121">
        <f t="shared" si="81"/>
        <v>0.53083999999999987</v>
      </c>
      <c r="AI116" s="121">
        <f t="shared" si="81"/>
        <v>0.53083999999999987</v>
      </c>
      <c r="AJ116" s="121">
        <f t="shared" si="81"/>
        <v>0.53084000000000131</v>
      </c>
      <c r="AK116" s="121">
        <f t="shared" si="81"/>
        <v>0.53084000000000131</v>
      </c>
      <c r="AL116" s="121">
        <f t="shared" si="81"/>
        <v>0.53084000000000131</v>
      </c>
      <c r="AM116" s="121">
        <f t="shared" si="81"/>
        <v>0.53084000000000131</v>
      </c>
      <c r="AN116" s="121">
        <f t="shared" si="81"/>
        <v>0.53084000000000131</v>
      </c>
      <c r="AO116" s="121">
        <f t="shared" si="81"/>
        <v>0.53084000000000131</v>
      </c>
      <c r="AP116" s="121">
        <f t="shared" si="81"/>
        <v>0.53084000000000131</v>
      </c>
      <c r="AQ116" s="121">
        <f t="shared" si="81"/>
        <v>0.53084000000000131</v>
      </c>
      <c r="AR116" s="121">
        <f t="shared" si="81"/>
        <v>0.53084000000000131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82">$N$103</f>
        <v>92</v>
      </c>
      <c r="F117" s="159">
        <f t="shared" si="82"/>
        <v>92</v>
      </c>
      <c r="G117" s="159">
        <f t="shared" si="82"/>
        <v>92</v>
      </c>
      <c r="H117" s="159">
        <f t="shared" si="82"/>
        <v>92</v>
      </c>
      <c r="I117" s="159">
        <f t="shared" si="82"/>
        <v>92</v>
      </c>
      <c r="J117" s="159">
        <f t="shared" si="82"/>
        <v>92</v>
      </c>
      <c r="K117" s="159">
        <f t="shared" si="82"/>
        <v>92</v>
      </c>
      <c r="L117" s="121">
        <f>IF((K117-L116)&lt;$N$104,100,(K117-L116))</f>
        <v>90.601322222222223</v>
      </c>
      <c r="M117" s="121">
        <f>IF((L117-M116)&lt;$N$104,100,(L117-M116))</f>
        <v>89.704162222222223</v>
      </c>
      <c r="N117" s="121">
        <f t="shared" ref="N117:AR117" si="83">IF((M117-N116)&lt;$N$104,100,(M117-N116))</f>
        <v>88.807002222222224</v>
      </c>
      <c r="O117" s="121">
        <f t="shared" si="83"/>
        <v>88.807002222222224</v>
      </c>
      <c r="P117" s="121">
        <f t="shared" si="83"/>
        <v>88.101842292738226</v>
      </c>
      <c r="Q117" s="121">
        <f t="shared" si="83"/>
        <v>87.39668229273822</v>
      </c>
      <c r="R117" s="121">
        <f t="shared" si="83"/>
        <v>87.39668229273822</v>
      </c>
      <c r="S117" s="121">
        <f t="shared" si="83"/>
        <v>86.691522363254222</v>
      </c>
      <c r="T117" s="121">
        <f t="shared" si="83"/>
        <v>85.986362363254216</v>
      </c>
      <c r="U117" s="121">
        <f t="shared" si="83"/>
        <v>85.281202363254209</v>
      </c>
      <c r="V117" s="121">
        <f t="shared" si="83"/>
        <v>85.281202363254209</v>
      </c>
      <c r="W117" s="121">
        <f t="shared" si="83"/>
        <v>84.750362416338206</v>
      </c>
      <c r="X117" s="121">
        <f t="shared" si="83"/>
        <v>84.219522416338208</v>
      </c>
      <c r="Y117" s="121">
        <f t="shared" si="83"/>
        <v>83.68868241633821</v>
      </c>
      <c r="Z117" s="121">
        <f t="shared" si="83"/>
        <v>83.157842416338212</v>
      </c>
      <c r="AA117" s="121">
        <f t="shared" si="83"/>
        <v>82.627002416338215</v>
      </c>
      <c r="AB117" s="121">
        <f>IF((AA117-AB116)&lt;$N$104,100,(AA117-AB116))</f>
        <v>82.096162416338217</v>
      </c>
      <c r="AC117" s="121">
        <f t="shared" si="83"/>
        <v>81.565322416338219</v>
      </c>
      <c r="AD117" s="121">
        <f t="shared" si="83"/>
        <v>81.034482416338221</v>
      </c>
      <c r="AE117" s="121">
        <f t="shared" si="83"/>
        <v>80.503642416338224</v>
      </c>
      <c r="AF117" s="121">
        <f t="shared" si="83"/>
        <v>79.972802416338226</v>
      </c>
      <c r="AG117" s="121">
        <f t="shared" si="83"/>
        <v>79.441962416338228</v>
      </c>
      <c r="AH117" s="121">
        <f t="shared" si="83"/>
        <v>78.91112241633823</v>
      </c>
      <c r="AI117" s="121">
        <f t="shared" si="83"/>
        <v>78.380282416338233</v>
      </c>
      <c r="AJ117" s="121">
        <f t="shared" si="83"/>
        <v>77.849442416338235</v>
      </c>
      <c r="AK117" s="121">
        <f t="shared" si="83"/>
        <v>77.318602416338237</v>
      </c>
      <c r="AL117" s="121">
        <f t="shared" si="83"/>
        <v>76.787762416338239</v>
      </c>
      <c r="AM117" s="121">
        <f t="shared" si="83"/>
        <v>76.256922416338242</v>
      </c>
      <c r="AN117" s="121">
        <f t="shared" si="83"/>
        <v>75.726082416338244</v>
      </c>
      <c r="AO117" s="121">
        <f t="shared" si="83"/>
        <v>75.195242416338246</v>
      </c>
      <c r="AP117" s="121">
        <f t="shared" si="83"/>
        <v>74.664402416338248</v>
      </c>
      <c r="AQ117" s="121">
        <f t="shared" si="83"/>
        <v>74.133562416338251</v>
      </c>
      <c r="AR117" s="121">
        <f t="shared" si="83"/>
        <v>73.602722416338253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84">IF((P117=100),(P117-O117)/100*$C$5+$E$100,0)</f>
        <v>0</v>
      </c>
      <c r="Q118" s="145">
        <f t="shared" si="84"/>
        <v>0</v>
      </c>
      <c r="R118" s="145">
        <f t="shared" si="84"/>
        <v>0</v>
      </c>
      <c r="S118" s="145">
        <f t="shared" si="84"/>
        <v>0</v>
      </c>
      <c r="T118" s="145">
        <f t="shared" si="84"/>
        <v>0</v>
      </c>
      <c r="U118" s="145">
        <f t="shared" si="84"/>
        <v>0</v>
      </c>
      <c r="V118" s="145">
        <f t="shared" si="84"/>
        <v>0</v>
      </c>
      <c r="W118" s="145">
        <f t="shared" si="84"/>
        <v>0</v>
      </c>
      <c r="X118" s="145">
        <f t="shared" si="84"/>
        <v>0</v>
      </c>
      <c r="Y118" s="145">
        <f t="shared" si="84"/>
        <v>0</v>
      </c>
      <c r="Z118" s="145">
        <f t="shared" si="84"/>
        <v>0</v>
      </c>
      <c r="AA118" s="145">
        <f t="shared" si="84"/>
        <v>0</v>
      </c>
      <c r="AB118" s="145">
        <f t="shared" si="84"/>
        <v>0</v>
      </c>
      <c r="AC118" s="145">
        <f t="shared" si="84"/>
        <v>0</v>
      </c>
      <c r="AD118" s="145">
        <f t="shared" si="84"/>
        <v>0</v>
      </c>
      <c r="AE118" s="145">
        <f t="shared" si="84"/>
        <v>0</v>
      </c>
      <c r="AF118" s="145">
        <f t="shared" si="84"/>
        <v>0</v>
      </c>
      <c r="AG118" s="145">
        <f t="shared" si="84"/>
        <v>0</v>
      </c>
      <c r="AH118" s="145">
        <f t="shared" si="84"/>
        <v>0</v>
      </c>
      <c r="AI118" s="145">
        <f t="shared" si="84"/>
        <v>0</v>
      </c>
      <c r="AJ118" s="145">
        <f t="shared" si="84"/>
        <v>0</v>
      </c>
      <c r="AK118" s="145">
        <f t="shared" si="84"/>
        <v>0</v>
      </c>
      <c r="AL118" s="145">
        <f t="shared" si="84"/>
        <v>0</v>
      </c>
      <c r="AM118" s="145">
        <f t="shared" si="84"/>
        <v>0</v>
      </c>
      <c r="AN118" s="145">
        <f t="shared" si="84"/>
        <v>0</v>
      </c>
      <c r="AO118" s="145">
        <f t="shared" si="84"/>
        <v>0</v>
      </c>
      <c r="AP118" s="145">
        <f t="shared" si="84"/>
        <v>0</v>
      </c>
      <c r="AQ118" s="145">
        <f t="shared" si="84"/>
        <v>0</v>
      </c>
      <c r="AR118" s="145">
        <f t="shared" si="84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85">E86</f>
        <v>0</v>
      </c>
      <c r="F119" s="166">
        <f t="shared" si="85"/>
        <v>0</v>
      </c>
      <c r="G119" s="166">
        <f t="shared" si="85"/>
        <v>0</v>
      </c>
      <c r="H119" s="166">
        <f t="shared" si="85"/>
        <v>0</v>
      </c>
      <c r="I119" s="166">
        <f t="shared" si="85"/>
        <v>0</v>
      </c>
      <c r="J119" s="166">
        <f t="shared" si="85"/>
        <v>0</v>
      </c>
      <c r="K119" s="166">
        <f t="shared" si="85"/>
        <v>0</v>
      </c>
      <c r="L119" s="166">
        <f>L$48</f>
        <v>1.3192564666666668</v>
      </c>
      <c r="M119" s="166">
        <f>M$48</f>
        <v>1.0183458000000001</v>
      </c>
      <c r="N119" s="166">
        <f>N$48</f>
        <v>1.0183458000000001</v>
      </c>
      <c r="O119" s="166">
        <f t="shared" ref="O119:AR119" si="86">O$48</f>
        <v>0</v>
      </c>
      <c r="P119" s="166">
        <f t="shared" si="86"/>
        <v>0.90314570968542052</v>
      </c>
      <c r="Q119" s="166">
        <f t="shared" si="86"/>
        <v>0.90314579999999989</v>
      </c>
      <c r="R119" s="166">
        <f t="shared" si="86"/>
        <v>0</v>
      </c>
      <c r="S119" s="166">
        <f t="shared" si="86"/>
        <v>0.90314570968542007</v>
      </c>
      <c r="T119" s="166">
        <f t="shared" si="86"/>
        <v>0.90314579999999989</v>
      </c>
      <c r="U119" s="166">
        <f t="shared" si="86"/>
        <v>0.90314579999999989</v>
      </c>
      <c r="V119" s="166">
        <f t="shared" si="86"/>
        <v>0</v>
      </c>
      <c r="W119" s="166">
        <f t="shared" si="86"/>
        <v>0.79855372014462134</v>
      </c>
      <c r="X119" s="166">
        <f t="shared" si="86"/>
        <v>0.79855380000000054</v>
      </c>
      <c r="Y119" s="166">
        <f t="shared" si="86"/>
        <v>0.79855380000000054</v>
      </c>
      <c r="Z119" s="166">
        <f t="shared" si="86"/>
        <v>0.79855380000000054</v>
      </c>
      <c r="AA119" s="166">
        <f t="shared" si="86"/>
        <v>0.79855380000000054</v>
      </c>
      <c r="AB119" s="166">
        <f t="shared" si="86"/>
        <v>0.79855380000000054</v>
      </c>
      <c r="AC119" s="166">
        <f t="shared" si="86"/>
        <v>0.79855380000000054</v>
      </c>
      <c r="AD119" s="166">
        <f t="shared" si="86"/>
        <v>0.79855380000000054</v>
      </c>
      <c r="AE119" s="166">
        <f t="shared" si="86"/>
        <v>0.79855380000000054</v>
      </c>
      <c r="AF119" s="166">
        <f t="shared" si="86"/>
        <v>0.79855380000000054</v>
      </c>
      <c r="AG119" s="166">
        <f t="shared" si="86"/>
        <v>0.79855380000000054</v>
      </c>
      <c r="AH119" s="166">
        <f t="shared" si="86"/>
        <v>0.79855380000000054</v>
      </c>
      <c r="AI119" s="166">
        <f t="shared" si="86"/>
        <v>0.79855380000000054</v>
      </c>
      <c r="AJ119" s="166">
        <f t="shared" si="86"/>
        <v>0.79855380000000054</v>
      </c>
      <c r="AK119" s="166">
        <f t="shared" si="86"/>
        <v>0.79855380000000054</v>
      </c>
      <c r="AL119" s="166">
        <f t="shared" si="86"/>
        <v>0.79855380000000054</v>
      </c>
      <c r="AM119" s="166">
        <f t="shared" si="86"/>
        <v>0.79855380000000054</v>
      </c>
      <c r="AN119" s="166">
        <f t="shared" si="86"/>
        <v>0.79855380000000054</v>
      </c>
      <c r="AO119" s="166">
        <f t="shared" si="86"/>
        <v>0.79855380000000054</v>
      </c>
      <c r="AP119" s="166">
        <f t="shared" si="86"/>
        <v>0.79855380000000054</v>
      </c>
      <c r="AQ119" s="166">
        <f t="shared" si="86"/>
        <v>0.79855380000000054</v>
      </c>
      <c r="AR119" s="166">
        <f t="shared" si="86"/>
        <v>0.79855380000000054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7">L119*100/$C$6</f>
        <v>2.1987607777777782</v>
      </c>
      <c r="M120" s="121">
        <f t="shared" si="87"/>
        <v>1.6972430000000001</v>
      </c>
      <c r="N120" s="121">
        <f t="shared" si="87"/>
        <v>1.6972430000000001</v>
      </c>
      <c r="O120" s="121">
        <f t="shared" si="87"/>
        <v>0</v>
      </c>
      <c r="P120" s="121">
        <f t="shared" si="87"/>
        <v>1.5052428494757009</v>
      </c>
      <c r="Q120" s="121">
        <f t="shared" si="87"/>
        <v>1.5052429999999999</v>
      </c>
      <c r="R120" s="121">
        <f t="shared" si="87"/>
        <v>0</v>
      </c>
      <c r="S120" s="121">
        <f t="shared" si="87"/>
        <v>1.5052428494757</v>
      </c>
      <c r="T120" s="121">
        <f t="shared" si="87"/>
        <v>1.5052429999999999</v>
      </c>
      <c r="U120" s="121">
        <f t="shared" si="87"/>
        <v>1.5052429999999999</v>
      </c>
      <c r="V120" s="121">
        <f t="shared" si="87"/>
        <v>0</v>
      </c>
      <c r="W120" s="121">
        <f t="shared" si="87"/>
        <v>1.3309228669077022</v>
      </c>
      <c r="X120" s="121">
        <f t="shared" si="87"/>
        <v>1.330923000000001</v>
      </c>
      <c r="Y120" s="121">
        <f t="shared" si="87"/>
        <v>1.330923000000001</v>
      </c>
      <c r="Z120" s="121">
        <f t="shared" si="87"/>
        <v>1.330923000000001</v>
      </c>
      <c r="AA120" s="121">
        <f t="shared" si="87"/>
        <v>1.330923000000001</v>
      </c>
      <c r="AB120" s="121">
        <f t="shared" si="87"/>
        <v>1.330923000000001</v>
      </c>
      <c r="AC120" s="121">
        <f t="shared" si="87"/>
        <v>1.330923000000001</v>
      </c>
      <c r="AD120" s="121">
        <f t="shared" si="87"/>
        <v>1.330923000000001</v>
      </c>
      <c r="AE120" s="121">
        <f t="shared" si="87"/>
        <v>1.330923000000001</v>
      </c>
      <c r="AF120" s="121">
        <f t="shared" si="87"/>
        <v>1.330923000000001</v>
      </c>
      <c r="AG120" s="121">
        <f t="shared" si="87"/>
        <v>1.330923000000001</v>
      </c>
      <c r="AH120" s="121">
        <f t="shared" si="87"/>
        <v>1.330923000000001</v>
      </c>
      <c r="AI120" s="121">
        <f t="shared" si="87"/>
        <v>1.330923000000001</v>
      </c>
      <c r="AJ120" s="121">
        <f t="shared" si="87"/>
        <v>1.330923000000001</v>
      </c>
      <c r="AK120" s="121">
        <f t="shared" si="87"/>
        <v>1.330923000000001</v>
      </c>
      <c r="AL120" s="121">
        <f t="shared" si="87"/>
        <v>1.330923000000001</v>
      </c>
      <c r="AM120" s="121">
        <f t="shared" si="87"/>
        <v>1.330923000000001</v>
      </c>
      <c r="AN120" s="121">
        <f t="shared" si="87"/>
        <v>1.330923000000001</v>
      </c>
      <c r="AO120" s="121">
        <f t="shared" si="87"/>
        <v>1.330923000000001</v>
      </c>
      <c r="AP120" s="121">
        <f t="shared" si="87"/>
        <v>1.330923000000001</v>
      </c>
      <c r="AQ120" s="121">
        <f t="shared" si="87"/>
        <v>1.330923000000001</v>
      </c>
      <c r="AR120" s="121">
        <f t="shared" si="87"/>
        <v>1.330923000000001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88">$N$103</f>
        <v>92</v>
      </c>
      <c r="F121" s="159">
        <f t="shared" si="88"/>
        <v>92</v>
      </c>
      <c r="G121" s="159">
        <f t="shared" si="88"/>
        <v>92</v>
      </c>
      <c r="H121" s="159">
        <f t="shared" si="88"/>
        <v>92</v>
      </c>
      <c r="I121" s="159">
        <f t="shared" si="88"/>
        <v>92</v>
      </c>
      <c r="J121" s="159">
        <f t="shared" si="88"/>
        <v>92</v>
      </c>
      <c r="K121" s="121">
        <f t="shared" ref="K121:W121" si="89">IF((J121-K120)&lt;$N$104,100,(J121-K120))</f>
        <v>92</v>
      </c>
      <c r="L121" s="121">
        <f t="shared" si="89"/>
        <v>89.801239222222222</v>
      </c>
      <c r="M121" s="121">
        <f t="shared" si="89"/>
        <v>88.103996222222221</v>
      </c>
      <c r="N121" s="121">
        <f t="shared" si="89"/>
        <v>86.406753222222221</v>
      </c>
      <c r="O121" s="121">
        <f t="shared" si="89"/>
        <v>86.406753222222221</v>
      </c>
      <c r="P121" s="121">
        <f t="shared" si="89"/>
        <v>84.901510372746515</v>
      </c>
      <c r="Q121" s="121">
        <f t="shared" si="89"/>
        <v>83.396267372746522</v>
      </c>
      <c r="R121" s="121">
        <f t="shared" si="89"/>
        <v>83.396267372746522</v>
      </c>
      <c r="S121" s="121">
        <f t="shared" si="89"/>
        <v>81.891024523270815</v>
      </c>
      <c r="T121" s="121">
        <f t="shared" si="89"/>
        <v>80.385781523270822</v>
      </c>
      <c r="U121" s="121">
        <f t="shared" si="89"/>
        <v>78.880538523270829</v>
      </c>
      <c r="V121" s="121">
        <f t="shared" si="89"/>
        <v>78.880538523270829</v>
      </c>
      <c r="W121" s="121">
        <f t="shared" si="89"/>
        <v>77.54961565636313</v>
      </c>
      <c r="X121" s="121">
        <f t="shared" ref="X121:AR121" si="90">IF((W121-X120)&lt;$N$108,100,(W121-X120))</f>
        <v>76.218692656363132</v>
      </c>
      <c r="Y121" s="121">
        <f t="shared" si="90"/>
        <v>74.887769656363133</v>
      </c>
      <c r="Z121" s="121">
        <f t="shared" si="90"/>
        <v>73.556846656363135</v>
      </c>
      <c r="AA121" s="121">
        <f t="shared" si="90"/>
        <v>72.225923656363136</v>
      </c>
      <c r="AB121" s="121">
        <f t="shared" si="90"/>
        <v>70.895000656363138</v>
      </c>
      <c r="AC121" s="121">
        <f t="shared" si="90"/>
        <v>100</v>
      </c>
      <c r="AD121" s="121">
        <f t="shared" si="90"/>
        <v>98.669077000000001</v>
      </c>
      <c r="AE121" s="121">
        <f t="shared" si="90"/>
        <v>97.338154000000003</v>
      </c>
      <c r="AF121" s="121">
        <f t="shared" si="90"/>
        <v>96.007231000000004</v>
      </c>
      <c r="AG121" s="121">
        <f t="shared" si="90"/>
        <v>94.676308000000006</v>
      </c>
      <c r="AH121" s="121">
        <f t="shared" si="90"/>
        <v>93.345385000000007</v>
      </c>
      <c r="AI121" s="121">
        <f t="shared" si="90"/>
        <v>92.014462000000009</v>
      </c>
      <c r="AJ121" s="121">
        <f t="shared" si="90"/>
        <v>90.68353900000001</v>
      </c>
      <c r="AK121" s="121">
        <f t="shared" si="90"/>
        <v>89.352616000000012</v>
      </c>
      <c r="AL121" s="121">
        <f t="shared" si="90"/>
        <v>88.021693000000013</v>
      </c>
      <c r="AM121" s="121">
        <f t="shared" si="90"/>
        <v>86.690770000000015</v>
      </c>
      <c r="AN121" s="121">
        <f t="shared" si="90"/>
        <v>85.359847000000016</v>
      </c>
      <c r="AO121" s="121">
        <f t="shared" si="90"/>
        <v>84.028924000000018</v>
      </c>
      <c r="AP121" s="121">
        <f t="shared" si="90"/>
        <v>82.698001000000019</v>
      </c>
      <c r="AQ121" s="121">
        <f t="shared" si="90"/>
        <v>81.367078000000021</v>
      </c>
      <c r="AR121" s="121">
        <f t="shared" si="90"/>
        <v>80.036155000000022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91">IF((L121=100),(L121-K121)/100*$C$6+$E$103,0)</f>
        <v>0</v>
      </c>
      <c r="M122" s="145">
        <f t="shared" si="91"/>
        <v>0</v>
      </c>
      <c r="N122" s="145">
        <f t="shared" si="91"/>
        <v>0</v>
      </c>
      <c r="O122" s="145">
        <f t="shared" si="91"/>
        <v>0</v>
      </c>
      <c r="P122" s="145">
        <f t="shared" si="91"/>
        <v>0</v>
      </c>
      <c r="Q122" s="145">
        <f t="shared" si="91"/>
        <v>0</v>
      </c>
      <c r="R122" s="145">
        <f t="shared" si="91"/>
        <v>0</v>
      </c>
      <c r="S122" s="145">
        <f t="shared" si="91"/>
        <v>0</v>
      </c>
      <c r="T122" s="145">
        <f t="shared" si="91"/>
        <v>0</v>
      </c>
      <c r="U122" s="145">
        <f t="shared" si="91"/>
        <v>0</v>
      </c>
      <c r="V122" s="145">
        <f t="shared" si="91"/>
        <v>0</v>
      </c>
      <c r="W122" s="145">
        <f t="shared" si="91"/>
        <v>0</v>
      </c>
      <c r="X122" s="145">
        <f t="shared" si="91"/>
        <v>0</v>
      </c>
      <c r="Y122" s="145">
        <f t="shared" si="91"/>
        <v>0</v>
      </c>
      <c r="Z122" s="145">
        <f t="shared" si="91"/>
        <v>0</v>
      </c>
      <c r="AA122" s="145">
        <f t="shared" si="91"/>
        <v>0</v>
      </c>
      <c r="AB122" s="145">
        <f t="shared" si="91"/>
        <v>0</v>
      </c>
      <c r="AC122" s="145">
        <f t="shared" si="91"/>
        <v>23.462999606182116</v>
      </c>
      <c r="AD122" s="145">
        <f t="shared" si="91"/>
        <v>0</v>
      </c>
      <c r="AE122" s="145">
        <f t="shared" si="91"/>
        <v>0</v>
      </c>
      <c r="AF122" s="145">
        <f t="shared" si="91"/>
        <v>0</v>
      </c>
      <c r="AG122" s="145">
        <f t="shared" si="91"/>
        <v>0</v>
      </c>
      <c r="AH122" s="145">
        <f t="shared" si="91"/>
        <v>0</v>
      </c>
      <c r="AI122" s="145">
        <f t="shared" si="91"/>
        <v>0</v>
      </c>
      <c r="AJ122" s="145">
        <f t="shared" si="91"/>
        <v>0</v>
      </c>
      <c r="AK122" s="145">
        <f t="shared" si="91"/>
        <v>0</v>
      </c>
      <c r="AL122" s="145">
        <f t="shared" si="91"/>
        <v>0</v>
      </c>
      <c r="AM122" s="145">
        <f t="shared" si="91"/>
        <v>0</v>
      </c>
      <c r="AN122" s="145">
        <f t="shared" si="91"/>
        <v>0</v>
      </c>
      <c r="AO122" s="145">
        <f t="shared" si="91"/>
        <v>0</v>
      </c>
      <c r="AP122" s="145">
        <f t="shared" si="91"/>
        <v>0</v>
      </c>
      <c r="AQ122" s="145">
        <f t="shared" si="91"/>
        <v>0</v>
      </c>
      <c r="AR122" s="145">
        <f t="shared" si="91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92">E90</f>
        <v>0</v>
      </c>
      <c r="F124" s="166">
        <f t="shared" si="92"/>
        <v>0</v>
      </c>
      <c r="G124" s="166">
        <f t="shared" si="92"/>
        <v>0</v>
      </c>
      <c r="H124" s="166">
        <f t="shared" si="92"/>
        <v>0</v>
      </c>
      <c r="I124" s="166">
        <f t="shared" si="92"/>
        <v>0</v>
      </c>
      <c r="J124" s="166">
        <f t="shared" si="92"/>
        <v>0</v>
      </c>
      <c r="K124" s="166">
        <f t="shared" si="92"/>
        <v>0</v>
      </c>
      <c r="L124" s="166">
        <f>L$51</f>
        <v>0.11256616666666666</v>
      </c>
      <c r="M124" s="166">
        <f>M$51</f>
        <v>7.9232833333333336E-2</v>
      </c>
      <c r="N124" s="166">
        <f>N$51</f>
        <v>7.9232833333333363E-2</v>
      </c>
      <c r="O124" s="166">
        <f t="shared" ref="O124:BZ124" si="93">O$51</f>
        <v>0</v>
      </c>
      <c r="P124" s="166">
        <f t="shared" si="93"/>
        <v>7.9232825410050001E-2</v>
      </c>
      <c r="Q124" s="166">
        <f t="shared" si="93"/>
        <v>7.9232833333333363E-2</v>
      </c>
      <c r="R124" s="166">
        <f t="shared" si="93"/>
        <v>0</v>
      </c>
      <c r="S124" s="166">
        <f t="shared" si="93"/>
        <v>7.9232825410049945E-2</v>
      </c>
      <c r="T124" s="166">
        <f t="shared" si="93"/>
        <v>7.9232833333333308E-2</v>
      </c>
      <c r="U124" s="166">
        <f t="shared" si="93"/>
        <v>7.9232833333333308E-2</v>
      </c>
      <c r="V124" s="166">
        <f t="shared" si="93"/>
        <v>0</v>
      </c>
      <c r="W124" s="166">
        <f t="shared" si="93"/>
        <v>7.9232825410050056E-2</v>
      </c>
      <c r="X124" s="166">
        <f t="shared" si="93"/>
        <v>7.9232833333333308E-2</v>
      </c>
      <c r="Y124" s="166">
        <f t="shared" si="93"/>
        <v>6.1952833333333346E-2</v>
      </c>
      <c r="Z124" s="166">
        <f t="shared" si="93"/>
        <v>6.1952833333333346E-2</v>
      </c>
      <c r="AA124" s="166">
        <f t="shared" si="93"/>
        <v>6.1952833333333235E-2</v>
      </c>
      <c r="AB124" s="166">
        <f t="shared" si="93"/>
        <v>6.1952833333333235E-2</v>
      </c>
      <c r="AC124" s="166">
        <f t="shared" si="93"/>
        <v>6.1952833333333235E-2</v>
      </c>
      <c r="AD124" s="166">
        <f t="shared" si="93"/>
        <v>6.1952833333333235E-2</v>
      </c>
      <c r="AE124" s="166">
        <f t="shared" si="93"/>
        <v>6.1952833333333235E-2</v>
      </c>
      <c r="AF124" s="166">
        <f t="shared" si="93"/>
        <v>6.1952833333333235E-2</v>
      </c>
      <c r="AG124" s="166">
        <f t="shared" si="93"/>
        <v>6.1952833333333235E-2</v>
      </c>
      <c r="AH124" s="166">
        <f t="shared" si="93"/>
        <v>6.1952833333333235E-2</v>
      </c>
      <c r="AI124" s="166">
        <f t="shared" si="93"/>
        <v>6.1952833333333235E-2</v>
      </c>
      <c r="AJ124" s="166">
        <f t="shared" si="93"/>
        <v>6.1952833333333235E-2</v>
      </c>
      <c r="AK124" s="166">
        <f t="shared" si="93"/>
        <v>6.1952833333333235E-2</v>
      </c>
      <c r="AL124" s="166">
        <f t="shared" si="93"/>
        <v>6.1952833333333235E-2</v>
      </c>
      <c r="AM124" s="166">
        <f t="shared" si="93"/>
        <v>6.1952833333333235E-2</v>
      </c>
      <c r="AN124" s="166">
        <f t="shared" si="93"/>
        <v>6.1952833333333235E-2</v>
      </c>
      <c r="AO124" s="166">
        <f t="shared" si="93"/>
        <v>6.1952833333333235E-2</v>
      </c>
      <c r="AP124" s="166">
        <f t="shared" si="93"/>
        <v>6.1952833333333235E-2</v>
      </c>
      <c r="AQ124" s="166">
        <f t="shared" si="93"/>
        <v>6.1952833333333235E-2</v>
      </c>
      <c r="AR124" s="166">
        <f t="shared" si="93"/>
        <v>6.1952833333333235E-2</v>
      </c>
      <c r="AS124" s="166">
        <f t="shared" si="93"/>
        <v>6.1952833333333235E-2</v>
      </c>
      <c r="AT124" s="166">
        <f t="shared" si="93"/>
        <v>6.1952833333333235E-2</v>
      </c>
      <c r="AU124" s="166">
        <f t="shared" si="93"/>
        <v>6.1952833333333235E-2</v>
      </c>
      <c r="AV124" s="166">
        <f t="shared" si="93"/>
        <v>6.1952833333333235E-2</v>
      </c>
      <c r="AW124" s="166">
        <f t="shared" si="93"/>
        <v>6.1952833333333235E-2</v>
      </c>
      <c r="AX124" s="166">
        <f t="shared" si="93"/>
        <v>6.1952833333333235E-2</v>
      </c>
      <c r="AY124" s="166">
        <f t="shared" si="93"/>
        <v>6.1952833333333235E-2</v>
      </c>
      <c r="AZ124" s="166">
        <f t="shared" si="93"/>
        <v>6.1952833333333235E-2</v>
      </c>
      <c r="BA124" s="166">
        <f t="shared" si="93"/>
        <v>6.1952833333333235E-2</v>
      </c>
      <c r="BB124" s="166">
        <f t="shared" si="93"/>
        <v>6.1952833333333235E-2</v>
      </c>
      <c r="BC124" s="166">
        <f t="shared" si="93"/>
        <v>6.1952833333333235E-2</v>
      </c>
      <c r="BD124" s="166">
        <f t="shared" si="93"/>
        <v>6.1952833333333235E-2</v>
      </c>
      <c r="BE124" s="166">
        <f t="shared" si="93"/>
        <v>6.1952833333333235E-2</v>
      </c>
      <c r="BF124" s="166">
        <f t="shared" si="93"/>
        <v>6.1952833333333235E-2</v>
      </c>
      <c r="BG124" s="166">
        <f t="shared" si="93"/>
        <v>6.1952833333333235E-2</v>
      </c>
      <c r="BH124" s="166">
        <f t="shared" si="93"/>
        <v>6.1952833333333235E-2</v>
      </c>
      <c r="BI124" s="166">
        <f t="shared" si="93"/>
        <v>6.1952833333333235E-2</v>
      </c>
      <c r="BJ124" s="166">
        <f t="shared" si="93"/>
        <v>6.1952833333333235E-2</v>
      </c>
      <c r="BK124" s="166">
        <f t="shared" si="93"/>
        <v>6.1952833333333235E-2</v>
      </c>
      <c r="BL124" s="166">
        <f t="shared" si="93"/>
        <v>6.1952833333333235E-2</v>
      </c>
      <c r="BM124" s="166">
        <f t="shared" si="93"/>
        <v>6.1952833333333235E-2</v>
      </c>
      <c r="BN124" s="166">
        <f t="shared" si="93"/>
        <v>6.1952833333333235E-2</v>
      </c>
      <c r="BO124" s="166">
        <f t="shared" si="93"/>
        <v>6.1952833333333235E-2</v>
      </c>
      <c r="BP124" s="166">
        <f t="shared" si="93"/>
        <v>6.1952833333333235E-2</v>
      </c>
      <c r="BQ124" s="166">
        <f t="shared" si="93"/>
        <v>6.1952833333333235E-2</v>
      </c>
      <c r="BR124" s="166">
        <f t="shared" si="93"/>
        <v>6.1952833333333235E-2</v>
      </c>
      <c r="BS124" s="166">
        <f t="shared" si="93"/>
        <v>6.1952833333333235E-2</v>
      </c>
      <c r="BT124" s="166">
        <f t="shared" si="93"/>
        <v>6.1952833333333235E-2</v>
      </c>
      <c r="BU124" s="166">
        <f t="shared" si="93"/>
        <v>6.1952833333333235E-2</v>
      </c>
      <c r="BV124" s="166">
        <f t="shared" si="93"/>
        <v>6.1952833333333235E-2</v>
      </c>
      <c r="BW124" s="166">
        <f t="shared" si="93"/>
        <v>6.1952833333333235E-2</v>
      </c>
      <c r="BX124" s="166">
        <f t="shared" si="93"/>
        <v>6.1952833333333235E-2</v>
      </c>
      <c r="BY124" s="166">
        <f t="shared" si="93"/>
        <v>6.1952833333333679E-2</v>
      </c>
      <c r="BZ124" s="166">
        <f t="shared" si="93"/>
        <v>6.1952833333333679E-2</v>
      </c>
      <c r="CA124" s="166">
        <f t="shared" ref="CA124:CZ124" si="94">CA$51</f>
        <v>6.1952833333333679E-2</v>
      </c>
      <c r="CB124" s="166">
        <f t="shared" si="94"/>
        <v>6.1952833333333679E-2</v>
      </c>
      <c r="CC124" s="166">
        <f t="shared" si="94"/>
        <v>6.1952833333333679E-2</v>
      </c>
      <c r="CD124" s="166">
        <f t="shared" si="94"/>
        <v>6.1952833333333679E-2</v>
      </c>
      <c r="CE124" s="166">
        <f t="shared" si="94"/>
        <v>6.1952833333333679E-2</v>
      </c>
      <c r="CF124" s="166">
        <f t="shared" si="94"/>
        <v>6.1952833333333679E-2</v>
      </c>
      <c r="CG124" s="166">
        <f t="shared" si="94"/>
        <v>6.1952833333333679E-2</v>
      </c>
      <c r="CH124" s="166">
        <f t="shared" si="94"/>
        <v>6.1952833333333679E-2</v>
      </c>
      <c r="CI124" s="166">
        <f t="shared" si="94"/>
        <v>6.1952833333333679E-2</v>
      </c>
      <c r="CJ124" s="166">
        <f t="shared" si="94"/>
        <v>6.1952833333333679E-2</v>
      </c>
      <c r="CK124" s="166">
        <f t="shared" si="94"/>
        <v>6.1952833333333679E-2</v>
      </c>
      <c r="CL124" s="166">
        <f t="shared" si="94"/>
        <v>6.1952833333333679E-2</v>
      </c>
      <c r="CM124" s="166">
        <f t="shared" si="94"/>
        <v>6.1952833333333679E-2</v>
      </c>
      <c r="CN124" s="166">
        <f t="shared" si="94"/>
        <v>6.1952833333333679E-2</v>
      </c>
      <c r="CO124" s="166">
        <f t="shared" si="94"/>
        <v>6.1952833333333679E-2</v>
      </c>
      <c r="CP124" s="166">
        <f t="shared" si="94"/>
        <v>6.1952833333333679E-2</v>
      </c>
      <c r="CQ124" s="166">
        <f t="shared" si="94"/>
        <v>6.1952833333333679E-2</v>
      </c>
      <c r="CR124" s="166">
        <f t="shared" si="94"/>
        <v>6.1952833333333679E-2</v>
      </c>
      <c r="CS124" s="166">
        <f t="shared" si="94"/>
        <v>6.1952833333333679E-2</v>
      </c>
      <c r="CT124" s="166">
        <f t="shared" si="94"/>
        <v>6.1952833333333679E-2</v>
      </c>
      <c r="CU124" s="166">
        <f t="shared" si="94"/>
        <v>6.1952833333333679E-2</v>
      </c>
      <c r="CV124" s="166">
        <f t="shared" si="94"/>
        <v>6.1952833333333679E-2</v>
      </c>
      <c r="CW124" s="166">
        <f t="shared" si="94"/>
        <v>6.1952833333333679E-2</v>
      </c>
      <c r="CX124" s="166">
        <f t="shared" si="94"/>
        <v>6.1952833333333679E-2</v>
      </c>
      <c r="CY124" s="166">
        <f t="shared" si="94"/>
        <v>6.1952833333333679E-2</v>
      </c>
      <c r="CZ124" s="175">
        <f t="shared" si="94"/>
        <v>6.1952833333333679E-2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5">L124*100/$C$5</f>
        <v>0.18761027777777778</v>
      </c>
      <c r="M125" s="121">
        <f t="shared" si="95"/>
        <v>0.13205472222222223</v>
      </c>
      <c r="N125" s="121">
        <f t="shared" si="95"/>
        <v>0.13205472222222228</v>
      </c>
      <c r="O125" s="121">
        <f t="shared" si="95"/>
        <v>0</v>
      </c>
      <c r="P125" s="121">
        <f t="shared" si="95"/>
        <v>0.13205470901675001</v>
      </c>
      <c r="Q125" s="121">
        <f t="shared" si="95"/>
        <v>0.13205472222222228</v>
      </c>
      <c r="R125" s="121">
        <f t="shared" si="95"/>
        <v>0</v>
      </c>
      <c r="S125" s="121">
        <f t="shared" si="95"/>
        <v>0.1320547090167499</v>
      </c>
      <c r="T125" s="121">
        <f t="shared" si="95"/>
        <v>0.13205472222222217</v>
      </c>
      <c r="U125" s="121">
        <f t="shared" si="95"/>
        <v>0.13205472222222217</v>
      </c>
      <c r="V125" s="121">
        <f t="shared" si="95"/>
        <v>0</v>
      </c>
      <c r="W125" s="121">
        <f t="shared" si="95"/>
        <v>0.13205470901675009</v>
      </c>
      <c r="X125" s="121">
        <f t="shared" si="95"/>
        <v>0.13205472222222217</v>
      </c>
      <c r="Y125" s="121">
        <f t="shared" si="95"/>
        <v>0.10325472222222223</v>
      </c>
      <c r="Z125" s="121">
        <f t="shared" si="95"/>
        <v>0.10325472222222223</v>
      </c>
      <c r="AA125" s="121">
        <f t="shared" si="95"/>
        <v>0.10325472222222205</v>
      </c>
      <c r="AB125" s="121">
        <f t="shared" si="95"/>
        <v>0.10325472222222205</v>
      </c>
      <c r="AC125" s="121">
        <f t="shared" si="95"/>
        <v>0.10325472222222205</v>
      </c>
      <c r="AD125" s="121">
        <f t="shared" si="95"/>
        <v>0.10325472222222205</v>
      </c>
      <c r="AE125" s="121">
        <f t="shared" si="95"/>
        <v>0.10325472222222205</v>
      </c>
      <c r="AF125" s="121">
        <f t="shared" si="95"/>
        <v>0.10325472222222205</v>
      </c>
      <c r="AG125" s="121">
        <f t="shared" si="95"/>
        <v>0.10325472222222205</v>
      </c>
      <c r="AH125" s="121">
        <f t="shared" si="95"/>
        <v>0.10325472222222205</v>
      </c>
      <c r="AI125" s="121">
        <f t="shared" si="95"/>
        <v>0.10325472222222205</v>
      </c>
      <c r="AJ125" s="121">
        <f t="shared" si="95"/>
        <v>0.10325472222222205</v>
      </c>
      <c r="AK125" s="121">
        <f t="shared" si="95"/>
        <v>0.10325472222222205</v>
      </c>
      <c r="AL125" s="121">
        <f t="shared" si="95"/>
        <v>0.10325472222222205</v>
      </c>
      <c r="AM125" s="121">
        <f t="shared" si="95"/>
        <v>0.10325472222222205</v>
      </c>
      <c r="AN125" s="121">
        <f t="shared" si="95"/>
        <v>0.10325472222222205</v>
      </c>
      <c r="AO125" s="121">
        <f t="shared" si="95"/>
        <v>0.10325472222222205</v>
      </c>
      <c r="AP125" s="121">
        <f t="shared" si="95"/>
        <v>0.10325472222222205</v>
      </c>
      <c r="AQ125" s="121">
        <f t="shared" si="95"/>
        <v>0.10325472222222205</v>
      </c>
      <c r="AR125" s="121">
        <f t="shared" si="95"/>
        <v>0.10325472222222205</v>
      </c>
      <c r="AS125" s="121">
        <f t="shared" si="95"/>
        <v>0.10325472222222205</v>
      </c>
      <c r="AT125" s="121">
        <f t="shared" si="95"/>
        <v>0.10325472222222205</v>
      </c>
      <c r="AU125" s="121">
        <f t="shared" si="95"/>
        <v>0.10325472222222205</v>
      </c>
      <c r="AV125" s="121">
        <f t="shared" si="95"/>
        <v>0.10325472222222205</v>
      </c>
      <c r="AW125" s="121">
        <f t="shared" si="95"/>
        <v>0.10325472222222205</v>
      </c>
      <c r="AX125" s="121">
        <f t="shared" si="95"/>
        <v>0.10325472222222205</v>
      </c>
      <c r="AY125" s="121">
        <f t="shared" si="95"/>
        <v>0.10325472222222205</v>
      </c>
      <c r="AZ125" s="121">
        <f t="shared" si="95"/>
        <v>0.10325472222222205</v>
      </c>
      <c r="BA125" s="121">
        <f t="shared" si="95"/>
        <v>0.10325472222222205</v>
      </c>
      <c r="BB125" s="121">
        <f t="shared" si="95"/>
        <v>0.10325472222222205</v>
      </c>
      <c r="BC125" s="121">
        <f t="shared" si="95"/>
        <v>0.10325472222222205</v>
      </c>
      <c r="BD125" s="121">
        <f t="shared" si="95"/>
        <v>0.10325472222222205</v>
      </c>
      <c r="BE125" s="121">
        <f t="shared" si="95"/>
        <v>0.10325472222222205</v>
      </c>
      <c r="BF125" s="121">
        <f t="shared" si="95"/>
        <v>0.10325472222222205</v>
      </c>
      <c r="BG125" s="121">
        <f t="shared" si="95"/>
        <v>0.10325472222222205</v>
      </c>
      <c r="BH125" s="121">
        <f t="shared" si="95"/>
        <v>0.10325472222222205</v>
      </c>
      <c r="BI125" s="121">
        <f t="shared" si="95"/>
        <v>0.10325472222222205</v>
      </c>
      <c r="BJ125" s="121">
        <f t="shared" si="95"/>
        <v>0.10325472222222205</v>
      </c>
      <c r="BK125" s="121">
        <f t="shared" si="95"/>
        <v>0.10325472222222205</v>
      </c>
      <c r="BL125" s="121">
        <f t="shared" si="95"/>
        <v>0.10325472222222205</v>
      </c>
      <c r="BM125" s="121">
        <f t="shared" si="95"/>
        <v>0.10325472222222205</v>
      </c>
      <c r="BN125" s="121">
        <f t="shared" si="95"/>
        <v>0.10325472222222205</v>
      </c>
      <c r="BO125" s="121">
        <f t="shared" si="95"/>
        <v>0.10325472222222205</v>
      </c>
      <c r="BP125" s="121">
        <f t="shared" si="95"/>
        <v>0.10325472222222205</v>
      </c>
      <c r="BQ125" s="121">
        <f t="shared" si="95"/>
        <v>0.10325472222222205</v>
      </c>
      <c r="BR125" s="121">
        <f t="shared" si="95"/>
        <v>0.10325472222222205</v>
      </c>
      <c r="BS125" s="121">
        <f t="shared" si="95"/>
        <v>0.10325472222222205</v>
      </c>
      <c r="BT125" s="121">
        <f t="shared" si="95"/>
        <v>0.10325472222222205</v>
      </c>
      <c r="BU125" s="121">
        <f t="shared" si="95"/>
        <v>0.10325472222222205</v>
      </c>
      <c r="BV125" s="121">
        <f t="shared" si="95"/>
        <v>0.10325472222222205</v>
      </c>
      <c r="BW125" s="121">
        <f t="shared" si="95"/>
        <v>0.10325472222222205</v>
      </c>
      <c r="BX125" s="121">
        <f t="shared" ref="BX125:CZ125" si="96">BX124*100/$C$5</f>
        <v>0.10325472222222205</v>
      </c>
      <c r="BY125" s="121">
        <f t="shared" si="96"/>
        <v>0.1032547222222228</v>
      </c>
      <c r="BZ125" s="121">
        <f t="shared" si="96"/>
        <v>0.1032547222222228</v>
      </c>
      <c r="CA125" s="121">
        <f t="shared" si="96"/>
        <v>0.1032547222222228</v>
      </c>
      <c r="CB125" s="121">
        <f t="shared" si="96"/>
        <v>0.1032547222222228</v>
      </c>
      <c r="CC125" s="121">
        <f t="shared" si="96"/>
        <v>0.1032547222222228</v>
      </c>
      <c r="CD125" s="121">
        <f t="shared" si="96"/>
        <v>0.1032547222222228</v>
      </c>
      <c r="CE125" s="121">
        <f t="shared" si="96"/>
        <v>0.1032547222222228</v>
      </c>
      <c r="CF125" s="121">
        <f t="shared" si="96"/>
        <v>0.1032547222222228</v>
      </c>
      <c r="CG125" s="121">
        <f t="shared" si="96"/>
        <v>0.1032547222222228</v>
      </c>
      <c r="CH125" s="121">
        <f t="shared" si="96"/>
        <v>0.1032547222222228</v>
      </c>
      <c r="CI125" s="121">
        <f t="shared" si="96"/>
        <v>0.1032547222222228</v>
      </c>
      <c r="CJ125" s="121">
        <f t="shared" si="96"/>
        <v>0.1032547222222228</v>
      </c>
      <c r="CK125" s="121">
        <f t="shared" si="96"/>
        <v>0.1032547222222228</v>
      </c>
      <c r="CL125" s="121">
        <f t="shared" si="96"/>
        <v>0.1032547222222228</v>
      </c>
      <c r="CM125" s="121">
        <f t="shared" si="96"/>
        <v>0.1032547222222228</v>
      </c>
      <c r="CN125" s="121">
        <f t="shared" si="96"/>
        <v>0.1032547222222228</v>
      </c>
      <c r="CO125" s="121">
        <f t="shared" si="96"/>
        <v>0.1032547222222228</v>
      </c>
      <c r="CP125" s="121">
        <f t="shared" si="96"/>
        <v>0.1032547222222228</v>
      </c>
      <c r="CQ125" s="121">
        <f t="shared" si="96"/>
        <v>0.1032547222222228</v>
      </c>
      <c r="CR125" s="121">
        <f t="shared" si="96"/>
        <v>0.1032547222222228</v>
      </c>
      <c r="CS125" s="121">
        <f t="shared" si="96"/>
        <v>0.1032547222222228</v>
      </c>
      <c r="CT125" s="121">
        <f t="shared" si="96"/>
        <v>0.1032547222222228</v>
      </c>
      <c r="CU125" s="121">
        <f t="shared" si="96"/>
        <v>0.1032547222222228</v>
      </c>
      <c r="CV125" s="121">
        <f t="shared" si="96"/>
        <v>0.1032547222222228</v>
      </c>
      <c r="CW125" s="121">
        <f t="shared" si="96"/>
        <v>0.1032547222222228</v>
      </c>
      <c r="CX125" s="121">
        <f t="shared" si="96"/>
        <v>0.1032547222222228</v>
      </c>
      <c r="CY125" s="121">
        <f t="shared" si="96"/>
        <v>0.1032547222222228</v>
      </c>
      <c r="CZ125" s="160">
        <f t="shared" si="96"/>
        <v>0.1032547222222228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7">IF((K126-L125)&lt;$N$104,100,(K126-L125))</f>
        <v>89.812389722222221</v>
      </c>
      <c r="M126" s="121">
        <f t="shared" si="97"/>
        <v>89.680334999999999</v>
      </c>
      <c r="N126" s="121">
        <f t="shared" si="97"/>
        <v>89.548280277777778</v>
      </c>
      <c r="O126" s="121">
        <f t="shared" si="97"/>
        <v>89.548280277777778</v>
      </c>
      <c r="P126" s="121">
        <f t="shared" si="97"/>
        <v>89.416225568761021</v>
      </c>
      <c r="Q126" s="121">
        <f t="shared" si="97"/>
        <v>89.2841708465388</v>
      </c>
      <c r="R126" s="121">
        <f t="shared" si="97"/>
        <v>89.2841708465388</v>
      </c>
      <c r="S126" s="121">
        <f t="shared" si="97"/>
        <v>89.152116137522043</v>
      </c>
      <c r="T126" s="121">
        <f t="shared" si="97"/>
        <v>89.020061415299821</v>
      </c>
      <c r="U126" s="121">
        <f t="shared" si="97"/>
        <v>88.8880066930776</v>
      </c>
      <c r="V126" s="121">
        <f t="shared" si="97"/>
        <v>88.8880066930776</v>
      </c>
      <c r="W126" s="121">
        <f t="shared" si="97"/>
        <v>88.755951984060843</v>
      </c>
      <c r="X126" s="121">
        <f t="shared" si="97"/>
        <v>88.623897261838621</v>
      </c>
      <c r="Y126" s="121">
        <f t="shared" si="97"/>
        <v>88.520642539616404</v>
      </c>
      <c r="Z126" s="121">
        <f t="shared" si="97"/>
        <v>88.417387817394186</v>
      </c>
      <c r="AA126" s="121">
        <f t="shared" si="97"/>
        <v>88.314133095171968</v>
      </c>
      <c r="AB126" s="121">
        <f t="shared" si="97"/>
        <v>88.21087837294975</v>
      </c>
      <c r="AC126" s="121">
        <f t="shared" si="97"/>
        <v>88.107623650727533</v>
      </c>
      <c r="AD126" s="121">
        <f t="shared" si="97"/>
        <v>88.004368928505315</v>
      </c>
      <c r="AE126" s="121">
        <f t="shared" si="97"/>
        <v>87.901114206283097</v>
      </c>
      <c r="AF126" s="121">
        <f t="shared" si="97"/>
        <v>87.797859484060879</v>
      </c>
      <c r="AG126" s="121">
        <f t="shared" si="97"/>
        <v>87.694604761838661</v>
      </c>
      <c r="AH126" s="121">
        <f t="shared" si="97"/>
        <v>87.591350039616444</v>
      </c>
      <c r="AI126" s="121">
        <f t="shared" si="97"/>
        <v>87.488095317394226</v>
      </c>
      <c r="AJ126" s="121">
        <f t="shared" si="97"/>
        <v>87.384840595172008</v>
      </c>
      <c r="AK126" s="121">
        <f t="shared" si="97"/>
        <v>87.28158587294979</v>
      </c>
      <c r="AL126" s="121">
        <f t="shared" si="97"/>
        <v>87.178331150727573</v>
      </c>
      <c r="AM126" s="121">
        <f t="shared" si="97"/>
        <v>87.075076428505355</v>
      </c>
      <c r="AN126" s="121">
        <f t="shared" si="97"/>
        <v>86.971821706283137</v>
      </c>
      <c r="AO126" s="121">
        <f t="shared" si="97"/>
        <v>86.868566984060919</v>
      </c>
      <c r="AP126" s="121">
        <f t="shared" si="97"/>
        <v>86.765312261838702</v>
      </c>
      <c r="AQ126" s="121">
        <f t="shared" si="97"/>
        <v>86.662057539616484</v>
      </c>
      <c r="AR126" s="121">
        <f t="shared" si="97"/>
        <v>86.558802817394266</v>
      </c>
      <c r="AS126" s="121">
        <f t="shared" si="97"/>
        <v>86.455548095172048</v>
      </c>
      <c r="AT126" s="121">
        <f t="shared" si="97"/>
        <v>86.352293372949831</v>
      </c>
      <c r="AU126" s="121">
        <f t="shared" si="97"/>
        <v>86.249038650727613</v>
      </c>
      <c r="AV126" s="121">
        <f t="shared" si="97"/>
        <v>86.145783928505395</v>
      </c>
      <c r="AW126" s="121">
        <f t="shared" si="97"/>
        <v>86.042529206283177</v>
      </c>
      <c r="AX126" s="121">
        <f t="shared" si="97"/>
        <v>85.939274484060959</v>
      </c>
      <c r="AY126" s="121">
        <f t="shared" si="97"/>
        <v>85.836019761838742</v>
      </c>
      <c r="AZ126" s="121">
        <f t="shared" si="97"/>
        <v>85.732765039616524</v>
      </c>
      <c r="BA126" s="121">
        <f t="shared" si="97"/>
        <v>85.629510317394306</v>
      </c>
      <c r="BB126" s="121">
        <f t="shared" si="97"/>
        <v>85.526255595172088</v>
      </c>
      <c r="BC126" s="121">
        <f t="shared" si="97"/>
        <v>85.423000872949871</v>
      </c>
      <c r="BD126" s="121">
        <f t="shared" si="97"/>
        <v>85.319746150727653</v>
      </c>
      <c r="BE126" s="121">
        <f t="shared" si="97"/>
        <v>85.216491428505435</v>
      </c>
      <c r="BF126" s="121">
        <f t="shared" si="97"/>
        <v>85.113236706283217</v>
      </c>
      <c r="BG126" s="121">
        <f t="shared" si="97"/>
        <v>85.009981984061</v>
      </c>
      <c r="BH126" s="121">
        <f t="shared" si="97"/>
        <v>84.906727261838782</v>
      </c>
      <c r="BI126" s="121">
        <f t="shared" si="97"/>
        <v>84.803472539616564</v>
      </c>
      <c r="BJ126" s="121">
        <f t="shared" si="97"/>
        <v>84.700217817394346</v>
      </c>
      <c r="BK126" s="121">
        <f t="shared" si="97"/>
        <v>84.596963095172129</v>
      </c>
      <c r="BL126" s="121">
        <f t="shared" si="97"/>
        <v>84.493708372949911</v>
      </c>
      <c r="BM126" s="121">
        <f t="shared" si="97"/>
        <v>84.390453650727693</v>
      </c>
      <c r="BN126" s="121">
        <f t="shared" si="97"/>
        <v>84.287198928505475</v>
      </c>
      <c r="BO126" s="121">
        <f t="shared" si="97"/>
        <v>84.183944206283257</v>
      </c>
      <c r="BP126" s="121">
        <f t="shared" si="97"/>
        <v>84.08068948406104</v>
      </c>
      <c r="BQ126" s="121">
        <f t="shared" si="97"/>
        <v>83.977434761838822</v>
      </c>
      <c r="BR126" s="121">
        <f t="shared" si="97"/>
        <v>83.874180039616604</v>
      </c>
      <c r="BS126" s="121">
        <f t="shared" si="97"/>
        <v>83.770925317394386</v>
      </c>
      <c r="BT126" s="121">
        <f t="shared" si="97"/>
        <v>83.667670595172169</v>
      </c>
      <c r="BU126" s="121">
        <f t="shared" si="97"/>
        <v>83.564415872949951</v>
      </c>
      <c r="BV126" s="121">
        <f t="shared" si="97"/>
        <v>83.461161150727733</v>
      </c>
      <c r="BW126" s="121">
        <f t="shared" si="97"/>
        <v>83.357906428505515</v>
      </c>
      <c r="BX126" s="121">
        <f t="shared" ref="BX126:CZ126" si="98">IF((BW126-BX125)&lt;$N$104,100,(BW126-BX125))</f>
        <v>83.254651706283298</v>
      </c>
      <c r="BY126" s="121">
        <f t="shared" si="98"/>
        <v>83.15139698406108</v>
      </c>
      <c r="BZ126" s="121">
        <f t="shared" si="98"/>
        <v>83.048142261838862</v>
      </c>
      <c r="CA126" s="121">
        <f t="shared" si="98"/>
        <v>82.944887539616644</v>
      </c>
      <c r="CB126" s="121">
        <f t="shared" si="98"/>
        <v>82.841632817394427</v>
      </c>
      <c r="CC126" s="121">
        <f t="shared" si="98"/>
        <v>82.738378095172209</v>
      </c>
      <c r="CD126" s="121">
        <f t="shared" si="98"/>
        <v>82.635123372949991</v>
      </c>
      <c r="CE126" s="121">
        <f t="shared" si="98"/>
        <v>82.531868650727773</v>
      </c>
      <c r="CF126" s="121">
        <f t="shared" si="98"/>
        <v>82.428613928505555</v>
      </c>
      <c r="CG126" s="121">
        <f t="shared" si="98"/>
        <v>82.325359206283338</v>
      </c>
      <c r="CH126" s="121">
        <f t="shared" si="98"/>
        <v>82.22210448406112</v>
      </c>
      <c r="CI126" s="121">
        <f t="shared" si="98"/>
        <v>82.118849761838902</v>
      </c>
      <c r="CJ126" s="121">
        <f t="shared" si="98"/>
        <v>82.015595039616684</v>
      </c>
      <c r="CK126" s="121">
        <f t="shared" si="98"/>
        <v>81.912340317394467</v>
      </c>
      <c r="CL126" s="121">
        <f t="shared" si="98"/>
        <v>81.809085595172249</v>
      </c>
      <c r="CM126" s="121">
        <f t="shared" si="98"/>
        <v>81.705830872950031</v>
      </c>
      <c r="CN126" s="121">
        <f t="shared" si="98"/>
        <v>81.602576150727813</v>
      </c>
      <c r="CO126" s="121">
        <f t="shared" si="98"/>
        <v>81.499321428505596</v>
      </c>
      <c r="CP126" s="121">
        <f t="shared" si="98"/>
        <v>81.396066706283378</v>
      </c>
      <c r="CQ126" s="121">
        <f t="shared" si="98"/>
        <v>81.29281198406116</v>
      </c>
      <c r="CR126" s="121">
        <f t="shared" si="98"/>
        <v>81.189557261838942</v>
      </c>
      <c r="CS126" s="121">
        <f t="shared" si="98"/>
        <v>81.086302539616725</v>
      </c>
      <c r="CT126" s="121">
        <f t="shared" si="98"/>
        <v>80.983047817394507</v>
      </c>
      <c r="CU126" s="121">
        <f t="shared" si="98"/>
        <v>80.879793095172289</v>
      </c>
      <c r="CV126" s="121">
        <f t="shared" si="98"/>
        <v>80.776538372950071</v>
      </c>
      <c r="CW126" s="121">
        <f t="shared" si="98"/>
        <v>80.673283650727853</v>
      </c>
      <c r="CX126" s="121">
        <f t="shared" si="98"/>
        <v>80.570028928505636</v>
      </c>
      <c r="CY126" s="121">
        <f t="shared" si="98"/>
        <v>80.466774206283418</v>
      </c>
      <c r="CZ126" s="160">
        <f t="shared" si="98"/>
        <v>80.3635194840612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9">IF((L126=100),(L126-K126)/100*$C$5+$E$107,0)</f>
        <v>0</v>
      </c>
      <c r="M127" s="145">
        <f t="shared" si="99"/>
        <v>0</v>
      </c>
      <c r="N127" s="145">
        <f t="shared" si="99"/>
        <v>0</v>
      </c>
      <c r="O127" s="145">
        <f t="shared" si="99"/>
        <v>0</v>
      </c>
      <c r="P127" s="145">
        <f t="shared" si="99"/>
        <v>0</v>
      </c>
      <c r="Q127" s="145">
        <f t="shared" si="99"/>
        <v>0</v>
      </c>
      <c r="R127" s="145">
        <f t="shared" si="99"/>
        <v>0</v>
      </c>
      <c r="S127" s="145">
        <f t="shared" si="99"/>
        <v>0</v>
      </c>
      <c r="T127" s="145">
        <f t="shared" si="99"/>
        <v>0</v>
      </c>
      <c r="U127" s="145">
        <f t="shared" si="99"/>
        <v>0</v>
      </c>
      <c r="V127" s="145">
        <f t="shared" si="99"/>
        <v>0</v>
      </c>
      <c r="W127" s="145">
        <f t="shared" si="99"/>
        <v>0</v>
      </c>
      <c r="X127" s="145">
        <f t="shared" si="99"/>
        <v>0</v>
      </c>
      <c r="Y127" s="145">
        <f t="shared" si="99"/>
        <v>0</v>
      </c>
      <c r="Z127" s="145">
        <f t="shared" si="99"/>
        <v>0</v>
      </c>
      <c r="AA127" s="145">
        <f t="shared" si="99"/>
        <v>0</v>
      </c>
      <c r="AB127" s="145">
        <f t="shared" si="99"/>
        <v>0</v>
      </c>
      <c r="AC127" s="145">
        <f t="shared" si="99"/>
        <v>0</v>
      </c>
      <c r="AD127" s="145">
        <f t="shared" si="99"/>
        <v>0</v>
      </c>
      <c r="AE127" s="145">
        <f t="shared" si="99"/>
        <v>0</v>
      </c>
      <c r="AF127" s="145">
        <f t="shared" si="99"/>
        <v>0</v>
      </c>
      <c r="AG127" s="145">
        <f t="shared" si="99"/>
        <v>0</v>
      </c>
      <c r="AH127" s="145">
        <f t="shared" si="99"/>
        <v>0</v>
      </c>
      <c r="AI127" s="145">
        <f t="shared" si="99"/>
        <v>0</v>
      </c>
      <c r="AJ127" s="145">
        <f t="shared" si="99"/>
        <v>0</v>
      </c>
      <c r="AK127" s="145">
        <f t="shared" si="99"/>
        <v>0</v>
      </c>
      <c r="AL127" s="145">
        <f t="shared" si="99"/>
        <v>0</v>
      </c>
      <c r="AM127" s="145">
        <f t="shared" si="99"/>
        <v>0</v>
      </c>
      <c r="AN127" s="145">
        <f t="shared" si="99"/>
        <v>0</v>
      </c>
      <c r="AO127" s="145">
        <f t="shared" si="99"/>
        <v>0</v>
      </c>
      <c r="AP127" s="145">
        <f t="shared" si="99"/>
        <v>0</v>
      </c>
      <c r="AQ127" s="145">
        <f t="shared" si="99"/>
        <v>0</v>
      </c>
      <c r="AR127" s="145">
        <f t="shared" si="99"/>
        <v>0</v>
      </c>
      <c r="AS127" s="145">
        <f t="shared" si="99"/>
        <v>0</v>
      </c>
      <c r="AT127" s="145">
        <f t="shared" si="99"/>
        <v>0</v>
      </c>
      <c r="AU127" s="145">
        <f t="shared" si="99"/>
        <v>0</v>
      </c>
      <c r="AV127" s="145">
        <f t="shared" si="99"/>
        <v>0</v>
      </c>
      <c r="AW127" s="145">
        <f t="shared" si="99"/>
        <v>0</v>
      </c>
      <c r="AX127" s="145">
        <f t="shared" si="99"/>
        <v>0</v>
      </c>
      <c r="AY127" s="145">
        <f t="shared" si="99"/>
        <v>0</v>
      </c>
      <c r="AZ127" s="145">
        <f t="shared" si="99"/>
        <v>0</v>
      </c>
      <c r="BA127" s="145">
        <f t="shared" si="99"/>
        <v>0</v>
      </c>
      <c r="BB127" s="145">
        <f t="shared" si="99"/>
        <v>0</v>
      </c>
      <c r="BC127" s="145">
        <f t="shared" si="99"/>
        <v>0</v>
      </c>
      <c r="BD127" s="145">
        <f t="shared" si="99"/>
        <v>0</v>
      </c>
      <c r="BE127" s="145">
        <f t="shared" si="99"/>
        <v>0</v>
      </c>
      <c r="BF127" s="145">
        <f t="shared" si="99"/>
        <v>0</v>
      </c>
      <c r="BG127" s="145">
        <f t="shared" si="99"/>
        <v>0</v>
      </c>
      <c r="BH127" s="145">
        <f t="shared" si="99"/>
        <v>0</v>
      </c>
      <c r="BI127" s="145">
        <f t="shared" si="99"/>
        <v>0</v>
      </c>
      <c r="BJ127" s="145">
        <f t="shared" si="99"/>
        <v>0</v>
      </c>
      <c r="BK127" s="145">
        <f t="shared" si="99"/>
        <v>0</v>
      </c>
      <c r="BL127" s="145">
        <f t="shared" si="99"/>
        <v>0</v>
      </c>
      <c r="BM127" s="145">
        <f t="shared" si="99"/>
        <v>0</v>
      </c>
      <c r="BN127" s="145">
        <f t="shared" si="99"/>
        <v>0</v>
      </c>
      <c r="BO127" s="145">
        <f t="shared" si="99"/>
        <v>0</v>
      </c>
      <c r="BP127" s="145">
        <f t="shared" si="99"/>
        <v>0</v>
      </c>
      <c r="BQ127" s="145">
        <f t="shared" si="99"/>
        <v>0</v>
      </c>
      <c r="BR127" s="145">
        <f t="shared" si="99"/>
        <v>0</v>
      </c>
      <c r="BS127" s="145">
        <f t="shared" si="99"/>
        <v>0</v>
      </c>
      <c r="BT127" s="145">
        <f t="shared" si="99"/>
        <v>0</v>
      </c>
      <c r="BU127" s="145">
        <f t="shared" si="99"/>
        <v>0</v>
      </c>
      <c r="BV127" s="145">
        <f t="shared" si="99"/>
        <v>0</v>
      </c>
      <c r="BW127" s="145">
        <f t="shared" si="99"/>
        <v>0</v>
      </c>
      <c r="BX127" s="145">
        <f t="shared" ref="BX127:CZ127" si="100">IF((BX126=100),(BX126-BW126)/100*$C$5+$E$107,0)</f>
        <v>0</v>
      </c>
      <c r="BY127" s="145">
        <f t="shared" si="100"/>
        <v>0</v>
      </c>
      <c r="BZ127" s="145">
        <f t="shared" si="100"/>
        <v>0</v>
      </c>
      <c r="CA127" s="145">
        <f t="shared" si="100"/>
        <v>0</v>
      </c>
      <c r="CB127" s="145">
        <f t="shared" si="100"/>
        <v>0</v>
      </c>
      <c r="CC127" s="145">
        <f t="shared" si="100"/>
        <v>0</v>
      </c>
      <c r="CD127" s="145">
        <f t="shared" si="100"/>
        <v>0</v>
      </c>
      <c r="CE127" s="145">
        <f t="shared" si="100"/>
        <v>0</v>
      </c>
      <c r="CF127" s="145">
        <f t="shared" si="100"/>
        <v>0</v>
      </c>
      <c r="CG127" s="145">
        <f t="shared" si="100"/>
        <v>0</v>
      </c>
      <c r="CH127" s="145">
        <f t="shared" si="100"/>
        <v>0</v>
      </c>
      <c r="CI127" s="145">
        <f t="shared" si="100"/>
        <v>0</v>
      </c>
      <c r="CJ127" s="145">
        <f t="shared" si="100"/>
        <v>0</v>
      </c>
      <c r="CK127" s="145">
        <f t="shared" si="100"/>
        <v>0</v>
      </c>
      <c r="CL127" s="145">
        <f t="shared" si="100"/>
        <v>0</v>
      </c>
      <c r="CM127" s="145">
        <f t="shared" si="100"/>
        <v>0</v>
      </c>
      <c r="CN127" s="145">
        <f t="shared" si="100"/>
        <v>0</v>
      </c>
      <c r="CO127" s="145">
        <f t="shared" si="100"/>
        <v>0</v>
      </c>
      <c r="CP127" s="145">
        <f t="shared" si="100"/>
        <v>0</v>
      </c>
      <c r="CQ127" s="145">
        <f t="shared" si="100"/>
        <v>0</v>
      </c>
      <c r="CR127" s="145">
        <f t="shared" si="100"/>
        <v>0</v>
      </c>
      <c r="CS127" s="145">
        <f t="shared" si="100"/>
        <v>0</v>
      </c>
      <c r="CT127" s="145">
        <f t="shared" si="100"/>
        <v>0</v>
      </c>
      <c r="CU127" s="145">
        <f t="shared" si="100"/>
        <v>0</v>
      </c>
      <c r="CV127" s="145">
        <f t="shared" si="100"/>
        <v>0</v>
      </c>
      <c r="CW127" s="145">
        <f t="shared" si="100"/>
        <v>0</v>
      </c>
      <c r="CX127" s="145">
        <f t="shared" si="100"/>
        <v>0</v>
      </c>
      <c r="CY127" s="145">
        <f t="shared" si="100"/>
        <v>0</v>
      </c>
      <c r="CZ127" s="164">
        <f t="shared" si="100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101">F94</f>
        <v>0</v>
      </c>
      <c r="G128" s="166">
        <f t="shared" si="101"/>
        <v>0</v>
      </c>
      <c r="H128" s="166">
        <f t="shared" si="101"/>
        <v>0</v>
      </c>
      <c r="I128" s="166">
        <f t="shared" si="101"/>
        <v>0</v>
      </c>
      <c r="J128" s="166">
        <f t="shared" si="101"/>
        <v>0</v>
      </c>
      <c r="K128" s="166">
        <f t="shared" si="101"/>
        <v>0</v>
      </c>
      <c r="L128" s="166">
        <f>L$54</f>
        <v>0.11256616666666666</v>
      </c>
      <c r="M128" s="166">
        <f>M$54</f>
        <v>7.9232833333333336E-2</v>
      </c>
      <c r="N128" s="166">
        <f t="shared" ref="N128:BY128" si="102">N$54</f>
        <v>7.9232833333333363E-2</v>
      </c>
      <c r="O128" s="166">
        <f t="shared" si="102"/>
        <v>0</v>
      </c>
      <c r="P128" s="166">
        <f t="shared" si="102"/>
        <v>7.9232825410050001E-2</v>
      </c>
      <c r="Q128" s="166">
        <f t="shared" si="102"/>
        <v>7.9232833333333363E-2</v>
      </c>
      <c r="R128" s="166">
        <f t="shared" si="102"/>
        <v>0</v>
      </c>
      <c r="S128" s="166">
        <f t="shared" si="102"/>
        <v>7.9232825410049945E-2</v>
      </c>
      <c r="T128" s="166">
        <f t="shared" si="102"/>
        <v>7.9232833333333308E-2</v>
      </c>
      <c r="U128" s="166">
        <f t="shared" si="102"/>
        <v>7.9232833333333308E-2</v>
      </c>
      <c r="V128" s="166">
        <f t="shared" si="102"/>
        <v>0</v>
      </c>
      <c r="W128" s="166">
        <f t="shared" si="102"/>
        <v>7.9232825410050056E-2</v>
      </c>
      <c r="X128" s="166">
        <f t="shared" si="102"/>
        <v>7.9232833333333308E-2</v>
      </c>
      <c r="Y128" s="166">
        <f t="shared" si="102"/>
        <v>6.1952833333333346E-2</v>
      </c>
      <c r="Z128" s="166">
        <f t="shared" si="102"/>
        <v>6.1952833333333346E-2</v>
      </c>
      <c r="AA128" s="166">
        <f t="shared" si="102"/>
        <v>6.1952833333333235E-2</v>
      </c>
      <c r="AB128" s="166">
        <f t="shared" si="102"/>
        <v>6.1952833333333235E-2</v>
      </c>
      <c r="AC128" s="166">
        <f t="shared" si="102"/>
        <v>6.1952833333333235E-2</v>
      </c>
      <c r="AD128" s="166">
        <f t="shared" si="102"/>
        <v>6.1952833333333235E-2</v>
      </c>
      <c r="AE128" s="166">
        <f t="shared" si="102"/>
        <v>6.1952833333333235E-2</v>
      </c>
      <c r="AF128" s="166">
        <f t="shared" si="102"/>
        <v>6.1952833333333235E-2</v>
      </c>
      <c r="AG128" s="166">
        <f t="shared" si="102"/>
        <v>6.1952833333333235E-2</v>
      </c>
      <c r="AH128" s="166">
        <f t="shared" si="102"/>
        <v>6.1952833333333235E-2</v>
      </c>
      <c r="AI128" s="166">
        <f t="shared" si="102"/>
        <v>6.1952833333333235E-2</v>
      </c>
      <c r="AJ128" s="166">
        <f t="shared" si="102"/>
        <v>6.1952833333333235E-2</v>
      </c>
      <c r="AK128" s="166">
        <f t="shared" si="102"/>
        <v>6.1952833333333235E-2</v>
      </c>
      <c r="AL128" s="166">
        <f t="shared" si="102"/>
        <v>6.1952833333333235E-2</v>
      </c>
      <c r="AM128" s="166">
        <f t="shared" si="102"/>
        <v>6.1952833333333235E-2</v>
      </c>
      <c r="AN128" s="166">
        <f t="shared" si="102"/>
        <v>6.1952833333333235E-2</v>
      </c>
      <c r="AO128" s="166">
        <f t="shared" si="102"/>
        <v>6.1952833333333235E-2</v>
      </c>
      <c r="AP128" s="166">
        <f t="shared" si="102"/>
        <v>6.1952833333333235E-2</v>
      </c>
      <c r="AQ128" s="166">
        <f t="shared" si="102"/>
        <v>6.1952833333333235E-2</v>
      </c>
      <c r="AR128" s="166">
        <f t="shared" si="102"/>
        <v>6.1952833333333235E-2</v>
      </c>
      <c r="AS128" s="166">
        <f t="shared" si="102"/>
        <v>6.1952833333333235E-2</v>
      </c>
      <c r="AT128" s="166">
        <f t="shared" si="102"/>
        <v>6.1952833333333235E-2</v>
      </c>
      <c r="AU128" s="166">
        <f t="shared" si="102"/>
        <v>6.1952833333333235E-2</v>
      </c>
      <c r="AV128" s="166">
        <f t="shared" si="102"/>
        <v>6.1952833333333235E-2</v>
      </c>
      <c r="AW128" s="166">
        <f t="shared" si="102"/>
        <v>6.1952833333333235E-2</v>
      </c>
      <c r="AX128" s="166">
        <f t="shared" si="102"/>
        <v>6.1952833333333235E-2</v>
      </c>
      <c r="AY128" s="166">
        <f t="shared" si="102"/>
        <v>6.1952833333333235E-2</v>
      </c>
      <c r="AZ128" s="166">
        <f t="shared" si="102"/>
        <v>6.1952833333333235E-2</v>
      </c>
      <c r="BA128" s="166">
        <f t="shared" si="102"/>
        <v>6.1952833333333235E-2</v>
      </c>
      <c r="BB128" s="166">
        <f t="shared" si="102"/>
        <v>6.1952833333333235E-2</v>
      </c>
      <c r="BC128" s="166">
        <f t="shared" si="102"/>
        <v>6.1952833333333235E-2</v>
      </c>
      <c r="BD128" s="166">
        <f t="shared" si="102"/>
        <v>6.1952833333333235E-2</v>
      </c>
      <c r="BE128" s="166">
        <f t="shared" si="102"/>
        <v>6.1952833333333235E-2</v>
      </c>
      <c r="BF128" s="166">
        <f t="shared" si="102"/>
        <v>6.1952833333333235E-2</v>
      </c>
      <c r="BG128" s="166">
        <f t="shared" si="102"/>
        <v>6.1952833333333235E-2</v>
      </c>
      <c r="BH128" s="166">
        <f t="shared" si="102"/>
        <v>6.1952833333333235E-2</v>
      </c>
      <c r="BI128" s="166">
        <f t="shared" si="102"/>
        <v>6.1952833333333235E-2</v>
      </c>
      <c r="BJ128" s="166">
        <f t="shared" si="102"/>
        <v>6.1952833333333235E-2</v>
      </c>
      <c r="BK128" s="166">
        <f t="shared" si="102"/>
        <v>6.1952833333333235E-2</v>
      </c>
      <c r="BL128" s="166">
        <f t="shared" si="102"/>
        <v>6.1952833333333235E-2</v>
      </c>
      <c r="BM128" s="166">
        <f t="shared" si="102"/>
        <v>6.1952833333333235E-2</v>
      </c>
      <c r="BN128" s="166">
        <f t="shared" si="102"/>
        <v>6.1952833333333235E-2</v>
      </c>
      <c r="BO128" s="166">
        <f t="shared" si="102"/>
        <v>6.1952833333333235E-2</v>
      </c>
      <c r="BP128" s="166">
        <f t="shared" si="102"/>
        <v>6.1952833333333235E-2</v>
      </c>
      <c r="BQ128" s="166">
        <f t="shared" si="102"/>
        <v>6.1952833333333235E-2</v>
      </c>
      <c r="BR128" s="166">
        <f t="shared" si="102"/>
        <v>6.1952833333333235E-2</v>
      </c>
      <c r="BS128" s="166">
        <f t="shared" si="102"/>
        <v>6.1952833333333235E-2</v>
      </c>
      <c r="BT128" s="166">
        <f t="shared" si="102"/>
        <v>6.1952833333333235E-2</v>
      </c>
      <c r="BU128" s="166">
        <f t="shared" si="102"/>
        <v>6.1952833333333235E-2</v>
      </c>
      <c r="BV128" s="166">
        <f t="shared" si="102"/>
        <v>6.1952833333333235E-2</v>
      </c>
      <c r="BW128" s="166">
        <f t="shared" si="102"/>
        <v>6.1952833333333235E-2</v>
      </c>
      <c r="BX128" s="166">
        <f t="shared" si="102"/>
        <v>6.1952833333333235E-2</v>
      </c>
      <c r="BY128" s="166">
        <f t="shared" si="102"/>
        <v>6.1952833333333679E-2</v>
      </c>
      <c r="BZ128" s="166">
        <f t="shared" ref="BZ128:CZ128" si="103">BZ$54</f>
        <v>6.1952833333333679E-2</v>
      </c>
      <c r="CA128" s="166">
        <f t="shared" si="103"/>
        <v>6.1952833333333679E-2</v>
      </c>
      <c r="CB128" s="166">
        <f t="shared" si="103"/>
        <v>6.1952833333333679E-2</v>
      </c>
      <c r="CC128" s="166">
        <f t="shared" si="103"/>
        <v>6.1952833333333679E-2</v>
      </c>
      <c r="CD128" s="166">
        <f t="shared" si="103"/>
        <v>6.1952833333333679E-2</v>
      </c>
      <c r="CE128" s="166">
        <f t="shared" si="103"/>
        <v>6.1952833333333679E-2</v>
      </c>
      <c r="CF128" s="166">
        <f t="shared" si="103"/>
        <v>6.1952833333333679E-2</v>
      </c>
      <c r="CG128" s="166">
        <f t="shared" si="103"/>
        <v>6.1952833333333679E-2</v>
      </c>
      <c r="CH128" s="166">
        <f t="shared" si="103"/>
        <v>6.1952833333333679E-2</v>
      </c>
      <c r="CI128" s="166">
        <f t="shared" si="103"/>
        <v>6.1952833333333679E-2</v>
      </c>
      <c r="CJ128" s="166">
        <f t="shared" si="103"/>
        <v>6.1952833333333679E-2</v>
      </c>
      <c r="CK128" s="166">
        <f t="shared" si="103"/>
        <v>6.1952833333333679E-2</v>
      </c>
      <c r="CL128" s="166">
        <f t="shared" si="103"/>
        <v>6.1952833333333679E-2</v>
      </c>
      <c r="CM128" s="166">
        <f t="shared" si="103"/>
        <v>6.1952833333333679E-2</v>
      </c>
      <c r="CN128" s="166">
        <f t="shared" si="103"/>
        <v>6.1952833333333679E-2</v>
      </c>
      <c r="CO128" s="166">
        <f t="shared" si="103"/>
        <v>6.1952833333333679E-2</v>
      </c>
      <c r="CP128" s="166">
        <f t="shared" si="103"/>
        <v>6.1952833333333679E-2</v>
      </c>
      <c r="CQ128" s="166">
        <f t="shared" si="103"/>
        <v>6.1952833333333679E-2</v>
      </c>
      <c r="CR128" s="166">
        <f t="shared" si="103"/>
        <v>6.1952833333333679E-2</v>
      </c>
      <c r="CS128" s="166">
        <f t="shared" si="103"/>
        <v>6.1952833333333679E-2</v>
      </c>
      <c r="CT128" s="166">
        <f t="shared" si="103"/>
        <v>6.1952833333333679E-2</v>
      </c>
      <c r="CU128" s="166">
        <f t="shared" si="103"/>
        <v>6.1952833333333679E-2</v>
      </c>
      <c r="CV128" s="166">
        <f t="shared" si="103"/>
        <v>6.1952833333333679E-2</v>
      </c>
      <c r="CW128" s="166">
        <f t="shared" si="103"/>
        <v>6.1952833333333679E-2</v>
      </c>
      <c r="CX128" s="166">
        <f t="shared" si="103"/>
        <v>6.1952833333333679E-2</v>
      </c>
      <c r="CY128" s="166">
        <f t="shared" si="103"/>
        <v>6.1952833333333679E-2</v>
      </c>
      <c r="CZ128" s="175">
        <f t="shared" si="103"/>
        <v>6.1952833333333679E-2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4">L128*100/$C$6</f>
        <v>0.18761027777777778</v>
      </c>
      <c r="M129" s="121">
        <f t="shared" si="104"/>
        <v>0.13205472222222223</v>
      </c>
      <c r="N129" s="121">
        <f t="shared" si="104"/>
        <v>0.13205472222222228</v>
      </c>
      <c r="O129" s="121">
        <f t="shared" si="104"/>
        <v>0</v>
      </c>
      <c r="P129" s="121">
        <f t="shared" si="104"/>
        <v>0.13205470901675001</v>
      </c>
      <c r="Q129" s="121">
        <f t="shared" si="104"/>
        <v>0.13205472222222228</v>
      </c>
      <c r="R129" s="121">
        <f t="shared" si="104"/>
        <v>0</v>
      </c>
      <c r="S129" s="121">
        <f t="shared" si="104"/>
        <v>0.1320547090167499</v>
      </c>
      <c r="T129" s="121">
        <f t="shared" si="104"/>
        <v>0.13205472222222217</v>
      </c>
      <c r="U129" s="121">
        <f t="shared" si="104"/>
        <v>0.13205472222222217</v>
      </c>
      <c r="V129" s="121">
        <f t="shared" si="104"/>
        <v>0</v>
      </c>
      <c r="W129" s="121">
        <f t="shared" si="104"/>
        <v>0.13205470901675009</v>
      </c>
      <c r="X129" s="121">
        <f t="shared" si="104"/>
        <v>0.13205472222222217</v>
      </c>
      <c r="Y129" s="121">
        <f t="shared" si="104"/>
        <v>0.10325472222222223</v>
      </c>
      <c r="Z129" s="121">
        <f t="shared" si="104"/>
        <v>0.10325472222222223</v>
      </c>
      <c r="AA129" s="121">
        <f t="shared" si="104"/>
        <v>0.10325472222222205</v>
      </c>
      <c r="AB129" s="121">
        <f t="shared" si="104"/>
        <v>0.10325472222222205</v>
      </c>
      <c r="AC129" s="121">
        <f t="shared" si="104"/>
        <v>0.10325472222222205</v>
      </c>
      <c r="AD129" s="121">
        <f t="shared" si="104"/>
        <v>0.10325472222222205</v>
      </c>
      <c r="AE129" s="121">
        <f t="shared" si="104"/>
        <v>0.10325472222222205</v>
      </c>
      <c r="AF129" s="121">
        <f t="shared" si="104"/>
        <v>0.10325472222222205</v>
      </c>
      <c r="AG129" s="121">
        <f t="shared" si="104"/>
        <v>0.10325472222222205</v>
      </c>
      <c r="AH129" s="121">
        <f t="shared" si="104"/>
        <v>0.10325472222222205</v>
      </c>
      <c r="AI129" s="121">
        <f t="shared" si="104"/>
        <v>0.10325472222222205</v>
      </c>
      <c r="AJ129" s="121">
        <f t="shared" si="104"/>
        <v>0.10325472222222205</v>
      </c>
      <c r="AK129" s="121">
        <f t="shared" si="104"/>
        <v>0.10325472222222205</v>
      </c>
      <c r="AL129" s="121">
        <f t="shared" si="104"/>
        <v>0.10325472222222205</v>
      </c>
      <c r="AM129" s="121">
        <f t="shared" si="104"/>
        <v>0.10325472222222205</v>
      </c>
      <c r="AN129" s="121">
        <f t="shared" si="104"/>
        <v>0.10325472222222205</v>
      </c>
      <c r="AO129" s="121">
        <f t="shared" si="104"/>
        <v>0.10325472222222205</v>
      </c>
      <c r="AP129" s="121">
        <f t="shared" si="104"/>
        <v>0.10325472222222205</v>
      </c>
      <c r="AQ129" s="121">
        <f t="shared" si="104"/>
        <v>0.10325472222222205</v>
      </c>
      <c r="AR129" s="121">
        <f t="shared" si="104"/>
        <v>0.10325472222222205</v>
      </c>
      <c r="AS129" s="121">
        <f t="shared" si="104"/>
        <v>0.10325472222222205</v>
      </c>
      <c r="AT129" s="121">
        <f t="shared" si="104"/>
        <v>0.10325472222222205</v>
      </c>
      <c r="AU129" s="121">
        <f t="shared" si="104"/>
        <v>0.10325472222222205</v>
      </c>
      <c r="AV129" s="121">
        <f t="shared" si="104"/>
        <v>0.10325472222222205</v>
      </c>
      <c r="AW129" s="121">
        <f t="shared" si="104"/>
        <v>0.10325472222222205</v>
      </c>
      <c r="AX129" s="121">
        <f t="shared" si="104"/>
        <v>0.10325472222222205</v>
      </c>
      <c r="AY129" s="121">
        <f t="shared" si="104"/>
        <v>0.10325472222222205</v>
      </c>
      <c r="AZ129" s="121">
        <f t="shared" si="104"/>
        <v>0.10325472222222205</v>
      </c>
      <c r="BA129" s="121">
        <f t="shared" si="104"/>
        <v>0.10325472222222205</v>
      </c>
      <c r="BB129" s="121">
        <f t="shared" si="104"/>
        <v>0.10325472222222205</v>
      </c>
      <c r="BC129" s="121">
        <f t="shared" si="104"/>
        <v>0.10325472222222205</v>
      </c>
      <c r="BD129" s="121">
        <f t="shared" si="104"/>
        <v>0.10325472222222205</v>
      </c>
      <c r="BE129" s="121">
        <f t="shared" si="104"/>
        <v>0.10325472222222205</v>
      </c>
      <c r="BF129" s="121">
        <f t="shared" si="104"/>
        <v>0.10325472222222205</v>
      </c>
      <c r="BG129" s="121">
        <f t="shared" si="104"/>
        <v>0.10325472222222205</v>
      </c>
      <c r="BH129" s="121">
        <f t="shared" si="104"/>
        <v>0.10325472222222205</v>
      </c>
      <c r="BI129" s="121">
        <f t="shared" si="104"/>
        <v>0.10325472222222205</v>
      </c>
      <c r="BJ129" s="121">
        <f t="shared" si="104"/>
        <v>0.10325472222222205</v>
      </c>
      <c r="BK129" s="121">
        <f t="shared" si="104"/>
        <v>0.10325472222222205</v>
      </c>
      <c r="BL129" s="121">
        <f t="shared" si="104"/>
        <v>0.10325472222222205</v>
      </c>
      <c r="BM129" s="121">
        <f t="shared" si="104"/>
        <v>0.10325472222222205</v>
      </c>
      <c r="BN129" s="121">
        <f t="shared" si="104"/>
        <v>0.10325472222222205</v>
      </c>
      <c r="BO129" s="121">
        <f t="shared" si="104"/>
        <v>0.10325472222222205</v>
      </c>
      <c r="BP129" s="121">
        <f t="shared" si="104"/>
        <v>0.10325472222222205</v>
      </c>
      <c r="BQ129" s="121">
        <f t="shared" si="104"/>
        <v>0.10325472222222205</v>
      </c>
      <c r="BR129" s="121">
        <f t="shared" si="104"/>
        <v>0.10325472222222205</v>
      </c>
      <c r="BS129" s="121">
        <f t="shared" si="104"/>
        <v>0.10325472222222205</v>
      </c>
      <c r="BT129" s="121">
        <f t="shared" si="104"/>
        <v>0.10325472222222205</v>
      </c>
      <c r="BU129" s="121">
        <f t="shared" si="104"/>
        <v>0.10325472222222205</v>
      </c>
      <c r="BV129" s="121">
        <f t="shared" si="104"/>
        <v>0.10325472222222205</v>
      </c>
      <c r="BW129" s="121">
        <f t="shared" si="104"/>
        <v>0.10325472222222205</v>
      </c>
      <c r="BX129" s="121">
        <f t="shared" ref="BX129:CZ129" si="105">BX128*100/$C$6</f>
        <v>0.10325472222222205</v>
      </c>
      <c r="BY129" s="121">
        <f t="shared" si="105"/>
        <v>0.1032547222222228</v>
      </c>
      <c r="BZ129" s="121">
        <f t="shared" si="105"/>
        <v>0.1032547222222228</v>
      </c>
      <c r="CA129" s="121">
        <f t="shared" si="105"/>
        <v>0.1032547222222228</v>
      </c>
      <c r="CB129" s="121">
        <f t="shared" si="105"/>
        <v>0.1032547222222228</v>
      </c>
      <c r="CC129" s="121">
        <f t="shared" si="105"/>
        <v>0.1032547222222228</v>
      </c>
      <c r="CD129" s="121">
        <f t="shared" si="105"/>
        <v>0.1032547222222228</v>
      </c>
      <c r="CE129" s="121">
        <f t="shared" si="105"/>
        <v>0.1032547222222228</v>
      </c>
      <c r="CF129" s="121">
        <f t="shared" si="105"/>
        <v>0.1032547222222228</v>
      </c>
      <c r="CG129" s="121">
        <f t="shared" si="105"/>
        <v>0.1032547222222228</v>
      </c>
      <c r="CH129" s="121">
        <f t="shared" si="105"/>
        <v>0.1032547222222228</v>
      </c>
      <c r="CI129" s="121">
        <f t="shared" si="105"/>
        <v>0.1032547222222228</v>
      </c>
      <c r="CJ129" s="121">
        <f t="shared" si="105"/>
        <v>0.1032547222222228</v>
      </c>
      <c r="CK129" s="121">
        <f t="shared" si="105"/>
        <v>0.1032547222222228</v>
      </c>
      <c r="CL129" s="121">
        <f t="shared" si="105"/>
        <v>0.1032547222222228</v>
      </c>
      <c r="CM129" s="121">
        <f t="shared" si="105"/>
        <v>0.1032547222222228</v>
      </c>
      <c r="CN129" s="121">
        <f t="shared" si="105"/>
        <v>0.1032547222222228</v>
      </c>
      <c r="CO129" s="121">
        <f t="shared" si="105"/>
        <v>0.1032547222222228</v>
      </c>
      <c r="CP129" s="121">
        <f t="shared" si="105"/>
        <v>0.1032547222222228</v>
      </c>
      <c r="CQ129" s="121">
        <f t="shared" si="105"/>
        <v>0.1032547222222228</v>
      </c>
      <c r="CR129" s="121">
        <f t="shared" si="105"/>
        <v>0.1032547222222228</v>
      </c>
      <c r="CS129" s="121">
        <f t="shared" si="105"/>
        <v>0.1032547222222228</v>
      </c>
      <c r="CT129" s="121">
        <f t="shared" si="105"/>
        <v>0.1032547222222228</v>
      </c>
      <c r="CU129" s="121">
        <f t="shared" si="105"/>
        <v>0.1032547222222228</v>
      </c>
      <c r="CV129" s="121">
        <f t="shared" si="105"/>
        <v>0.1032547222222228</v>
      </c>
      <c r="CW129" s="121">
        <f t="shared" si="105"/>
        <v>0.1032547222222228</v>
      </c>
      <c r="CX129" s="121">
        <f t="shared" si="105"/>
        <v>0.1032547222222228</v>
      </c>
      <c r="CY129" s="121">
        <f t="shared" si="105"/>
        <v>0.1032547222222228</v>
      </c>
      <c r="CZ129" s="160">
        <f t="shared" si="105"/>
        <v>0.1032547222222228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89.812389722222221</v>
      </c>
      <c r="M130" s="121">
        <f t="shared" ref="M130:BX130" si="106">IF((L130-M129)&lt;$N$108,100,(L130-M129))</f>
        <v>89.680334999999999</v>
      </c>
      <c r="N130" s="121">
        <f t="shared" si="106"/>
        <v>89.548280277777778</v>
      </c>
      <c r="O130" s="121">
        <f t="shared" si="106"/>
        <v>89.548280277777778</v>
      </c>
      <c r="P130" s="121">
        <f t="shared" si="106"/>
        <v>89.416225568761021</v>
      </c>
      <c r="Q130" s="121">
        <f t="shared" si="106"/>
        <v>89.2841708465388</v>
      </c>
      <c r="R130" s="121">
        <f t="shared" si="106"/>
        <v>89.2841708465388</v>
      </c>
      <c r="S130" s="121">
        <f t="shared" si="106"/>
        <v>89.152116137522043</v>
      </c>
      <c r="T130" s="121">
        <f t="shared" si="106"/>
        <v>89.020061415299821</v>
      </c>
      <c r="U130" s="121">
        <f t="shared" si="106"/>
        <v>88.8880066930776</v>
      </c>
      <c r="V130" s="121">
        <f t="shared" si="106"/>
        <v>88.8880066930776</v>
      </c>
      <c r="W130" s="121">
        <f t="shared" si="106"/>
        <v>88.755951984060843</v>
      </c>
      <c r="X130" s="121">
        <f t="shared" si="106"/>
        <v>88.623897261838621</v>
      </c>
      <c r="Y130" s="121">
        <f t="shared" si="106"/>
        <v>88.520642539616404</v>
      </c>
      <c r="Z130" s="121">
        <f t="shared" si="106"/>
        <v>88.417387817394186</v>
      </c>
      <c r="AA130" s="121">
        <f t="shared" si="106"/>
        <v>88.314133095171968</v>
      </c>
      <c r="AB130" s="121">
        <f t="shared" si="106"/>
        <v>88.21087837294975</v>
      </c>
      <c r="AC130" s="121">
        <f t="shared" si="106"/>
        <v>88.107623650727533</v>
      </c>
      <c r="AD130" s="121">
        <f t="shared" si="106"/>
        <v>88.004368928505315</v>
      </c>
      <c r="AE130" s="121">
        <f t="shared" si="106"/>
        <v>87.901114206283097</v>
      </c>
      <c r="AF130" s="121">
        <f t="shared" si="106"/>
        <v>87.797859484060879</v>
      </c>
      <c r="AG130" s="121">
        <f t="shared" si="106"/>
        <v>87.694604761838661</v>
      </c>
      <c r="AH130" s="121">
        <f t="shared" si="106"/>
        <v>87.591350039616444</v>
      </c>
      <c r="AI130" s="121">
        <f t="shared" si="106"/>
        <v>87.488095317394226</v>
      </c>
      <c r="AJ130" s="121">
        <f t="shared" si="106"/>
        <v>87.384840595172008</v>
      </c>
      <c r="AK130" s="121">
        <f t="shared" si="106"/>
        <v>87.28158587294979</v>
      </c>
      <c r="AL130" s="121">
        <f t="shared" si="106"/>
        <v>87.178331150727573</v>
      </c>
      <c r="AM130" s="121">
        <f t="shared" si="106"/>
        <v>87.075076428505355</v>
      </c>
      <c r="AN130" s="121">
        <f t="shared" si="106"/>
        <v>86.971821706283137</v>
      </c>
      <c r="AO130" s="121">
        <f t="shared" si="106"/>
        <v>86.868566984060919</v>
      </c>
      <c r="AP130" s="121">
        <f t="shared" si="106"/>
        <v>86.765312261838702</v>
      </c>
      <c r="AQ130" s="121">
        <f t="shared" si="106"/>
        <v>86.662057539616484</v>
      </c>
      <c r="AR130" s="121">
        <f t="shared" si="106"/>
        <v>86.558802817394266</v>
      </c>
      <c r="AS130" s="121">
        <f t="shared" si="106"/>
        <v>86.455548095172048</v>
      </c>
      <c r="AT130" s="121">
        <f t="shared" si="106"/>
        <v>86.352293372949831</v>
      </c>
      <c r="AU130" s="121">
        <f t="shared" si="106"/>
        <v>86.249038650727613</v>
      </c>
      <c r="AV130" s="121">
        <f t="shared" si="106"/>
        <v>86.145783928505395</v>
      </c>
      <c r="AW130" s="121">
        <f t="shared" si="106"/>
        <v>86.042529206283177</v>
      </c>
      <c r="AX130" s="121">
        <f t="shared" si="106"/>
        <v>85.939274484060959</v>
      </c>
      <c r="AY130" s="121">
        <f t="shared" si="106"/>
        <v>85.836019761838742</v>
      </c>
      <c r="AZ130" s="121">
        <f t="shared" si="106"/>
        <v>85.732765039616524</v>
      </c>
      <c r="BA130" s="121">
        <f t="shared" si="106"/>
        <v>85.629510317394306</v>
      </c>
      <c r="BB130" s="121">
        <f t="shared" si="106"/>
        <v>85.526255595172088</v>
      </c>
      <c r="BC130" s="121">
        <f t="shared" si="106"/>
        <v>85.423000872949871</v>
      </c>
      <c r="BD130" s="121">
        <f t="shared" si="106"/>
        <v>85.319746150727653</v>
      </c>
      <c r="BE130" s="121">
        <f t="shared" si="106"/>
        <v>85.216491428505435</v>
      </c>
      <c r="BF130" s="121">
        <f t="shared" si="106"/>
        <v>85.113236706283217</v>
      </c>
      <c r="BG130" s="121">
        <f t="shared" si="106"/>
        <v>85.009981984061</v>
      </c>
      <c r="BH130" s="121">
        <f t="shared" si="106"/>
        <v>84.906727261838782</v>
      </c>
      <c r="BI130" s="121">
        <f t="shared" si="106"/>
        <v>84.803472539616564</v>
      </c>
      <c r="BJ130" s="121">
        <f t="shared" si="106"/>
        <v>84.700217817394346</v>
      </c>
      <c r="BK130" s="121">
        <f t="shared" si="106"/>
        <v>84.596963095172129</v>
      </c>
      <c r="BL130" s="121">
        <f t="shared" si="106"/>
        <v>84.493708372949911</v>
      </c>
      <c r="BM130" s="121">
        <f t="shared" si="106"/>
        <v>84.390453650727693</v>
      </c>
      <c r="BN130" s="121">
        <f t="shared" si="106"/>
        <v>84.287198928505475</v>
      </c>
      <c r="BO130" s="121">
        <f t="shared" si="106"/>
        <v>84.183944206283257</v>
      </c>
      <c r="BP130" s="121">
        <f t="shared" si="106"/>
        <v>84.08068948406104</v>
      </c>
      <c r="BQ130" s="121">
        <f t="shared" si="106"/>
        <v>83.977434761838822</v>
      </c>
      <c r="BR130" s="121">
        <f t="shared" si="106"/>
        <v>83.874180039616604</v>
      </c>
      <c r="BS130" s="121">
        <f t="shared" si="106"/>
        <v>83.770925317394386</v>
      </c>
      <c r="BT130" s="121">
        <f t="shared" si="106"/>
        <v>83.667670595172169</v>
      </c>
      <c r="BU130" s="121">
        <f t="shared" si="106"/>
        <v>83.564415872949951</v>
      </c>
      <c r="BV130" s="121">
        <f t="shared" si="106"/>
        <v>83.461161150727733</v>
      </c>
      <c r="BW130" s="121">
        <f t="shared" si="106"/>
        <v>83.357906428505515</v>
      </c>
      <c r="BX130" s="121">
        <f t="shared" si="106"/>
        <v>83.254651706283298</v>
      </c>
      <c r="BY130" s="121">
        <f t="shared" ref="BY130:CZ130" si="107">IF((BX130-BY129)&lt;$N$108,100,(BX130-BY129))</f>
        <v>83.15139698406108</v>
      </c>
      <c r="BZ130" s="121">
        <f t="shared" si="107"/>
        <v>83.048142261838862</v>
      </c>
      <c r="CA130" s="121">
        <f t="shared" si="107"/>
        <v>82.944887539616644</v>
      </c>
      <c r="CB130" s="121">
        <f t="shared" si="107"/>
        <v>82.841632817394427</v>
      </c>
      <c r="CC130" s="121">
        <f t="shared" si="107"/>
        <v>82.738378095172209</v>
      </c>
      <c r="CD130" s="121">
        <f t="shared" si="107"/>
        <v>82.635123372949991</v>
      </c>
      <c r="CE130" s="121">
        <f t="shared" si="107"/>
        <v>82.531868650727773</v>
      </c>
      <c r="CF130" s="121">
        <f t="shared" si="107"/>
        <v>82.428613928505555</v>
      </c>
      <c r="CG130" s="121">
        <f t="shared" si="107"/>
        <v>82.325359206283338</v>
      </c>
      <c r="CH130" s="121">
        <f t="shared" si="107"/>
        <v>82.22210448406112</v>
      </c>
      <c r="CI130" s="121">
        <f t="shared" si="107"/>
        <v>82.118849761838902</v>
      </c>
      <c r="CJ130" s="121">
        <f t="shared" si="107"/>
        <v>82.015595039616684</v>
      </c>
      <c r="CK130" s="121">
        <f t="shared" si="107"/>
        <v>81.912340317394467</v>
      </c>
      <c r="CL130" s="121">
        <f t="shared" si="107"/>
        <v>81.809085595172249</v>
      </c>
      <c r="CM130" s="121">
        <f t="shared" si="107"/>
        <v>81.705830872950031</v>
      </c>
      <c r="CN130" s="121">
        <f t="shared" si="107"/>
        <v>81.602576150727813</v>
      </c>
      <c r="CO130" s="121">
        <f t="shared" si="107"/>
        <v>81.499321428505596</v>
      </c>
      <c r="CP130" s="121">
        <f t="shared" si="107"/>
        <v>81.396066706283378</v>
      </c>
      <c r="CQ130" s="121">
        <f t="shared" si="107"/>
        <v>81.29281198406116</v>
      </c>
      <c r="CR130" s="121">
        <f t="shared" si="107"/>
        <v>81.189557261838942</v>
      </c>
      <c r="CS130" s="121">
        <f t="shared" si="107"/>
        <v>81.086302539616725</v>
      </c>
      <c r="CT130" s="121">
        <f t="shared" si="107"/>
        <v>80.983047817394507</v>
      </c>
      <c r="CU130" s="121">
        <f t="shared" si="107"/>
        <v>80.879793095172289</v>
      </c>
      <c r="CV130" s="121">
        <f t="shared" si="107"/>
        <v>80.776538372950071</v>
      </c>
      <c r="CW130" s="121">
        <f t="shared" si="107"/>
        <v>80.673283650727853</v>
      </c>
      <c r="CX130" s="121">
        <f t="shared" si="107"/>
        <v>80.570028928505636</v>
      </c>
      <c r="CY130" s="121">
        <f t="shared" si="107"/>
        <v>80.466774206283418</v>
      </c>
      <c r="CZ130" s="160">
        <f t="shared" si="107"/>
        <v>80.3635194840612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8">IF((L130=100),(L130-K130)/100*$C$6+$E$110,0)</f>
        <v>0</v>
      </c>
      <c r="M131" s="145">
        <f t="shared" si="108"/>
        <v>0</v>
      </c>
      <c r="N131" s="145">
        <f t="shared" si="108"/>
        <v>0</v>
      </c>
      <c r="O131" s="145">
        <f t="shared" si="108"/>
        <v>0</v>
      </c>
      <c r="P131" s="145">
        <f t="shared" si="108"/>
        <v>0</v>
      </c>
      <c r="Q131" s="145">
        <f t="shared" si="108"/>
        <v>0</v>
      </c>
      <c r="R131" s="145">
        <f t="shared" si="108"/>
        <v>0</v>
      </c>
      <c r="S131" s="145">
        <f t="shared" si="108"/>
        <v>0</v>
      </c>
      <c r="T131" s="145">
        <f t="shared" si="108"/>
        <v>0</v>
      </c>
      <c r="U131" s="145">
        <f t="shared" si="108"/>
        <v>0</v>
      </c>
      <c r="V131" s="145">
        <f t="shared" si="108"/>
        <v>0</v>
      </c>
      <c r="W131" s="145">
        <f t="shared" si="108"/>
        <v>0</v>
      </c>
      <c r="X131" s="145">
        <f t="shared" si="108"/>
        <v>0</v>
      </c>
      <c r="Y131" s="145">
        <f t="shared" si="108"/>
        <v>0</v>
      </c>
      <c r="Z131" s="145">
        <f t="shared" si="108"/>
        <v>0</v>
      </c>
      <c r="AA131" s="145">
        <f t="shared" si="108"/>
        <v>0</v>
      </c>
      <c r="AB131" s="145">
        <f t="shared" si="108"/>
        <v>0</v>
      </c>
      <c r="AC131" s="145">
        <f t="shared" si="108"/>
        <v>0</v>
      </c>
      <c r="AD131" s="145">
        <f t="shared" si="108"/>
        <v>0</v>
      </c>
      <c r="AE131" s="145">
        <f t="shared" si="108"/>
        <v>0</v>
      </c>
      <c r="AF131" s="145">
        <f t="shared" si="108"/>
        <v>0</v>
      </c>
      <c r="AG131" s="145">
        <f t="shared" si="108"/>
        <v>0</v>
      </c>
      <c r="AH131" s="145">
        <f t="shared" si="108"/>
        <v>0</v>
      </c>
      <c r="AI131" s="145">
        <f t="shared" si="108"/>
        <v>0</v>
      </c>
      <c r="AJ131" s="145">
        <f t="shared" si="108"/>
        <v>0</v>
      </c>
      <c r="AK131" s="145">
        <f t="shared" si="108"/>
        <v>0</v>
      </c>
      <c r="AL131" s="145">
        <f t="shared" si="108"/>
        <v>0</v>
      </c>
      <c r="AM131" s="145">
        <f t="shared" si="108"/>
        <v>0</v>
      </c>
      <c r="AN131" s="145">
        <f t="shared" si="108"/>
        <v>0</v>
      </c>
      <c r="AO131" s="145">
        <f t="shared" si="108"/>
        <v>0</v>
      </c>
      <c r="AP131" s="145">
        <f t="shared" si="108"/>
        <v>0</v>
      </c>
      <c r="AQ131" s="145">
        <f t="shared" si="108"/>
        <v>0</v>
      </c>
      <c r="AR131" s="145">
        <f t="shared" si="108"/>
        <v>0</v>
      </c>
      <c r="AS131" s="145">
        <f t="shared" si="108"/>
        <v>0</v>
      </c>
      <c r="AT131" s="145">
        <f t="shared" si="108"/>
        <v>0</v>
      </c>
      <c r="AU131" s="145">
        <f t="shared" si="108"/>
        <v>0</v>
      </c>
      <c r="AV131" s="145">
        <f t="shared" si="108"/>
        <v>0</v>
      </c>
      <c r="AW131" s="145">
        <f t="shared" si="108"/>
        <v>0</v>
      </c>
      <c r="AX131" s="145">
        <f t="shared" si="108"/>
        <v>0</v>
      </c>
      <c r="AY131" s="145">
        <f t="shared" si="108"/>
        <v>0</v>
      </c>
      <c r="AZ131" s="145">
        <f t="shared" si="108"/>
        <v>0</v>
      </c>
      <c r="BA131" s="145">
        <f t="shared" si="108"/>
        <v>0</v>
      </c>
      <c r="BB131" s="145">
        <f t="shared" si="108"/>
        <v>0</v>
      </c>
      <c r="BC131" s="145">
        <f t="shared" si="108"/>
        <v>0</v>
      </c>
      <c r="BD131" s="145">
        <f t="shared" si="108"/>
        <v>0</v>
      </c>
      <c r="BE131" s="145">
        <f t="shared" si="108"/>
        <v>0</v>
      </c>
      <c r="BF131" s="145">
        <f t="shared" si="108"/>
        <v>0</v>
      </c>
      <c r="BG131" s="145">
        <f t="shared" si="108"/>
        <v>0</v>
      </c>
      <c r="BH131" s="145">
        <f t="shared" si="108"/>
        <v>0</v>
      </c>
      <c r="BI131" s="145">
        <f t="shared" si="108"/>
        <v>0</v>
      </c>
      <c r="BJ131" s="145">
        <f t="shared" si="108"/>
        <v>0</v>
      </c>
      <c r="BK131" s="145">
        <f t="shared" si="108"/>
        <v>0</v>
      </c>
      <c r="BL131" s="145">
        <f t="shared" si="108"/>
        <v>0</v>
      </c>
      <c r="BM131" s="145">
        <f t="shared" si="108"/>
        <v>0</v>
      </c>
      <c r="BN131" s="145">
        <f t="shared" si="108"/>
        <v>0</v>
      </c>
      <c r="BO131" s="145">
        <f t="shared" si="108"/>
        <v>0</v>
      </c>
      <c r="BP131" s="145">
        <f t="shared" si="108"/>
        <v>0</v>
      </c>
      <c r="BQ131" s="145">
        <f t="shared" si="108"/>
        <v>0</v>
      </c>
      <c r="BR131" s="145">
        <f t="shared" si="108"/>
        <v>0</v>
      </c>
      <c r="BS131" s="145">
        <f t="shared" si="108"/>
        <v>0</v>
      </c>
      <c r="BT131" s="145">
        <f t="shared" si="108"/>
        <v>0</v>
      </c>
      <c r="BU131" s="145">
        <f t="shared" si="108"/>
        <v>0</v>
      </c>
      <c r="BV131" s="145">
        <f t="shared" si="108"/>
        <v>0</v>
      </c>
      <c r="BW131" s="145">
        <f t="shared" si="108"/>
        <v>0</v>
      </c>
      <c r="BX131" s="145">
        <f t="shared" ref="BX131:CZ131" si="109">IF((BX130=100),(BX130-BW130)/100*$C$6+$E$110,0)</f>
        <v>0</v>
      </c>
      <c r="BY131" s="145">
        <f t="shared" si="109"/>
        <v>0</v>
      </c>
      <c r="BZ131" s="145">
        <f t="shared" si="109"/>
        <v>0</v>
      </c>
      <c r="CA131" s="145">
        <f t="shared" si="109"/>
        <v>0</v>
      </c>
      <c r="CB131" s="145">
        <f t="shared" si="109"/>
        <v>0</v>
      </c>
      <c r="CC131" s="145">
        <f t="shared" si="109"/>
        <v>0</v>
      </c>
      <c r="CD131" s="145">
        <f t="shared" si="109"/>
        <v>0</v>
      </c>
      <c r="CE131" s="145">
        <f t="shared" si="109"/>
        <v>0</v>
      </c>
      <c r="CF131" s="145">
        <f t="shared" si="109"/>
        <v>0</v>
      </c>
      <c r="CG131" s="145">
        <f t="shared" si="109"/>
        <v>0</v>
      </c>
      <c r="CH131" s="145">
        <f t="shared" si="109"/>
        <v>0</v>
      </c>
      <c r="CI131" s="145">
        <f t="shared" si="109"/>
        <v>0</v>
      </c>
      <c r="CJ131" s="145">
        <f t="shared" si="109"/>
        <v>0</v>
      </c>
      <c r="CK131" s="145">
        <f t="shared" si="109"/>
        <v>0</v>
      </c>
      <c r="CL131" s="145">
        <f t="shared" si="109"/>
        <v>0</v>
      </c>
      <c r="CM131" s="145">
        <f t="shared" si="109"/>
        <v>0</v>
      </c>
      <c r="CN131" s="145">
        <f t="shared" si="109"/>
        <v>0</v>
      </c>
      <c r="CO131" s="145">
        <f t="shared" si="109"/>
        <v>0</v>
      </c>
      <c r="CP131" s="145">
        <f t="shared" si="109"/>
        <v>0</v>
      </c>
      <c r="CQ131" s="145">
        <f t="shared" si="109"/>
        <v>0</v>
      </c>
      <c r="CR131" s="145">
        <f t="shared" si="109"/>
        <v>0</v>
      </c>
      <c r="CS131" s="145">
        <f t="shared" si="109"/>
        <v>0</v>
      </c>
      <c r="CT131" s="145">
        <f t="shared" si="109"/>
        <v>0</v>
      </c>
      <c r="CU131" s="145">
        <f t="shared" si="109"/>
        <v>0</v>
      </c>
      <c r="CV131" s="145">
        <f t="shared" si="109"/>
        <v>0</v>
      </c>
      <c r="CW131" s="145">
        <f t="shared" si="109"/>
        <v>0</v>
      </c>
      <c r="CX131" s="145">
        <f t="shared" si="109"/>
        <v>0</v>
      </c>
      <c r="CY131" s="145">
        <f t="shared" si="109"/>
        <v>0</v>
      </c>
      <c r="CZ131" s="164">
        <f t="shared" si="109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1.3986777777777777</v>
      </c>
      <c r="M178" s="266">
        <f>M75*100/60</f>
        <v>0.89715999999999974</v>
      </c>
      <c r="N178" s="266">
        <f>N75*100/60</f>
        <v>0.89715999999999974</v>
      </c>
      <c r="O178" s="266"/>
      <c r="P178" s="266">
        <f t="shared" ref="P178:AR178" si="110">P75*100/60</f>
        <v>0.70515992948400052</v>
      </c>
      <c r="Q178" s="266">
        <f t="shared" si="110"/>
        <v>0.70516000000000034</v>
      </c>
      <c r="R178" s="266"/>
      <c r="S178" s="266">
        <f t="shared" si="110"/>
        <v>0.70515992948399975</v>
      </c>
      <c r="T178" s="266">
        <f t="shared" si="110"/>
        <v>0.70516000000000034</v>
      </c>
      <c r="U178" s="266">
        <f t="shared" si="110"/>
        <v>0.70515999999999945</v>
      </c>
      <c r="V178" s="266"/>
      <c r="W178" s="266">
        <f t="shared" si="110"/>
        <v>0.53083994691600045</v>
      </c>
      <c r="X178" s="266">
        <f t="shared" si="110"/>
        <v>0.53083999999999987</v>
      </c>
      <c r="Y178" s="266">
        <f t="shared" si="110"/>
        <v>0.53083999999999987</v>
      </c>
      <c r="Z178" s="266">
        <f t="shared" si="110"/>
        <v>0.53083999999999987</v>
      </c>
      <c r="AA178" s="266">
        <f t="shared" si="110"/>
        <v>0.53083999999999987</v>
      </c>
      <c r="AB178" s="266">
        <f t="shared" si="110"/>
        <v>0.53083999999999987</v>
      </c>
      <c r="AC178" s="266">
        <f t="shared" si="110"/>
        <v>0.53083999999999987</v>
      </c>
      <c r="AD178" s="266">
        <f t="shared" si="110"/>
        <v>0.53083999999999987</v>
      </c>
      <c r="AE178" s="266">
        <f t="shared" si="110"/>
        <v>0.53083999999999987</v>
      </c>
      <c r="AF178" s="266">
        <f t="shared" si="110"/>
        <v>0.53083999999999987</v>
      </c>
      <c r="AG178" s="266">
        <f t="shared" si="110"/>
        <v>0.53083999999999987</v>
      </c>
      <c r="AH178" s="266">
        <f t="shared" si="110"/>
        <v>0.53083999999999987</v>
      </c>
      <c r="AI178" s="266">
        <f t="shared" si="110"/>
        <v>0.53083999999999987</v>
      </c>
      <c r="AJ178" s="266">
        <f t="shared" si="110"/>
        <v>0.53084000000000131</v>
      </c>
      <c r="AK178" s="266">
        <f t="shared" si="110"/>
        <v>0.53084000000000131</v>
      </c>
      <c r="AL178" s="266">
        <f t="shared" si="110"/>
        <v>0.53084000000000131</v>
      </c>
      <c r="AM178" s="266">
        <f t="shared" si="110"/>
        <v>0.53084000000000131</v>
      </c>
      <c r="AN178" s="266">
        <f t="shared" si="110"/>
        <v>0.53084000000000131</v>
      </c>
      <c r="AO178" s="266">
        <f t="shared" si="110"/>
        <v>0.53084000000000131</v>
      </c>
      <c r="AP178" s="266">
        <f t="shared" si="110"/>
        <v>0.53084000000000131</v>
      </c>
      <c r="AQ178" s="266">
        <f t="shared" si="110"/>
        <v>0.53084000000000131</v>
      </c>
      <c r="AR178" s="266">
        <f t="shared" si="110"/>
        <v>0.53084000000000131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-0.6392066666666667</v>
      </c>
      <c r="M179" s="264">
        <f>$C$8-M75</f>
        <v>-0.33829599999999987</v>
      </c>
      <c r="N179" s="264">
        <f>$C$8-N75</f>
        <v>-0.33829599999999987</v>
      </c>
      <c r="O179" s="264"/>
      <c r="P179" s="264">
        <f t="shared" ref="P179:U179" si="111">$C$8-P75</f>
        <v>-0.2230959576904003</v>
      </c>
      <c r="Q179" s="264">
        <f t="shared" si="111"/>
        <v>-0.22309600000000013</v>
      </c>
      <c r="R179" s="264">
        <f t="shared" si="111"/>
        <v>0.2</v>
      </c>
      <c r="S179" s="264">
        <f t="shared" si="111"/>
        <v>-0.22309595769039986</v>
      </c>
      <c r="T179" s="264">
        <f t="shared" si="111"/>
        <v>-0.22309600000000013</v>
      </c>
      <c r="U179" s="264">
        <f t="shared" si="111"/>
        <v>-0.22309599999999968</v>
      </c>
      <c r="V179" s="264"/>
      <c r="W179" s="264">
        <f t="shared" ref="W179:AR179" si="112">$C$8-W75</f>
        <v>-0.11850396814960024</v>
      </c>
      <c r="X179" s="264">
        <f t="shared" si="112"/>
        <v>-0.11850399999999989</v>
      </c>
      <c r="Y179" s="264">
        <f t="shared" si="112"/>
        <v>-0.11850399999999989</v>
      </c>
      <c r="Z179" s="264">
        <f t="shared" si="112"/>
        <v>-0.11850399999999989</v>
      </c>
      <c r="AA179" s="264">
        <f t="shared" si="112"/>
        <v>-0.11850399999999989</v>
      </c>
      <c r="AB179" s="264">
        <f t="shared" si="112"/>
        <v>-0.11850399999999989</v>
      </c>
      <c r="AC179" s="264">
        <f t="shared" si="112"/>
        <v>-0.11850399999999989</v>
      </c>
      <c r="AD179" s="264">
        <f t="shared" si="112"/>
        <v>-0.11850399999999989</v>
      </c>
      <c r="AE179" s="264">
        <f t="shared" si="112"/>
        <v>-0.11850399999999989</v>
      </c>
      <c r="AF179" s="264">
        <f t="shared" si="112"/>
        <v>-0.11850399999999989</v>
      </c>
      <c r="AG179" s="264">
        <f t="shared" si="112"/>
        <v>-0.11850399999999989</v>
      </c>
      <c r="AH179" s="264">
        <f t="shared" si="112"/>
        <v>-0.11850399999999989</v>
      </c>
      <c r="AI179" s="264">
        <f t="shared" si="112"/>
        <v>-0.11850399999999989</v>
      </c>
      <c r="AJ179" s="264">
        <f t="shared" si="112"/>
        <v>-0.11850400000000078</v>
      </c>
      <c r="AK179" s="264">
        <f t="shared" si="112"/>
        <v>-0.11850400000000078</v>
      </c>
      <c r="AL179" s="264">
        <f t="shared" si="112"/>
        <v>-0.11850400000000078</v>
      </c>
      <c r="AM179" s="264">
        <f t="shared" si="112"/>
        <v>-0.11850400000000078</v>
      </c>
      <c r="AN179" s="264">
        <f t="shared" si="112"/>
        <v>-0.11850400000000078</v>
      </c>
      <c r="AO179" s="264">
        <f t="shared" si="112"/>
        <v>-0.11850400000000078</v>
      </c>
      <c r="AP179" s="264">
        <f t="shared" si="112"/>
        <v>-0.11850400000000078</v>
      </c>
      <c r="AQ179" s="264">
        <f t="shared" si="112"/>
        <v>-0.11850400000000078</v>
      </c>
      <c r="AR179" s="264">
        <f t="shared" si="112"/>
        <v>-0.11850400000000078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89.361015280092587</v>
      </c>
      <c r="M180" s="263">
        <f t="shared" ref="M180:AQ180" si="113">IF((L180+(M74-L74)*M179)&gt;100,100,L180+(M74-L74)*M179)</f>
        <v>89.022719280092588</v>
      </c>
      <c r="N180" s="263">
        <f t="shared" si="113"/>
        <v>88.684423280092588</v>
      </c>
      <c r="O180" s="263">
        <f t="shared" si="113"/>
        <v>88.684423280092588</v>
      </c>
      <c r="P180" s="263">
        <f t="shared" si="113"/>
        <v>88.461327322402184</v>
      </c>
      <c r="Q180" s="263">
        <f t="shared" si="113"/>
        <v>88.238231322402186</v>
      </c>
      <c r="R180" s="263">
        <f t="shared" si="113"/>
        <v>88.238231322402186</v>
      </c>
      <c r="S180" s="263">
        <f t="shared" si="113"/>
        <v>88.015135364711782</v>
      </c>
      <c r="T180" s="263">
        <f t="shared" si="113"/>
        <v>87.792039364711783</v>
      </c>
      <c r="U180" s="263">
        <f t="shared" si="113"/>
        <v>87.568943364711785</v>
      </c>
      <c r="V180" s="263">
        <f t="shared" si="113"/>
        <v>87.568943364711785</v>
      </c>
      <c r="W180" s="263">
        <f t="shared" si="113"/>
        <v>87.450439396562189</v>
      </c>
      <c r="X180" s="263">
        <f t="shared" si="113"/>
        <v>87.331935396562187</v>
      </c>
      <c r="Y180" s="263">
        <f t="shared" si="113"/>
        <v>87.213431396562186</v>
      </c>
      <c r="Z180" s="263">
        <f t="shared" si="113"/>
        <v>87.094927396562184</v>
      </c>
      <c r="AA180" s="263">
        <f t="shared" si="113"/>
        <v>86.976423396562183</v>
      </c>
      <c r="AB180" s="263">
        <f t="shared" si="113"/>
        <v>86.857919396562181</v>
      </c>
      <c r="AC180" s="263">
        <f t="shared" si="113"/>
        <v>86.73941539656218</v>
      </c>
      <c r="AD180" s="263">
        <f t="shared" si="113"/>
        <v>86.620911396562178</v>
      </c>
      <c r="AE180" s="263">
        <f t="shared" si="113"/>
        <v>86.502407396562177</v>
      </c>
      <c r="AF180" s="263">
        <f t="shared" si="113"/>
        <v>86.383903396562175</v>
      </c>
      <c r="AG180" s="263">
        <f t="shared" si="113"/>
        <v>86.265399396562174</v>
      </c>
      <c r="AH180" s="263">
        <f t="shared" si="113"/>
        <v>86.146895396562172</v>
      </c>
      <c r="AI180" s="263">
        <f t="shared" si="113"/>
        <v>86.028391396562171</v>
      </c>
      <c r="AJ180" s="263">
        <f t="shared" si="113"/>
        <v>85.909887396562169</v>
      </c>
      <c r="AK180" s="263">
        <f t="shared" si="113"/>
        <v>85.791383396562168</v>
      </c>
      <c r="AL180" s="263">
        <f t="shared" si="113"/>
        <v>85.672879396562166</v>
      </c>
      <c r="AM180" s="263">
        <f t="shared" si="113"/>
        <v>85.554375396562165</v>
      </c>
      <c r="AN180" s="263">
        <f t="shared" si="113"/>
        <v>85.435871396562163</v>
      </c>
      <c r="AO180" s="263">
        <f t="shared" si="113"/>
        <v>85.317367396562162</v>
      </c>
      <c r="AP180" s="263">
        <f t="shared" si="113"/>
        <v>85.19886339656216</v>
      </c>
      <c r="AQ180" s="263">
        <f t="shared" si="113"/>
        <v>85.080359396562159</v>
      </c>
      <c r="AR180" s="263">
        <f>IF((AQ180+(AR74-AQ74)*AR179)&gt;100,100,AQ180+(AR74-AQ74)*AR179)</f>
        <v>84.961855396562157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88.601322222222223</v>
      </c>
      <c r="M181" s="274">
        <f t="shared" ref="M181:AR181" si="114">L181-M178</f>
        <v>87.704162222222223</v>
      </c>
      <c r="N181" s="274">
        <f t="shared" si="114"/>
        <v>86.807002222222224</v>
      </c>
      <c r="O181" s="274">
        <f t="shared" si="114"/>
        <v>86.807002222222224</v>
      </c>
      <c r="P181" s="274">
        <f t="shared" si="114"/>
        <v>86.101842292738226</v>
      </c>
      <c r="Q181" s="274">
        <f t="shared" si="114"/>
        <v>85.39668229273822</v>
      </c>
      <c r="R181" s="274">
        <f t="shared" si="114"/>
        <v>85.39668229273822</v>
      </c>
      <c r="S181" s="274">
        <f t="shared" si="114"/>
        <v>84.691522363254222</v>
      </c>
      <c r="T181" s="274">
        <f t="shared" si="114"/>
        <v>83.986362363254216</v>
      </c>
      <c r="U181" s="274">
        <f t="shared" si="114"/>
        <v>83.281202363254209</v>
      </c>
      <c r="V181" s="274">
        <f t="shared" si="114"/>
        <v>83.281202363254209</v>
      </c>
      <c r="W181" s="274">
        <f t="shared" si="114"/>
        <v>82.750362416338206</v>
      </c>
      <c r="X181" s="274">
        <f t="shared" si="114"/>
        <v>82.219522416338208</v>
      </c>
      <c r="Y181" s="274">
        <f t="shared" si="114"/>
        <v>81.68868241633821</v>
      </c>
      <c r="Z181" s="274">
        <f t="shared" si="114"/>
        <v>81.157842416338212</v>
      </c>
      <c r="AA181" s="274">
        <f t="shared" si="114"/>
        <v>80.627002416338215</v>
      </c>
      <c r="AB181" s="274">
        <f t="shared" si="114"/>
        <v>80.096162416338217</v>
      </c>
      <c r="AC181" s="274">
        <f t="shared" si="114"/>
        <v>79.565322416338219</v>
      </c>
      <c r="AD181" s="274">
        <f t="shared" si="114"/>
        <v>79.034482416338221</v>
      </c>
      <c r="AE181" s="274">
        <f t="shared" si="114"/>
        <v>78.503642416338224</v>
      </c>
      <c r="AF181" s="274">
        <f t="shared" si="114"/>
        <v>77.972802416338226</v>
      </c>
      <c r="AG181" s="274">
        <f t="shared" si="114"/>
        <v>77.441962416338228</v>
      </c>
      <c r="AH181" s="274">
        <f t="shared" si="114"/>
        <v>76.91112241633823</v>
      </c>
      <c r="AI181" s="274">
        <f t="shared" si="114"/>
        <v>76.380282416338233</v>
      </c>
      <c r="AJ181" s="274">
        <f t="shared" si="114"/>
        <v>75.849442416338235</v>
      </c>
      <c r="AK181" s="274">
        <f t="shared" si="114"/>
        <v>75.318602416338237</v>
      </c>
      <c r="AL181" s="274">
        <f t="shared" si="114"/>
        <v>74.787762416338239</v>
      </c>
      <c r="AM181" s="274">
        <f t="shared" si="114"/>
        <v>74.256922416338242</v>
      </c>
      <c r="AN181" s="274">
        <f t="shared" si="114"/>
        <v>73.726082416338244</v>
      </c>
      <c r="AO181" s="274">
        <f t="shared" si="114"/>
        <v>73.195242416338246</v>
      </c>
      <c r="AP181" s="274">
        <f t="shared" si="114"/>
        <v>72.664402416338248</v>
      </c>
      <c r="AQ181" s="274">
        <f t="shared" si="114"/>
        <v>72.133562416338251</v>
      </c>
      <c r="AR181" s="274">
        <f t="shared" si="114"/>
        <v>71.602722416338253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0.18761027777777778</v>
      </c>
      <c r="M183" s="266">
        <f t="shared" ref="M183:BX183" si="115">M84*100/$C$5</f>
        <v>0.13205472222222223</v>
      </c>
      <c r="N183" s="266">
        <f t="shared" si="115"/>
        <v>0.13205472222222228</v>
      </c>
      <c r="O183" s="266"/>
      <c r="P183" s="266">
        <f t="shared" si="115"/>
        <v>0.13205470901675001</v>
      </c>
      <c r="Q183" s="266">
        <f t="shared" si="115"/>
        <v>0.13205472222222228</v>
      </c>
      <c r="R183" s="266"/>
      <c r="S183" s="266">
        <f t="shared" si="115"/>
        <v>0.1320547090167499</v>
      </c>
      <c r="T183" s="266">
        <f t="shared" si="115"/>
        <v>0.13205472222222217</v>
      </c>
      <c r="U183" s="266">
        <f>U84*100/$C$5</f>
        <v>0.13205472222222217</v>
      </c>
      <c r="V183" s="266"/>
      <c r="W183" s="266">
        <f t="shared" si="115"/>
        <v>0.13205470901675009</v>
      </c>
      <c r="X183" s="266">
        <f t="shared" si="115"/>
        <v>0.13205472222222217</v>
      </c>
      <c r="Y183" s="266">
        <f t="shared" si="115"/>
        <v>0.10325472222222223</v>
      </c>
      <c r="Z183" s="266">
        <f t="shared" si="115"/>
        <v>0.10325472222222223</v>
      </c>
      <c r="AA183" s="266">
        <f t="shared" si="115"/>
        <v>0.10325472222222205</v>
      </c>
      <c r="AB183" s="266">
        <f t="shared" si="115"/>
        <v>0.10325472222222205</v>
      </c>
      <c r="AC183" s="266">
        <f t="shared" si="115"/>
        <v>0.10325472222222205</v>
      </c>
      <c r="AD183" s="266">
        <f t="shared" si="115"/>
        <v>0.10325472222222205</v>
      </c>
      <c r="AE183" s="266">
        <f t="shared" si="115"/>
        <v>0.10325472222222205</v>
      </c>
      <c r="AF183" s="266">
        <f t="shared" si="115"/>
        <v>0.10325472222222205</v>
      </c>
      <c r="AG183" s="266">
        <f t="shared" si="115"/>
        <v>0.10325472222222205</v>
      </c>
      <c r="AH183" s="266">
        <f t="shared" si="115"/>
        <v>0.10325472222222205</v>
      </c>
      <c r="AI183" s="266">
        <f t="shared" si="115"/>
        <v>0.10325472222222205</v>
      </c>
      <c r="AJ183" s="266">
        <f t="shared" si="115"/>
        <v>0.10325472222222205</v>
      </c>
      <c r="AK183" s="266">
        <f t="shared" si="115"/>
        <v>0.10325472222222205</v>
      </c>
      <c r="AL183" s="266">
        <f t="shared" si="115"/>
        <v>0.10325472222222205</v>
      </c>
      <c r="AM183" s="266">
        <f t="shared" si="115"/>
        <v>0.10325472222222205</v>
      </c>
      <c r="AN183" s="266">
        <f t="shared" si="115"/>
        <v>0.10325472222222205</v>
      </c>
      <c r="AO183" s="266">
        <f t="shared" si="115"/>
        <v>0.10325472222222205</v>
      </c>
      <c r="AP183" s="266">
        <f t="shared" si="115"/>
        <v>0.10325472222222205</v>
      </c>
      <c r="AQ183" s="266">
        <f t="shared" si="115"/>
        <v>0.10325472222222205</v>
      </c>
      <c r="AR183" s="266">
        <f t="shared" si="115"/>
        <v>0.10325472222222205</v>
      </c>
      <c r="AS183" s="266">
        <f t="shared" si="115"/>
        <v>0.10325472222222205</v>
      </c>
      <c r="AT183" s="266">
        <f t="shared" si="115"/>
        <v>0.10325472222222205</v>
      </c>
      <c r="AU183" s="266">
        <f t="shared" si="115"/>
        <v>0.10325472222222205</v>
      </c>
      <c r="AV183" s="266">
        <f t="shared" si="115"/>
        <v>0.10325472222222205</v>
      </c>
      <c r="AW183" s="266">
        <f t="shared" si="115"/>
        <v>0.10325472222222205</v>
      </c>
      <c r="AX183" s="266">
        <f t="shared" si="115"/>
        <v>0.10325472222222205</v>
      </c>
      <c r="AY183" s="266">
        <f t="shared" si="115"/>
        <v>0.10325472222222205</v>
      </c>
      <c r="AZ183" s="266">
        <f t="shared" si="115"/>
        <v>0.10325472222222205</v>
      </c>
      <c r="BA183" s="266">
        <f t="shared" si="115"/>
        <v>0.10325472222222205</v>
      </c>
      <c r="BB183" s="266">
        <f t="shared" si="115"/>
        <v>0.10325472222222205</v>
      </c>
      <c r="BC183" s="266">
        <f t="shared" si="115"/>
        <v>0.10325472222222205</v>
      </c>
      <c r="BD183" s="266">
        <f t="shared" si="115"/>
        <v>0.10325472222222205</v>
      </c>
      <c r="BE183" s="266">
        <f t="shared" si="115"/>
        <v>0.10325472222222205</v>
      </c>
      <c r="BF183" s="266">
        <f t="shared" si="115"/>
        <v>0.10325472222222205</v>
      </c>
      <c r="BG183" s="266">
        <f t="shared" si="115"/>
        <v>0.10325472222222205</v>
      </c>
      <c r="BH183" s="266">
        <f t="shared" si="115"/>
        <v>0.10325472222222205</v>
      </c>
      <c r="BI183" s="266">
        <f t="shared" si="115"/>
        <v>0.10325472222222205</v>
      </c>
      <c r="BJ183" s="266">
        <f t="shared" si="115"/>
        <v>0.10325472222222205</v>
      </c>
      <c r="BK183" s="266">
        <f t="shared" si="115"/>
        <v>0.10325472222222205</v>
      </c>
      <c r="BL183" s="266">
        <f t="shared" si="115"/>
        <v>0.10325472222222205</v>
      </c>
      <c r="BM183" s="266">
        <f t="shared" si="115"/>
        <v>0.10325472222222205</v>
      </c>
      <c r="BN183" s="266">
        <f t="shared" si="115"/>
        <v>0.10325472222222205</v>
      </c>
      <c r="BO183" s="266">
        <f t="shared" si="115"/>
        <v>0.10325472222222205</v>
      </c>
      <c r="BP183" s="266">
        <f t="shared" si="115"/>
        <v>0.10325472222222205</v>
      </c>
      <c r="BQ183" s="266">
        <f t="shared" si="115"/>
        <v>0.10325472222222205</v>
      </c>
      <c r="BR183" s="266">
        <f t="shared" si="115"/>
        <v>0.10325472222222205</v>
      </c>
      <c r="BS183" s="266">
        <f t="shared" si="115"/>
        <v>0.10325472222222205</v>
      </c>
      <c r="BT183" s="266">
        <f t="shared" si="115"/>
        <v>0.10325472222222205</v>
      </c>
      <c r="BU183" s="266">
        <f t="shared" si="115"/>
        <v>0.10325472222222205</v>
      </c>
      <c r="BV183" s="266">
        <f t="shared" si="115"/>
        <v>0.10325472222222205</v>
      </c>
      <c r="BW183" s="266">
        <f t="shared" si="115"/>
        <v>0.10325472222222205</v>
      </c>
      <c r="BX183" s="266">
        <f t="shared" si="115"/>
        <v>0.10325472222222205</v>
      </c>
      <c r="BY183" s="266">
        <f t="shared" ref="BY183:CZ183" si="116">BY84*100/$C$5</f>
        <v>0.1032547222222228</v>
      </c>
      <c r="BZ183" s="266">
        <f t="shared" si="116"/>
        <v>0.1032547222222228</v>
      </c>
      <c r="CA183" s="266">
        <f t="shared" si="116"/>
        <v>0.1032547222222228</v>
      </c>
      <c r="CB183" s="266">
        <f t="shared" si="116"/>
        <v>0.1032547222222228</v>
      </c>
      <c r="CC183" s="266">
        <f t="shared" si="116"/>
        <v>0.1032547222222228</v>
      </c>
      <c r="CD183" s="266">
        <f t="shared" si="116"/>
        <v>0.1032547222222228</v>
      </c>
      <c r="CE183" s="266">
        <f t="shared" si="116"/>
        <v>0.1032547222222228</v>
      </c>
      <c r="CF183" s="266">
        <f t="shared" si="116"/>
        <v>0.1032547222222228</v>
      </c>
      <c r="CG183" s="266">
        <f t="shared" si="116"/>
        <v>0.1032547222222228</v>
      </c>
      <c r="CH183" s="266">
        <f t="shared" si="116"/>
        <v>0.1032547222222228</v>
      </c>
      <c r="CI183" s="266">
        <f t="shared" si="116"/>
        <v>0.1032547222222228</v>
      </c>
      <c r="CJ183" s="266">
        <f t="shared" si="116"/>
        <v>0.1032547222222228</v>
      </c>
      <c r="CK183" s="266">
        <f t="shared" si="116"/>
        <v>0.1032547222222228</v>
      </c>
      <c r="CL183" s="266">
        <f t="shared" si="116"/>
        <v>0.1032547222222228</v>
      </c>
      <c r="CM183" s="266">
        <f t="shared" si="116"/>
        <v>0.1032547222222228</v>
      </c>
      <c r="CN183" s="266">
        <f t="shared" si="116"/>
        <v>0.1032547222222228</v>
      </c>
      <c r="CO183" s="266">
        <f t="shared" si="116"/>
        <v>0.1032547222222228</v>
      </c>
      <c r="CP183" s="266">
        <f t="shared" si="116"/>
        <v>0.1032547222222228</v>
      </c>
      <c r="CQ183" s="266">
        <f t="shared" si="116"/>
        <v>0.1032547222222228</v>
      </c>
      <c r="CR183" s="266">
        <f t="shared" si="116"/>
        <v>0.1032547222222228</v>
      </c>
      <c r="CS183" s="266">
        <f t="shared" si="116"/>
        <v>0.1032547222222228</v>
      </c>
      <c r="CT183" s="266">
        <f t="shared" si="116"/>
        <v>0.1032547222222228</v>
      </c>
      <c r="CU183" s="266">
        <f t="shared" si="116"/>
        <v>0.1032547222222228</v>
      </c>
      <c r="CV183" s="266">
        <f t="shared" si="116"/>
        <v>0.1032547222222228</v>
      </c>
      <c r="CW183" s="266">
        <f t="shared" si="116"/>
        <v>0.1032547222222228</v>
      </c>
      <c r="CX183" s="266">
        <f t="shared" si="116"/>
        <v>0.1032547222222228</v>
      </c>
      <c r="CY183" s="266">
        <f t="shared" si="116"/>
        <v>0.1032547222222228</v>
      </c>
      <c r="CZ183" s="272">
        <f t="shared" si="116"/>
        <v>0.1032547222222228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8.743383333333335E-2</v>
      </c>
      <c r="M184" s="264">
        <f>$C$8-M84</f>
        <v>0.12076716666666668</v>
      </c>
      <c r="N184" s="264">
        <f>$C$8-N84</f>
        <v>0.12076716666666665</v>
      </c>
      <c r="O184" s="264"/>
      <c r="P184" s="264">
        <f>$C$8-P84</f>
        <v>0.12076717458995001</v>
      </c>
      <c r="Q184" s="264">
        <f>$C$8-Q84</f>
        <v>0.12076716666666665</v>
      </c>
      <c r="R184" s="264"/>
      <c r="S184" s="264">
        <f>$C$8-S84</f>
        <v>0.12076717458995007</v>
      </c>
      <c r="T184" s="264">
        <f>$C$8-T84</f>
        <v>0.1207671666666667</v>
      </c>
      <c r="U184" s="264">
        <f>$C$8-U84</f>
        <v>0.1207671666666667</v>
      </c>
      <c r="V184" s="264"/>
      <c r="W184" s="264">
        <f t="shared" ref="W184:CH184" si="117">$C$8-W84</f>
        <v>0.12076717458994995</v>
      </c>
      <c r="X184" s="264">
        <f t="shared" si="117"/>
        <v>0.1207671666666667</v>
      </c>
      <c r="Y184" s="264">
        <f t="shared" si="117"/>
        <v>0.13804716666666667</v>
      </c>
      <c r="Z184" s="264">
        <f t="shared" si="117"/>
        <v>0.13804716666666667</v>
      </c>
      <c r="AA184" s="264">
        <f t="shared" si="117"/>
        <v>0.13804716666666678</v>
      </c>
      <c r="AB184" s="264">
        <f t="shared" si="117"/>
        <v>0.13804716666666678</v>
      </c>
      <c r="AC184" s="264">
        <f t="shared" si="117"/>
        <v>0.13804716666666678</v>
      </c>
      <c r="AD184" s="264">
        <f t="shared" si="117"/>
        <v>0.13804716666666678</v>
      </c>
      <c r="AE184" s="264">
        <f t="shared" si="117"/>
        <v>0.13804716666666678</v>
      </c>
      <c r="AF184" s="264">
        <f t="shared" si="117"/>
        <v>0.13804716666666678</v>
      </c>
      <c r="AG184" s="264">
        <f t="shared" si="117"/>
        <v>0.13804716666666678</v>
      </c>
      <c r="AH184" s="264">
        <f t="shared" si="117"/>
        <v>0.13804716666666678</v>
      </c>
      <c r="AI184" s="264">
        <f t="shared" si="117"/>
        <v>0.13804716666666678</v>
      </c>
      <c r="AJ184" s="264">
        <f t="shared" si="117"/>
        <v>0.13804716666666678</v>
      </c>
      <c r="AK184" s="264">
        <f t="shared" si="117"/>
        <v>0.13804716666666678</v>
      </c>
      <c r="AL184" s="264">
        <f t="shared" si="117"/>
        <v>0.13804716666666678</v>
      </c>
      <c r="AM184" s="264">
        <f t="shared" si="117"/>
        <v>0.13804716666666678</v>
      </c>
      <c r="AN184" s="264">
        <f t="shared" si="117"/>
        <v>0.13804716666666678</v>
      </c>
      <c r="AO184" s="264">
        <f t="shared" si="117"/>
        <v>0.13804716666666678</v>
      </c>
      <c r="AP184" s="264">
        <f t="shared" si="117"/>
        <v>0.13804716666666678</v>
      </c>
      <c r="AQ184" s="264">
        <f t="shared" si="117"/>
        <v>0.13804716666666678</v>
      </c>
      <c r="AR184" s="264">
        <f t="shared" si="117"/>
        <v>0.13804716666666678</v>
      </c>
      <c r="AS184" s="264">
        <f t="shared" si="117"/>
        <v>0.13804716666666678</v>
      </c>
      <c r="AT184" s="264">
        <f t="shared" si="117"/>
        <v>0.13804716666666678</v>
      </c>
      <c r="AU184" s="264">
        <f t="shared" si="117"/>
        <v>0.13804716666666678</v>
      </c>
      <c r="AV184" s="264">
        <f t="shared" si="117"/>
        <v>0.13804716666666678</v>
      </c>
      <c r="AW184" s="264">
        <f t="shared" si="117"/>
        <v>0.13804716666666678</v>
      </c>
      <c r="AX184" s="264">
        <f t="shared" si="117"/>
        <v>0.13804716666666678</v>
      </c>
      <c r="AY184" s="264">
        <f t="shared" si="117"/>
        <v>0.13804716666666678</v>
      </c>
      <c r="AZ184" s="264">
        <f t="shared" si="117"/>
        <v>0.13804716666666678</v>
      </c>
      <c r="BA184" s="264">
        <f t="shared" si="117"/>
        <v>0.13804716666666678</v>
      </c>
      <c r="BB184" s="264">
        <f t="shared" si="117"/>
        <v>0.13804716666666678</v>
      </c>
      <c r="BC184" s="264">
        <f t="shared" si="117"/>
        <v>0.13804716666666678</v>
      </c>
      <c r="BD184" s="264">
        <f t="shared" si="117"/>
        <v>0.13804716666666678</v>
      </c>
      <c r="BE184" s="264">
        <f t="shared" si="117"/>
        <v>0.13804716666666678</v>
      </c>
      <c r="BF184" s="264">
        <f t="shared" si="117"/>
        <v>0.13804716666666678</v>
      </c>
      <c r="BG184" s="264">
        <f t="shared" si="117"/>
        <v>0.13804716666666678</v>
      </c>
      <c r="BH184" s="264">
        <f t="shared" si="117"/>
        <v>0.13804716666666678</v>
      </c>
      <c r="BI184" s="264">
        <f t="shared" si="117"/>
        <v>0.13804716666666678</v>
      </c>
      <c r="BJ184" s="264">
        <f t="shared" si="117"/>
        <v>0.13804716666666678</v>
      </c>
      <c r="BK184" s="264">
        <f t="shared" si="117"/>
        <v>0.13804716666666678</v>
      </c>
      <c r="BL184" s="264">
        <f t="shared" si="117"/>
        <v>0.13804716666666678</v>
      </c>
      <c r="BM184" s="264">
        <f t="shared" si="117"/>
        <v>0.13804716666666678</v>
      </c>
      <c r="BN184" s="264">
        <f t="shared" si="117"/>
        <v>0.13804716666666678</v>
      </c>
      <c r="BO184" s="264">
        <f t="shared" si="117"/>
        <v>0.13804716666666678</v>
      </c>
      <c r="BP184" s="264">
        <f t="shared" si="117"/>
        <v>0.13804716666666678</v>
      </c>
      <c r="BQ184" s="264">
        <f t="shared" si="117"/>
        <v>0.13804716666666678</v>
      </c>
      <c r="BR184" s="264">
        <f t="shared" si="117"/>
        <v>0.13804716666666678</v>
      </c>
      <c r="BS184" s="264">
        <f t="shared" si="117"/>
        <v>0.13804716666666678</v>
      </c>
      <c r="BT184" s="264">
        <f t="shared" si="117"/>
        <v>0.13804716666666678</v>
      </c>
      <c r="BU184" s="264">
        <f t="shared" si="117"/>
        <v>0.13804716666666678</v>
      </c>
      <c r="BV184" s="264">
        <f t="shared" si="117"/>
        <v>0.13804716666666678</v>
      </c>
      <c r="BW184" s="264">
        <f t="shared" si="117"/>
        <v>0.13804716666666678</v>
      </c>
      <c r="BX184" s="264">
        <f t="shared" si="117"/>
        <v>0.13804716666666678</v>
      </c>
      <c r="BY184" s="264">
        <f t="shared" si="117"/>
        <v>0.13804716666666633</v>
      </c>
      <c r="BZ184" s="264">
        <f t="shared" si="117"/>
        <v>0.13804716666666633</v>
      </c>
      <c r="CA184" s="264">
        <f t="shared" si="117"/>
        <v>0.13804716666666633</v>
      </c>
      <c r="CB184" s="264">
        <f t="shared" si="117"/>
        <v>0.13804716666666633</v>
      </c>
      <c r="CC184" s="264">
        <f t="shared" si="117"/>
        <v>0.13804716666666633</v>
      </c>
      <c r="CD184" s="264">
        <f t="shared" si="117"/>
        <v>0.13804716666666633</v>
      </c>
      <c r="CE184" s="264">
        <f t="shared" si="117"/>
        <v>0.13804716666666633</v>
      </c>
      <c r="CF184" s="264">
        <f t="shared" si="117"/>
        <v>0.13804716666666633</v>
      </c>
      <c r="CG184" s="264">
        <f t="shared" si="117"/>
        <v>0.13804716666666633</v>
      </c>
      <c r="CH184" s="264">
        <f t="shared" si="117"/>
        <v>0.13804716666666633</v>
      </c>
      <c r="CI184" s="264">
        <f t="shared" ref="CI184:CZ184" si="118">$C$8-CI84</f>
        <v>0.13804716666666633</v>
      </c>
      <c r="CJ184" s="264">
        <f t="shared" si="118"/>
        <v>0.13804716666666633</v>
      </c>
      <c r="CK184" s="264">
        <f t="shared" si="118"/>
        <v>0.13804716666666633</v>
      </c>
      <c r="CL184" s="264">
        <f t="shared" si="118"/>
        <v>0.13804716666666633</v>
      </c>
      <c r="CM184" s="264">
        <f t="shared" si="118"/>
        <v>0.13804716666666633</v>
      </c>
      <c r="CN184" s="264">
        <f t="shared" si="118"/>
        <v>0.13804716666666633</v>
      </c>
      <c r="CO184" s="264">
        <f t="shared" si="118"/>
        <v>0.13804716666666633</v>
      </c>
      <c r="CP184" s="264">
        <f t="shared" si="118"/>
        <v>0.13804716666666633</v>
      </c>
      <c r="CQ184" s="264">
        <f t="shared" si="118"/>
        <v>0.13804716666666633</v>
      </c>
      <c r="CR184" s="264">
        <f t="shared" si="118"/>
        <v>0.13804716666666633</v>
      </c>
      <c r="CS184" s="264">
        <f t="shared" si="118"/>
        <v>0.13804716666666633</v>
      </c>
      <c r="CT184" s="264">
        <f t="shared" si="118"/>
        <v>0.13804716666666633</v>
      </c>
      <c r="CU184" s="264">
        <f t="shared" si="118"/>
        <v>0.13804716666666633</v>
      </c>
      <c r="CV184" s="264">
        <f t="shared" si="118"/>
        <v>0.13804716666666633</v>
      </c>
      <c r="CW184" s="264">
        <f t="shared" si="118"/>
        <v>0.13804716666666633</v>
      </c>
      <c r="CX184" s="264">
        <f t="shared" si="118"/>
        <v>0.13804716666666633</v>
      </c>
      <c r="CY184" s="264">
        <f t="shared" si="118"/>
        <v>0.13804716666666633</v>
      </c>
      <c r="CZ184" s="273">
        <f t="shared" si="118"/>
        <v>0.13804716666666633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90.058289222222228</v>
      </c>
      <c r="M185" s="263">
        <f>IF((L185+(M83-F83)*M184)&gt;95,95,L185+(M83-L83)*M184)</f>
        <v>90.179056388888895</v>
      </c>
      <c r="N185" s="263">
        <f>IF((M185+(N83-G83)*N184)&gt;95,95,M185+(N83-M83)*N184)</f>
        <v>90.299823555555562</v>
      </c>
      <c r="O185" s="263">
        <f>IF((N185+(O83-H83)*O184)&gt;95,95,N185+(O83-N83)*O184)</f>
        <v>90.299823555555562</v>
      </c>
      <c r="P185" s="263">
        <f>IF((O185+(P83-I83)*P184)&gt;95,95,O185+(P83-O83)*P184)</f>
        <v>90.420590718068794</v>
      </c>
      <c r="Q185" s="263">
        <f t="shared" ref="Q185:CB185" si="119">IF((P185+(Q83-J83)*Q184)&gt;95,95,P185+(Q83-P83)*Q184)</f>
        <v>90.541357884735461</v>
      </c>
      <c r="R185" s="263">
        <f t="shared" si="119"/>
        <v>90.541357884735461</v>
      </c>
      <c r="S185" s="263">
        <f t="shared" si="119"/>
        <v>90.662125047248693</v>
      </c>
      <c r="T185" s="263">
        <f t="shared" si="119"/>
        <v>90.78289221391536</v>
      </c>
      <c r="U185" s="263">
        <f t="shared" si="119"/>
        <v>90.903659380582027</v>
      </c>
      <c r="V185" s="263">
        <f t="shared" si="119"/>
        <v>90.903659380582027</v>
      </c>
      <c r="W185" s="263">
        <f t="shared" si="119"/>
        <v>91.024426543095259</v>
      </c>
      <c r="X185" s="263">
        <f t="shared" si="119"/>
        <v>91.145193709761926</v>
      </c>
      <c r="Y185" s="263">
        <f t="shared" si="119"/>
        <v>91.283240876428593</v>
      </c>
      <c r="Z185" s="263">
        <f t="shared" si="119"/>
        <v>91.421288043095259</v>
      </c>
      <c r="AA185" s="263">
        <f t="shared" si="119"/>
        <v>91.559335209761926</v>
      </c>
      <c r="AB185" s="263">
        <f t="shared" si="119"/>
        <v>91.697382376428592</v>
      </c>
      <c r="AC185" s="263">
        <f t="shared" si="119"/>
        <v>91.835429543095259</v>
      </c>
      <c r="AD185" s="263">
        <f t="shared" si="119"/>
        <v>91.973476709761925</v>
      </c>
      <c r="AE185" s="263">
        <f t="shared" si="119"/>
        <v>92.111523876428592</v>
      </c>
      <c r="AF185" s="263">
        <f t="shared" si="119"/>
        <v>92.249571043095258</v>
      </c>
      <c r="AG185" s="263">
        <f t="shared" si="119"/>
        <v>92.387618209761925</v>
      </c>
      <c r="AH185" s="263">
        <f t="shared" si="119"/>
        <v>92.525665376428591</v>
      </c>
      <c r="AI185" s="263">
        <f t="shared" si="119"/>
        <v>92.663712543095258</v>
      </c>
      <c r="AJ185" s="263">
        <f t="shared" si="119"/>
        <v>92.801759709761924</v>
      </c>
      <c r="AK185" s="263">
        <f t="shared" si="119"/>
        <v>92.939806876428591</v>
      </c>
      <c r="AL185" s="263">
        <f t="shared" si="119"/>
        <v>93.077854043095257</v>
      </c>
      <c r="AM185" s="263">
        <f t="shared" si="119"/>
        <v>93.215901209761924</v>
      </c>
      <c r="AN185" s="263">
        <f t="shared" si="119"/>
        <v>93.35394837642859</v>
      </c>
      <c r="AO185" s="263">
        <f t="shared" si="119"/>
        <v>93.491995543095257</v>
      </c>
      <c r="AP185" s="263">
        <f t="shared" si="119"/>
        <v>93.630042709761923</v>
      </c>
      <c r="AQ185" s="263">
        <f t="shared" si="119"/>
        <v>93.76808987642859</v>
      </c>
      <c r="AR185" s="263">
        <f t="shared" si="119"/>
        <v>93.906137043095256</v>
      </c>
      <c r="AS185" s="263">
        <f t="shared" si="119"/>
        <v>94.044184209761923</v>
      </c>
      <c r="AT185" s="263">
        <f t="shared" si="119"/>
        <v>95</v>
      </c>
      <c r="AU185" s="263">
        <f t="shared" si="119"/>
        <v>95</v>
      </c>
      <c r="AV185" s="263">
        <f t="shared" si="119"/>
        <v>95</v>
      </c>
      <c r="AW185" s="263">
        <f t="shared" si="119"/>
        <v>95</v>
      </c>
      <c r="AX185" s="263">
        <f t="shared" si="119"/>
        <v>95</v>
      </c>
      <c r="AY185" s="263">
        <f t="shared" si="119"/>
        <v>95</v>
      </c>
      <c r="AZ185" s="263">
        <f t="shared" si="119"/>
        <v>95</v>
      </c>
      <c r="BA185" s="263">
        <f t="shared" si="119"/>
        <v>95</v>
      </c>
      <c r="BB185" s="263">
        <f t="shared" si="119"/>
        <v>95</v>
      </c>
      <c r="BC185" s="263">
        <f t="shared" si="119"/>
        <v>95</v>
      </c>
      <c r="BD185" s="263">
        <f t="shared" si="119"/>
        <v>95</v>
      </c>
      <c r="BE185" s="263">
        <f t="shared" si="119"/>
        <v>95</v>
      </c>
      <c r="BF185" s="263">
        <f t="shared" si="119"/>
        <v>95</v>
      </c>
      <c r="BG185" s="263">
        <f t="shared" si="119"/>
        <v>95</v>
      </c>
      <c r="BH185" s="263">
        <f t="shared" si="119"/>
        <v>95</v>
      </c>
      <c r="BI185" s="263">
        <f t="shared" si="119"/>
        <v>95</v>
      </c>
      <c r="BJ185" s="263">
        <f t="shared" si="119"/>
        <v>95</v>
      </c>
      <c r="BK185" s="263">
        <f t="shared" si="119"/>
        <v>95</v>
      </c>
      <c r="BL185" s="263">
        <f t="shared" si="119"/>
        <v>95</v>
      </c>
      <c r="BM185" s="263">
        <f t="shared" si="119"/>
        <v>95</v>
      </c>
      <c r="BN185" s="263">
        <f t="shared" si="119"/>
        <v>95</v>
      </c>
      <c r="BO185" s="263">
        <f t="shared" si="119"/>
        <v>95</v>
      </c>
      <c r="BP185" s="263">
        <f t="shared" si="119"/>
        <v>95</v>
      </c>
      <c r="BQ185" s="263">
        <f t="shared" si="119"/>
        <v>95</v>
      </c>
      <c r="BR185" s="263">
        <f t="shared" si="119"/>
        <v>95</v>
      </c>
      <c r="BS185" s="263">
        <f t="shared" si="119"/>
        <v>95</v>
      </c>
      <c r="BT185" s="263">
        <f t="shared" si="119"/>
        <v>95</v>
      </c>
      <c r="BU185" s="263">
        <f t="shared" si="119"/>
        <v>95</v>
      </c>
      <c r="BV185" s="263">
        <f t="shared" si="119"/>
        <v>95</v>
      </c>
      <c r="BW185" s="263">
        <f t="shared" si="119"/>
        <v>95</v>
      </c>
      <c r="BX185" s="263">
        <f t="shared" si="119"/>
        <v>95</v>
      </c>
      <c r="BY185" s="263">
        <f t="shared" si="119"/>
        <v>95</v>
      </c>
      <c r="BZ185" s="263">
        <f t="shared" si="119"/>
        <v>95</v>
      </c>
      <c r="CA185" s="263">
        <f t="shared" si="119"/>
        <v>95</v>
      </c>
      <c r="CB185" s="263">
        <f t="shared" si="119"/>
        <v>95</v>
      </c>
      <c r="CC185" s="263">
        <f t="shared" ref="CC185:CZ185" si="120">IF((CB185+(CC83-BV83)*CC184)&gt;95,95,CB185+(CC83-CB83)*CC184)</f>
        <v>95</v>
      </c>
      <c r="CD185" s="263">
        <f t="shared" si="120"/>
        <v>95</v>
      </c>
      <c r="CE185" s="263">
        <f t="shared" si="120"/>
        <v>95</v>
      </c>
      <c r="CF185" s="263">
        <f t="shared" si="120"/>
        <v>95</v>
      </c>
      <c r="CG185" s="263">
        <f t="shared" si="120"/>
        <v>95</v>
      </c>
      <c r="CH185" s="263">
        <f t="shared" si="120"/>
        <v>95</v>
      </c>
      <c r="CI185" s="263">
        <f t="shared" si="120"/>
        <v>95</v>
      </c>
      <c r="CJ185" s="263">
        <f t="shared" si="120"/>
        <v>95</v>
      </c>
      <c r="CK185" s="263">
        <f t="shared" si="120"/>
        <v>95</v>
      </c>
      <c r="CL185" s="263">
        <f t="shared" si="120"/>
        <v>95</v>
      </c>
      <c r="CM185" s="263">
        <f t="shared" si="120"/>
        <v>95</v>
      </c>
      <c r="CN185" s="263">
        <f t="shared" si="120"/>
        <v>95</v>
      </c>
      <c r="CO185" s="263">
        <f t="shared" si="120"/>
        <v>95</v>
      </c>
      <c r="CP185" s="263">
        <f t="shared" si="120"/>
        <v>95</v>
      </c>
      <c r="CQ185" s="263">
        <f t="shared" si="120"/>
        <v>95</v>
      </c>
      <c r="CR185" s="263">
        <f t="shared" si="120"/>
        <v>95</v>
      </c>
      <c r="CS185" s="263">
        <f t="shared" si="120"/>
        <v>95</v>
      </c>
      <c r="CT185" s="263">
        <f t="shared" si="120"/>
        <v>95</v>
      </c>
      <c r="CU185" s="263">
        <f t="shared" si="120"/>
        <v>95</v>
      </c>
      <c r="CV185" s="263">
        <f t="shared" si="120"/>
        <v>95</v>
      </c>
      <c r="CW185" s="263">
        <f t="shared" si="120"/>
        <v>95</v>
      </c>
      <c r="CX185" s="263">
        <f t="shared" si="120"/>
        <v>95</v>
      </c>
      <c r="CY185" s="263">
        <f t="shared" si="120"/>
        <v>95</v>
      </c>
      <c r="CZ185" s="263">
        <f t="shared" si="120"/>
        <v>95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89.812389722222221</v>
      </c>
      <c r="M186" s="274">
        <f>L186-M183</f>
        <v>89.680334999999999</v>
      </c>
      <c r="N186" s="274">
        <f t="shared" ref="N186:BY186" si="121">M186-N183</f>
        <v>89.548280277777778</v>
      </c>
      <c r="O186" s="274">
        <f t="shared" si="121"/>
        <v>89.548280277777778</v>
      </c>
      <c r="P186" s="274">
        <f t="shared" si="121"/>
        <v>89.416225568761021</v>
      </c>
      <c r="Q186" s="274">
        <f t="shared" si="121"/>
        <v>89.2841708465388</v>
      </c>
      <c r="R186" s="274">
        <f t="shared" si="121"/>
        <v>89.2841708465388</v>
      </c>
      <c r="S186" s="274">
        <f t="shared" si="121"/>
        <v>89.152116137522043</v>
      </c>
      <c r="T186" s="274">
        <f t="shared" si="121"/>
        <v>89.020061415299821</v>
      </c>
      <c r="U186" s="274">
        <f t="shared" si="121"/>
        <v>88.8880066930776</v>
      </c>
      <c r="V186" s="274">
        <f t="shared" si="121"/>
        <v>88.8880066930776</v>
      </c>
      <c r="W186" s="274">
        <f t="shared" si="121"/>
        <v>88.755951984060843</v>
      </c>
      <c r="X186" s="274">
        <f t="shared" si="121"/>
        <v>88.623897261838621</v>
      </c>
      <c r="Y186" s="274">
        <f t="shared" si="121"/>
        <v>88.520642539616404</v>
      </c>
      <c r="Z186" s="274">
        <f t="shared" si="121"/>
        <v>88.417387817394186</v>
      </c>
      <c r="AA186" s="274">
        <f t="shared" si="121"/>
        <v>88.314133095171968</v>
      </c>
      <c r="AB186" s="274">
        <f t="shared" si="121"/>
        <v>88.21087837294975</v>
      </c>
      <c r="AC186" s="274">
        <f t="shared" si="121"/>
        <v>88.107623650727533</v>
      </c>
      <c r="AD186" s="274">
        <f t="shared" si="121"/>
        <v>88.004368928505315</v>
      </c>
      <c r="AE186" s="274">
        <f t="shared" si="121"/>
        <v>87.901114206283097</v>
      </c>
      <c r="AF186" s="274">
        <f t="shared" si="121"/>
        <v>87.797859484060879</v>
      </c>
      <c r="AG186" s="274">
        <f t="shared" si="121"/>
        <v>87.694604761838661</v>
      </c>
      <c r="AH186" s="274">
        <f t="shared" si="121"/>
        <v>87.591350039616444</v>
      </c>
      <c r="AI186" s="274">
        <f t="shared" si="121"/>
        <v>87.488095317394226</v>
      </c>
      <c r="AJ186" s="274">
        <f t="shared" si="121"/>
        <v>87.384840595172008</v>
      </c>
      <c r="AK186" s="274">
        <f t="shared" si="121"/>
        <v>87.28158587294979</v>
      </c>
      <c r="AL186" s="274">
        <f t="shared" si="121"/>
        <v>87.178331150727573</v>
      </c>
      <c r="AM186" s="274">
        <f t="shared" si="121"/>
        <v>87.075076428505355</v>
      </c>
      <c r="AN186" s="274">
        <f t="shared" si="121"/>
        <v>86.971821706283137</v>
      </c>
      <c r="AO186" s="274">
        <f t="shared" si="121"/>
        <v>86.868566984060919</v>
      </c>
      <c r="AP186" s="274">
        <f t="shared" si="121"/>
        <v>86.765312261838702</v>
      </c>
      <c r="AQ186" s="274">
        <f t="shared" si="121"/>
        <v>86.662057539616484</v>
      </c>
      <c r="AR186" s="274">
        <f t="shared" si="121"/>
        <v>86.558802817394266</v>
      </c>
      <c r="AS186" s="274">
        <f t="shared" si="121"/>
        <v>86.455548095172048</v>
      </c>
      <c r="AT186" s="274">
        <f t="shared" si="121"/>
        <v>86.352293372949831</v>
      </c>
      <c r="AU186" s="274">
        <f t="shared" si="121"/>
        <v>86.249038650727613</v>
      </c>
      <c r="AV186" s="274">
        <f t="shared" si="121"/>
        <v>86.145783928505395</v>
      </c>
      <c r="AW186" s="274">
        <f t="shared" si="121"/>
        <v>86.042529206283177</v>
      </c>
      <c r="AX186" s="274">
        <f t="shared" si="121"/>
        <v>85.939274484060959</v>
      </c>
      <c r="AY186" s="274">
        <f t="shared" si="121"/>
        <v>85.836019761838742</v>
      </c>
      <c r="AZ186" s="274">
        <f t="shared" si="121"/>
        <v>85.732765039616524</v>
      </c>
      <c r="BA186" s="274">
        <f t="shared" si="121"/>
        <v>85.629510317394306</v>
      </c>
      <c r="BB186" s="274">
        <f t="shared" si="121"/>
        <v>85.526255595172088</v>
      </c>
      <c r="BC186" s="274">
        <f t="shared" si="121"/>
        <v>85.423000872949871</v>
      </c>
      <c r="BD186" s="274">
        <f t="shared" si="121"/>
        <v>85.319746150727653</v>
      </c>
      <c r="BE186" s="274">
        <f t="shared" si="121"/>
        <v>85.216491428505435</v>
      </c>
      <c r="BF186" s="274">
        <f t="shared" si="121"/>
        <v>85.113236706283217</v>
      </c>
      <c r="BG186" s="274">
        <f t="shared" si="121"/>
        <v>85.009981984061</v>
      </c>
      <c r="BH186" s="274">
        <f t="shared" si="121"/>
        <v>84.906727261838782</v>
      </c>
      <c r="BI186" s="274">
        <f t="shared" si="121"/>
        <v>84.803472539616564</v>
      </c>
      <c r="BJ186" s="274">
        <f t="shared" si="121"/>
        <v>84.700217817394346</v>
      </c>
      <c r="BK186" s="274">
        <f t="shared" si="121"/>
        <v>84.596963095172129</v>
      </c>
      <c r="BL186" s="274">
        <f t="shared" si="121"/>
        <v>84.493708372949911</v>
      </c>
      <c r="BM186" s="274">
        <f t="shared" si="121"/>
        <v>84.390453650727693</v>
      </c>
      <c r="BN186" s="274">
        <f t="shared" si="121"/>
        <v>84.287198928505475</v>
      </c>
      <c r="BO186" s="274">
        <f t="shared" si="121"/>
        <v>84.183944206283257</v>
      </c>
      <c r="BP186" s="274">
        <f t="shared" si="121"/>
        <v>84.08068948406104</v>
      </c>
      <c r="BQ186" s="274">
        <f t="shared" si="121"/>
        <v>83.977434761838822</v>
      </c>
      <c r="BR186" s="274">
        <f t="shared" si="121"/>
        <v>83.874180039616604</v>
      </c>
      <c r="BS186" s="274">
        <f t="shared" si="121"/>
        <v>83.770925317394386</v>
      </c>
      <c r="BT186" s="274">
        <f t="shared" si="121"/>
        <v>83.667670595172169</v>
      </c>
      <c r="BU186" s="274">
        <f t="shared" si="121"/>
        <v>83.564415872949951</v>
      </c>
      <c r="BV186" s="274">
        <f t="shared" si="121"/>
        <v>83.461161150727733</v>
      </c>
      <c r="BW186" s="274">
        <f t="shared" si="121"/>
        <v>83.357906428505515</v>
      </c>
      <c r="BX186" s="274">
        <f t="shared" si="121"/>
        <v>83.254651706283298</v>
      </c>
      <c r="BY186" s="274">
        <f t="shared" si="121"/>
        <v>83.15139698406108</v>
      </c>
      <c r="BZ186" s="274">
        <f t="shared" ref="BZ186:CZ186" si="122">BY186-BZ183</f>
        <v>83.048142261838862</v>
      </c>
      <c r="CA186" s="274">
        <f t="shared" si="122"/>
        <v>82.944887539616644</v>
      </c>
      <c r="CB186" s="274">
        <f t="shared" si="122"/>
        <v>82.841632817394427</v>
      </c>
      <c r="CC186" s="274">
        <f t="shared" si="122"/>
        <v>82.738378095172209</v>
      </c>
      <c r="CD186" s="274">
        <f t="shared" si="122"/>
        <v>82.635123372949991</v>
      </c>
      <c r="CE186" s="274">
        <f t="shared" si="122"/>
        <v>82.531868650727773</v>
      </c>
      <c r="CF186" s="274">
        <f t="shared" si="122"/>
        <v>82.428613928505555</v>
      </c>
      <c r="CG186" s="274">
        <f t="shared" si="122"/>
        <v>82.325359206283338</v>
      </c>
      <c r="CH186" s="274">
        <f t="shared" si="122"/>
        <v>82.22210448406112</v>
      </c>
      <c r="CI186" s="274">
        <f t="shared" si="122"/>
        <v>82.118849761838902</v>
      </c>
      <c r="CJ186" s="274">
        <f t="shared" si="122"/>
        <v>82.015595039616684</v>
      </c>
      <c r="CK186" s="274">
        <f t="shared" si="122"/>
        <v>81.912340317394467</v>
      </c>
      <c r="CL186" s="274">
        <f t="shared" si="122"/>
        <v>81.809085595172249</v>
      </c>
      <c r="CM186" s="274">
        <f t="shared" si="122"/>
        <v>81.705830872950031</v>
      </c>
      <c r="CN186" s="274">
        <f t="shared" si="122"/>
        <v>81.602576150727813</v>
      </c>
      <c r="CO186" s="274">
        <f t="shared" si="122"/>
        <v>81.499321428505596</v>
      </c>
      <c r="CP186" s="274">
        <f t="shared" si="122"/>
        <v>81.396066706283378</v>
      </c>
      <c r="CQ186" s="274">
        <f t="shared" si="122"/>
        <v>81.29281198406116</v>
      </c>
      <c r="CR186" s="274">
        <f t="shared" si="122"/>
        <v>81.189557261838942</v>
      </c>
      <c r="CS186" s="274">
        <f t="shared" si="122"/>
        <v>81.086302539616725</v>
      </c>
      <c r="CT186" s="274">
        <f t="shared" si="122"/>
        <v>80.983047817394507</v>
      </c>
      <c r="CU186" s="274">
        <f t="shared" si="122"/>
        <v>80.879793095172289</v>
      </c>
      <c r="CV186" s="274">
        <f t="shared" si="122"/>
        <v>80.776538372950071</v>
      </c>
      <c r="CW186" s="274">
        <f t="shared" si="122"/>
        <v>80.673283650727853</v>
      </c>
      <c r="CX186" s="274">
        <f t="shared" si="122"/>
        <v>80.570028928505636</v>
      </c>
      <c r="CY186" s="274">
        <f t="shared" si="122"/>
        <v>80.466774206283418</v>
      </c>
      <c r="CZ186" s="275">
        <f t="shared" si="122"/>
        <v>80.3635194840612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123">E$45</f>
        <v>0</v>
      </c>
      <c r="F213" s="291">
        <f t="shared" si="123"/>
        <v>9.4554533333333329E-2</v>
      </c>
      <c r="G213" s="291">
        <f t="shared" si="123"/>
        <v>0.12827573333333334</v>
      </c>
      <c r="H213" s="291">
        <f t="shared" si="123"/>
        <v>0.22943933333333333</v>
      </c>
      <c r="I213" s="291">
        <f t="shared" si="123"/>
        <v>0.29688173333333334</v>
      </c>
      <c r="J213" s="291">
        <f t="shared" si="123"/>
        <v>0.31743866666666665</v>
      </c>
      <c r="K213" s="291">
        <f t="shared" si="123"/>
        <v>0.48034266666666658</v>
      </c>
      <c r="L213" s="161">
        <f>L$45</f>
        <v>0.83920666666666666</v>
      </c>
      <c r="M213" s="291">
        <f>M$45</f>
        <v>0.53829599999999989</v>
      </c>
      <c r="N213" s="291">
        <f t="shared" ref="N213:AR213" si="124">N$45</f>
        <v>0.53829599999999989</v>
      </c>
      <c r="O213" s="291">
        <f>O$45</f>
        <v>0</v>
      </c>
      <c r="P213" s="291">
        <f t="shared" si="124"/>
        <v>0.42309595769040031</v>
      </c>
      <c r="Q213" s="291">
        <f t="shared" si="124"/>
        <v>0.42309600000000014</v>
      </c>
      <c r="R213" s="291">
        <f t="shared" si="124"/>
        <v>0</v>
      </c>
      <c r="S213" s="291">
        <f t="shared" si="124"/>
        <v>0.42309595769039987</v>
      </c>
      <c r="T213" s="291">
        <f t="shared" si="124"/>
        <v>0.42309600000000014</v>
      </c>
      <c r="U213" s="291">
        <f>U$45</f>
        <v>0.42309599999999969</v>
      </c>
      <c r="V213" s="291">
        <f t="shared" si="124"/>
        <v>0</v>
      </c>
      <c r="W213" s="291">
        <f t="shared" si="124"/>
        <v>0.31850396814960025</v>
      </c>
      <c r="X213" s="291">
        <f t="shared" si="124"/>
        <v>0.3185039999999999</v>
      </c>
      <c r="Y213" s="291">
        <f t="shared" si="124"/>
        <v>0.3185039999999999</v>
      </c>
      <c r="Z213" s="291">
        <f t="shared" si="124"/>
        <v>0.3185039999999999</v>
      </c>
      <c r="AA213" s="291">
        <f t="shared" si="124"/>
        <v>0.3185039999999999</v>
      </c>
      <c r="AB213" s="291">
        <f t="shared" si="124"/>
        <v>0.3185039999999999</v>
      </c>
      <c r="AC213" s="291">
        <f t="shared" si="124"/>
        <v>0.3185039999999999</v>
      </c>
      <c r="AD213" s="291">
        <f t="shared" si="124"/>
        <v>0.3185039999999999</v>
      </c>
      <c r="AE213" s="291">
        <f t="shared" si="124"/>
        <v>0.3185039999999999</v>
      </c>
      <c r="AF213" s="291">
        <f t="shared" si="124"/>
        <v>0.3185039999999999</v>
      </c>
      <c r="AG213" s="291">
        <f t="shared" si="124"/>
        <v>0.3185039999999999</v>
      </c>
      <c r="AH213" s="291">
        <f t="shared" si="124"/>
        <v>0.3185039999999999</v>
      </c>
      <c r="AI213" s="291">
        <f t="shared" si="124"/>
        <v>0.3185039999999999</v>
      </c>
      <c r="AJ213" s="291">
        <f t="shared" si="124"/>
        <v>0.31850400000000079</v>
      </c>
      <c r="AK213" s="291">
        <f t="shared" si="124"/>
        <v>0.31850400000000079</v>
      </c>
      <c r="AL213" s="291">
        <f t="shared" si="124"/>
        <v>0.31850400000000079</v>
      </c>
      <c r="AM213" s="291">
        <f t="shared" si="124"/>
        <v>0.31850400000000079</v>
      </c>
      <c r="AN213" s="291">
        <f t="shared" si="124"/>
        <v>0.31850400000000079</v>
      </c>
      <c r="AO213" s="291">
        <f t="shared" si="124"/>
        <v>0.31850400000000079</v>
      </c>
      <c r="AP213" s="291">
        <f t="shared" si="124"/>
        <v>0.31850400000000079</v>
      </c>
      <c r="AQ213" s="291">
        <f t="shared" si="124"/>
        <v>0.31850400000000079</v>
      </c>
      <c r="AR213" s="291">
        <f t="shared" si="124"/>
        <v>0.31850400000000079</v>
      </c>
      <c r="AS213" s="317">
        <f>SUM(L213:AR213)</f>
        <v>11.038366550197072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 t="str">
        <f>IF(OR($C$220=2,$C$220=2,$C$220=2)=TRUE,$G$225," ")</f>
        <v> </v>
      </c>
      <c r="N214" s="660" t="str">
        <f>IF(OR($C$220=3,$C$220=3,$C$220=3)=TRUE,$G$225," ")</f>
        <v> </v>
      </c>
      <c r="O214" s="661"/>
      <c r="P214" s="660" t="str">
        <f>IF(OR($C$220=2,$C$220=4,$C$220=4)=TRUE,$G$225," ")</f>
        <v> </v>
      </c>
      <c r="Q214" s="660" t="str">
        <f>IF(OR($C$220=5,$C$220=5,$C$220=5)=TRUE,$G$225," ")</f>
        <v> </v>
      </c>
      <c r="R214" s="661"/>
      <c r="S214" s="660" t="str">
        <f>IF(OR($C$220=2,$C$220=3,$C$220=6)=TRUE,$G$225," ")</f>
        <v> </v>
      </c>
      <c r="T214" s="660">
        <f>IF(OR($C$220=7,$C$220=7,$C$220=7)=TRUE,$G$225," ")</f>
        <v>15.942</v>
      </c>
      <c r="U214" s="660" t="str">
        <f>IF(OR($C$220=2,$C$220=4,$C$220=8)=TRUE,$G$225," ")</f>
        <v> </v>
      </c>
      <c r="V214" s="661"/>
      <c r="W214" s="660" t="str">
        <f>IF(OR($C$220=3,$C$220=9,$C$220=9)=TRUE,$G$225," ")</f>
        <v> </v>
      </c>
      <c r="X214" s="661" t="str">
        <f>IF(OR($C$220=2,$C$220=5,$C$220=$G$225)=TRUE,$G$225," ")</f>
        <v> </v>
      </c>
      <c r="Y214" s="661"/>
      <c r="Z214" s="660" t="str">
        <f>IF(OR($C$220=2,$C$220=4,$C$220=3,$C$220=6)=TRUE,$G$225," ")</f>
        <v> </v>
      </c>
      <c r="AA214" s="661"/>
      <c r="AB214" s="660">
        <f>IF(OR($C$220=2,$C$220=7,$C$220=7)=TRUE,$G$225," ")</f>
        <v>15.942</v>
      </c>
      <c r="AC214" s="660" t="str">
        <f>IF(OR($C$220=3,$C$220=5,$C$220=5)=TRUE,$G$225," ")</f>
        <v> </v>
      </c>
      <c r="AD214" s="660" t="str">
        <f>IF(OR($C$220=2,$C$220=4,$C$220=8)=TRUE,$G$225," ")</f>
        <v> </v>
      </c>
      <c r="AE214" s="661"/>
      <c r="AF214" s="660" t="str">
        <f>IF(OR($C$220=2,$C$220=3,$C$220=6,$C$220=9)=TRUE,$G$225," ")</f>
        <v> </v>
      </c>
      <c r="AG214" s="674"/>
      <c r="AH214" s="661" t="str">
        <f>IF(OR($C$220=2,$C$220=5,$C$220=4)=TRUE,$G$225," ")</f>
        <v> </v>
      </c>
      <c r="AI214" s="660">
        <f>IF(OR($C$220=3,$C$220=7,$C$220=7)=TRUE,$G$225," ")</f>
        <v>15.942</v>
      </c>
      <c r="AJ214" s="661" t="str">
        <f>IF(OR($C$220=2,$C$220=2,$C$220=2)=TRUE,$G$225," ")</f>
        <v> </v>
      </c>
      <c r="AK214" s="661"/>
      <c r="AL214" s="661" t="str">
        <f>IF(OR($C$220=2,$C$220=3,$C$220=4,$C$220=6,$C$220=8)=TRUE,$G$225," ")</f>
        <v> </v>
      </c>
      <c r="AM214" s="661" t="str">
        <f>IF(OR($C$220=5,$C$220=5,$C$220=5)=TRUE,$G$225," ")</f>
        <v> </v>
      </c>
      <c r="AN214" s="661" t="str">
        <f>IF(OR($C$220=2,$C$220=2,$C$220=2)=TRUE,$G$225," ")</f>
        <v> </v>
      </c>
      <c r="AO214" s="674" t="str">
        <f>IF(OR($C$220=3,$C$220=9,$C$220=9)=TRUE,$G$225," ")</f>
        <v> </v>
      </c>
      <c r="AP214" s="674">
        <f>IF(OR($C$220=2,$C$220=4,$C$220=7)=TRUE,$G$225," ")</f>
        <v>15.942</v>
      </c>
      <c r="AQ214" s="674"/>
      <c r="AR214" s="674" t="str">
        <f>IF(OR($C$220=2,$C$220=5,$C$220=3,$C$220=6)=TRUE,$G$225," ")</f>
        <v> </v>
      </c>
      <c r="AS214" s="657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 t="str">
        <f>IF(OR($C$220=2,$C$220=2,$C$220=2)=TRUE,$C$222," ")</f>
        <v> </v>
      </c>
      <c r="N215" s="660" t="str">
        <f>IF(OR($C$220=3,$C$220=3,$C$220=3)=TRUE,$C$222," ")</f>
        <v> </v>
      </c>
      <c r="O215" s="661"/>
      <c r="P215" s="660" t="str">
        <f>IF(OR($C$220=2,$C$220=4,$C$220=4)=TRUE,$C$222," ")</f>
        <v> </v>
      </c>
      <c r="Q215" s="660" t="str">
        <f>IF(OR($C$220=5,$C$220=5,$C$220=5)=TRUE,$C$222," ")</f>
        <v> </v>
      </c>
      <c r="R215" s="661"/>
      <c r="S215" s="660" t="str">
        <f>IF(OR($C$220=2,$C$220=3,$C$220=6)=TRUE,$C$222," ")</f>
        <v> </v>
      </c>
      <c r="T215" s="660">
        <f>IF(OR($C$220=7,$C$220=7,$C$220=7)=TRUE,$C$222," ")</f>
        <v>6</v>
      </c>
      <c r="U215" s="660" t="str">
        <f>IF(OR($C$220=2,$C$220=4,$C$220=8)=TRUE,$C$222," ")</f>
        <v> </v>
      </c>
      <c r="V215" s="661"/>
      <c r="W215" s="660" t="str">
        <f>IF(OR($C$220=3,$C$220=9,$C$220=9)=TRUE,$C$222," ")</f>
        <v> </v>
      </c>
      <c r="X215" s="660" t="str">
        <f>IF(OR($C$220=2,$C$220=5,$C$220=5)=TRUE,$C$222," ")</f>
        <v> </v>
      </c>
      <c r="Y215" s="662"/>
      <c r="Z215" s="660" t="str">
        <f>IF(OR($C$220=2,$C$220=4,$C$220=3,$C$220=6)=TRUE,$C$222," ")</f>
        <v> </v>
      </c>
      <c r="AA215" s="662"/>
      <c r="AB215" s="660">
        <f>IF(OR($C$220=2,$C$220=7,$C$220=7)=TRUE,$C$222," ")</f>
        <v>6</v>
      </c>
      <c r="AC215" s="660" t="str">
        <f>IF(OR($C$220=3,$C$220=5,$C$220=5)=TRUE,$C$222," ")</f>
        <v> </v>
      </c>
      <c r="AD215" s="660" t="str">
        <f>IF(OR($C$220=2,$C$220=4,$C$220=8)=TRUE,$C$222," ")</f>
        <v> </v>
      </c>
      <c r="AE215" s="662"/>
      <c r="AF215" s="660" t="str">
        <f>IF(OR($C$220=2,$C$220=3,$C$220=6,$C$220=9)=TRUE,$C$222," ")</f>
        <v> </v>
      </c>
      <c r="AG215" s="659"/>
      <c r="AH215" s="662" t="str">
        <f>IF(OR($C$220=2,$C$220=5,$C$220=4)=TRUE,$C$222," ")</f>
        <v> </v>
      </c>
      <c r="AI215" s="660">
        <f>IF(OR($C$220=3,$C$220=7,$C$220=7)=TRUE,$C$222," ")</f>
        <v>6</v>
      </c>
      <c r="AJ215" s="662" t="str">
        <f>IF(OR($C$220=2,$C$220=2,$C$220=2)=TRUE,$C$222," ")</f>
        <v> </v>
      </c>
      <c r="AK215" s="662"/>
      <c r="AL215" s="662" t="str">
        <f>IF(OR($C$220=2,$C$220=3,$C$220=4,$C$220=6,$C$220=8)=TRUE,$C$222," ")</f>
        <v> </v>
      </c>
      <c r="AM215" s="662" t="str">
        <f>IF(OR($C$220=5,$C$220=5,$C$220=5)=TRUE,$C$222," ")</f>
        <v> </v>
      </c>
      <c r="AN215" s="662" t="str">
        <f>IF(OR($C$220=2,$C$220=2,$C$220=2)=TRUE,$C$222," ")</f>
        <v> </v>
      </c>
      <c r="AO215" s="659" t="str">
        <f>IF(OR($C$220=3,$C$220=9,$C$220=9)=TRUE,$C$222," ")</f>
        <v> </v>
      </c>
      <c r="AP215" s="659">
        <f>IF(OR($C$220=2,$C$220=4,$C$220=7)=TRUE,$C$222," ")</f>
        <v>6</v>
      </c>
      <c r="AQ215" s="659"/>
      <c r="AR215" s="659" t="str">
        <f>IF(OR($C$220=2,$C$220=5,$C$220=3,$C$220=6)=TRUE,$C$222," ")</f>
        <v> </v>
      </c>
      <c r="AS215" s="657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5">L213*100/$C$5</f>
        <v>1.3986777777777777</v>
      </c>
      <c r="M216" s="295">
        <f t="shared" si="125"/>
        <v>0.89715999999999974</v>
      </c>
      <c r="N216" s="295">
        <f t="shared" si="125"/>
        <v>0.89715999999999974</v>
      </c>
      <c r="O216" s="295">
        <f t="shared" si="125"/>
        <v>0</v>
      </c>
      <c r="P216" s="295">
        <f t="shared" si="125"/>
        <v>0.70515992948400052</v>
      </c>
      <c r="Q216" s="295">
        <f t="shared" si="125"/>
        <v>0.70516000000000034</v>
      </c>
      <c r="R216" s="295">
        <f t="shared" si="125"/>
        <v>0</v>
      </c>
      <c r="S216" s="295">
        <f t="shared" si="125"/>
        <v>0.70515992948399975</v>
      </c>
      <c r="T216" s="295">
        <f t="shared" si="125"/>
        <v>0.70516000000000034</v>
      </c>
      <c r="U216" s="295">
        <f t="shared" si="125"/>
        <v>0.70515999999999945</v>
      </c>
      <c r="V216" s="295">
        <f t="shared" si="125"/>
        <v>0</v>
      </c>
      <c r="W216" s="295">
        <f t="shared" si="125"/>
        <v>0.53083994691600045</v>
      </c>
      <c r="X216" s="295">
        <f t="shared" si="125"/>
        <v>0.53083999999999987</v>
      </c>
      <c r="Y216" s="295">
        <f t="shared" si="125"/>
        <v>0.53083999999999987</v>
      </c>
      <c r="Z216" s="295">
        <f t="shared" si="125"/>
        <v>0.53083999999999987</v>
      </c>
      <c r="AA216" s="295">
        <f t="shared" si="125"/>
        <v>0.53083999999999987</v>
      </c>
      <c r="AB216" s="295">
        <f t="shared" si="125"/>
        <v>0.53083999999999987</v>
      </c>
      <c r="AC216" s="295">
        <f t="shared" si="125"/>
        <v>0.53083999999999987</v>
      </c>
      <c r="AD216" s="295">
        <f t="shared" si="125"/>
        <v>0.53083999999999987</v>
      </c>
      <c r="AE216" s="295">
        <f t="shared" si="125"/>
        <v>0.53083999999999987</v>
      </c>
      <c r="AF216" s="295">
        <f t="shared" si="125"/>
        <v>0.53083999999999987</v>
      </c>
      <c r="AG216" s="295">
        <f t="shared" si="125"/>
        <v>0.53083999999999987</v>
      </c>
      <c r="AH216" s="295">
        <f t="shared" si="125"/>
        <v>0.53083999999999987</v>
      </c>
      <c r="AI216" s="295">
        <f t="shared" si="125"/>
        <v>0.53083999999999987</v>
      </c>
      <c r="AJ216" s="295">
        <f t="shared" si="125"/>
        <v>0.53084000000000131</v>
      </c>
      <c r="AK216" s="295">
        <f t="shared" si="125"/>
        <v>0.53084000000000131</v>
      </c>
      <c r="AL216" s="295">
        <f t="shared" si="125"/>
        <v>0.53084000000000131</v>
      </c>
      <c r="AM216" s="295">
        <f t="shared" si="125"/>
        <v>0.53084000000000131</v>
      </c>
      <c r="AN216" s="295">
        <f t="shared" si="125"/>
        <v>0.53084000000000131</v>
      </c>
      <c r="AO216" s="295">
        <f t="shared" si="125"/>
        <v>0.53084000000000131</v>
      </c>
      <c r="AP216" s="295">
        <f t="shared" si="125"/>
        <v>0.53084000000000131</v>
      </c>
      <c r="AQ216" s="295">
        <f t="shared" si="125"/>
        <v>0.53084000000000131</v>
      </c>
      <c r="AR216" s="295">
        <f t="shared" si="125"/>
        <v>0.53084000000000131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90.601322222222223</v>
      </c>
      <c r="M217" s="295">
        <f t="shared" ref="M217:AR217" si="126">IF(M214=$G$225,90,IF((L217-M216)&lt;$I$222,$L$222,(L217-M216)))</f>
        <v>89.704162222222223</v>
      </c>
      <c r="N217" s="295">
        <f t="shared" si="126"/>
        <v>88.807002222222224</v>
      </c>
      <c r="O217" s="295">
        <f t="shared" si="126"/>
        <v>88.807002222222224</v>
      </c>
      <c r="P217" s="295">
        <f t="shared" si="126"/>
        <v>88.101842292738226</v>
      </c>
      <c r="Q217" s="295">
        <f t="shared" si="126"/>
        <v>87.39668229273822</v>
      </c>
      <c r="R217" s="295">
        <f t="shared" si="126"/>
        <v>87.39668229273822</v>
      </c>
      <c r="S217" s="295">
        <f t="shared" si="126"/>
        <v>86.691522363254222</v>
      </c>
      <c r="T217" s="295">
        <f t="shared" si="126"/>
        <v>90</v>
      </c>
      <c r="U217" s="295">
        <f t="shared" si="126"/>
        <v>89.294839999999994</v>
      </c>
      <c r="V217" s="295">
        <f t="shared" si="126"/>
        <v>89.294839999999994</v>
      </c>
      <c r="W217" s="295">
        <f t="shared" si="126"/>
        <v>88.76400005308399</v>
      </c>
      <c r="X217" s="295">
        <f t="shared" si="126"/>
        <v>88.233160053083992</v>
      </c>
      <c r="Y217" s="295">
        <f t="shared" si="126"/>
        <v>87.702320053083994</v>
      </c>
      <c r="Z217" s="295">
        <f t="shared" si="126"/>
        <v>87.171480053083997</v>
      </c>
      <c r="AA217" s="295">
        <f t="shared" si="126"/>
        <v>86.640640053083999</v>
      </c>
      <c r="AB217" s="295">
        <f t="shared" si="126"/>
        <v>90</v>
      </c>
      <c r="AC217" s="295">
        <f t="shared" si="126"/>
        <v>89.469160000000002</v>
      </c>
      <c r="AD217" s="295">
        <f t="shared" si="126"/>
        <v>88.938320000000004</v>
      </c>
      <c r="AE217" s="295">
        <f>IF(AE214=$G$225,90,IF((AD217-AE216)&lt;$I$222,$L$222,(AD217-AE216)))</f>
        <v>88.407480000000007</v>
      </c>
      <c r="AF217" s="295">
        <f t="shared" si="126"/>
        <v>87.876640000000009</v>
      </c>
      <c r="AG217" s="295">
        <f t="shared" si="126"/>
        <v>87.345800000000011</v>
      </c>
      <c r="AH217" s="295">
        <f t="shared" si="126"/>
        <v>86.814960000000013</v>
      </c>
      <c r="AI217" s="295">
        <f t="shared" si="126"/>
        <v>90</v>
      </c>
      <c r="AJ217" s="295">
        <f t="shared" si="126"/>
        <v>89.469160000000002</v>
      </c>
      <c r="AK217" s="295">
        <f t="shared" si="126"/>
        <v>88.938320000000004</v>
      </c>
      <c r="AL217" s="295">
        <f t="shared" si="126"/>
        <v>88.407480000000007</v>
      </c>
      <c r="AM217" s="295">
        <f t="shared" si="126"/>
        <v>87.876640000000009</v>
      </c>
      <c r="AN217" s="295">
        <f t="shared" si="126"/>
        <v>87.345800000000011</v>
      </c>
      <c r="AO217" s="295">
        <f t="shared" si="126"/>
        <v>86.814960000000013</v>
      </c>
      <c r="AP217" s="295">
        <f t="shared" si="126"/>
        <v>90</v>
      </c>
      <c r="AQ217" s="295">
        <f t="shared" si="126"/>
        <v>89.469160000000002</v>
      </c>
      <c r="AR217" s="295">
        <f t="shared" si="126"/>
        <v>88.938320000000004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7">IF((P217=100),(P217-O217)/100*$C$3+$E$92,0)</f>
        <v>0</v>
      </c>
      <c r="Q218" s="303">
        <f t="shared" si="127"/>
        <v>0</v>
      </c>
      <c r="R218" s="303">
        <f t="shared" si="127"/>
        <v>0</v>
      </c>
      <c r="S218" s="303">
        <f t="shared" si="127"/>
        <v>0</v>
      </c>
      <c r="T218" s="303">
        <f t="shared" si="127"/>
        <v>0</v>
      </c>
      <c r="U218" s="303">
        <f t="shared" si="127"/>
        <v>0</v>
      </c>
      <c r="V218" s="303">
        <f t="shared" si="127"/>
        <v>0</v>
      </c>
      <c r="W218" s="303">
        <f t="shared" si="127"/>
        <v>0</v>
      </c>
      <c r="X218" s="303">
        <f t="shared" si="127"/>
        <v>0</v>
      </c>
      <c r="Y218" s="303">
        <f t="shared" si="127"/>
        <v>0</v>
      </c>
      <c r="Z218" s="303">
        <f t="shared" si="127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8">IF((AD217=100),(AD217-AC217)/100*$C$3+$E$92,0)</f>
        <v>0</v>
      </c>
      <c r="AE218" s="303">
        <f t="shared" si="128"/>
        <v>0</v>
      </c>
      <c r="AF218" s="303">
        <f t="shared" si="128"/>
        <v>0</v>
      </c>
      <c r="AG218" s="303">
        <f t="shared" si="128"/>
        <v>0</v>
      </c>
      <c r="AH218" s="303">
        <f t="shared" si="128"/>
        <v>0</v>
      </c>
      <c r="AI218" s="303">
        <f t="shared" si="128"/>
        <v>0</v>
      </c>
      <c r="AJ218" s="303">
        <f>IF((AJ217=100),(AJ217-#REF!)/100*$C$3+$E$92,0)</f>
        <v>0</v>
      </c>
      <c r="AK218" s="303">
        <f t="shared" si="128"/>
        <v>0</v>
      </c>
      <c r="AL218" s="303">
        <f t="shared" si="128"/>
        <v>0</v>
      </c>
      <c r="AM218" s="303">
        <f t="shared" si="128"/>
        <v>0</v>
      </c>
      <c r="AN218" s="303">
        <f t="shared" si="128"/>
        <v>0</v>
      </c>
      <c r="AO218" s="303">
        <f t="shared" si="128"/>
        <v>0</v>
      </c>
      <c r="AP218" s="303">
        <f t="shared" si="128"/>
        <v>0</v>
      </c>
      <c r="AQ218" s="303">
        <f t="shared" si="128"/>
        <v>0</v>
      </c>
      <c r="AR218" s="303">
        <f t="shared" si="128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665">
        <v>7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666">
        <v>120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6</v>
      </c>
      <c r="E222" s="1078" t="s">
        <v>248</v>
      </c>
      <c r="F222" s="1079"/>
      <c r="G222" s="1079"/>
      <c r="H222" s="1080"/>
      <c r="I222" s="1106">
        <v>80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4">
      <c r="B224" s="565" t="s">
        <v>624</v>
      </c>
      <c r="C224" s="669">
        <f>(C222/C5)*100</f>
        <v>10</v>
      </c>
      <c r="D224" s="664"/>
      <c r="E224" s="264" t="s">
        <v>339</v>
      </c>
      <c r="F224" s="263" t="s">
        <v>340</v>
      </c>
      <c r="G224" s="316"/>
      <c r="H224" s="316" t="s">
        <v>182</v>
      </c>
      <c r="AG224" s="285"/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v>120</v>
      </c>
      <c r="G225" s="316">
        <f>E225*F225/60</f>
        <v>15.942</v>
      </c>
      <c r="H225" s="528">
        <f>G225+C222</f>
        <v>21.942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G226" s="655" t="s">
        <v>635</v>
      </c>
      <c r="AH226" s="300">
        <f>AS213</f>
        <v>11.038366550197072</v>
      </c>
      <c r="AI226" s="300">
        <f>AH226*14.5</f>
        <v>160.05631497785754</v>
      </c>
      <c r="AJ226" s="1104">
        <f>(AI226+AI227)</f>
        <v>1084.6923149778574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63.768000000000001</v>
      </c>
      <c r="AI227" s="300">
        <f>AH227*14.5</f>
        <v>924.63599999999997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G228" s="655" t="s">
        <v>636</v>
      </c>
      <c r="AH228" s="300">
        <f>AH229*C222</f>
        <v>24</v>
      </c>
      <c r="AI228" s="300">
        <f>AH228*14.5</f>
        <v>348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AG229" s="672" t="s">
        <v>638</v>
      </c>
      <c r="AH229" s="673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>
        <f>L$48</f>
        <v>1.3192564666666668</v>
      </c>
      <c r="M238" s="291">
        <f t="shared" ref="M238:AQ238" si="129">M$48</f>
        <v>1.0183458000000001</v>
      </c>
      <c r="N238" s="291">
        <f t="shared" si="129"/>
        <v>1.0183458000000001</v>
      </c>
      <c r="O238" s="291">
        <f t="shared" si="129"/>
        <v>0</v>
      </c>
      <c r="P238" s="291">
        <f t="shared" si="129"/>
        <v>0.90314570968542052</v>
      </c>
      <c r="Q238" s="291">
        <f t="shared" si="129"/>
        <v>0.90314579999999989</v>
      </c>
      <c r="R238" s="291">
        <f t="shared" si="129"/>
        <v>0</v>
      </c>
      <c r="S238" s="291">
        <f t="shared" si="129"/>
        <v>0.90314570968542007</v>
      </c>
      <c r="T238" s="291">
        <f t="shared" si="129"/>
        <v>0.90314579999999989</v>
      </c>
      <c r="U238" s="291">
        <f t="shared" si="129"/>
        <v>0.90314579999999989</v>
      </c>
      <c r="V238" s="291">
        <f t="shared" si="129"/>
        <v>0</v>
      </c>
      <c r="W238" s="291">
        <f t="shared" si="129"/>
        <v>0.79855372014462134</v>
      </c>
      <c r="X238" s="291">
        <f t="shared" si="129"/>
        <v>0.79855380000000054</v>
      </c>
      <c r="Y238" s="291">
        <f t="shared" si="129"/>
        <v>0.79855380000000054</v>
      </c>
      <c r="Z238" s="291">
        <f t="shared" si="129"/>
        <v>0.79855380000000054</v>
      </c>
      <c r="AA238" s="291">
        <f t="shared" si="129"/>
        <v>0.79855380000000054</v>
      </c>
      <c r="AB238" s="291">
        <f t="shared" si="129"/>
        <v>0.79855380000000054</v>
      </c>
      <c r="AC238" s="291">
        <f t="shared" si="129"/>
        <v>0.79855380000000054</v>
      </c>
      <c r="AD238" s="291">
        <f t="shared" si="129"/>
        <v>0.79855380000000054</v>
      </c>
      <c r="AE238" s="291">
        <f t="shared" si="129"/>
        <v>0.79855380000000054</v>
      </c>
      <c r="AF238" s="291">
        <f t="shared" si="129"/>
        <v>0.79855380000000054</v>
      </c>
      <c r="AG238" s="291">
        <f t="shared" si="129"/>
        <v>0.79855380000000054</v>
      </c>
      <c r="AH238" s="291">
        <f>AH$48</f>
        <v>0.79855380000000054</v>
      </c>
      <c r="AI238" s="291">
        <f t="shared" si="129"/>
        <v>0.79855380000000054</v>
      </c>
      <c r="AJ238" s="291">
        <f t="shared" si="129"/>
        <v>0.79855380000000054</v>
      </c>
      <c r="AK238" s="291">
        <f t="shared" si="129"/>
        <v>0.79855380000000054</v>
      </c>
      <c r="AL238" s="291">
        <f t="shared" si="129"/>
        <v>0.79855380000000054</v>
      </c>
      <c r="AM238" s="291">
        <f t="shared" si="129"/>
        <v>0.79855380000000054</v>
      </c>
      <c r="AN238" s="291">
        <f t="shared" si="129"/>
        <v>0.79855380000000054</v>
      </c>
      <c r="AO238" s="291">
        <f t="shared" si="129"/>
        <v>0.79855380000000054</v>
      </c>
      <c r="AP238" s="291">
        <f>AP$48</f>
        <v>0.79855380000000054</v>
      </c>
      <c r="AQ238" s="291">
        <f t="shared" si="129"/>
        <v>0.79855380000000054</v>
      </c>
      <c r="AR238" s="291">
        <f>AR$48</f>
        <v>0.79855380000000054</v>
      </c>
      <c r="AS238" s="317">
        <f>SUM(L238:AR238)</f>
        <v>25.439860406182142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 t="str">
        <f>IF(OR($C$245=2,$C$245=2,$C$245=2)=TRUE,$G$250," ")</f>
        <v> </v>
      </c>
      <c r="N239" s="660" t="str">
        <f>IF(OR($C$245=3,$C$245=3,$C$245=3)=TRUE,$G$250," ")</f>
        <v> </v>
      </c>
      <c r="O239" s="661"/>
      <c r="P239" s="660" t="str">
        <f>IF(OR($C$245=2,$C$245=4,$C$245=4)=TRUE,$G$250," ")</f>
        <v> </v>
      </c>
      <c r="Q239" s="660" t="str">
        <f>IF(OR($C$245=5,$C$245=5,$C$245=5)=TRUE,$G$250," ")</f>
        <v> </v>
      </c>
      <c r="R239" s="661"/>
      <c r="S239" s="660" t="str">
        <f>IF(OR($C$245=2,$C$245=3,$C$245=6)=TRUE,$G$250," ")</f>
        <v> </v>
      </c>
      <c r="T239" s="660">
        <f>IF(OR($C$245=7,$C$245=7,$C$245=7)=TRUE,$G$250," ")</f>
        <v>15.942</v>
      </c>
      <c r="U239" s="660" t="str">
        <f>IF(OR($C$245=2,$C$245=4,$C$245=8)=TRUE,$G$250," ")</f>
        <v> </v>
      </c>
      <c r="V239" s="661"/>
      <c r="W239" s="660" t="str">
        <f>IF(OR($C$245=3,$C$245=9,$C$245=9)=TRUE,$G$250," ")</f>
        <v> </v>
      </c>
      <c r="X239" s="661" t="str">
        <f>IF(OR($C$245=2,$C$245=5,$C$245=$G$250)=TRUE,$G$250," ")</f>
        <v> </v>
      </c>
      <c r="Y239" s="662"/>
      <c r="Z239" s="660" t="str">
        <f>IF(OR($C$245=2,$C$245=4,$C$245=3,$C$245=6)=TRUE,$G$250," ")</f>
        <v> </v>
      </c>
      <c r="AA239" s="662"/>
      <c r="AB239" s="660">
        <f>IF(OR($C$245=2,$C$245=7,$C$245=7)=TRUE,$G$250," ")</f>
        <v>15.942</v>
      </c>
      <c r="AC239" s="660" t="str">
        <f>IF(OR($C$245=3,$C$245=5,$C$245=5)=TRUE,$G$250," ")</f>
        <v> </v>
      </c>
      <c r="AD239" s="660" t="str">
        <f>IF(OR($C$245=2,$C$245=4,$C$245=8)=TRUE,$G$250," ")</f>
        <v> </v>
      </c>
      <c r="AE239" s="662"/>
      <c r="AF239" s="660" t="str">
        <f>IF(OR($C$245=2,$C$245=3,$C$245=6,$C$245=9)=TRUE,$G$250," ")</f>
        <v> </v>
      </c>
      <c r="AG239" s="659"/>
      <c r="AH239" s="662" t="str">
        <f>IF(OR($C$245=2,$C$245=5,$C$245=4)=TRUE,$G$250," ")</f>
        <v> </v>
      </c>
      <c r="AI239" s="660">
        <f>IF(OR($C$245=3,$C$245=7,$C$245=7)=TRUE,$G$250," ")</f>
        <v>15.942</v>
      </c>
      <c r="AJ239" s="662" t="str">
        <f>IF(OR($C$245=2,$C$245=2,$C$245=2)=TRUE,$G$250," ")</f>
        <v> </v>
      </c>
      <c r="AK239" s="662"/>
      <c r="AL239" s="662" t="str">
        <f>IF(OR($C$245=2,$C$245=3,$C$245=4,$C$245=6,$C$245=8)=TRUE,$G$250," ")</f>
        <v> </v>
      </c>
      <c r="AM239" s="662" t="str">
        <f>IF(OR($C$245=5,$C$245=5,$C$245=5)=TRUE,$G$250," ")</f>
        <v> </v>
      </c>
      <c r="AN239" s="662" t="str">
        <f>IF(OR($C$245=2,$C$245=2,$C$245=2)=TRUE,$G$250," ")</f>
        <v> </v>
      </c>
      <c r="AO239" s="659" t="str">
        <f>IF(OR($C$245=3,$C$245=9,$C$245=9)=TRUE,$G$250," ")</f>
        <v> </v>
      </c>
      <c r="AP239" s="659">
        <f>IF(OR($C$245=2,$C$245=4,$C$245=7)=TRUE,$G$250," ")</f>
        <v>15.942</v>
      </c>
      <c r="AQ239" s="659"/>
      <c r="AR239" s="659" t="str">
        <f>IF(OR($C$245=2,$C$245=5,$C$245=3,$C$245=6)=TRUE,$G$250," ")</f>
        <v> </v>
      </c>
      <c r="AS239" s="657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 t="str">
        <f>IF(OR($C$245=2,$C$245=2,$C$245=2)=TRUE,$C$247," ")</f>
        <v> </v>
      </c>
      <c r="N240" s="660" t="str">
        <f>IF(OR($C$245=3,$C$245=3,$C$245=3)=TRUE,$C$247," ")</f>
        <v> </v>
      </c>
      <c r="O240" s="661"/>
      <c r="P240" s="660" t="str">
        <f>IF(OR($C$245=2,$C$245=4,$C$245=4)=TRUE,$C$247," ")</f>
        <v> </v>
      </c>
      <c r="Q240" s="660" t="str">
        <f>IF(OR($C$245=5,$C$245=5,$C$245=5)=TRUE,$C$247," ")</f>
        <v> </v>
      </c>
      <c r="R240" s="661"/>
      <c r="S240" s="660" t="str">
        <f>IF(OR($C$245=2,$C$245=3,$C$245=6)=TRUE,$C$247," ")</f>
        <v> </v>
      </c>
      <c r="T240" s="660">
        <f>IF(OR($C$245=7,$C$245=7,$C$245=7)=TRUE,$C$247," ")</f>
        <v>6</v>
      </c>
      <c r="U240" s="660" t="str">
        <f>IF(OR($C$245=2,$C$245=4,$C$245=8)=TRUE,$C$247," ")</f>
        <v> </v>
      </c>
      <c r="V240" s="661"/>
      <c r="W240" s="660" t="str">
        <f>IF(OR($C$245=3,$C$245=9,$C$245=9)=TRUE,$C$247," ")</f>
        <v> </v>
      </c>
      <c r="X240" s="660" t="str">
        <f>IF(OR($C$245=2,$C$245=5,$C$245=5)=TRUE,$C$247," ")</f>
        <v> </v>
      </c>
      <c r="Y240" s="662"/>
      <c r="Z240" s="660" t="str">
        <f>IF(OR($C$245=2,$C$245=4,$C$245=3,$C$245=6)=TRUE,$C$247," ")</f>
        <v> </v>
      </c>
      <c r="AA240" s="662"/>
      <c r="AB240" s="660">
        <f>IF(OR($C$245=2,$C$245=7,$C$245=7)=TRUE,$C$247," ")</f>
        <v>6</v>
      </c>
      <c r="AC240" s="660" t="str">
        <f>IF(OR($C$245=3,$C$245=5,$C$245=5)=TRUE,$C$247," ")</f>
        <v> </v>
      </c>
      <c r="AD240" s="660" t="str">
        <f>IF(OR($C$245=2,$C$245=4,$C$245=8)=TRUE,$C$247," ")</f>
        <v> </v>
      </c>
      <c r="AE240" s="662"/>
      <c r="AF240" s="660" t="str">
        <f>IF(OR($C$245=2,$C$245=3,$C$245=6,$C$245=9)=TRUE,$C$247," ")</f>
        <v> </v>
      </c>
      <c r="AG240" s="659"/>
      <c r="AH240" s="662" t="str">
        <f>IF(OR($C$245=2,$C$245=5,$C$245=4)=TRUE,$C$247," ")</f>
        <v> </v>
      </c>
      <c r="AI240" s="660">
        <f>IF(OR($C$245=3,$C$245=7,$C$245=7)=TRUE,$C$247," ")</f>
        <v>6</v>
      </c>
      <c r="AJ240" s="662" t="str">
        <f>IF(OR($C$245=2,$C$245=2,$C$245=2)=TRUE,$C$247," ")</f>
        <v> </v>
      </c>
      <c r="AK240" s="662"/>
      <c r="AL240" s="662" t="str">
        <f>IF(OR($C$245=2,$C$245=3,$C$245=4,$C$245=6,$C$245=8)=TRUE,$C$247," ")</f>
        <v> </v>
      </c>
      <c r="AM240" s="662" t="str">
        <f>IF(OR($C$245=5,$C$245=5,$C$245=5)=TRUE,$C$247," ")</f>
        <v> </v>
      </c>
      <c r="AN240" s="662" t="str">
        <f>IF(OR($C$245=2,$C$245=2,$C$245=2)=TRUE,$C$247," ")</f>
        <v> </v>
      </c>
      <c r="AO240" s="659" t="str">
        <f>IF(OR($C$245=3,$C$245=9,$C$245=9)=TRUE,$C$247," ")</f>
        <v> </v>
      </c>
      <c r="AP240" s="659">
        <f>IF(OR($C$245=2,$C$245=4,$C$245=7)=TRUE,$C$247," ")</f>
        <v>6</v>
      </c>
      <c r="AQ240" s="659"/>
      <c r="AR240" s="659" t="str">
        <f>IF(OR($C$245=2,$C$245=5,$C$245=3,$C$245=6)=TRUE,$C$247," ")</f>
        <v> </v>
      </c>
      <c r="AS240" s="657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>
        <f>L238*100/$C$5</f>
        <v>2.1987607777777782</v>
      </c>
      <c r="M241" s="295">
        <f>M238*100/$C$5</f>
        <v>1.6972430000000001</v>
      </c>
      <c r="N241" s="295">
        <f t="shared" ref="N241:AR241" si="130">N238*100/$C$5</f>
        <v>1.6972430000000001</v>
      </c>
      <c r="O241" s="295">
        <f t="shared" si="130"/>
        <v>0</v>
      </c>
      <c r="P241" s="295">
        <f t="shared" si="130"/>
        <v>1.5052428494757009</v>
      </c>
      <c r="Q241" s="295">
        <f t="shared" si="130"/>
        <v>1.5052429999999999</v>
      </c>
      <c r="R241" s="295">
        <f t="shared" si="130"/>
        <v>0</v>
      </c>
      <c r="S241" s="295">
        <f t="shared" si="130"/>
        <v>1.5052428494757</v>
      </c>
      <c r="T241" s="295">
        <f t="shared" si="130"/>
        <v>1.5052429999999999</v>
      </c>
      <c r="U241" s="295">
        <f t="shared" si="130"/>
        <v>1.5052429999999999</v>
      </c>
      <c r="V241" s="295">
        <f t="shared" si="130"/>
        <v>0</v>
      </c>
      <c r="W241" s="295">
        <f t="shared" si="130"/>
        <v>1.3309228669077022</v>
      </c>
      <c r="X241" s="295">
        <f t="shared" si="130"/>
        <v>1.330923000000001</v>
      </c>
      <c r="Y241" s="295">
        <f t="shared" si="130"/>
        <v>1.330923000000001</v>
      </c>
      <c r="Z241" s="295">
        <f t="shared" si="130"/>
        <v>1.330923000000001</v>
      </c>
      <c r="AA241" s="295">
        <f t="shared" si="130"/>
        <v>1.330923000000001</v>
      </c>
      <c r="AB241" s="295">
        <f t="shared" si="130"/>
        <v>1.330923000000001</v>
      </c>
      <c r="AC241" s="295">
        <f t="shared" si="130"/>
        <v>1.330923000000001</v>
      </c>
      <c r="AD241" s="295">
        <f t="shared" si="130"/>
        <v>1.330923000000001</v>
      </c>
      <c r="AE241" s="295">
        <f t="shared" si="130"/>
        <v>1.330923000000001</v>
      </c>
      <c r="AF241" s="295">
        <f t="shared" si="130"/>
        <v>1.330923000000001</v>
      </c>
      <c r="AG241" s="295">
        <f t="shared" si="130"/>
        <v>1.330923000000001</v>
      </c>
      <c r="AH241" s="295">
        <f t="shared" si="130"/>
        <v>1.330923000000001</v>
      </c>
      <c r="AI241" s="295">
        <f t="shared" si="130"/>
        <v>1.330923000000001</v>
      </c>
      <c r="AJ241" s="295">
        <f t="shared" si="130"/>
        <v>1.330923000000001</v>
      </c>
      <c r="AK241" s="295">
        <f t="shared" si="130"/>
        <v>1.330923000000001</v>
      </c>
      <c r="AL241" s="295">
        <f t="shared" si="130"/>
        <v>1.330923000000001</v>
      </c>
      <c r="AM241" s="295">
        <f t="shared" si="130"/>
        <v>1.330923000000001</v>
      </c>
      <c r="AN241" s="295">
        <f t="shared" si="130"/>
        <v>1.330923000000001</v>
      </c>
      <c r="AO241" s="295">
        <f t="shared" si="130"/>
        <v>1.330923000000001</v>
      </c>
      <c r="AP241" s="295">
        <f t="shared" si="130"/>
        <v>1.330923000000001</v>
      </c>
      <c r="AQ241" s="295">
        <f t="shared" si="130"/>
        <v>1.330923000000001</v>
      </c>
      <c r="AR241" s="295">
        <f t="shared" si="130"/>
        <v>1.330923000000001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89.801239222222222</v>
      </c>
      <c r="M242" s="295">
        <f t="shared" ref="M242:AR242" si="131">IF(M239=$G$250,90,IF((L242-M241)&lt;$I$247,$L$247,(L242-M241)))</f>
        <v>88.103996222222221</v>
      </c>
      <c r="N242" s="295">
        <f t="shared" si="131"/>
        <v>86.406753222222221</v>
      </c>
      <c r="O242" s="295">
        <f t="shared" si="131"/>
        <v>86.406753222222221</v>
      </c>
      <c r="P242" s="295">
        <f>IF(P239=$G$250,90,IF((O242-P241)&lt;$I$247,$L$247,(O242-P241)))</f>
        <v>84.901510372746515</v>
      </c>
      <c r="Q242" s="295">
        <f>IF(Q239=$G$250,90,IF((P242-Q241)&lt;$I$247,$L$247,(P242-Q241)))</f>
        <v>83.396267372746522</v>
      </c>
      <c r="R242" s="295">
        <f t="shared" si="131"/>
        <v>83.396267372746522</v>
      </c>
      <c r="S242" s="295">
        <f t="shared" si="131"/>
        <v>90</v>
      </c>
      <c r="T242" s="295">
        <f t="shared" si="131"/>
        <v>90</v>
      </c>
      <c r="U242" s="295">
        <f t="shared" si="131"/>
        <v>88.494757000000007</v>
      </c>
      <c r="V242" s="295">
        <f t="shared" si="131"/>
        <v>88.494757000000007</v>
      </c>
      <c r="W242" s="295">
        <f t="shared" si="131"/>
        <v>87.163834133092308</v>
      </c>
      <c r="X242" s="295">
        <f t="shared" si="131"/>
        <v>85.83291113309231</v>
      </c>
      <c r="Y242" s="295">
        <f t="shared" si="131"/>
        <v>84.501988133092311</v>
      </c>
      <c r="Z242" s="295">
        <f t="shared" si="131"/>
        <v>83.171065133092313</v>
      </c>
      <c r="AA242" s="295">
        <f t="shared" si="131"/>
        <v>90</v>
      </c>
      <c r="AB242" s="295">
        <f t="shared" si="131"/>
        <v>90</v>
      </c>
      <c r="AC242" s="295">
        <f t="shared" si="131"/>
        <v>88.669077000000001</v>
      </c>
      <c r="AD242" s="295">
        <f t="shared" si="131"/>
        <v>87.338154000000003</v>
      </c>
      <c r="AE242" s="295">
        <f t="shared" si="131"/>
        <v>86.007231000000004</v>
      </c>
      <c r="AF242" s="295">
        <f t="shared" si="131"/>
        <v>84.676308000000006</v>
      </c>
      <c r="AG242" s="295">
        <f t="shared" si="131"/>
        <v>83.345385000000007</v>
      </c>
      <c r="AH242" s="295">
        <f t="shared" si="131"/>
        <v>82.014462000000009</v>
      </c>
      <c r="AI242" s="295">
        <f t="shared" si="131"/>
        <v>90</v>
      </c>
      <c r="AJ242" s="295">
        <f t="shared" si="131"/>
        <v>88.669077000000001</v>
      </c>
      <c r="AK242" s="295">
        <f t="shared" si="131"/>
        <v>87.338154000000003</v>
      </c>
      <c r="AL242" s="295">
        <f t="shared" si="131"/>
        <v>86.007231000000004</v>
      </c>
      <c r="AM242" s="295">
        <f t="shared" si="131"/>
        <v>84.676308000000006</v>
      </c>
      <c r="AN242" s="295">
        <f t="shared" si="131"/>
        <v>83.345385000000007</v>
      </c>
      <c r="AO242" s="295">
        <f t="shared" si="131"/>
        <v>82.014462000000009</v>
      </c>
      <c r="AP242" s="295">
        <f t="shared" si="131"/>
        <v>90</v>
      </c>
      <c r="AQ242" s="295">
        <f t="shared" si="131"/>
        <v>88.669077000000001</v>
      </c>
      <c r="AR242" s="295">
        <f t="shared" si="131"/>
        <v>87.338154000000003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32">IF((P242=100),(P242-O242)/100*$C$3+$E$92,0)</f>
        <v>0</v>
      </c>
      <c r="Q243" s="303">
        <f t="shared" si="132"/>
        <v>0</v>
      </c>
      <c r="R243" s="303">
        <f t="shared" si="132"/>
        <v>0</v>
      </c>
      <c r="S243" s="303">
        <f t="shared" si="132"/>
        <v>0</v>
      </c>
      <c r="T243" s="303">
        <f t="shared" si="132"/>
        <v>0</v>
      </c>
      <c r="U243" s="303">
        <f t="shared" si="132"/>
        <v>0</v>
      </c>
      <c r="V243" s="303">
        <f t="shared" si="132"/>
        <v>0</v>
      </c>
      <c r="W243" s="303">
        <f t="shared" si="132"/>
        <v>0</v>
      </c>
      <c r="X243" s="303">
        <f t="shared" si="132"/>
        <v>0</v>
      </c>
      <c r="Y243" s="303">
        <f t="shared" si="132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33">IF((AI242=100),(AI242-AH242)/100*$C$3+$E$92,0)</f>
        <v>0</v>
      </c>
      <c r="AJ243" s="303">
        <f t="shared" si="133"/>
        <v>0</v>
      </c>
      <c r="AK243" s="303">
        <f t="shared" si="133"/>
        <v>0</v>
      </c>
      <c r="AL243" s="303">
        <f t="shared" si="133"/>
        <v>0</v>
      </c>
      <c r="AM243" s="303">
        <f t="shared" si="133"/>
        <v>0</v>
      </c>
      <c r="AN243" s="303">
        <f t="shared" si="133"/>
        <v>0</v>
      </c>
      <c r="AO243" s="303">
        <f t="shared" si="133"/>
        <v>0</v>
      </c>
      <c r="AP243" s="303">
        <f t="shared" si="133"/>
        <v>0</v>
      </c>
      <c r="AQ243" s="303">
        <f t="shared" si="133"/>
        <v>0</v>
      </c>
      <c r="AR243" s="303">
        <f t="shared" si="133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634</v>
      </c>
      <c r="C245" s="665">
        <v>7</v>
      </c>
      <c r="E245" s="1075" t="s">
        <v>249</v>
      </c>
      <c r="F245" s="1076"/>
      <c r="G245" s="1076"/>
      <c r="H245" s="1076"/>
      <c r="I245" s="1076"/>
      <c r="J245" s="1076"/>
      <c r="K245" s="1077"/>
    </row>
    <row r="246" spans="1:116" ht="13.5" thickBot="1" x14ac:dyDescent="0.35">
      <c r="B246" s="79" t="s">
        <v>199</v>
      </c>
      <c r="C246" s="666">
        <v>120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</row>
    <row r="247" spans="1:116" ht="13.5" thickBot="1" x14ac:dyDescent="0.35">
      <c r="B247" s="76" t="s">
        <v>203</v>
      </c>
      <c r="C247" s="667">
        <f>C248/60*C246</f>
        <v>6</v>
      </c>
      <c r="E247" s="1078" t="s">
        <v>248</v>
      </c>
      <c r="F247" s="1079"/>
      <c r="G247" s="1079"/>
      <c r="H247" s="1080"/>
      <c r="I247" s="1110">
        <v>82</v>
      </c>
      <c r="J247" s="1111"/>
      <c r="K247" s="1112"/>
      <c r="L247" s="656">
        <v>90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</row>
    <row r="249" spans="1:116" ht="13.75" customHeight="1" thickBot="1" x14ac:dyDescent="0.4">
      <c r="B249" s="565" t="s">
        <v>624</v>
      </c>
      <c r="C249" s="669">
        <f>(C222/C5)*100</f>
        <v>10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</row>
    <row r="250" spans="1:116" ht="15" thickBot="1" x14ac:dyDescent="0.4">
      <c r="D250" s="1119" t="s">
        <v>338</v>
      </c>
      <c r="E250" s="663">
        <v>7.9710000000000001</v>
      </c>
      <c r="F250" s="263">
        <v>120</v>
      </c>
      <c r="G250" s="316">
        <f>E250*F250/60</f>
        <v>15.942</v>
      </c>
      <c r="H250" s="528">
        <f>G250+C222</f>
        <v>21.942</v>
      </c>
      <c r="J250" s="424"/>
      <c r="K250" s="43" t="s">
        <v>341</v>
      </c>
      <c r="AG250" s="285"/>
      <c r="AH250" s="1122"/>
      <c r="AI250" s="1122"/>
      <c r="AK250"/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</row>
    <row r="252" spans="1:116" ht="15" thickBot="1" x14ac:dyDescent="0.4">
      <c r="B252" s="76" t="s">
        <v>203</v>
      </c>
      <c r="C252" s="667">
        <f>C253/60*C251</f>
        <v>4.5</v>
      </c>
      <c r="AG252" s="655" t="s">
        <v>635</v>
      </c>
      <c r="AH252" s="300">
        <f>AS238</f>
        <v>25.439860406182142</v>
      </c>
      <c r="AI252" s="300">
        <f>AH252*14.5</f>
        <v>368.87797588964105</v>
      </c>
      <c r="AJ252" s="1109">
        <f>(AI252+AI253)</f>
        <v>1293.513975889641</v>
      </c>
      <c r="AK252"/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63.768000000000001</v>
      </c>
      <c r="AI253" s="300">
        <f>AH253*14.5</f>
        <v>924.63599999999997</v>
      </c>
      <c r="AJ253" s="1105"/>
      <c r="AK253"/>
    </row>
    <row r="254" spans="1:116" ht="14.5" thickBot="1" x14ac:dyDescent="0.35">
      <c r="B254" s="565" t="s">
        <v>624</v>
      </c>
      <c r="C254" s="670">
        <f>(C252/C5)*100</f>
        <v>7.5</v>
      </c>
      <c r="AG254" s="655" t="s">
        <v>636</v>
      </c>
      <c r="AH254" s="300">
        <f>AH255*C247</f>
        <v>24</v>
      </c>
      <c r="AI254" s="300">
        <f>AH254*14.5</f>
        <v>348</v>
      </c>
    </row>
    <row r="255" spans="1:116" ht="14.5" thickBot="1" x14ac:dyDescent="0.35">
      <c r="AG255" s="672" t="s">
        <v>638</v>
      </c>
      <c r="AH255" s="673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>L$51</f>
        <v>0.11256616666666666</v>
      </c>
      <c r="M264" s="291">
        <f t="shared" ref="M264:BX264" si="134">M$51</f>
        <v>7.9232833333333336E-2</v>
      </c>
      <c r="N264" s="291">
        <f>N$51</f>
        <v>7.9232833333333363E-2</v>
      </c>
      <c r="O264" s="291">
        <f t="shared" si="134"/>
        <v>0</v>
      </c>
      <c r="P264" s="291">
        <f t="shared" si="134"/>
        <v>7.9232825410050001E-2</v>
      </c>
      <c r="Q264" s="291">
        <f t="shared" si="134"/>
        <v>7.9232833333333363E-2</v>
      </c>
      <c r="R264" s="291">
        <f t="shared" si="134"/>
        <v>0</v>
      </c>
      <c r="S264" s="291">
        <f t="shared" si="134"/>
        <v>7.9232825410049945E-2</v>
      </c>
      <c r="T264" s="291">
        <f t="shared" si="134"/>
        <v>7.9232833333333308E-2</v>
      </c>
      <c r="U264" s="291">
        <f t="shared" si="134"/>
        <v>7.9232833333333308E-2</v>
      </c>
      <c r="V264" s="291">
        <f t="shared" si="134"/>
        <v>0</v>
      </c>
      <c r="W264" s="291">
        <f t="shared" si="134"/>
        <v>7.9232825410050056E-2</v>
      </c>
      <c r="X264" s="291">
        <f t="shared" si="134"/>
        <v>7.9232833333333308E-2</v>
      </c>
      <c r="Y264" s="291">
        <f t="shared" si="134"/>
        <v>6.1952833333333346E-2</v>
      </c>
      <c r="Z264" s="291">
        <f t="shared" si="134"/>
        <v>6.1952833333333346E-2</v>
      </c>
      <c r="AA264" s="291">
        <f t="shared" si="134"/>
        <v>6.1952833333333235E-2</v>
      </c>
      <c r="AB264" s="291">
        <f t="shared" si="134"/>
        <v>6.1952833333333235E-2</v>
      </c>
      <c r="AC264" s="291">
        <f t="shared" si="134"/>
        <v>6.1952833333333235E-2</v>
      </c>
      <c r="AD264" s="291">
        <f t="shared" si="134"/>
        <v>6.1952833333333235E-2</v>
      </c>
      <c r="AE264" s="291">
        <f t="shared" si="134"/>
        <v>6.1952833333333235E-2</v>
      </c>
      <c r="AF264" s="291">
        <f t="shared" si="134"/>
        <v>6.1952833333333235E-2</v>
      </c>
      <c r="AG264" s="291">
        <f t="shared" si="134"/>
        <v>6.1952833333333235E-2</v>
      </c>
      <c r="AH264" s="291">
        <f t="shared" si="134"/>
        <v>6.1952833333333235E-2</v>
      </c>
      <c r="AI264" s="291">
        <f t="shared" si="134"/>
        <v>6.1952833333333235E-2</v>
      </c>
      <c r="AJ264" s="291">
        <f t="shared" si="134"/>
        <v>6.1952833333333235E-2</v>
      </c>
      <c r="AK264" s="291">
        <f t="shared" si="134"/>
        <v>6.1952833333333235E-2</v>
      </c>
      <c r="AL264" s="291">
        <f t="shared" si="134"/>
        <v>6.1952833333333235E-2</v>
      </c>
      <c r="AM264" s="291">
        <f t="shared" si="134"/>
        <v>6.1952833333333235E-2</v>
      </c>
      <c r="AN264" s="291">
        <f t="shared" si="134"/>
        <v>6.1952833333333235E-2</v>
      </c>
      <c r="AO264" s="291">
        <f t="shared" si="134"/>
        <v>6.1952833333333235E-2</v>
      </c>
      <c r="AP264" s="291">
        <f t="shared" si="134"/>
        <v>6.1952833333333235E-2</v>
      </c>
      <c r="AQ264" s="291">
        <f t="shared" si="134"/>
        <v>6.1952833333333235E-2</v>
      </c>
      <c r="AR264" s="291">
        <f t="shared" si="134"/>
        <v>6.1952833333333235E-2</v>
      </c>
      <c r="AS264" s="291">
        <f t="shared" si="134"/>
        <v>6.1952833333333235E-2</v>
      </c>
      <c r="AT264" s="291">
        <f t="shared" si="134"/>
        <v>6.1952833333333235E-2</v>
      </c>
      <c r="AU264" s="291">
        <f t="shared" si="134"/>
        <v>6.1952833333333235E-2</v>
      </c>
      <c r="AV264" s="291">
        <f t="shared" si="134"/>
        <v>6.1952833333333235E-2</v>
      </c>
      <c r="AW264" s="291">
        <f t="shared" si="134"/>
        <v>6.1952833333333235E-2</v>
      </c>
      <c r="AX264" s="291">
        <f t="shared" si="134"/>
        <v>6.1952833333333235E-2</v>
      </c>
      <c r="AY264" s="291">
        <f t="shared" si="134"/>
        <v>6.1952833333333235E-2</v>
      </c>
      <c r="AZ264" s="291">
        <f t="shared" si="134"/>
        <v>6.1952833333333235E-2</v>
      </c>
      <c r="BA264" s="291">
        <f t="shared" si="134"/>
        <v>6.1952833333333235E-2</v>
      </c>
      <c r="BB264" s="291">
        <f t="shared" si="134"/>
        <v>6.1952833333333235E-2</v>
      </c>
      <c r="BC264" s="291">
        <f t="shared" si="134"/>
        <v>6.1952833333333235E-2</v>
      </c>
      <c r="BD264" s="291">
        <f t="shared" si="134"/>
        <v>6.1952833333333235E-2</v>
      </c>
      <c r="BE264" s="291">
        <f t="shared" si="134"/>
        <v>6.1952833333333235E-2</v>
      </c>
      <c r="BF264" s="291">
        <f t="shared" si="134"/>
        <v>6.1952833333333235E-2</v>
      </c>
      <c r="BG264" s="291">
        <f t="shared" si="134"/>
        <v>6.1952833333333235E-2</v>
      </c>
      <c r="BH264" s="291">
        <f t="shared" si="134"/>
        <v>6.1952833333333235E-2</v>
      </c>
      <c r="BI264" s="291">
        <f t="shared" si="134"/>
        <v>6.1952833333333235E-2</v>
      </c>
      <c r="BJ264" s="291">
        <f t="shared" si="134"/>
        <v>6.1952833333333235E-2</v>
      </c>
      <c r="BK264" s="291">
        <f t="shared" si="134"/>
        <v>6.1952833333333235E-2</v>
      </c>
      <c r="BL264" s="291">
        <f t="shared" si="134"/>
        <v>6.1952833333333235E-2</v>
      </c>
      <c r="BM264" s="291">
        <f t="shared" si="134"/>
        <v>6.1952833333333235E-2</v>
      </c>
      <c r="BN264" s="291">
        <f t="shared" si="134"/>
        <v>6.1952833333333235E-2</v>
      </c>
      <c r="BO264" s="291">
        <f t="shared" si="134"/>
        <v>6.1952833333333235E-2</v>
      </c>
      <c r="BP264" s="291">
        <f t="shared" si="134"/>
        <v>6.1952833333333235E-2</v>
      </c>
      <c r="BQ264" s="291">
        <f t="shared" si="134"/>
        <v>6.1952833333333235E-2</v>
      </c>
      <c r="BR264" s="291">
        <f t="shared" si="134"/>
        <v>6.1952833333333235E-2</v>
      </c>
      <c r="BS264" s="291">
        <f t="shared" si="134"/>
        <v>6.1952833333333235E-2</v>
      </c>
      <c r="BT264" s="291">
        <f t="shared" si="134"/>
        <v>6.1952833333333235E-2</v>
      </c>
      <c r="BU264" s="291">
        <f t="shared" si="134"/>
        <v>6.1952833333333235E-2</v>
      </c>
      <c r="BV264" s="291">
        <f t="shared" si="134"/>
        <v>6.1952833333333235E-2</v>
      </c>
      <c r="BW264" s="291">
        <f t="shared" si="134"/>
        <v>6.1952833333333235E-2</v>
      </c>
      <c r="BX264" s="291">
        <f t="shared" si="134"/>
        <v>6.1952833333333235E-2</v>
      </c>
      <c r="BY264" s="291">
        <f t="shared" ref="BY264:CZ264" si="135">BY$51</f>
        <v>6.1952833333333679E-2</v>
      </c>
      <c r="BZ264" s="291">
        <f t="shared" si="135"/>
        <v>6.1952833333333679E-2</v>
      </c>
      <c r="CA264" s="291">
        <f t="shared" si="135"/>
        <v>6.1952833333333679E-2</v>
      </c>
      <c r="CB264" s="291">
        <f t="shared" si="135"/>
        <v>6.1952833333333679E-2</v>
      </c>
      <c r="CC264" s="291">
        <f t="shared" si="135"/>
        <v>6.1952833333333679E-2</v>
      </c>
      <c r="CD264" s="291">
        <f t="shared" si="135"/>
        <v>6.1952833333333679E-2</v>
      </c>
      <c r="CE264" s="291">
        <f t="shared" si="135"/>
        <v>6.1952833333333679E-2</v>
      </c>
      <c r="CF264" s="291">
        <f t="shared" si="135"/>
        <v>6.1952833333333679E-2</v>
      </c>
      <c r="CG264" s="291">
        <f t="shared" si="135"/>
        <v>6.1952833333333679E-2</v>
      </c>
      <c r="CH264" s="291">
        <f t="shared" si="135"/>
        <v>6.1952833333333679E-2</v>
      </c>
      <c r="CI264" s="291">
        <f t="shared" si="135"/>
        <v>6.1952833333333679E-2</v>
      </c>
      <c r="CJ264" s="291">
        <f>CJ$51</f>
        <v>6.1952833333333679E-2</v>
      </c>
      <c r="CK264" s="291">
        <f t="shared" si="135"/>
        <v>6.1952833333333679E-2</v>
      </c>
      <c r="CL264" s="291">
        <f t="shared" si="135"/>
        <v>6.1952833333333679E-2</v>
      </c>
      <c r="CM264" s="291">
        <f t="shared" si="135"/>
        <v>6.1952833333333679E-2</v>
      </c>
      <c r="CN264" s="291">
        <f t="shared" si="135"/>
        <v>6.1952833333333679E-2</v>
      </c>
      <c r="CO264" s="291">
        <f t="shared" si="135"/>
        <v>6.1952833333333679E-2</v>
      </c>
      <c r="CP264" s="291">
        <f t="shared" si="135"/>
        <v>6.1952833333333679E-2</v>
      </c>
      <c r="CQ264" s="291">
        <f t="shared" si="135"/>
        <v>6.1952833333333679E-2</v>
      </c>
      <c r="CR264" s="291">
        <f t="shared" si="135"/>
        <v>6.1952833333333679E-2</v>
      </c>
      <c r="CS264" s="291">
        <f t="shared" si="135"/>
        <v>6.1952833333333679E-2</v>
      </c>
      <c r="CT264" s="291">
        <f t="shared" si="135"/>
        <v>6.1952833333333679E-2</v>
      </c>
      <c r="CU264" s="291">
        <f t="shared" si="135"/>
        <v>6.1952833333333679E-2</v>
      </c>
      <c r="CV264" s="291">
        <f t="shared" si="135"/>
        <v>6.1952833333333679E-2</v>
      </c>
      <c r="CW264" s="291">
        <f t="shared" si="135"/>
        <v>6.1952833333333679E-2</v>
      </c>
      <c r="CX264" s="291">
        <f t="shared" si="135"/>
        <v>6.1952833333333679E-2</v>
      </c>
      <c r="CY264" s="291">
        <f t="shared" si="135"/>
        <v>6.1952833333333679E-2</v>
      </c>
      <c r="CZ264" s="291">
        <f t="shared" si="135"/>
        <v>6.1952833333333679E-2</v>
      </c>
      <c r="DA264" s="291">
        <f>CZ264</f>
        <v>6.1952833333333679E-2</v>
      </c>
      <c r="DB264" s="317">
        <f>SUM(L264:DA264)</f>
        <v>5.8438411428968218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136">M265</f>
        <v>#DIV/0!</v>
      </c>
      <c r="O265" s="295">
        <v>0</v>
      </c>
      <c r="P265" s="295" t="e">
        <f>N265</f>
        <v>#DIV/0!</v>
      </c>
      <c r="Q265" s="295" t="e">
        <f t="shared" si="136"/>
        <v>#DIV/0!</v>
      </c>
      <c r="R265" s="295" t="e">
        <f t="shared" si="136"/>
        <v>#DIV/0!</v>
      </c>
      <c r="S265" s="295" t="e">
        <f t="shared" si="136"/>
        <v>#DIV/0!</v>
      </c>
      <c r="T265" s="295" t="e">
        <f t="shared" si="136"/>
        <v>#DIV/0!</v>
      </c>
      <c r="U265" s="295" t="e">
        <f t="shared" si="136"/>
        <v>#DIV/0!</v>
      </c>
      <c r="V265" s="295">
        <v>0</v>
      </c>
      <c r="W265" s="295" t="e">
        <f>U265</f>
        <v>#DIV/0!</v>
      </c>
      <c r="X265" s="295" t="e">
        <f t="shared" si="136"/>
        <v>#DIV/0!</v>
      </c>
      <c r="Y265" s="295" t="e">
        <f t="shared" si="136"/>
        <v>#DIV/0!</v>
      </c>
      <c r="Z265" s="295" t="e">
        <f t="shared" si="136"/>
        <v>#DIV/0!</v>
      </c>
      <c r="AA265" s="295" t="e">
        <f t="shared" si="136"/>
        <v>#DIV/0!</v>
      </c>
      <c r="AB265" s="295" t="e">
        <f t="shared" si="136"/>
        <v>#DIV/0!</v>
      </c>
      <c r="AC265" s="295" t="e">
        <f t="shared" si="136"/>
        <v>#DIV/0!</v>
      </c>
      <c r="AD265" s="295" t="e">
        <f t="shared" si="136"/>
        <v>#DIV/0!</v>
      </c>
      <c r="AE265" s="295" t="e">
        <f t="shared" si="136"/>
        <v>#DIV/0!</v>
      </c>
      <c r="AF265" s="295" t="e">
        <f t="shared" si="136"/>
        <v>#DIV/0!</v>
      </c>
      <c r="AG265" s="295" t="e">
        <f t="shared" si="136"/>
        <v>#DIV/0!</v>
      </c>
      <c r="AH265" s="295" t="e">
        <f t="shared" si="136"/>
        <v>#DIV/0!</v>
      </c>
      <c r="AI265" s="295" t="e">
        <f t="shared" si="136"/>
        <v>#DIV/0!</v>
      </c>
      <c r="AJ265" s="295" t="e">
        <f t="shared" si="136"/>
        <v>#DIV/0!</v>
      </c>
      <c r="AK265" s="295" t="e">
        <f t="shared" si="136"/>
        <v>#DIV/0!</v>
      </c>
      <c r="AL265" s="295" t="e">
        <f t="shared" si="136"/>
        <v>#DIV/0!</v>
      </c>
      <c r="AM265" s="295" t="e">
        <f t="shared" si="136"/>
        <v>#DIV/0!</v>
      </c>
      <c r="AN265" s="295" t="e">
        <f t="shared" si="136"/>
        <v>#DIV/0!</v>
      </c>
      <c r="AO265" s="295" t="e">
        <f t="shared" si="136"/>
        <v>#DIV/0!</v>
      </c>
      <c r="AP265" s="295" t="e">
        <f t="shared" si="136"/>
        <v>#DIV/0!</v>
      </c>
      <c r="AQ265" s="295" t="e">
        <f t="shared" si="136"/>
        <v>#DIV/0!</v>
      </c>
      <c r="AR265" s="295" t="e">
        <f t="shared" si="136"/>
        <v>#DIV/0!</v>
      </c>
      <c r="AS265" s="295" t="e">
        <f t="shared" si="136"/>
        <v>#DIV/0!</v>
      </c>
      <c r="AT265" s="295" t="e">
        <f t="shared" si="136"/>
        <v>#DIV/0!</v>
      </c>
      <c r="AU265" s="295" t="e">
        <f t="shared" si="136"/>
        <v>#DIV/0!</v>
      </c>
      <c r="AV265" s="295" t="e">
        <f t="shared" si="136"/>
        <v>#DIV/0!</v>
      </c>
      <c r="AW265" s="295" t="e">
        <f t="shared" si="136"/>
        <v>#DIV/0!</v>
      </c>
      <c r="AX265" s="295" t="e">
        <f t="shared" si="136"/>
        <v>#DIV/0!</v>
      </c>
      <c r="AY265" s="295" t="e">
        <f t="shared" si="136"/>
        <v>#DIV/0!</v>
      </c>
      <c r="AZ265" s="295" t="e">
        <f t="shared" si="136"/>
        <v>#DIV/0!</v>
      </c>
      <c r="BA265" s="295" t="e">
        <f t="shared" si="136"/>
        <v>#DIV/0!</v>
      </c>
      <c r="BB265" s="295" t="e">
        <f t="shared" si="136"/>
        <v>#DIV/0!</v>
      </c>
      <c r="BC265" s="295" t="e">
        <f t="shared" si="136"/>
        <v>#DIV/0!</v>
      </c>
      <c r="BD265" s="295" t="e">
        <f t="shared" si="136"/>
        <v>#DIV/0!</v>
      </c>
      <c r="BE265" s="295" t="e">
        <f t="shared" si="136"/>
        <v>#DIV/0!</v>
      </c>
      <c r="BF265" s="295" t="e">
        <f t="shared" si="136"/>
        <v>#DIV/0!</v>
      </c>
      <c r="BG265" s="295" t="e">
        <f t="shared" si="136"/>
        <v>#DIV/0!</v>
      </c>
      <c r="BH265" s="295" t="e">
        <f t="shared" si="136"/>
        <v>#DIV/0!</v>
      </c>
      <c r="BI265" s="295" t="e">
        <f t="shared" si="136"/>
        <v>#DIV/0!</v>
      </c>
      <c r="BJ265" s="295" t="e">
        <f t="shared" si="136"/>
        <v>#DIV/0!</v>
      </c>
      <c r="BK265" s="295" t="e">
        <f t="shared" si="136"/>
        <v>#DIV/0!</v>
      </c>
      <c r="BL265" s="295" t="e">
        <f t="shared" si="136"/>
        <v>#DIV/0!</v>
      </c>
      <c r="BM265" s="295" t="e">
        <f t="shared" si="136"/>
        <v>#DIV/0!</v>
      </c>
      <c r="BN265" s="295" t="e">
        <f t="shared" si="136"/>
        <v>#DIV/0!</v>
      </c>
      <c r="BO265" s="295" t="e">
        <f t="shared" si="136"/>
        <v>#DIV/0!</v>
      </c>
      <c r="BP265" s="295" t="e">
        <f t="shared" si="136"/>
        <v>#DIV/0!</v>
      </c>
      <c r="BQ265" s="295" t="e">
        <f t="shared" si="136"/>
        <v>#DIV/0!</v>
      </c>
      <c r="BR265" s="295" t="e">
        <f t="shared" si="136"/>
        <v>#DIV/0!</v>
      </c>
      <c r="BS265" s="295" t="e">
        <f t="shared" si="136"/>
        <v>#DIV/0!</v>
      </c>
      <c r="BT265" s="295" t="e">
        <f t="shared" si="136"/>
        <v>#DIV/0!</v>
      </c>
      <c r="BU265" s="295" t="e">
        <f t="shared" si="136"/>
        <v>#DIV/0!</v>
      </c>
      <c r="BV265" s="295" t="e">
        <f t="shared" si="136"/>
        <v>#DIV/0!</v>
      </c>
      <c r="BW265" s="295" t="e">
        <f t="shared" si="136"/>
        <v>#DIV/0!</v>
      </c>
      <c r="BX265" s="295" t="e">
        <f t="shared" si="136"/>
        <v>#DIV/0!</v>
      </c>
      <c r="BY265" s="295" t="e">
        <f t="shared" si="136"/>
        <v>#DIV/0!</v>
      </c>
      <c r="BZ265" s="295" t="e">
        <f t="shared" ref="BZ265:DA265" si="137">BY265</f>
        <v>#DIV/0!</v>
      </c>
      <c r="CA265" s="295" t="e">
        <f t="shared" si="137"/>
        <v>#DIV/0!</v>
      </c>
      <c r="CB265" s="295" t="e">
        <f t="shared" si="137"/>
        <v>#DIV/0!</v>
      </c>
      <c r="CC265" s="295" t="e">
        <f t="shared" si="137"/>
        <v>#DIV/0!</v>
      </c>
      <c r="CD265" s="295" t="e">
        <f t="shared" si="137"/>
        <v>#DIV/0!</v>
      </c>
      <c r="CE265" s="295" t="e">
        <f t="shared" si="137"/>
        <v>#DIV/0!</v>
      </c>
      <c r="CF265" s="295" t="e">
        <f t="shared" si="137"/>
        <v>#DIV/0!</v>
      </c>
      <c r="CG265" s="295" t="e">
        <f t="shared" si="137"/>
        <v>#DIV/0!</v>
      </c>
      <c r="CH265" s="295" t="e">
        <f t="shared" si="137"/>
        <v>#DIV/0!</v>
      </c>
      <c r="CI265" s="295" t="e">
        <f t="shared" si="137"/>
        <v>#DIV/0!</v>
      </c>
      <c r="CJ265" s="295" t="e">
        <f t="shared" si="137"/>
        <v>#DIV/0!</v>
      </c>
      <c r="CK265" s="295" t="e">
        <f t="shared" si="137"/>
        <v>#DIV/0!</v>
      </c>
      <c r="CL265" s="295" t="e">
        <f t="shared" si="137"/>
        <v>#DIV/0!</v>
      </c>
      <c r="CM265" s="295" t="e">
        <f t="shared" si="137"/>
        <v>#DIV/0!</v>
      </c>
      <c r="CN265" s="295" t="e">
        <f t="shared" si="137"/>
        <v>#DIV/0!</v>
      </c>
      <c r="CO265" s="295" t="e">
        <f t="shared" si="137"/>
        <v>#DIV/0!</v>
      </c>
      <c r="CP265" s="295" t="e">
        <f t="shared" si="137"/>
        <v>#DIV/0!</v>
      </c>
      <c r="CQ265" s="295" t="e">
        <f t="shared" si="137"/>
        <v>#DIV/0!</v>
      </c>
      <c r="CR265" s="295" t="e">
        <f t="shared" si="137"/>
        <v>#DIV/0!</v>
      </c>
      <c r="CS265" s="295" t="e">
        <f t="shared" si="137"/>
        <v>#DIV/0!</v>
      </c>
      <c r="CT265" s="295" t="e">
        <f t="shared" si="137"/>
        <v>#DIV/0!</v>
      </c>
      <c r="CU265" s="295" t="e">
        <f t="shared" si="137"/>
        <v>#DIV/0!</v>
      </c>
      <c r="CV265" s="295" t="e">
        <f t="shared" si="137"/>
        <v>#DIV/0!</v>
      </c>
      <c r="CW265" s="295" t="e">
        <f t="shared" si="137"/>
        <v>#DIV/0!</v>
      </c>
      <c r="CX265" s="295" t="e">
        <f t="shared" si="137"/>
        <v>#DIV/0!</v>
      </c>
      <c r="CY265" s="295" t="e">
        <f t="shared" si="137"/>
        <v>#DIV/0!</v>
      </c>
      <c r="CZ265" s="295" t="e">
        <f t="shared" si="137"/>
        <v>#DIV/0!</v>
      </c>
      <c r="DA265" s="295" t="e">
        <f t="shared" si="137"/>
        <v>#DIV/0!</v>
      </c>
      <c r="DB265" s="317" t="e">
        <f t="shared" ref="DB265:DB266" si="138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139">SUM(M264:M265)</f>
        <v>#DIV/0!</v>
      </c>
      <c r="N266" s="295" t="e">
        <f t="shared" si="139"/>
        <v>#DIV/0!</v>
      </c>
      <c r="O266" s="295">
        <v>0</v>
      </c>
      <c r="P266" s="295" t="e">
        <f t="shared" si="139"/>
        <v>#DIV/0!</v>
      </c>
      <c r="Q266" s="295" t="e">
        <f t="shared" si="139"/>
        <v>#DIV/0!</v>
      </c>
      <c r="R266" s="295" t="e">
        <f t="shared" si="139"/>
        <v>#DIV/0!</v>
      </c>
      <c r="S266" s="295" t="e">
        <f t="shared" si="139"/>
        <v>#DIV/0!</v>
      </c>
      <c r="T266" s="295" t="e">
        <f t="shared" si="139"/>
        <v>#DIV/0!</v>
      </c>
      <c r="U266" s="295" t="e">
        <f t="shared" si="139"/>
        <v>#DIV/0!</v>
      </c>
      <c r="V266" s="295">
        <f t="shared" si="139"/>
        <v>0</v>
      </c>
      <c r="W266" s="295" t="e">
        <f t="shared" si="139"/>
        <v>#DIV/0!</v>
      </c>
      <c r="X266" s="295" t="e">
        <f t="shared" si="139"/>
        <v>#DIV/0!</v>
      </c>
      <c r="Y266" s="295" t="e">
        <f t="shared" si="139"/>
        <v>#DIV/0!</v>
      </c>
      <c r="Z266" s="295" t="e">
        <f t="shared" si="139"/>
        <v>#DIV/0!</v>
      </c>
      <c r="AA266" s="295" t="e">
        <f t="shared" si="139"/>
        <v>#DIV/0!</v>
      </c>
      <c r="AB266" s="295" t="e">
        <f t="shared" si="139"/>
        <v>#DIV/0!</v>
      </c>
      <c r="AC266" s="295" t="e">
        <f t="shared" si="139"/>
        <v>#DIV/0!</v>
      </c>
      <c r="AD266" s="295" t="e">
        <f t="shared" si="139"/>
        <v>#DIV/0!</v>
      </c>
      <c r="AE266" s="295" t="e">
        <f t="shared" si="139"/>
        <v>#DIV/0!</v>
      </c>
      <c r="AF266" s="295" t="e">
        <f t="shared" si="139"/>
        <v>#DIV/0!</v>
      </c>
      <c r="AG266" s="295" t="e">
        <f t="shared" si="139"/>
        <v>#DIV/0!</v>
      </c>
      <c r="AH266" s="295" t="e">
        <f t="shared" si="139"/>
        <v>#DIV/0!</v>
      </c>
      <c r="AI266" s="295" t="e">
        <f t="shared" si="139"/>
        <v>#DIV/0!</v>
      </c>
      <c r="AJ266" s="295" t="e">
        <f t="shared" si="139"/>
        <v>#DIV/0!</v>
      </c>
      <c r="AK266" s="295" t="e">
        <f t="shared" si="139"/>
        <v>#DIV/0!</v>
      </c>
      <c r="AL266" s="295" t="e">
        <f t="shared" si="139"/>
        <v>#DIV/0!</v>
      </c>
      <c r="AM266" s="295" t="e">
        <f t="shared" si="139"/>
        <v>#DIV/0!</v>
      </c>
      <c r="AN266" s="295" t="e">
        <f t="shared" si="139"/>
        <v>#DIV/0!</v>
      </c>
      <c r="AO266" s="295" t="e">
        <f t="shared" si="139"/>
        <v>#DIV/0!</v>
      </c>
      <c r="AP266" s="295" t="e">
        <f t="shared" si="139"/>
        <v>#DIV/0!</v>
      </c>
      <c r="AQ266" s="295" t="e">
        <f t="shared" si="139"/>
        <v>#DIV/0!</v>
      </c>
      <c r="AR266" s="295" t="e">
        <f t="shared" si="139"/>
        <v>#DIV/0!</v>
      </c>
      <c r="AS266" s="295" t="e">
        <f t="shared" si="139"/>
        <v>#DIV/0!</v>
      </c>
      <c r="AT266" s="295" t="e">
        <f t="shared" si="139"/>
        <v>#DIV/0!</v>
      </c>
      <c r="AU266" s="295" t="e">
        <f t="shared" si="139"/>
        <v>#DIV/0!</v>
      </c>
      <c r="AV266" s="295" t="e">
        <f t="shared" si="139"/>
        <v>#DIV/0!</v>
      </c>
      <c r="AW266" s="295" t="e">
        <f t="shared" si="139"/>
        <v>#DIV/0!</v>
      </c>
      <c r="AX266" s="295" t="e">
        <f t="shared" si="139"/>
        <v>#DIV/0!</v>
      </c>
      <c r="AY266" s="295" t="e">
        <f t="shared" si="139"/>
        <v>#DIV/0!</v>
      </c>
      <c r="AZ266" s="295" t="e">
        <f t="shared" si="139"/>
        <v>#DIV/0!</v>
      </c>
      <c r="BA266" s="295" t="e">
        <f t="shared" si="139"/>
        <v>#DIV/0!</v>
      </c>
      <c r="BB266" s="295" t="e">
        <f t="shared" si="139"/>
        <v>#DIV/0!</v>
      </c>
      <c r="BC266" s="295" t="e">
        <f t="shared" si="139"/>
        <v>#DIV/0!</v>
      </c>
      <c r="BD266" s="295" t="e">
        <f t="shared" si="139"/>
        <v>#DIV/0!</v>
      </c>
      <c r="BE266" s="295" t="e">
        <f t="shared" si="139"/>
        <v>#DIV/0!</v>
      </c>
      <c r="BF266" s="295" t="e">
        <f t="shared" si="139"/>
        <v>#DIV/0!</v>
      </c>
      <c r="BG266" s="295" t="e">
        <f t="shared" si="139"/>
        <v>#DIV/0!</v>
      </c>
      <c r="BH266" s="295" t="e">
        <f t="shared" si="139"/>
        <v>#DIV/0!</v>
      </c>
      <c r="BI266" s="295" t="e">
        <f t="shared" si="139"/>
        <v>#DIV/0!</v>
      </c>
      <c r="BJ266" s="295" t="e">
        <f t="shared" si="139"/>
        <v>#DIV/0!</v>
      </c>
      <c r="BK266" s="295" t="e">
        <f t="shared" si="139"/>
        <v>#DIV/0!</v>
      </c>
      <c r="BL266" s="295" t="e">
        <f t="shared" si="139"/>
        <v>#DIV/0!</v>
      </c>
      <c r="BM266" s="295" t="e">
        <f t="shared" si="139"/>
        <v>#DIV/0!</v>
      </c>
      <c r="BN266" s="295" t="e">
        <f t="shared" si="139"/>
        <v>#DIV/0!</v>
      </c>
      <c r="BO266" s="295" t="e">
        <f t="shared" si="139"/>
        <v>#DIV/0!</v>
      </c>
      <c r="BP266" s="295" t="e">
        <f t="shared" si="139"/>
        <v>#DIV/0!</v>
      </c>
      <c r="BQ266" s="295" t="e">
        <f t="shared" si="139"/>
        <v>#DIV/0!</v>
      </c>
      <c r="BR266" s="295" t="e">
        <f t="shared" si="139"/>
        <v>#DIV/0!</v>
      </c>
      <c r="BS266" s="295" t="e">
        <f t="shared" si="139"/>
        <v>#DIV/0!</v>
      </c>
      <c r="BT266" s="295" t="e">
        <f t="shared" si="139"/>
        <v>#DIV/0!</v>
      </c>
      <c r="BU266" s="295" t="e">
        <f t="shared" si="139"/>
        <v>#DIV/0!</v>
      </c>
      <c r="BV266" s="295" t="e">
        <f t="shared" si="139"/>
        <v>#DIV/0!</v>
      </c>
      <c r="BW266" s="295" t="e">
        <f t="shared" si="139"/>
        <v>#DIV/0!</v>
      </c>
      <c r="BX266" s="295" t="e">
        <f t="shared" si="139"/>
        <v>#DIV/0!</v>
      </c>
      <c r="BY266" s="295" t="e">
        <f t="shared" ref="BY266:DA266" si="140">SUM(BY264:BY265)</f>
        <v>#DIV/0!</v>
      </c>
      <c r="BZ266" s="295" t="e">
        <f t="shared" si="140"/>
        <v>#DIV/0!</v>
      </c>
      <c r="CA266" s="295" t="e">
        <f t="shared" si="140"/>
        <v>#DIV/0!</v>
      </c>
      <c r="CB266" s="295" t="e">
        <f t="shared" si="140"/>
        <v>#DIV/0!</v>
      </c>
      <c r="CC266" s="295" t="e">
        <f t="shared" si="140"/>
        <v>#DIV/0!</v>
      </c>
      <c r="CD266" s="295" t="e">
        <f t="shared" si="140"/>
        <v>#DIV/0!</v>
      </c>
      <c r="CE266" s="295" t="e">
        <f t="shared" si="140"/>
        <v>#DIV/0!</v>
      </c>
      <c r="CF266" s="295" t="e">
        <f t="shared" si="140"/>
        <v>#DIV/0!</v>
      </c>
      <c r="CG266" s="295" t="e">
        <f t="shared" si="140"/>
        <v>#DIV/0!</v>
      </c>
      <c r="CH266" s="295" t="e">
        <f t="shared" si="140"/>
        <v>#DIV/0!</v>
      </c>
      <c r="CI266" s="295" t="e">
        <f t="shared" si="140"/>
        <v>#DIV/0!</v>
      </c>
      <c r="CJ266" s="295" t="e">
        <f t="shared" si="140"/>
        <v>#DIV/0!</v>
      </c>
      <c r="CK266" s="295" t="e">
        <f t="shared" si="140"/>
        <v>#DIV/0!</v>
      </c>
      <c r="CL266" s="295" t="e">
        <f t="shared" si="140"/>
        <v>#DIV/0!</v>
      </c>
      <c r="CM266" s="295" t="e">
        <f t="shared" si="140"/>
        <v>#DIV/0!</v>
      </c>
      <c r="CN266" s="295" t="e">
        <f t="shared" si="140"/>
        <v>#DIV/0!</v>
      </c>
      <c r="CO266" s="295" t="e">
        <f t="shared" si="140"/>
        <v>#DIV/0!</v>
      </c>
      <c r="CP266" s="295" t="e">
        <f t="shared" si="140"/>
        <v>#DIV/0!</v>
      </c>
      <c r="CQ266" s="295" t="e">
        <f t="shared" si="140"/>
        <v>#DIV/0!</v>
      </c>
      <c r="CR266" s="295" t="e">
        <f t="shared" si="140"/>
        <v>#DIV/0!</v>
      </c>
      <c r="CS266" s="295" t="e">
        <f t="shared" si="140"/>
        <v>#DIV/0!</v>
      </c>
      <c r="CT266" s="295" t="e">
        <f t="shared" si="140"/>
        <v>#DIV/0!</v>
      </c>
      <c r="CU266" s="295" t="e">
        <f t="shared" si="140"/>
        <v>#DIV/0!</v>
      </c>
      <c r="CV266" s="295" t="e">
        <f t="shared" si="140"/>
        <v>#DIV/0!</v>
      </c>
      <c r="CW266" s="295" t="e">
        <f t="shared" si="140"/>
        <v>#DIV/0!</v>
      </c>
      <c r="CX266" s="295" t="e">
        <f t="shared" si="140"/>
        <v>#DIV/0!</v>
      </c>
      <c r="CY266" s="295" t="e">
        <f t="shared" si="140"/>
        <v>#DIV/0!</v>
      </c>
      <c r="CZ266" s="295" t="e">
        <f t="shared" si="140"/>
        <v>#DIV/0!</v>
      </c>
      <c r="DA266" s="295" t="e">
        <f t="shared" si="140"/>
        <v>#DIV/0!</v>
      </c>
      <c r="DB266" s="317" t="e">
        <f t="shared" si="138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 t="str">
        <f>IF(OR($C$273=2,$C$273=2,$C$273=2)=TRUE,$G$278," ")</f>
        <v> </v>
      </c>
      <c r="N267" s="660" t="str">
        <f>IF(OR($C$273=3,$C$273=3,$C$273=3)=TRUE,$G$278," ")</f>
        <v> </v>
      </c>
      <c r="O267" s="661"/>
      <c r="P267" s="660" t="str">
        <f>IF(OR($C$273=2,$C$273=4,$C$273=4)=TRUE,$G$278," ")</f>
        <v> </v>
      </c>
      <c r="Q267" s="660" t="str">
        <f>IF(OR($C$273=5,$C$273=5,$C$273=5)=TRUE,$G$278," ")</f>
        <v> </v>
      </c>
      <c r="R267" s="661"/>
      <c r="S267" s="660" t="str">
        <f>IF(OR($C$273=2,$C$273=3,$C$273=6)=TRUE,$G$278," ")</f>
        <v> </v>
      </c>
      <c r="T267" s="660">
        <f>IF(OR($C$273=7,$C$273=7,$C$273=7)=TRUE,$G$278," ")</f>
        <v>15.942</v>
      </c>
      <c r="U267" s="660" t="str">
        <f>IF(OR($C$273=2,$C$273=4,$C$273=8)=TRUE,$G$278," ")</f>
        <v> </v>
      </c>
      <c r="V267" s="661"/>
      <c r="W267" s="660" t="str">
        <f>IF(OR($C$273=3,$C$273=9,$C$273=9)=TRUE,$G$278," ")</f>
        <v> </v>
      </c>
      <c r="X267" s="661" t="str">
        <f>IF(OR($C$273=2,$C$273=5,$C$273=$G$278)=TRUE,$G$278," ")</f>
        <v> </v>
      </c>
      <c r="Y267" s="662"/>
      <c r="Z267" s="660" t="str">
        <f>IF(OR($C$273=2,$C$273=4,$C$273=3,$C$273=6)=TRUE,$G$278," ")</f>
        <v> </v>
      </c>
      <c r="AA267" s="662"/>
      <c r="AB267" s="660">
        <f>IF(OR($C$273=2,$C$273=7,$C$273=7)=TRUE,$G$278," ")</f>
        <v>15.942</v>
      </c>
      <c r="AC267" s="660" t="str">
        <f>IF(OR($C$273=3,$C$273=5,$C$273=5)=TRUE,$G$278," ")</f>
        <v> </v>
      </c>
      <c r="AD267" s="660" t="str">
        <f>IF(OR($C$273=2,$C$273=4,$C$273=8)=TRUE,$G$278," ")</f>
        <v> </v>
      </c>
      <c r="AE267" s="662"/>
      <c r="AF267" s="660" t="str">
        <f>IF(OR($C$273=2,$C$273=3,$C$273=6,$C$273=9)=TRUE,$G$278," ")</f>
        <v> </v>
      </c>
      <c r="AG267" s="659"/>
      <c r="AH267" s="662" t="str">
        <f>IF(OR($C$273=2,$C$273=5,$C$273=4)=TRUE,$G$278," ")</f>
        <v> </v>
      </c>
      <c r="AI267" s="660">
        <f>IF(OR($C$273=3,$C$273=7,$C$273=7)=TRUE,$G$278," ")</f>
        <v>15.942</v>
      </c>
      <c r="AJ267" s="662" t="str">
        <f>IF(OR($C$273=2,$C$273=2,$C$273=2)=TRUE,$G$278," ")</f>
        <v> </v>
      </c>
      <c r="AK267" s="662"/>
      <c r="AL267" s="662" t="str">
        <f>IF(OR($C$273=2,$C$273=3,$C$273=4,$C$273=6,$C$273=8)=TRUE,$G$278," ")</f>
        <v> </v>
      </c>
      <c r="AM267" s="662" t="str">
        <f>IF(OR($C$273=5,$C$273=5,$C$273=5)=TRUE,$G$278," ")</f>
        <v> </v>
      </c>
      <c r="AN267" s="662" t="str">
        <f>IF(OR($C$273=2,$C$273=2,$C$273=2)=TRUE,$G$278," ")</f>
        <v> </v>
      </c>
      <c r="AO267" s="659" t="str">
        <f>IF(OR($C$273=3,$C$273=9,$C$273=9)=TRUE,$G$278," ")</f>
        <v> </v>
      </c>
      <c r="AP267" s="659">
        <f>IF(OR($C$273=2,$C$273=4,$C$273=7)=TRUE,$G$278," ")</f>
        <v>15.942</v>
      </c>
      <c r="AQ267" s="659"/>
      <c r="AR267" s="659" t="str">
        <f>IF(OR($C$273=2,$C$273=5,$C$273=3,$C$273=6)=TRUE,$G$278," ")</f>
        <v> </v>
      </c>
      <c r="AS267" s="659"/>
      <c r="AT267" s="659" t="str">
        <f>IF(OR($C$273=2,$C$273=4,$C$273=8,$C$273=8)=TRUE,$G$278," ")</f>
        <v> </v>
      </c>
      <c r="AU267" s="659" t="str">
        <f>IF(OR($C$273=3,$C$273=3,$C$273=3,$C$273=3)=TRUE,$G$278," ")</f>
        <v> </v>
      </c>
      <c r="AV267" s="659" t="str">
        <f>IF(OR($C$273=2)=TRUE,$G$278," ")</f>
        <v> </v>
      </c>
      <c r="AW267" s="659">
        <f>IF(OR($C$273=5,$C$273=7)=TRUE,$G$278," ")</f>
        <v>15.942</v>
      </c>
      <c r="AX267" s="659" t="str">
        <f>IF(OR($C$273=2,$C$273=3,$C$273=4,$C$273=6)=TRUE,$G$278," ")</f>
        <v> </v>
      </c>
      <c r="AY267" s="659"/>
      <c r="AZ267" s="659" t="str">
        <f>IF(OR($C$273=2)=TRUE,$G$278," ")</f>
        <v> </v>
      </c>
      <c r="BA267" s="659" t="str">
        <f>IF(OR($C$273=3)=TRUE,$G$278," ")</f>
        <v> </v>
      </c>
      <c r="BB267" s="659" t="str">
        <f>IF(OR($C$273=2,$C$273=5,$C$273=4,$C$273=8)=TRUE,$G$278," ")</f>
        <v> </v>
      </c>
      <c r="BC267" s="659"/>
      <c r="BD267" s="659">
        <f>IF(OR($C$273=2,$C$273=3,$C$273=7,$C$273=6)=TRUE,$G$278," ")</f>
        <v>15.942</v>
      </c>
      <c r="BE267" s="659"/>
      <c r="BF267" s="659" t="str">
        <f>IF(OR($C$273=2,$C$273=4)=TRUE,$G$278," ")</f>
        <v> </v>
      </c>
      <c r="BG267" s="659" t="str">
        <f>IF(OR($C$273=5,$C$273=3)=TRUE,$G$278," ")</f>
        <v> </v>
      </c>
      <c r="BH267" s="659" t="str">
        <f>IF(OR($C$273=2)=TRUE,$G$278," ")</f>
        <v> </v>
      </c>
      <c r="BI267" s="659"/>
      <c r="BJ267" s="659" t="str">
        <f>IF(OR($C$273=2,$C$273=3,$C$273=4,$C$273=6,$C$273=8)=TRUE,$G$278," ")</f>
        <v> </v>
      </c>
      <c r="BK267" s="659">
        <f>IF(OR($C$273=7)=TRUE,$G$278," ")</f>
        <v>15.942</v>
      </c>
      <c r="BL267" s="659" t="str">
        <f>IF(OR($C$273=2,$C$273=5)=TRUE,$G$278," ")</f>
        <v> </v>
      </c>
      <c r="BM267" s="659" t="str">
        <f>IF(OR($C$273=3)=TRUE,$G$278," ")</f>
        <v> </v>
      </c>
      <c r="BN267" s="659" t="str">
        <f>IF(OR($C$273=2,$C$273=4)=TRUE,$G$278," ")</f>
        <v> </v>
      </c>
      <c r="BO267" s="659"/>
      <c r="BP267" s="659" t="str">
        <f>IF(OR($C$273=2,$C$273=3,$C$273=6,$C$273=9)=TRUE,$G$278," ")</f>
        <v> </v>
      </c>
      <c r="BQ267" s="659" t="str">
        <f>IF(OR($C$273=5)=TRUE,$G$278," ")</f>
        <v> </v>
      </c>
      <c r="BR267" s="659">
        <f>IF(OR($C$273=2,$C$273=4,$C$273=7,$C$273=8)=TRUE,$G$278," ")</f>
        <v>15.942</v>
      </c>
      <c r="BS267" s="659" t="str">
        <f>IF(OR($C$273=3)=TRUE,$G$278," ")</f>
        <v> </v>
      </c>
      <c r="BT267" s="659" t="str">
        <f>IF(OR($C$273=2)=TRUE,$G$278," ")</f>
        <v> </v>
      </c>
      <c r="BU267" s="659"/>
      <c r="BV267" s="659" t="str">
        <f>IF(OR($C$273=2,$C$273=3,$C$273=4,$C$273=5,$C$273=6)=TRUE,$G$278," ")</f>
        <v> </v>
      </c>
      <c r="BW267" s="659"/>
      <c r="BX267" s="659" t="str">
        <f>IF(OR($C$273=2)=TRUE,$G$278," ")</f>
        <v> </v>
      </c>
      <c r="BY267" s="659">
        <f>IF(OR($C$273=3,$C$273=7,$C$273=9)=TRUE,$G$278," ")</f>
        <v>15.942</v>
      </c>
      <c r="BZ267" s="659" t="str">
        <f>IF(OR($C$273=2,$C$273=4,$C$273=8)=TRUE,$G$278," ")</f>
        <v> </v>
      </c>
      <c r="CA267" s="659" t="str">
        <f>IF(OR($C$273=5)=TRUE,$G$278," ")</f>
        <v> </v>
      </c>
      <c r="CB267" s="659" t="str">
        <f>IF(OR($C$273=2,$C$273=3,$C$273=3,$C$273=6)=TRUE,$G$278," ")</f>
        <v> </v>
      </c>
      <c r="CC267" s="659"/>
      <c r="CD267" s="659" t="str">
        <f>IF(OR($C$273=2,$C$273=4)=TRUE,$G$278," ")</f>
        <v> </v>
      </c>
      <c r="CE267" s="659" t="str">
        <f>IF(OR($C$273=3)=TRUE,$G$278," ")</f>
        <v> </v>
      </c>
      <c r="CF267" s="659">
        <f>IF(OR($C$273=2,$C$273=5,$C$273=7)=TRUE,$G$278," ")</f>
        <v>15.942</v>
      </c>
      <c r="CG267" s="659"/>
      <c r="CH267" s="659" t="str">
        <f>IF(OR($C$273=2,$C$273=2,$C$273=3,$C$273=6,$C$273=8,$C$273=4)=TRUE,$G$278," ")</f>
        <v> </v>
      </c>
      <c r="CI267" s="659"/>
      <c r="CJ267" s="659" t="str">
        <f>IF(OR($C$273=2)=TRUE,$G$278," ")</f>
        <v> </v>
      </c>
      <c r="CK267" s="659" t="str">
        <f>IF(OR($C$273=3,$C$273=5)=TRUE,$G$278," ")</f>
        <v> </v>
      </c>
      <c r="CL267" s="659" t="str">
        <f>IF(OR($C$273=2,$C$273=4)=TRUE,$G$278," ")</f>
        <v> </v>
      </c>
      <c r="CM267" s="659">
        <f>IF(OR($C$273=7)=TRUE,$G$278," ")</f>
        <v>15.942</v>
      </c>
      <c r="CN267" s="659" t="str">
        <f>IF(OR($C$273=2,$C$273=6,$C$273=3,$C$273=6)=TRUE,$G$278," ")</f>
        <v> </v>
      </c>
      <c r="CO267" s="659"/>
      <c r="CP267" s="659" t="str">
        <f>IF(OR($C$273=2,$C$273=5,$C$273=4,$C$273=8)=TRUE,$G$278," ")</f>
        <v> </v>
      </c>
      <c r="CQ267" s="659" t="str">
        <f>IF(OR($C$273=3,$C$273=9)=TRUE,$G$278," ")</f>
        <v> </v>
      </c>
      <c r="CR267" s="659" t="str">
        <f>IF(OR($C$273=2)=TRUE,$G$278," ")</f>
        <v> </v>
      </c>
      <c r="CS267" s="659"/>
      <c r="CT267" s="659">
        <f>IF(OR($C$273=2,$C$273=4,$C$273=3,$C$273=6,$C$273=7)=TRUE,$G$278," ")</f>
        <v>15.942</v>
      </c>
      <c r="CU267" s="659" t="str">
        <f>IF(OR($C$273=5)=TRUE,$G$278," ")</f>
        <v> </v>
      </c>
      <c r="CV267" s="659" t="str">
        <f>IF(OR($C$273=2)=TRUE,$G$278," ")</f>
        <v> </v>
      </c>
      <c r="CW267" s="659" t="str">
        <f>IF(OR($C$273=3)=TRUE,$G$278," ")</f>
        <v> </v>
      </c>
      <c r="CX267" s="659" t="str">
        <f>IF(OR($C$273=2,$C$273=4,$C$273=8)=TRUE,$G$278," ")</f>
        <v> </v>
      </c>
      <c r="CY267" s="659"/>
      <c r="CZ267" s="659" t="str">
        <f>IF(OR($C$273=2,$C$273=5,$C$273=3,$C$273=6,$C$273=9)=TRUE,$G$278," ")</f>
        <v> </v>
      </c>
      <c r="DA267" s="659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 t="str">
        <f>IF(OR($C$273=2,$C$273=2,$C$273=2)=TRUE,$C$275," ")</f>
        <v> </v>
      </c>
      <c r="N268" s="660" t="str">
        <f>IF(OR($C$273=3,$C$273=3,$C$273=3)=TRUE,$C$275," ")</f>
        <v> </v>
      </c>
      <c r="O268" s="661"/>
      <c r="P268" s="660" t="str">
        <f>IF(OR($C$273=2,$C$273=4,$C$273=4)=TRUE,$C$275," ")</f>
        <v> </v>
      </c>
      <c r="Q268" s="660" t="str">
        <f>IF(OR($C$273=5,$C$273=5,$C$273=5)=TRUE,$C$275," ")</f>
        <v> </v>
      </c>
      <c r="R268" s="661"/>
      <c r="S268" s="660" t="str">
        <f>IF(OR($C$273=2,$C$273=3,$C$273=6)=TRUE,$C$275," ")</f>
        <v> </v>
      </c>
      <c r="T268" s="660">
        <f>IF(OR($C$273=7,$C$273=7,$C$273=7)=TRUE,$C$275," ")</f>
        <v>6</v>
      </c>
      <c r="U268" s="660" t="str">
        <f>IF(OR($C$273=2,$C$273=4,$C$273=8)=TRUE,$C$275," ")</f>
        <v> </v>
      </c>
      <c r="V268" s="661"/>
      <c r="W268" s="660" t="str">
        <f>IF(OR($C$273=3,$C$273=9,$C$273=9)=TRUE,$C$275," ")</f>
        <v> </v>
      </c>
      <c r="X268" s="660" t="str">
        <f>IF(OR($C$273=2,$C$273=5,$C$273=5)=TRUE,$C$275," ")</f>
        <v> </v>
      </c>
      <c r="Y268" s="662"/>
      <c r="Z268" s="660" t="str">
        <f>IF(OR($C$273=2,$C$273=4,$C$273=3,$C$273=6)=TRUE,$C$275," ")</f>
        <v> </v>
      </c>
      <c r="AA268" s="662"/>
      <c r="AB268" s="660">
        <f>IF(OR($C$273=2,$C$273=7,$C$273=7)=TRUE,$C$275," ")</f>
        <v>6</v>
      </c>
      <c r="AC268" s="660" t="str">
        <f>IF(OR($C$273=3,$C$273=5,$C$273=5)=TRUE,$C$275," ")</f>
        <v> </v>
      </c>
      <c r="AD268" s="660" t="str">
        <f>IF(OR($C$273=2,$C$273=4,$C$273=8)=TRUE,$C$275," ")</f>
        <v> </v>
      </c>
      <c r="AE268" s="662"/>
      <c r="AF268" s="660" t="str">
        <f>IF(OR($C$273=2,$C$273=3,$C$273=6,$C$273=9)=TRUE,$C$275," ")</f>
        <v> </v>
      </c>
      <c r="AG268" s="659"/>
      <c r="AH268" s="662" t="str">
        <f>IF(OR($C$273=2,$C$273=5,$C$273=4)=TRUE,$C$275," ")</f>
        <v> </v>
      </c>
      <c r="AI268" s="660">
        <f>IF(OR($C$273=3,$C$273=7,$C$273=7)=TRUE,$C$275," ")</f>
        <v>6</v>
      </c>
      <c r="AJ268" s="662" t="str">
        <f>IF(OR($C$273=2,$C$273=2,$C$273=2)=TRUE,$C$275," ")</f>
        <v> </v>
      </c>
      <c r="AK268" s="662"/>
      <c r="AL268" s="662" t="str">
        <f>IF(OR($C$273=2,$C$273=3,$C$273=4,$C$273=6,$C$273=8)=TRUE,$C$275," ")</f>
        <v> </v>
      </c>
      <c r="AM268" s="662" t="str">
        <f>IF(OR($C$273=5,$C$273=5,$C$273=5)=TRUE,$C$275," ")</f>
        <v> </v>
      </c>
      <c r="AN268" s="662" t="str">
        <f>IF(OR($C$273=2,$C$273=2,$C$273=2)=TRUE,$C$275," ")</f>
        <v> </v>
      </c>
      <c r="AO268" s="659" t="str">
        <f>IF(OR($C$273=3,$C$273=9,$C$273=9)=TRUE,$C$275," ")</f>
        <v> </v>
      </c>
      <c r="AP268" s="659">
        <f>IF(OR($C$273=2,$C$273=4,$C$273=7)=TRUE,$C$275," ")</f>
        <v>6</v>
      </c>
      <c r="AQ268" s="659"/>
      <c r="AR268" s="659" t="str">
        <f>IF(OR($C$273=2,$C$273=5,$C$273=3,$C$273=6)=TRUE,$C$275," ")</f>
        <v> </v>
      </c>
      <c r="AS268" s="659"/>
      <c r="AT268" s="660" t="str">
        <f>IF(OR($C$273=2,$C$273=4,$C$273=8)=TRUE,$C$275," ")</f>
        <v> </v>
      </c>
      <c r="AU268" s="660" t="str">
        <f>IF(OR($C$273=3,$C$273=3,$C$273=3)=TRUE,$C$275," ")</f>
        <v> </v>
      </c>
      <c r="AV268" s="660" t="str">
        <f>IF(OR($C$273=2)=TRUE,$C$275," ")</f>
        <v> </v>
      </c>
      <c r="AW268" s="660">
        <f>IF(OR($C$273=5,$C$273=7)=TRUE,$C$275," ")</f>
        <v>6</v>
      </c>
      <c r="AX268" s="660" t="str">
        <f>IF(OR($C$273=2,$C$273=3,$C$273=6,$C$273=4)=TRUE,$C$275," ")</f>
        <v> </v>
      </c>
      <c r="AY268" s="660"/>
      <c r="AZ268" s="660" t="str">
        <f>IF(OR($C$273=2)=TRUE,$C$275," ")</f>
        <v> </v>
      </c>
      <c r="BA268" s="660" t="str">
        <f>IF(OR($C$273=3)=TRUE,$C$275," ")</f>
        <v> </v>
      </c>
      <c r="BB268" s="662" t="str">
        <f>IF(OR($C$273=2,$C$273=5,$C$273=8,$C$273=4)=TRUE,$C$275," ")</f>
        <v> </v>
      </c>
      <c r="BC268" s="660"/>
      <c r="BD268" s="660">
        <f>IF(OR($C$273=2,$C$273=3,$C$273=7,$C$273=6)=TRUE,$C$275," ")</f>
        <v>6</v>
      </c>
      <c r="BE268" s="660"/>
      <c r="BF268" s="662" t="str">
        <f>IF(OR($C$273=2,$C$273=4)=TRUE,$C$275," ")</f>
        <v> </v>
      </c>
      <c r="BG268" s="660" t="str">
        <f>IF(OR($C$273=5,$C$273=3)=TRUE,$C$275," ")</f>
        <v> </v>
      </c>
      <c r="BH268" s="659" t="str">
        <f>IF(OR($C$273=2)=TRUE,$C$275," ")</f>
        <v> </v>
      </c>
      <c r="BI268" s="662"/>
      <c r="BJ268" s="660" t="str">
        <f>IF(OR($C$273=2,$C$273=3,$C$273=4,$C$273=6,$C$273=8)=TRUE,$C$275," ")</f>
        <v> </v>
      </c>
      <c r="BK268" s="662">
        <f>IF(OR($C$273=7)=TRUE,$C$275," ")</f>
        <v>6</v>
      </c>
      <c r="BL268" s="662" t="str">
        <f>IF(OR($C$273=2,$C$273=5)=TRUE,$C$275," ")</f>
        <v> </v>
      </c>
      <c r="BM268" s="662" t="str">
        <f>IF(OR($C$273=3)=TRUE,$C$275," ")</f>
        <v> </v>
      </c>
      <c r="BN268" s="662" t="str">
        <f>IF(OR($C$273=2,$C$273=4)=TRUE,$C$275," ")</f>
        <v> </v>
      </c>
      <c r="BO268" s="662"/>
      <c r="BP268" s="660" t="str">
        <f>IF(OR($C$273=2,$C$273=3,$C$273=6,$C$273=9)=TRUE,$C$275," ")</f>
        <v> </v>
      </c>
      <c r="BQ268" s="660" t="str">
        <f>IF(OR($C$273=5)=TRUE,$C$275," ")</f>
        <v> </v>
      </c>
      <c r="BR268" s="660">
        <f>IF(OR($C$273=2,$C$273=4,$C$273=7,$C$273=8)=TRUE,$C$275," ")</f>
        <v>6</v>
      </c>
      <c r="BS268" s="662" t="str">
        <f>IF(OR($C$273=3)=TRUE,$C$275," ")</f>
        <v> </v>
      </c>
      <c r="BT268" s="660" t="str">
        <f>IF(OR($C$273=2)=TRUE,$C$275," ")</f>
        <v> </v>
      </c>
      <c r="BU268" s="659"/>
      <c r="BV268" s="662" t="str">
        <f>IF(OR($C$273=2,$C$273=3,$C$273=4,$C$273=5,$C$273=6)=TRUE,$C$275," ")</f>
        <v> </v>
      </c>
      <c r="BW268" s="660"/>
      <c r="BX268" s="662" t="str">
        <f>IF(OR($C$273=2)=TRUE,$C$275," ")</f>
        <v> </v>
      </c>
      <c r="BY268" s="662">
        <f>IF(OR($C$273=3,$C$273=7,$C$273=9)=TRUE,$C$275," ")</f>
        <v>6</v>
      </c>
      <c r="BZ268" s="662" t="str">
        <f>IF(OR($C$273=2,$C$273=4,$C$273=8)=TRUE,$C$275," ")</f>
        <v> </v>
      </c>
      <c r="CA268" s="662" t="str">
        <f>IF(OR($C$273=5)=TRUE,$C$275," ")</f>
        <v> </v>
      </c>
      <c r="CB268" s="662" t="str">
        <f>IF(OR($C$273=2,$C$273=3,$C$273=3,$C$273=6)=TRUE,$C$275," ")</f>
        <v> </v>
      </c>
      <c r="CC268" s="660"/>
      <c r="CD268" s="660" t="str">
        <f>IF(OR($C$273=2,$C$273=4)=TRUE,$C$275," ")</f>
        <v> </v>
      </c>
      <c r="CE268" s="660" t="str">
        <f>IF(OR($C$273=3)=TRUE,$C$275," ")</f>
        <v> </v>
      </c>
      <c r="CF268" s="662">
        <f>IF(OR($C$273=2,$C$273=5,$C$273=7)=TRUE,$C$275," ")</f>
        <v>6</v>
      </c>
      <c r="CG268" s="660"/>
      <c r="CH268" s="660" t="str">
        <f>IF(OR($C$273=2,$C$273=2,$C$273=3,$C$273=6,$C$273=8,$C$273=4)=TRUE,$C$275," ")</f>
        <v> </v>
      </c>
      <c r="CI268" s="662"/>
      <c r="CJ268" s="660" t="str">
        <f>IF(OR($C$273=2)=TRUE,$C$275," ")</f>
        <v> </v>
      </c>
      <c r="CK268" s="662" t="str">
        <f>IF(OR($C$273=3,$C$273=5)=TRUE,$C$275," ")</f>
        <v> </v>
      </c>
      <c r="CL268" s="662" t="str">
        <f>IF(OR($C$273=2,$C$273=4)=TRUE,$C$275," ")</f>
        <v> </v>
      </c>
      <c r="CM268" s="662">
        <f>IF(OR($C$273=7)=TRUE,$C$275," ")</f>
        <v>6</v>
      </c>
      <c r="CN268" s="662" t="str">
        <f>IF(OR($C$273=2,$C$273=6,$C$273=3,$C$273=6)=TRUE,$C$275," ")</f>
        <v> </v>
      </c>
      <c r="CO268" s="662"/>
      <c r="CP268" s="660" t="str">
        <f>IF(OR($C$273=2,$C$273=5,$C$273=4,$C$273=8)=TRUE,$C$275," ")</f>
        <v> </v>
      </c>
      <c r="CQ268" s="660" t="str">
        <f>IF(OR($C$273=3,$C$273=9)=TRUE,$C$275," ")</f>
        <v> </v>
      </c>
      <c r="CR268" s="660" t="str">
        <f>IF(OR($C$273=2)=TRUE,$C$275," ")</f>
        <v> </v>
      </c>
      <c r="CS268" s="662"/>
      <c r="CT268" s="660">
        <f>IF(OR($C$273=2,$C$273=4,$C$273=3,$C$273=6,$C$273=7)=TRUE,$C$275," ")</f>
        <v>6</v>
      </c>
      <c r="CU268" s="659" t="str">
        <f>IF(OR($C$273=5)=TRUE,$C$275," ")</f>
        <v> </v>
      </c>
      <c r="CV268" s="662" t="str">
        <f>IF(OR($C$273=2)=TRUE,$C$275," ")</f>
        <v> </v>
      </c>
      <c r="CW268" s="660" t="str">
        <f>IF(OR($C$273=3)=TRUE,$C$275," ")</f>
        <v> </v>
      </c>
      <c r="CX268" s="662" t="str">
        <f>IF(OR($C$273=2,$C$273=4,$C$273=8)=TRUE,$C$275," ")</f>
        <v> </v>
      </c>
      <c r="CY268" s="662"/>
      <c r="CZ268" s="661" t="str">
        <f>IF(OR($C$273=2,$C$273=5,$C$273=3,$C$273=6,$C$273=9)=TRUE,$C$275," ")</f>
        <v> </v>
      </c>
      <c r="DA268" s="662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141">M266*100/$C$5</f>
        <v>#DIV/0!</v>
      </c>
      <c r="N269" s="295" t="e">
        <f t="shared" si="141"/>
        <v>#DIV/0!</v>
      </c>
      <c r="O269" s="295">
        <f t="shared" si="141"/>
        <v>0</v>
      </c>
      <c r="P269" s="295" t="e">
        <f t="shared" si="141"/>
        <v>#DIV/0!</v>
      </c>
      <c r="Q269" s="295" t="e">
        <f t="shared" si="141"/>
        <v>#DIV/0!</v>
      </c>
      <c r="R269" s="295" t="e">
        <f t="shared" si="141"/>
        <v>#DIV/0!</v>
      </c>
      <c r="S269" s="295" t="e">
        <f t="shared" si="141"/>
        <v>#DIV/0!</v>
      </c>
      <c r="T269" s="295" t="e">
        <f t="shared" si="141"/>
        <v>#DIV/0!</v>
      </c>
      <c r="U269" s="295" t="e">
        <f t="shared" si="141"/>
        <v>#DIV/0!</v>
      </c>
      <c r="V269" s="295">
        <f t="shared" si="141"/>
        <v>0</v>
      </c>
      <c r="W269" s="295" t="e">
        <f t="shared" si="141"/>
        <v>#DIV/0!</v>
      </c>
      <c r="X269" s="295" t="e">
        <f t="shared" si="141"/>
        <v>#DIV/0!</v>
      </c>
      <c r="Y269" s="295" t="e">
        <f t="shared" si="141"/>
        <v>#DIV/0!</v>
      </c>
      <c r="Z269" s="295" t="e">
        <f t="shared" si="141"/>
        <v>#DIV/0!</v>
      </c>
      <c r="AA269" s="295" t="e">
        <f t="shared" si="141"/>
        <v>#DIV/0!</v>
      </c>
      <c r="AB269" s="295" t="e">
        <f t="shared" si="141"/>
        <v>#DIV/0!</v>
      </c>
      <c r="AC269" s="295" t="e">
        <f t="shared" si="141"/>
        <v>#DIV/0!</v>
      </c>
      <c r="AD269" s="295" t="e">
        <f t="shared" si="141"/>
        <v>#DIV/0!</v>
      </c>
      <c r="AE269" s="295" t="e">
        <f t="shared" si="141"/>
        <v>#DIV/0!</v>
      </c>
      <c r="AF269" s="295" t="e">
        <f t="shared" si="141"/>
        <v>#DIV/0!</v>
      </c>
      <c r="AG269" s="295" t="e">
        <f t="shared" si="141"/>
        <v>#DIV/0!</v>
      </c>
      <c r="AH269" s="295" t="e">
        <f t="shared" si="141"/>
        <v>#DIV/0!</v>
      </c>
      <c r="AI269" s="295" t="e">
        <f t="shared" si="141"/>
        <v>#DIV/0!</v>
      </c>
      <c r="AJ269" s="295" t="e">
        <f t="shared" si="141"/>
        <v>#DIV/0!</v>
      </c>
      <c r="AK269" s="295" t="e">
        <f t="shared" si="141"/>
        <v>#DIV/0!</v>
      </c>
      <c r="AL269" s="295" t="e">
        <f t="shared" si="141"/>
        <v>#DIV/0!</v>
      </c>
      <c r="AM269" s="295" t="e">
        <f t="shared" si="141"/>
        <v>#DIV/0!</v>
      </c>
      <c r="AN269" s="295" t="e">
        <f t="shared" si="141"/>
        <v>#DIV/0!</v>
      </c>
      <c r="AO269" s="295" t="e">
        <f t="shared" si="141"/>
        <v>#DIV/0!</v>
      </c>
      <c r="AP269" s="295" t="e">
        <f t="shared" si="141"/>
        <v>#DIV/0!</v>
      </c>
      <c r="AQ269" s="295" t="e">
        <f t="shared" si="141"/>
        <v>#DIV/0!</v>
      </c>
      <c r="AR269" s="295" t="e">
        <f t="shared" si="141"/>
        <v>#DIV/0!</v>
      </c>
      <c r="AS269" s="295" t="e">
        <f t="shared" si="141"/>
        <v>#DIV/0!</v>
      </c>
      <c r="AT269" s="295" t="e">
        <f t="shared" si="141"/>
        <v>#DIV/0!</v>
      </c>
      <c r="AU269" s="295" t="e">
        <f t="shared" si="141"/>
        <v>#DIV/0!</v>
      </c>
      <c r="AV269" s="295" t="e">
        <f t="shared" si="141"/>
        <v>#DIV/0!</v>
      </c>
      <c r="AW269" s="295" t="e">
        <f t="shared" si="141"/>
        <v>#DIV/0!</v>
      </c>
      <c r="AX269" s="295" t="e">
        <f t="shared" si="141"/>
        <v>#DIV/0!</v>
      </c>
      <c r="AY269" s="295" t="e">
        <f t="shared" si="141"/>
        <v>#DIV/0!</v>
      </c>
      <c r="AZ269" s="295" t="e">
        <f t="shared" si="141"/>
        <v>#DIV/0!</v>
      </c>
      <c r="BA269" s="295" t="e">
        <f t="shared" si="141"/>
        <v>#DIV/0!</v>
      </c>
      <c r="BB269" s="295" t="e">
        <f t="shared" si="141"/>
        <v>#DIV/0!</v>
      </c>
      <c r="BC269" s="295" t="e">
        <f t="shared" si="141"/>
        <v>#DIV/0!</v>
      </c>
      <c r="BD269" s="295" t="e">
        <f t="shared" si="141"/>
        <v>#DIV/0!</v>
      </c>
      <c r="BE269" s="295" t="e">
        <f t="shared" si="141"/>
        <v>#DIV/0!</v>
      </c>
      <c r="BF269" s="295" t="e">
        <f t="shared" si="141"/>
        <v>#DIV/0!</v>
      </c>
      <c r="BG269" s="295" t="e">
        <f t="shared" si="141"/>
        <v>#DIV/0!</v>
      </c>
      <c r="BH269" s="295" t="e">
        <f t="shared" si="141"/>
        <v>#DIV/0!</v>
      </c>
      <c r="BI269" s="295" t="e">
        <f t="shared" si="141"/>
        <v>#DIV/0!</v>
      </c>
      <c r="BJ269" s="295" t="e">
        <f t="shared" si="141"/>
        <v>#DIV/0!</v>
      </c>
      <c r="BK269" s="295" t="e">
        <f t="shared" si="141"/>
        <v>#DIV/0!</v>
      </c>
      <c r="BL269" s="295" t="e">
        <f t="shared" si="141"/>
        <v>#DIV/0!</v>
      </c>
      <c r="BM269" s="295" t="e">
        <f t="shared" si="141"/>
        <v>#DIV/0!</v>
      </c>
      <c r="BN269" s="295" t="e">
        <f t="shared" si="141"/>
        <v>#DIV/0!</v>
      </c>
      <c r="BO269" s="295" t="e">
        <f t="shared" si="141"/>
        <v>#DIV/0!</v>
      </c>
      <c r="BP269" s="295" t="e">
        <f t="shared" si="141"/>
        <v>#DIV/0!</v>
      </c>
      <c r="BQ269" s="295" t="e">
        <f t="shared" si="141"/>
        <v>#DIV/0!</v>
      </c>
      <c r="BR269" s="295" t="e">
        <f t="shared" si="141"/>
        <v>#DIV/0!</v>
      </c>
      <c r="BS269" s="295" t="e">
        <f t="shared" si="141"/>
        <v>#DIV/0!</v>
      </c>
      <c r="BT269" s="295" t="e">
        <f t="shared" si="141"/>
        <v>#DIV/0!</v>
      </c>
      <c r="BU269" s="295" t="e">
        <f t="shared" si="141"/>
        <v>#DIV/0!</v>
      </c>
      <c r="BV269" s="295" t="e">
        <f t="shared" si="141"/>
        <v>#DIV/0!</v>
      </c>
      <c r="BW269" s="295" t="e">
        <f t="shared" si="141"/>
        <v>#DIV/0!</v>
      </c>
      <c r="BX269" s="295" t="e">
        <f t="shared" si="141"/>
        <v>#DIV/0!</v>
      </c>
      <c r="BY269" s="295" t="e">
        <f t="shared" ref="BY269:DA269" si="142">BY266*100/$C$5</f>
        <v>#DIV/0!</v>
      </c>
      <c r="BZ269" s="295" t="e">
        <f t="shared" si="142"/>
        <v>#DIV/0!</v>
      </c>
      <c r="CA269" s="295" t="e">
        <f t="shared" si="142"/>
        <v>#DIV/0!</v>
      </c>
      <c r="CB269" s="295" t="e">
        <f t="shared" si="142"/>
        <v>#DIV/0!</v>
      </c>
      <c r="CC269" s="295" t="e">
        <f t="shared" si="142"/>
        <v>#DIV/0!</v>
      </c>
      <c r="CD269" s="295" t="e">
        <f t="shared" si="142"/>
        <v>#DIV/0!</v>
      </c>
      <c r="CE269" s="295" t="e">
        <f t="shared" si="142"/>
        <v>#DIV/0!</v>
      </c>
      <c r="CF269" s="295" t="e">
        <f t="shared" si="142"/>
        <v>#DIV/0!</v>
      </c>
      <c r="CG269" s="295" t="e">
        <f t="shared" si="142"/>
        <v>#DIV/0!</v>
      </c>
      <c r="CH269" s="295" t="e">
        <f t="shared" si="142"/>
        <v>#DIV/0!</v>
      </c>
      <c r="CI269" s="295" t="e">
        <f t="shared" si="142"/>
        <v>#DIV/0!</v>
      </c>
      <c r="CJ269" s="295" t="e">
        <f t="shared" si="142"/>
        <v>#DIV/0!</v>
      </c>
      <c r="CK269" s="295" t="e">
        <f t="shared" si="142"/>
        <v>#DIV/0!</v>
      </c>
      <c r="CL269" s="295" t="e">
        <f t="shared" si="142"/>
        <v>#DIV/0!</v>
      </c>
      <c r="CM269" s="295" t="e">
        <f t="shared" si="142"/>
        <v>#DIV/0!</v>
      </c>
      <c r="CN269" s="295" t="e">
        <f t="shared" si="142"/>
        <v>#DIV/0!</v>
      </c>
      <c r="CO269" s="295" t="e">
        <f t="shared" si="142"/>
        <v>#DIV/0!</v>
      </c>
      <c r="CP269" s="295" t="e">
        <f t="shared" si="142"/>
        <v>#DIV/0!</v>
      </c>
      <c r="CQ269" s="295" t="e">
        <f t="shared" si="142"/>
        <v>#DIV/0!</v>
      </c>
      <c r="CR269" s="295" t="e">
        <f t="shared" si="142"/>
        <v>#DIV/0!</v>
      </c>
      <c r="CS269" s="295" t="e">
        <f t="shared" si="142"/>
        <v>#DIV/0!</v>
      </c>
      <c r="CT269" s="295" t="e">
        <f t="shared" si="142"/>
        <v>#DIV/0!</v>
      </c>
      <c r="CU269" s="295" t="e">
        <f t="shared" si="142"/>
        <v>#DIV/0!</v>
      </c>
      <c r="CV269" s="295" t="e">
        <f t="shared" si="142"/>
        <v>#DIV/0!</v>
      </c>
      <c r="CW269" s="295" t="e">
        <f t="shared" si="142"/>
        <v>#DIV/0!</v>
      </c>
      <c r="CX269" s="295" t="e">
        <f t="shared" si="142"/>
        <v>#DIV/0!</v>
      </c>
      <c r="CY269" s="295" t="e">
        <f t="shared" si="142"/>
        <v>#DIV/0!</v>
      </c>
      <c r="CZ269" s="295" t="e">
        <f t="shared" si="142"/>
        <v>#DIV/0!</v>
      </c>
      <c r="DA269" s="295" t="e">
        <f t="shared" si="142"/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 t="e">
        <f t="shared" ref="M270:BX270" si="143">IF(M267=$G$278,90,IF((L270-M269)&lt;$I$275,$L$275,(L270-M269)))</f>
        <v>#DIV/0!</v>
      </c>
      <c r="N270" s="295" t="e">
        <f t="shared" si="143"/>
        <v>#DIV/0!</v>
      </c>
      <c r="O270" s="295" t="e">
        <f t="shared" si="143"/>
        <v>#DIV/0!</v>
      </c>
      <c r="P270" s="295" t="e">
        <f t="shared" si="143"/>
        <v>#DIV/0!</v>
      </c>
      <c r="Q270" s="295" t="e">
        <f t="shared" si="143"/>
        <v>#DIV/0!</v>
      </c>
      <c r="R270" s="295" t="e">
        <f t="shared" si="143"/>
        <v>#DIV/0!</v>
      </c>
      <c r="S270" s="295" t="e">
        <f t="shared" si="143"/>
        <v>#DIV/0!</v>
      </c>
      <c r="T270" s="295">
        <f t="shared" si="143"/>
        <v>90</v>
      </c>
      <c r="U270" s="295" t="e">
        <f t="shared" si="143"/>
        <v>#DIV/0!</v>
      </c>
      <c r="V270" s="295" t="e">
        <f t="shared" si="143"/>
        <v>#DIV/0!</v>
      </c>
      <c r="W270" s="295" t="e">
        <f t="shared" si="143"/>
        <v>#DIV/0!</v>
      </c>
      <c r="X270" s="295" t="e">
        <f t="shared" si="143"/>
        <v>#DIV/0!</v>
      </c>
      <c r="Y270" s="295" t="e">
        <f t="shared" si="143"/>
        <v>#DIV/0!</v>
      </c>
      <c r="Z270" s="295" t="e">
        <f t="shared" si="143"/>
        <v>#DIV/0!</v>
      </c>
      <c r="AA270" s="295" t="e">
        <f t="shared" si="143"/>
        <v>#DIV/0!</v>
      </c>
      <c r="AB270" s="295">
        <f t="shared" si="143"/>
        <v>90</v>
      </c>
      <c r="AC270" s="295" t="e">
        <f t="shared" si="143"/>
        <v>#DIV/0!</v>
      </c>
      <c r="AD270" s="295" t="e">
        <f t="shared" si="143"/>
        <v>#DIV/0!</v>
      </c>
      <c r="AE270" s="295" t="e">
        <f t="shared" si="143"/>
        <v>#DIV/0!</v>
      </c>
      <c r="AF270" s="295" t="e">
        <f t="shared" si="143"/>
        <v>#DIV/0!</v>
      </c>
      <c r="AG270" s="295" t="e">
        <f t="shared" si="143"/>
        <v>#DIV/0!</v>
      </c>
      <c r="AH270" s="295" t="e">
        <f t="shared" si="143"/>
        <v>#DIV/0!</v>
      </c>
      <c r="AI270" s="295">
        <f t="shared" si="143"/>
        <v>90</v>
      </c>
      <c r="AJ270" s="295" t="e">
        <f t="shared" si="143"/>
        <v>#DIV/0!</v>
      </c>
      <c r="AK270" s="295" t="e">
        <f t="shared" si="143"/>
        <v>#DIV/0!</v>
      </c>
      <c r="AL270" s="295" t="e">
        <f t="shared" si="143"/>
        <v>#DIV/0!</v>
      </c>
      <c r="AM270" s="295" t="e">
        <f t="shared" si="143"/>
        <v>#DIV/0!</v>
      </c>
      <c r="AN270" s="295" t="e">
        <f t="shared" si="143"/>
        <v>#DIV/0!</v>
      </c>
      <c r="AO270" s="295" t="e">
        <f t="shared" si="143"/>
        <v>#DIV/0!</v>
      </c>
      <c r="AP270" s="295">
        <f t="shared" si="143"/>
        <v>90</v>
      </c>
      <c r="AQ270" s="295" t="e">
        <f t="shared" si="143"/>
        <v>#DIV/0!</v>
      </c>
      <c r="AR270" s="295" t="e">
        <f t="shared" si="143"/>
        <v>#DIV/0!</v>
      </c>
      <c r="AS270" s="295" t="e">
        <f t="shared" si="143"/>
        <v>#DIV/0!</v>
      </c>
      <c r="AT270" s="295" t="e">
        <f t="shared" si="143"/>
        <v>#DIV/0!</v>
      </c>
      <c r="AU270" s="295" t="e">
        <f t="shared" si="143"/>
        <v>#DIV/0!</v>
      </c>
      <c r="AV270" s="295" t="e">
        <f t="shared" si="143"/>
        <v>#DIV/0!</v>
      </c>
      <c r="AW270" s="295">
        <f t="shared" si="143"/>
        <v>90</v>
      </c>
      <c r="AX270" s="295" t="e">
        <f t="shared" si="143"/>
        <v>#DIV/0!</v>
      </c>
      <c r="AY270" s="295" t="e">
        <f t="shared" si="143"/>
        <v>#DIV/0!</v>
      </c>
      <c r="AZ270" s="295" t="e">
        <f t="shared" si="143"/>
        <v>#DIV/0!</v>
      </c>
      <c r="BA270" s="295" t="e">
        <f t="shared" si="143"/>
        <v>#DIV/0!</v>
      </c>
      <c r="BB270" s="295" t="e">
        <f t="shared" si="143"/>
        <v>#DIV/0!</v>
      </c>
      <c r="BC270" s="295" t="e">
        <f t="shared" si="143"/>
        <v>#DIV/0!</v>
      </c>
      <c r="BD270" s="295">
        <f t="shared" si="143"/>
        <v>90</v>
      </c>
      <c r="BE270" s="295" t="e">
        <f t="shared" si="143"/>
        <v>#DIV/0!</v>
      </c>
      <c r="BF270" s="295" t="e">
        <f t="shared" si="143"/>
        <v>#DIV/0!</v>
      </c>
      <c r="BG270" s="295" t="e">
        <f t="shared" si="143"/>
        <v>#DIV/0!</v>
      </c>
      <c r="BH270" s="295" t="e">
        <f t="shared" si="143"/>
        <v>#DIV/0!</v>
      </c>
      <c r="BI270" s="295" t="e">
        <f t="shared" si="143"/>
        <v>#DIV/0!</v>
      </c>
      <c r="BJ270" s="295" t="e">
        <f t="shared" si="143"/>
        <v>#DIV/0!</v>
      </c>
      <c r="BK270" s="295">
        <f t="shared" si="143"/>
        <v>90</v>
      </c>
      <c r="BL270" s="295" t="e">
        <f t="shared" si="143"/>
        <v>#DIV/0!</v>
      </c>
      <c r="BM270" s="295" t="e">
        <f t="shared" si="143"/>
        <v>#DIV/0!</v>
      </c>
      <c r="BN270" s="295" t="e">
        <f t="shared" si="143"/>
        <v>#DIV/0!</v>
      </c>
      <c r="BO270" s="295" t="e">
        <f t="shared" si="143"/>
        <v>#DIV/0!</v>
      </c>
      <c r="BP270" s="295" t="e">
        <f t="shared" si="143"/>
        <v>#DIV/0!</v>
      </c>
      <c r="BQ270" s="295" t="e">
        <f t="shared" si="143"/>
        <v>#DIV/0!</v>
      </c>
      <c r="BR270" s="295">
        <f t="shared" si="143"/>
        <v>90</v>
      </c>
      <c r="BS270" s="295" t="e">
        <f t="shared" si="143"/>
        <v>#DIV/0!</v>
      </c>
      <c r="BT270" s="295" t="e">
        <f t="shared" si="143"/>
        <v>#DIV/0!</v>
      </c>
      <c r="BU270" s="295" t="e">
        <f t="shared" si="143"/>
        <v>#DIV/0!</v>
      </c>
      <c r="BV270" s="295" t="e">
        <f t="shared" si="143"/>
        <v>#DIV/0!</v>
      </c>
      <c r="BW270" s="295" t="e">
        <f t="shared" si="143"/>
        <v>#DIV/0!</v>
      </c>
      <c r="BX270" s="295" t="e">
        <f t="shared" si="143"/>
        <v>#DIV/0!</v>
      </c>
      <c r="BY270" s="295">
        <f t="shared" ref="BY270:DA270" si="144">IF(BY267=$G$278,90,IF((BX270-BY269)&lt;$I$275,$L$275,(BX270-BY269)))</f>
        <v>90</v>
      </c>
      <c r="BZ270" s="295" t="e">
        <f t="shared" si="144"/>
        <v>#DIV/0!</v>
      </c>
      <c r="CA270" s="295" t="e">
        <f t="shared" si="144"/>
        <v>#DIV/0!</v>
      </c>
      <c r="CB270" s="295" t="e">
        <f t="shared" si="144"/>
        <v>#DIV/0!</v>
      </c>
      <c r="CC270" s="295" t="e">
        <f t="shared" si="144"/>
        <v>#DIV/0!</v>
      </c>
      <c r="CD270" s="295" t="e">
        <f t="shared" si="144"/>
        <v>#DIV/0!</v>
      </c>
      <c r="CE270" s="295" t="e">
        <f t="shared" si="144"/>
        <v>#DIV/0!</v>
      </c>
      <c r="CF270" s="295">
        <f t="shared" si="144"/>
        <v>90</v>
      </c>
      <c r="CG270" s="295" t="e">
        <f t="shared" si="144"/>
        <v>#DIV/0!</v>
      </c>
      <c r="CH270" s="295" t="e">
        <f t="shared" si="144"/>
        <v>#DIV/0!</v>
      </c>
      <c r="CI270" s="295" t="e">
        <f t="shared" si="144"/>
        <v>#DIV/0!</v>
      </c>
      <c r="CJ270" s="295" t="e">
        <f t="shared" si="144"/>
        <v>#DIV/0!</v>
      </c>
      <c r="CK270" s="295" t="e">
        <f t="shared" si="144"/>
        <v>#DIV/0!</v>
      </c>
      <c r="CL270" s="295" t="e">
        <f t="shared" si="144"/>
        <v>#DIV/0!</v>
      </c>
      <c r="CM270" s="295">
        <f t="shared" si="144"/>
        <v>90</v>
      </c>
      <c r="CN270" s="295" t="e">
        <f t="shared" si="144"/>
        <v>#DIV/0!</v>
      </c>
      <c r="CO270" s="295" t="e">
        <f t="shared" si="144"/>
        <v>#DIV/0!</v>
      </c>
      <c r="CP270" s="295" t="e">
        <f t="shared" si="144"/>
        <v>#DIV/0!</v>
      </c>
      <c r="CQ270" s="295" t="e">
        <f t="shared" si="144"/>
        <v>#DIV/0!</v>
      </c>
      <c r="CR270" s="295" t="e">
        <f t="shared" si="144"/>
        <v>#DIV/0!</v>
      </c>
      <c r="CS270" s="295" t="e">
        <f t="shared" si="144"/>
        <v>#DIV/0!</v>
      </c>
      <c r="CT270" s="295">
        <f t="shared" si="144"/>
        <v>90</v>
      </c>
      <c r="CU270" s="295" t="e">
        <f t="shared" si="144"/>
        <v>#DIV/0!</v>
      </c>
      <c r="CV270" s="295" t="e">
        <f t="shared" si="144"/>
        <v>#DIV/0!</v>
      </c>
      <c r="CW270" s="295" t="e">
        <f t="shared" si="144"/>
        <v>#DIV/0!</v>
      </c>
      <c r="CX270" s="295" t="e">
        <f t="shared" si="144"/>
        <v>#DIV/0!</v>
      </c>
      <c r="CY270" s="295" t="e">
        <f t="shared" si="144"/>
        <v>#DIV/0!</v>
      </c>
      <c r="CZ270" s="295" t="e">
        <f t="shared" si="144"/>
        <v>#DIV/0!</v>
      </c>
      <c r="DA270" s="295">
        <f t="shared" si="144"/>
        <v>90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 t="e">
        <f>IF((M270=100),(M270-L270)/100*$C$3+$E$92,0)</f>
        <v>#DIV/0!</v>
      </c>
      <c r="N271" s="303" t="e">
        <f>IF((N270=100),(N270-M270)/100*$C$3+$E$92,0)</f>
        <v>#DIV/0!</v>
      </c>
      <c r="O271" s="303">
        <v>0</v>
      </c>
      <c r="P271" s="303" t="e">
        <f t="shared" ref="P271:CA271" si="145">IF((P270=100),(P270-O270)/100*$C$3+$E$92,0)</f>
        <v>#DIV/0!</v>
      </c>
      <c r="Q271" s="303" t="e">
        <f t="shared" si="145"/>
        <v>#DIV/0!</v>
      </c>
      <c r="R271" s="303" t="e">
        <f t="shared" si="145"/>
        <v>#DIV/0!</v>
      </c>
      <c r="S271" s="303" t="e">
        <f t="shared" si="145"/>
        <v>#DIV/0!</v>
      </c>
      <c r="T271" s="303">
        <f t="shared" si="145"/>
        <v>0</v>
      </c>
      <c r="U271" s="303" t="e">
        <f t="shared" si="145"/>
        <v>#DIV/0!</v>
      </c>
      <c r="V271" s="303" t="e">
        <f t="shared" si="145"/>
        <v>#DIV/0!</v>
      </c>
      <c r="W271" s="303" t="e">
        <f t="shared" si="145"/>
        <v>#DIV/0!</v>
      </c>
      <c r="X271" s="303" t="e">
        <f t="shared" si="145"/>
        <v>#DIV/0!</v>
      </c>
      <c r="Y271" s="303" t="e">
        <f t="shared" si="145"/>
        <v>#DIV/0!</v>
      </c>
      <c r="Z271" s="303" t="e">
        <f t="shared" si="145"/>
        <v>#DIV/0!</v>
      </c>
      <c r="AA271" s="303" t="e">
        <f t="shared" si="145"/>
        <v>#DIV/0!</v>
      </c>
      <c r="AB271" s="303">
        <f t="shared" si="145"/>
        <v>0</v>
      </c>
      <c r="AC271" s="303" t="e">
        <f t="shared" si="145"/>
        <v>#DIV/0!</v>
      </c>
      <c r="AD271" s="303" t="e">
        <f t="shared" si="145"/>
        <v>#DIV/0!</v>
      </c>
      <c r="AE271" s="303" t="e">
        <f t="shared" si="145"/>
        <v>#DIV/0!</v>
      </c>
      <c r="AF271" s="303" t="e">
        <f t="shared" si="145"/>
        <v>#DIV/0!</v>
      </c>
      <c r="AG271" s="303" t="e">
        <f t="shared" si="145"/>
        <v>#DIV/0!</v>
      </c>
      <c r="AH271" s="303" t="e">
        <f t="shared" si="145"/>
        <v>#DIV/0!</v>
      </c>
      <c r="AI271" s="303">
        <f t="shared" si="145"/>
        <v>0</v>
      </c>
      <c r="AJ271" s="303" t="e">
        <f t="shared" si="145"/>
        <v>#DIV/0!</v>
      </c>
      <c r="AK271" s="303" t="e">
        <f t="shared" si="145"/>
        <v>#DIV/0!</v>
      </c>
      <c r="AL271" s="303" t="e">
        <f t="shared" si="145"/>
        <v>#DIV/0!</v>
      </c>
      <c r="AM271" s="303" t="e">
        <f t="shared" si="145"/>
        <v>#DIV/0!</v>
      </c>
      <c r="AN271" s="303" t="e">
        <f t="shared" si="145"/>
        <v>#DIV/0!</v>
      </c>
      <c r="AO271" s="303" t="e">
        <f t="shared" si="145"/>
        <v>#DIV/0!</v>
      </c>
      <c r="AP271" s="303">
        <f t="shared" si="145"/>
        <v>0</v>
      </c>
      <c r="AQ271" s="303" t="e">
        <f t="shared" si="145"/>
        <v>#DIV/0!</v>
      </c>
      <c r="AR271" s="303" t="e">
        <f t="shared" si="145"/>
        <v>#DIV/0!</v>
      </c>
      <c r="AS271" s="303" t="e">
        <f t="shared" si="145"/>
        <v>#DIV/0!</v>
      </c>
      <c r="AT271" s="303" t="e">
        <f t="shared" si="145"/>
        <v>#DIV/0!</v>
      </c>
      <c r="AU271" s="303" t="e">
        <f t="shared" si="145"/>
        <v>#DIV/0!</v>
      </c>
      <c r="AV271" s="303" t="e">
        <f t="shared" si="145"/>
        <v>#DIV/0!</v>
      </c>
      <c r="AW271" s="303">
        <f t="shared" si="145"/>
        <v>0</v>
      </c>
      <c r="AX271" s="303" t="e">
        <f t="shared" si="145"/>
        <v>#DIV/0!</v>
      </c>
      <c r="AY271" s="303" t="e">
        <f t="shared" si="145"/>
        <v>#DIV/0!</v>
      </c>
      <c r="AZ271" s="303" t="e">
        <f t="shared" si="145"/>
        <v>#DIV/0!</v>
      </c>
      <c r="BA271" s="303" t="e">
        <f t="shared" si="145"/>
        <v>#DIV/0!</v>
      </c>
      <c r="BB271" s="303" t="e">
        <f t="shared" si="145"/>
        <v>#DIV/0!</v>
      </c>
      <c r="BC271" s="303" t="e">
        <f t="shared" si="145"/>
        <v>#DIV/0!</v>
      </c>
      <c r="BD271" s="303">
        <f t="shared" si="145"/>
        <v>0</v>
      </c>
      <c r="BE271" s="303" t="e">
        <f t="shared" si="145"/>
        <v>#DIV/0!</v>
      </c>
      <c r="BF271" s="303" t="e">
        <f t="shared" si="145"/>
        <v>#DIV/0!</v>
      </c>
      <c r="BG271" s="303" t="e">
        <f t="shared" si="145"/>
        <v>#DIV/0!</v>
      </c>
      <c r="BH271" s="303" t="e">
        <f t="shared" si="145"/>
        <v>#DIV/0!</v>
      </c>
      <c r="BI271" s="303" t="e">
        <f t="shared" si="145"/>
        <v>#DIV/0!</v>
      </c>
      <c r="BJ271" s="303" t="e">
        <f t="shared" si="145"/>
        <v>#DIV/0!</v>
      </c>
      <c r="BK271" s="303">
        <f t="shared" si="145"/>
        <v>0</v>
      </c>
      <c r="BL271" s="303" t="e">
        <f t="shared" si="145"/>
        <v>#DIV/0!</v>
      </c>
      <c r="BM271" s="303" t="e">
        <f t="shared" si="145"/>
        <v>#DIV/0!</v>
      </c>
      <c r="BN271" s="303" t="e">
        <f t="shared" si="145"/>
        <v>#DIV/0!</v>
      </c>
      <c r="BO271" s="303" t="e">
        <f t="shared" si="145"/>
        <v>#DIV/0!</v>
      </c>
      <c r="BP271" s="303" t="e">
        <f t="shared" si="145"/>
        <v>#DIV/0!</v>
      </c>
      <c r="BQ271" s="303" t="e">
        <f t="shared" si="145"/>
        <v>#DIV/0!</v>
      </c>
      <c r="BR271" s="303">
        <f t="shared" si="145"/>
        <v>0</v>
      </c>
      <c r="BS271" s="303" t="e">
        <f t="shared" si="145"/>
        <v>#DIV/0!</v>
      </c>
      <c r="BT271" s="303" t="e">
        <f t="shared" si="145"/>
        <v>#DIV/0!</v>
      </c>
      <c r="BU271" s="303" t="e">
        <f t="shared" si="145"/>
        <v>#DIV/0!</v>
      </c>
      <c r="BV271" s="303" t="e">
        <f t="shared" si="145"/>
        <v>#DIV/0!</v>
      </c>
      <c r="BW271" s="303" t="e">
        <f t="shared" si="145"/>
        <v>#DIV/0!</v>
      </c>
      <c r="BX271" s="303" t="e">
        <f t="shared" si="145"/>
        <v>#DIV/0!</v>
      </c>
      <c r="BY271" s="303">
        <f t="shared" si="145"/>
        <v>0</v>
      </c>
      <c r="BZ271" s="303" t="e">
        <f t="shared" si="145"/>
        <v>#DIV/0!</v>
      </c>
      <c r="CA271" s="303" t="e">
        <f t="shared" si="145"/>
        <v>#DIV/0!</v>
      </c>
      <c r="CB271" s="303" t="e">
        <f t="shared" ref="CB271:DA271" si="146">IF((CB270=100),(CB270-CA270)/100*$C$3+$E$92,0)</f>
        <v>#DIV/0!</v>
      </c>
      <c r="CC271" s="303" t="e">
        <f t="shared" si="146"/>
        <v>#DIV/0!</v>
      </c>
      <c r="CD271" s="303" t="e">
        <f t="shared" si="146"/>
        <v>#DIV/0!</v>
      </c>
      <c r="CE271" s="303" t="e">
        <f t="shared" si="146"/>
        <v>#DIV/0!</v>
      </c>
      <c r="CF271" s="303">
        <f t="shared" si="146"/>
        <v>0</v>
      </c>
      <c r="CG271" s="303" t="e">
        <f t="shared" si="146"/>
        <v>#DIV/0!</v>
      </c>
      <c r="CH271" s="303" t="e">
        <f t="shared" si="146"/>
        <v>#DIV/0!</v>
      </c>
      <c r="CI271" s="303" t="e">
        <f t="shared" si="146"/>
        <v>#DIV/0!</v>
      </c>
      <c r="CJ271" s="303" t="e">
        <f t="shared" si="146"/>
        <v>#DIV/0!</v>
      </c>
      <c r="CK271" s="303" t="e">
        <f t="shared" si="146"/>
        <v>#DIV/0!</v>
      </c>
      <c r="CL271" s="303" t="e">
        <f t="shared" si="146"/>
        <v>#DIV/0!</v>
      </c>
      <c r="CM271" s="303">
        <f t="shared" si="146"/>
        <v>0</v>
      </c>
      <c r="CN271" s="303" t="e">
        <f t="shared" si="146"/>
        <v>#DIV/0!</v>
      </c>
      <c r="CO271" s="303" t="e">
        <f t="shared" si="146"/>
        <v>#DIV/0!</v>
      </c>
      <c r="CP271" s="303" t="e">
        <f t="shared" si="146"/>
        <v>#DIV/0!</v>
      </c>
      <c r="CQ271" s="303" t="e">
        <f t="shared" si="146"/>
        <v>#DIV/0!</v>
      </c>
      <c r="CR271" s="303" t="e">
        <f t="shared" si="146"/>
        <v>#DIV/0!</v>
      </c>
      <c r="CS271" s="303" t="e">
        <f t="shared" si="146"/>
        <v>#DIV/0!</v>
      </c>
      <c r="CT271" s="303">
        <f t="shared" si="146"/>
        <v>0</v>
      </c>
      <c r="CU271" s="303" t="e">
        <f t="shared" si="146"/>
        <v>#DIV/0!</v>
      </c>
      <c r="CV271" s="303" t="e">
        <f t="shared" si="146"/>
        <v>#DIV/0!</v>
      </c>
      <c r="CW271" s="303" t="e">
        <f t="shared" si="146"/>
        <v>#DIV/0!</v>
      </c>
      <c r="CX271" s="303" t="e">
        <f t="shared" si="146"/>
        <v>#DIV/0!</v>
      </c>
      <c r="CY271" s="303" t="e">
        <f t="shared" si="146"/>
        <v>#DIV/0!</v>
      </c>
      <c r="CZ271" s="303" t="e">
        <f t="shared" si="146"/>
        <v>#DIV/0!</v>
      </c>
      <c r="DA271" s="303">
        <f t="shared" si="146"/>
        <v>0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634</v>
      </c>
      <c r="C273" s="665">
        <v>7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666">
        <v>120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6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95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10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v>120</v>
      </c>
      <c r="G278" s="316">
        <f>E278*F278/60</f>
        <v>15.942</v>
      </c>
      <c r="H278" s="528">
        <f>G278+C275</f>
        <v>21.942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G282" s="655" t="s">
        <v>635</v>
      </c>
      <c r="AH282" s="300" t="e">
        <f>DB266</f>
        <v>#DIV/0!</v>
      </c>
      <c r="AI282" s="300" t="e">
        <f>AH282*14.5</f>
        <v>#DIV/0!</v>
      </c>
      <c r="AJ282" s="1104" t="e">
        <f>(AI282+AI283)</f>
        <v>#DIV/0!</v>
      </c>
    </row>
    <row r="283" spans="2:36" ht="14.5" thickBot="1" x14ac:dyDescent="0.35">
      <c r="AG283" s="655" t="s">
        <v>637</v>
      </c>
      <c r="AH283" s="300">
        <f>DB267</f>
        <v>207.24600000000007</v>
      </c>
      <c r="AI283" s="300">
        <f>AH283*14.5</f>
        <v>3005.0670000000009</v>
      </c>
      <c r="AJ283" s="1105"/>
    </row>
    <row r="284" spans="2:36" ht="14.5" thickBot="1" x14ac:dyDescent="0.35">
      <c r="AG284" s="655" t="s">
        <v>636</v>
      </c>
      <c r="AH284" s="300">
        <f>AH285*C275</f>
        <v>78</v>
      </c>
      <c r="AI284" s="300">
        <f>AH284*14.5</f>
        <v>1131</v>
      </c>
    </row>
    <row r="285" spans="2:36" ht="14.5" thickBot="1" x14ac:dyDescent="0.35">
      <c r="AG285" s="672" t="s">
        <v>638</v>
      </c>
      <c r="AH285" s="673">
        <f>COUNTIF(L268:DA268,$C$275)</f>
        <v>13</v>
      </c>
    </row>
    <row r="286" spans="2:36" x14ac:dyDescent="0.25">
      <c r="AJ286" s="121" t="e">
        <f>3228.49-AJ282</f>
        <v>#DIV/0!</v>
      </c>
    </row>
    <row r="290" spans="4:104" ht="13" thickBot="1" x14ac:dyDescent="0.3"/>
    <row r="291" spans="4:104" ht="13" x14ac:dyDescent="0.3">
      <c r="D291" s="1148" t="s">
        <v>687</v>
      </c>
      <c r="E291" s="722"/>
      <c r="F291" s="183"/>
      <c r="G291" s="183"/>
      <c r="H291" s="183"/>
      <c r="I291" s="183"/>
      <c r="J291" s="183"/>
      <c r="K291" s="183"/>
      <c r="L291" s="1150" t="s">
        <v>688</v>
      </c>
      <c r="M291" s="1150"/>
      <c r="N291" s="1150"/>
      <c r="O291" s="1150"/>
      <c r="P291" s="1150"/>
      <c r="Q291" s="1150"/>
      <c r="R291" s="1150"/>
      <c r="S291" s="1150"/>
      <c r="T291" s="1150"/>
      <c r="U291" s="1150"/>
      <c r="V291" s="1150"/>
      <c r="W291" s="1150"/>
      <c r="X291" s="1150"/>
      <c r="Y291" s="1150"/>
      <c r="Z291" s="1150"/>
      <c r="AA291" s="1150"/>
      <c r="AB291" s="1150"/>
      <c r="AC291" s="1150"/>
      <c r="AD291" s="1150"/>
      <c r="AE291" s="1150"/>
      <c r="AF291" s="1150"/>
      <c r="AG291" s="1150"/>
      <c r="AH291" s="1150"/>
      <c r="AI291" s="1150"/>
      <c r="AJ291" s="1150"/>
      <c r="AK291" s="1150"/>
      <c r="AL291" s="1150"/>
      <c r="AM291" s="1150"/>
      <c r="AN291" s="1150"/>
      <c r="AO291" s="1150"/>
      <c r="AP291" s="1150"/>
      <c r="AQ291" s="1150"/>
      <c r="AR291" s="1151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1149"/>
      <c r="E292" s="723" t="s">
        <v>461</v>
      </c>
      <c r="F292" s="724" t="s">
        <v>465</v>
      </c>
      <c r="G292" s="724" t="s">
        <v>462</v>
      </c>
      <c r="H292" s="724" t="s">
        <v>463</v>
      </c>
      <c r="I292" s="724" t="s">
        <v>206</v>
      </c>
      <c r="J292" s="724" t="s">
        <v>464</v>
      </c>
      <c r="K292" s="724" t="s">
        <v>442</v>
      </c>
      <c r="L292" s="316">
        <v>1</v>
      </c>
      <c r="M292" s="316">
        <v>2</v>
      </c>
      <c r="N292" s="316">
        <v>3</v>
      </c>
      <c r="O292" s="316">
        <f>N292+0.0000001</f>
        <v>3.0000000999999998</v>
      </c>
      <c r="P292" s="316">
        <v>4</v>
      </c>
      <c r="Q292" s="316">
        <v>5</v>
      </c>
      <c r="R292" s="316">
        <f>Q292+0.0000001</f>
        <v>5.0000001000000003</v>
      </c>
      <c r="S292" s="316">
        <v>6</v>
      </c>
      <c r="T292" s="316">
        <v>7</v>
      </c>
      <c r="U292" s="316">
        <v>8</v>
      </c>
      <c r="V292" s="316">
        <f>U292+0.0000001</f>
        <v>8.0000000999999994</v>
      </c>
      <c r="W292" s="316">
        <v>9</v>
      </c>
      <c r="X292" s="316">
        <v>10</v>
      </c>
      <c r="Y292" s="316">
        <v>11</v>
      </c>
      <c r="Z292" s="316">
        <v>12</v>
      </c>
      <c r="AA292" s="316">
        <v>13</v>
      </c>
      <c r="AB292" s="316">
        <v>14</v>
      </c>
      <c r="AC292" s="316">
        <v>15</v>
      </c>
      <c r="AD292" s="316">
        <v>16</v>
      </c>
      <c r="AE292" s="316">
        <v>17</v>
      </c>
      <c r="AF292" s="316">
        <v>18</v>
      </c>
      <c r="AG292" s="316">
        <v>19</v>
      </c>
      <c r="AH292" s="316">
        <v>20</v>
      </c>
      <c r="AI292" s="316">
        <v>21</v>
      </c>
      <c r="AJ292" s="316">
        <v>22</v>
      </c>
      <c r="AK292" s="316">
        <v>23</v>
      </c>
      <c r="AL292" s="316">
        <v>24</v>
      </c>
      <c r="AM292" s="316">
        <v>25</v>
      </c>
      <c r="AN292" s="316">
        <v>26</v>
      </c>
      <c r="AO292" s="316">
        <v>27</v>
      </c>
      <c r="AP292" s="316">
        <v>28</v>
      </c>
      <c r="AQ292" s="316">
        <v>29</v>
      </c>
      <c r="AR292" s="725">
        <v>30</v>
      </c>
    </row>
    <row r="293" spans="4:104" ht="13" x14ac:dyDescent="0.3">
      <c r="D293" s="728" t="s">
        <v>674</v>
      </c>
      <c r="E293" s="559">
        <f>SUM(E14:E31)</f>
        <v>7323.2719999999999</v>
      </c>
      <c r="F293" s="559">
        <f>SUM(F14:F31)+F39</f>
        <v>4023.2719999999999</v>
      </c>
      <c r="G293" s="559">
        <f t="shared" ref="G293:AR293" si="147">SUM(G14:G31)+G39</f>
        <v>2023.2719999999999</v>
      </c>
      <c r="H293" s="559">
        <f t="shared" si="147"/>
        <v>2023.2719999999999</v>
      </c>
      <c r="I293" s="559">
        <f t="shared" si="147"/>
        <v>2023.2719999999999</v>
      </c>
      <c r="J293" s="559">
        <f t="shared" si="147"/>
        <v>23.271999999999998</v>
      </c>
      <c r="K293" s="559">
        <f t="shared" si="147"/>
        <v>23.271999999999998</v>
      </c>
      <c r="L293" s="559">
        <f t="shared" si="147"/>
        <v>22.429000000000002</v>
      </c>
      <c r="M293" s="559">
        <f t="shared" si="147"/>
        <v>22.429000000000002</v>
      </c>
      <c r="N293" s="559">
        <f t="shared" si="147"/>
        <v>22.429000000000002</v>
      </c>
      <c r="O293" s="559">
        <f t="shared" si="147"/>
        <v>17.629000000000001</v>
      </c>
      <c r="P293" s="559">
        <f t="shared" si="147"/>
        <v>17.629000000000001</v>
      </c>
      <c r="Q293" s="559">
        <f t="shared" si="147"/>
        <v>17.629000000000001</v>
      </c>
      <c r="R293" s="559">
        <f t="shared" si="147"/>
        <v>17.629000000000001</v>
      </c>
      <c r="S293" s="559">
        <f t="shared" si="147"/>
        <v>17.629000000000001</v>
      </c>
      <c r="T293" s="559">
        <f t="shared" si="147"/>
        <v>17.629000000000001</v>
      </c>
      <c r="U293" s="559">
        <f>SUM(U14:U31)+U39</f>
        <v>17.629000000000001</v>
      </c>
      <c r="V293" s="559">
        <f t="shared" si="147"/>
        <v>13.271000000000001</v>
      </c>
      <c r="W293" s="559">
        <f>SUM(W14:W31)+W39</f>
        <v>13.271000000000001</v>
      </c>
      <c r="X293" s="559">
        <f t="shared" si="147"/>
        <v>13.271000000000001</v>
      </c>
      <c r="Y293" s="559">
        <f t="shared" si="147"/>
        <v>13.271000000000001</v>
      </c>
      <c r="Z293" s="559">
        <f t="shared" si="147"/>
        <v>13.271000000000001</v>
      </c>
      <c r="AA293" s="559">
        <f t="shared" si="147"/>
        <v>13.271000000000001</v>
      </c>
      <c r="AB293" s="559">
        <f t="shared" si="147"/>
        <v>13.271000000000001</v>
      </c>
      <c r="AC293" s="559">
        <f t="shared" si="147"/>
        <v>13.271000000000001</v>
      </c>
      <c r="AD293" s="559">
        <f t="shared" si="147"/>
        <v>13.271000000000001</v>
      </c>
      <c r="AE293" s="559">
        <f t="shared" si="147"/>
        <v>13.271000000000001</v>
      </c>
      <c r="AF293" s="559">
        <f t="shared" si="147"/>
        <v>13.271000000000001</v>
      </c>
      <c r="AG293" s="559">
        <f t="shared" si="147"/>
        <v>13.271000000000001</v>
      </c>
      <c r="AH293" s="559">
        <f t="shared" si="147"/>
        <v>13.271000000000001</v>
      </c>
      <c r="AI293" s="559">
        <f t="shared" si="147"/>
        <v>13.271000000000001</v>
      </c>
      <c r="AJ293" s="559">
        <f t="shared" si="147"/>
        <v>13.271000000000001</v>
      </c>
      <c r="AK293" s="559">
        <f t="shared" si="147"/>
        <v>13.271000000000001</v>
      </c>
      <c r="AL293" s="559">
        <f t="shared" si="147"/>
        <v>13.271000000000001</v>
      </c>
      <c r="AM293" s="559">
        <f t="shared" si="147"/>
        <v>13.271000000000001</v>
      </c>
      <c r="AN293" s="559">
        <f t="shared" si="147"/>
        <v>13.271000000000001</v>
      </c>
      <c r="AO293" s="559">
        <f t="shared" si="147"/>
        <v>13.271000000000001</v>
      </c>
      <c r="AP293" s="559">
        <f t="shared" si="147"/>
        <v>13.271000000000001</v>
      </c>
      <c r="AQ293" s="559">
        <f t="shared" si="147"/>
        <v>13.271000000000001</v>
      </c>
      <c r="AR293" s="564">
        <f t="shared" si="147"/>
        <v>13.271000000000001</v>
      </c>
    </row>
    <row r="294" spans="4:104" ht="13" x14ac:dyDescent="0.3">
      <c r="D294" s="726" t="s">
        <v>682</v>
      </c>
      <c r="E294" s="559">
        <f t="shared" ref="E294:AR294" si="148">SUM(E14:E32)</f>
        <v>7332.982</v>
      </c>
      <c r="F294" s="559">
        <f t="shared" si="148"/>
        <v>4032.982</v>
      </c>
      <c r="G294" s="559">
        <f t="shared" si="148"/>
        <v>2032.982</v>
      </c>
      <c r="H294" s="559">
        <f t="shared" si="148"/>
        <v>2032.982</v>
      </c>
      <c r="I294" s="559">
        <f t="shared" si="148"/>
        <v>2032.982</v>
      </c>
      <c r="J294" s="559">
        <f t="shared" si="148"/>
        <v>32.981999999999999</v>
      </c>
      <c r="K294" s="559">
        <f t="shared" si="148"/>
        <v>32.981999999999999</v>
      </c>
      <c r="L294" s="559">
        <f t="shared" si="148"/>
        <v>32.138999999999996</v>
      </c>
      <c r="M294" s="559">
        <f t="shared" si="148"/>
        <v>32.138999999999996</v>
      </c>
      <c r="N294" s="559">
        <f t="shared" si="148"/>
        <v>32.138999999999996</v>
      </c>
      <c r="O294" s="559">
        <f t="shared" si="148"/>
        <v>27.338999999999999</v>
      </c>
      <c r="P294" s="559">
        <f t="shared" si="148"/>
        <v>27.338999999999999</v>
      </c>
      <c r="Q294" s="559">
        <f t="shared" si="148"/>
        <v>27.338999999999999</v>
      </c>
      <c r="R294" s="559">
        <f t="shared" si="148"/>
        <v>27.338999999999999</v>
      </c>
      <c r="S294" s="559">
        <f t="shared" si="148"/>
        <v>27.338999999999999</v>
      </c>
      <c r="T294" s="559">
        <f t="shared" si="148"/>
        <v>27.338999999999999</v>
      </c>
      <c r="U294" s="559">
        <f t="shared" si="148"/>
        <v>27.338999999999999</v>
      </c>
      <c r="V294" s="559">
        <f t="shared" si="148"/>
        <v>22.980999999999998</v>
      </c>
      <c r="W294" s="559">
        <f t="shared" si="148"/>
        <v>22.980999999999998</v>
      </c>
      <c r="X294" s="559">
        <f t="shared" si="148"/>
        <v>22.980999999999998</v>
      </c>
      <c r="Y294" s="559">
        <f t="shared" si="148"/>
        <v>22.980999999999998</v>
      </c>
      <c r="Z294" s="559">
        <f t="shared" si="148"/>
        <v>22.980999999999998</v>
      </c>
      <c r="AA294" s="559">
        <f t="shared" si="148"/>
        <v>22.980999999999998</v>
      </c>
      <c r="AB294" s="559">
        <f t="shared" si="148"/>
        <v>22.980999999999998</v>
      </c>
      <c r="AC294" s="559">
        <f t="shared" si="148"/>
        <v>22.980999999999998</v>
      </c>
      <c r="AD294" s="559">
        <f t="shared" si="148"/>
        <v>22.980999999999998</v>
      </c>
      <c r="AE294" s="559">
        <f t="shared" si="148"/>
        <v>22.980999999999998</v>
      </c>
      <c r="AF294" s="559">
        <f t="shared" si="148"/>
        <v>22.980999999999998</v>
      </c>
      <c r="AG294" s="559">
        <f t="shared" si="148"/>
        <v>22.980999999999998</v>
      </c>
      <c r="AH294" s="559">
        <f t="shared" si="148"/>
        <v>22.980999999999998</v>
      </c>
      <c r="AI294" s="559">
        <f t="shared" si="148"/>
        <v>22.980999999999998</v>
      </c>
      <c r="AJ294" s="559">
        <f t="shared" si="148"/>
        <v>22.980999999999998</v>
      </c>
      <c r="AK294" s="559">
        <f t="shared" si="148"/>
        <v>22.980999999999998</v>
      </c>
      <c r="AL294" s="559">
        <f t="shared" si="148"/>
        <v>22.980999999999998</v>
      </c>
      <c r="AM294" s="559">
        <f t="shared" si="148"/>
        <v>22.980999999999998</v>
      </c>
      <c r="AN294" s="559">
        <f t="shared" si="148"/>
        <v>22.980999999999998</v>
      </c>
      <c r="AO294" s="559">
        <f t="shared" si="148"/>
        <v>22.980999999999998</v>
      </c>
      <c r="AP294" s="559">
        <f t="shared" si="148"/>
        <v>22.980999999999998</v>
      </c>
      <c r="AQ294" s="559">
        <f t="shared" si="148"/>
        <v>22.980999999999998</v>
      </c>
      <c r="AR294" s="564">
        <f t="shared" si="148"/>
        <v>22.980999999999998</v>
      </c>
    </row>
    <row r="295" spans="4:104" ht="13" x14ac:dyDescent="0.3">
      <c r="D295" s="729" t="s">
        <v>683</v>
      </c>
      <c r="E295" s="559">
        <f t="shared" ref="E295:AR295" si="149">SUM(E14:E31)+E33</f>
        <v>7448.4719999999998</v>
      </c>
      <c r="F295" s="559">
        <f t="shared" si="149"/>
        <v>4148.4719999999998</v>
      </c>
      <c r="G295" s="559">
        <f t="shared" si="149"/>
        <v>2148.4719999999998</v>
      </c>
      <c r="H295" s="559">
        <f t="shared" si="149"/>
        <v>2148.4719999999998</v>
      </c>
      <c r="I295" s="559">
        <f t="shared" si="149"/>
        <v>2148.4719999999998</v>
      </c>
      <c r="J295" s="559">
        <f t="shared" si="149"/>
        <v>148.47200000000001</v>
      </c>
      <c r="K295" s="559">
        <f t="shared" si="149"/>
        <v>148.47200000000001</v>
      </c>
      <c r="L295" s="559">
        <f t="shared" si="149"/>
        <v>147.62900000000002</v>
      </c>
      <c r="M295" s="559">
        <f t="shared" si="149"/>
        <v>147.62900000000002</v>
      </c>
      <c r="N295" s="559">
        <f t="shared" si="149"/>
        <v>147.62900000000002</v>
      </c>
      <c r="O295" s="559">
        <f t="shared" si="149"/>
        <v>142.82900000000001</v>
      </c>
      <c r="P295" s="559">
        <f t="shared" si="149"/>
        <v>142.82900000000001</v>
      </c>
      <c r="Q295" s="559">
        <f t="shared" si="149"/>
        <v>142.82900000000001</v>
      </c>
      <c r="R295" s="559">
        <f t="shared" si="149"/>
        <v>142.82900000000001</v>
      </c>
      <c r="S295" s="559">
        <f t="shared" si="149"/>
        <v>142.82900000000001</v>
      </c>
      <c r="T295" s="559">
        <f t="shared" si="149"/>
        <v>142.82900000000001</v>
      </c>
      <c r="U295" s="559">
        <f t="shared" si="149"/>
        <v>142.82900000000001</v>
      </c>
      <c r="V295" s="559">
        <f t="shared" si="149"/>
        <v>138.471</v>
      </c>
      <c r="W295" s="559">
        <f t="shared" si="149"/>
        <v>138.471</v>
      </c>
      <c r="X295" s="559">
        <f t="shared" si="149"/>
        <v>138.471</v>
      </c>
      <c r="Y295" s="559">
        <f t="shared" si="149"/>
        <v>138.471</v>
      </c>
      <c r="Z295" s="559">
        <f t="shared" si="149"/>
        <v>138.471</v>
      </c>
      <c r="AA295" s="559">
        <f t="shared" si="149"/>
        <v>138.471</v>
      </c>
      <c r="AB295" s="559">
        <f t="shared" si="149"/>
        <v>138.471</v>
      </c>
      <c r="AC295" s="559">
        <f t="shared" si="149"/>
        <v>138.471</v>
      </c>
      <c r="AD295" s="559">
        <f t="shared" si="149"/>
        <v>138.471</v>
      </c>
      <c r="AE295" s="559">
        <f t="shared" si="149"/>
        <v>138.471</v>
      </c>
      <c r="AF295" s="559">
        <f t="shared" si="149"/>
        <v>138.471</v>
      </c>
      <c r="AG295" s="559">
        <f t="shared" si="149"/>
        <v>138.471</v>
      </c>
      <c r="AH295" s="559">
        <f t="shared" si="149"/>
        <v>138.471</v>
      </c>
      <c r="AI295" s="559">
        <f t="shared" si="149"/>
        <v>138.471</v>
      </c>
      <c r="AJ295" s="559">
        <f t="shared" si="149"/>
        <v>138.471</v>
      </c>
      <c r="AK295" s="559">
        <f t="shared" si="149"/>
        <v>138.471</v>
      </c>
      <c r="AL295" s="559">
        <f t="shared" si="149"/>
        <v>138.471</v>
      </c>
      <c r="AM295" s="559">
        <f t="shared" si="149"/>
        <v>138.471</v>
      </c>
      <c r="AN295" s="559">
        <f t="shared" si="149"/>
        <v>138.471</v>
      </c>
      <c r="AO295" s="559">
        <f t="shared" si="149"/>
        <v>138.471</v>
      </c>
      <c r="AP295" s="559">
        <f t="shared" si="149"/>
        <v>138.471</v>
      </c>
      <c r="AQ295" s="559">
        <f t="shared" si="149"/>
        <v>138.471</v>
      </c>
      <c r="AR295" s="564">
        <f t="shared" si="149"/>
        <v>138.471</v>
      </c>
    </row>
    <row r="296" spans="4:104" ht="13.5" thickBot="1" x14ac:dyDescent="0.35">
      <c r="D296" s="727" t="s">
        <v>686</v>
      </c>
      <c r="E296" s="720">
        <f t="shared" ref="E296:AR296" si="150">SUM(E15:E31)+E34</f>
        <v>7343.2719999999999</v>
      </c>
      <c r="F296" s="720">
        <f t="shared" si="150"/>
        <v>4043.2719999999999</v>
      </c>
      <c r="G296" s="720">
        <f t="shared" si="150"/>
        <v>2043.2719999999999</v>
      </c>
      <c r="H296" s="720">
        <f t="shared" si="150"/>
        <v>2043.2719999999999</v>
      </c>
      <c r="I296" s="720">
        <f t="shared" si="150"/>
        <v>2043.2719999999999</v>
      </c>
      <c r="J296" s="720">
        <f t="shared" si="150"/>
        <v>43.271999999999998</v>
      </c>
      <c r="K296" s="720">
        <f t="shared" si="150"/>
        <v>43.271999999999998</v>
      </c>
      <c r="L296" s="720">
        <f t="shared" si="150"/>
        <v>42.429000000000002</v>
      </c>
      <c r="M296" s="720">
        <f t="shared" si="150"/>
        <v>42.429000000000002</v>
      </c>
      <c r="N296" s="720">
        <f t="shared" si="150"/>
        <v>42.429000000000002</v>
      </c>
      <c r="O296" s="720">
        <f t="shared" si="150"/>
        <v>37.629000000000005</v>
      </c>
      <c r="P296" s="720">
        <f t="shared" si="150"/>
        <v>37.629000000000005</v>
      </c>
      <c r="Q296" s="720">
        <f t="shared" si="150"/>
        <v>37.629000000000005</v>
      </c>
      <c r="R296" s="720">
        <f t="shared" si="150"/>
        <v>37.629000000000005</v>
      </c>
      <c r="S296" s="720">
        <f t="shared" si="150"/>
        <v>37.629000000000005</v>
      </c>
      <c r="T296" s="720">
        <f t="shared" si="150"/>
        <v>37.629000000000005</v>
      </c>
      <c r="U296" s="720">
        <f t="shared" si="150"/>
        <v>37.629000000000005</v>
      </c>
      <c r="V296" s="720">
        <f t="shared" si="150"/>
        <v>33.271000000000001</v>
      </c>
      <c r="W296" s="720">
        <f t="shared" si="150"/>
        <v>33.271000000000001</v>
      </c>
      <c r="X296" s="720">
        <f t="shared" si="150"/>
        <v>33.271000000000001</v>
      </c>
      <c r="Y296" s="720">
        <f t="shared" si="150"/>
        <v>33.271000000000001</v>
      </c>
      <c r="Z296" s="720">
        <f t="shared" si="150"/>
        <v>33.271000000000001</v>
      </c>
      <c r="AA296" s="720">
        <f t="shared" si="150"/>
        <v>33.271000000000001</v>
      </c>
      <c r="AB296" s="720">
        <f t="shared" si="150"/>
        <v>33.271000000000001</v>
      </c>
      <c r="AC296" s="720">
        <f t="shared" si="150"/>
        <v>33.271000000000001</v>
      </c>
      <c r="AD296" s="720">
        <f t="shared" si="150"/>
        <v>33.271000000000001</v>
      </c>
      <c r="AE296" s="720">
        <f t="shared" si="150"/>
        <v>33.271000000000001</v>
      </c>
      <c r="AF296" s="720">
        <f t="shared" si="150"/>
        <v>33.271000000000001</v>
      </c>
      <c r="AG296" s="720">
        <f t="shared" si="150"/>
        <v>33.271000000000001</v>
      </c>
      <c r="AH296" s="720">
        <f t="shared" si="150"/>
        <v>33.271000000000001</v>
      </c>
      <c r="AI296" s="720">
        <f t="shared" si="150"/>
        <v>33.271000000000001</v>
      </c>
      <c r="AJ296" s="720">
        <f t="shared" si="150"/>
        <v>33.271000000000001</v>
      </c>
      <c r="AK296" s="720">
        <f t="shared" si="150"/>
        <v>33.271000000000001</v>
      </c>
      <c r="AL296" s="720">
        <f t="shared" si="150"/>
        <v>33.271000000000001</v>
      </c>
      <c r="AM296" s="720">
        <f t="shared" si="150"/>
        <v>33.271000000000001</v>
      </c>
      <c r="AN296" s="720">
        <f t="shared" si="150"/>
        <v>33.271000000000001</v>
      </c>
      <c r="AO296" s="720">
        <f t="shared" si="150"/>
        <v>33.271000000000001</v>
      </c>
      <c r="AP296" s="720">
        <f t="shared" si="150"/>
        <v>33.271000000000001</v>
      </c>
      <c r="AQ296" s="720">
        <f t="shared" si="150"/>
        <v>33.271000000000001</v>
      </c>
      <c r="AR296" s="721">
        <f t="shared" si="150"/>
        <v>33.271000000000001</v>
      </c>
    </row>
    <row r="298" spans="4:104" x14ac:dyDescent="0.25">
      <c r="E298" s="43"/>
    </row>
    <row r="299" spans="4:104" ht="13" thickBot="1" x14ac:dyDescent="0.3">
      <c r="E299" s="123"/>
      <c r="F299" s="123"/>
      <c r="G299" s="123"/>
      <c r="H299" s="123"/>
      <c r="I299" s="123"/>
      <c r="J299" s="123"/>
      <c r="K299" s="123"/>
      <c r="L299" s="161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23"/>
      <c r="AQ299" s="123"/>
      <c r="AR299" s="123"/>
    </row>
    <row r="300" spans="4:104" ht="13" x14ac:dyDescent="0.3">
      <c r="D300" s="726" t="s">
        <v>541</v>
      </c>
      <c r="E300" s="123" t="e">
        <f>#REF!+#REF!+#REF!+#REF!+#REF!+#REF!+#REF!+#REF!+#REF!+#REF!+#REF!+#REF!</f>
        <v>#REF!</v>
      </c>
      <c r="F300" s="123" t="e">
        <f>#REF!+#REF!+#REF!+#REF!+#REF!+#REF!+#REF!+#REF!+#REF!+#REF!+#REF!+#REF!</f>
        <v>#REF!</v>
      </c>
      <c r="G300" s="123" t="e">
        <f>#REF!+#REF!+#REF!+#REF!+#REF!+#REF!+#REF!+#REF!+#REF!+#REF!+#REF!+#REF!</f>
        <v>#REF!</v>
      </c>
      <c r="H300" s="123" t="e">
        <f>#REF!+#REF!+#REF!+#REF!+#REF!+#REF!+#REF!+#REF!+#REF!+#REF!+#REF!+#REF!</f>
        <v>#REF!</v>
      </c>
      <c r="I300" s="123" t="e">
        <f>#REF!+#REF!+#REF!+#REF!+#REF!+#REF!+#REF!+#REF!+#REF!+#REF!+#REF!+#REF!</f>
        <v>#REF!</v>
      </c>
      <c r="J300" s="123" t="e">
        <f>#REF!+#REF!+#REF!+#REF!+#REF!+#REF!+#REF!+#REF!+#REF!+#REF!+#REF!+#REF!</f>
        <v>#REF!</v>
      </c>
      <c r="K300" s="123" t="e">
        <f>#REF!+#REF!+#REF!+#REF!+#REF!+#REF!+#REF!+#REF!+#REF!+#REF!+#REF!+#REF!</f>
        <v>#REF!</v>
      </c>
      <c r="L300" s="123" t="e">
        <f>#REF!+#REF!+#REF!+#REF!+#REF!+#REF!+#REF!+#REF!+#REF!+#REF!+#REF!+#REF!</f>
        <v>#REF!</v>
      </c>
      <c r="M300" s="123" t="e">
        <f>#REF!+#REF!+#REF!+#REF!+#REF!+#REF!+#REF!+#REF!+#REF!+#REF!+#REF!+#REF!</f>
        <v>#REF!</v>
      </c>
      <c r="N300" s="123" t="e">
        <f>#REF!+#REF!+#REF!+#REF!+#REF!+#REF!+#REF!+#REF!+#REF!+#REF!+#REF!+#REF!</f>
        <v>#REF!</v>
      </c>
      <c r="O300" s="123" t="e">
        <f>#REF!+#REF!+#REF!+#REF!+#REF!+#REF!+#REF!+#REF!+#REF!+#REF!+#REF!+#REF!</f>
        <v>#REF!</v>
      </c>
      <c r="P300" s="123" t="e">
        <f>#REF!+#REF!+#REF!+#REF!+#REF!+#REF!+#REF!+#REF!+#REF!+#REF!+#REF!+#REF!</f>
        <v>#REF!</v>
      </c>
      <c r="Q300" s="123" t="e">
        <f>#REF!+#REF!+#REF!+#REF!+#REF!+#REF!+#REF!+#REF!+#REF!+#REF!+#REF!+#REF!</f>
        <v>#REF!</v>
      </c>
      <c r="R300" s="123" t="e">
        <f>#REF!+#REF!+#REF!+#REF!+#REF!+#REF!+#REF!+#REF!+#REF!+#REF!+#REF!+#REF!</f>
        <v>#REF!</v>
      </c>
      <c r="S300" s="123" t="e">
        <f>#REF!+#REF!+#REF!+#REF!+#REF!+#REF!+#REF!+#REF!+#REF!+#REF!+#REF!+#REF!</f>
        <v>#REF!</v>
      </c>
      <c r="T300" s="123" t="e">
        <f>#REF!+#REF!+#REF!+#REF!+#REF!+#REF!+#REF!+#REF!+#REF!+#REF!+#REF!+#REF!</f>
        <v>#REF!</v>
      </c>
      <c r="U300" s="123" t="e">
        <f>#REF!+#REF!+#REF!+#REF!+#REF!+#REF!+#REF!+#REF!+#REF!+#REF!+#REF!+#REF!</f>
        <v>#REF!</v>
      </c>
      <c r="V300" s="123" t="e">
        <f>#REF!+#REF!+#REF!+#REF!+#REF!+#REF!+#REF!+#REF!+#REF!+#REF!+#REF!+#REF!</f>
        <v>#REF!</v>
      </c>
      <c r="W300" s="123" t="e">
        <f>#REF!+#REF!+#REF!+#REF!+#REF!+#REF!+#REF!+#REF!+#REF!+#REF!+#REF!+#REF!</f>
        <v>#REF!</v>
      </c>
      <c r="X300" s="123" t="e">
        <f>#REF!+#REF!+#REF!+#REF!+#REF!+#REF!+#REF!+#REF!+#REF!+#REF!+#REF!+#REF!</f>
        <v>#REF!</v>
      </c>
      <c r="Y300" s="123" t="e">
        <f>#REF!+#REF!+#REF!+#REF!+#REF!+#REF!+#REF!+#REF!+#REF!+#REF!+#REF!+#REF!</f>
        <v>#REF!</v>
      </c>
      <c r="Z300" s="123" t="e">
        <f>#REF!+#REF!+#REF!+#REF!+#REF!+#REF!+#REF!+#REF!+#REF!+#REF!+#REF!+#REF!</f>
        <v>#REF!</v>
      </c>
      <c r="AA300" s="123" t="e">
        <f>#REF!+#REF!+#REF!+#REF!+#REF!+#REF!+#REF!+#REF!+#REF!+#REF!+#REF!+#REF!</f>
        <v>#REF!</v>
      </c>
      <c r="AB300" s="123" t="e">
        <f>#REF!+#REF!+#REF!+#REF!+#REF!+#REF!+#REF!+#REF!+#REF!+#REF!+#REF!+#REF!</f>
        <v>#REF!</v>
      </c>
      <c r="AC300" s="123" t="e">
        <f>#REF!+#REF!+#REF!+#REF!+#REF!+#REF!+#REF!+#REF!+#REF!+#REF!+#REF!+#REF!</f>
        <v>#REF!</v>
      </c>
      <c r="AD300" s="123" t="e">
        <f>#REF!+#REF!+#REF!+#REF!+#REF!+#REF!+#REF!+#REF!+#REF!+#REF!+#REF!+#REF!</f>
        <v>#REF!</v>
      </c>
      <c r="AE300" s="123" t="e">
        <f>#REF!+#REF!+#REF!+#REF!+#REF!+#REF!+#REF!+#REF!+#REF!+#REF!+#REF!+#REF!</f>
        <v>#REF!</v>
      </c>
      <c r="AF300" s="123" t="e">
        <f>#REF!+#REF!+#REF!+#REF!+#REF!+#REF!+#REF!+#REF!+#REF!+#REF!+#REF!+#REF!</f>
        <v>#REF!</v>
      </c>
      <c r="AG300" s="123" t="e">
        <f>#REF!+#REF!+#REF!+#REF!+#REF!+#REF!+#REF!+#REF!+#REF!+#REF!+#REF!+#REF!</f>
        <v>#REF!</v>
      </c>
      <c r="AH300" s="123" t="e">
        <f>#REF!+#REF!+#REF!+#REF!+#REF!+#REF!+#REF!+#REF!+#REF!+#REF!+#REF!+#REF!</f>
        <v>#REF!</v>
      </c>
      <c r="AI300" s="123" t="e">
        <f>#REF!+#REF!+#REF!+#REF!+#REF!+#REF!+#REF!+#REF!+#REF!+#REF!+#REF!+#REF!</f>
        <v>#REF!</v>
      </c>
      <c r="AJ300" s="123" t="e">
        <f>#REF!+#REF!+#REF!+#REF!+#REF!+#REF!+#REF!+#REF!+#REF!+#REF!+#REF!+#REF!</f>
        <v>#REF!</v>
      </c>
      <c r="AK300" s="123" t="e">
        <f>#REF!+#REF!+#REF!+#REF!+#REF!+#REF!+#REF!+#REF!+#REF!+#REF!+#REF!+#REF!</f>
        <v>#REF!</v>
      </c>
      <c r="AL300" s="123" t="e">
        <f>#REF!+#REF!+#REF!+#REF!+#REF!+#REF!+#REF!+#REF!+#REF!+#REF!+#REF!+#REF!</f>
        <v>#REF!</v>
      </c>
      <c r="AM300" s="123" t="e">
        <f>#REF!+#REF!+#REF!+#REF!+#REF!+#REF!+#REF!+#REF!+#REF!+#REF!+#REF!+#REF!</f>
        <v>#REF!</v>
      </c>
      <c r="AN300" s="123" t="e">
        <f>#REF!+#REF!+#REF!+#REF!+#REF!+#REF!+#REF!+#REF!+#REF!+#REF!+#REF!+#REF!</f>
        <v>#REF!</v>
      </c>
      <c r="AO300" s="123" t="e">
        <f>#REF!+#REF!+#REF!+#REF!+#REF!+#REF!+#REF!+#REF!+#REF!+#REF!+#REF!+#REF!</f>
        <v>#REF!</v>
      </c>
      <c r="AP300" s="123" t="e">
        <f>#REF!+#REF!+#REF!+#REF!+#REF!+#REF!+#REF!+#REF!+#REF!+#REF!+#REF!+#REF!</f>
        <v>#REF!</v>
      </c>
      <c r="AQ300" s="123" t="e">
        <f>#REF!+#REF!+#REF!+#REF!+#REF!+#REF!+#REF!+#REF!+#REF!+#REF!+#REF!+#REF!</f>
        <v>#REF!</v>
      </c>
      <c r="AR300" s="123" t="e">
        <f>#REF!+#REF!+#REF!+#REF!+#REF!+#REF!+#REF!+#REF!+#REF!+#REF!+#REF!+#REF!</f>
        <v>#REF!</v>
      </c>
    </row>
    <row r="301" spans="4:104" ht="13" x14ac:dyDescent="0.3">
      <c r="D301" s="727" t="s">
        <v>615</v>
      </c>
      <c r="E301" s="123" t="e">
        <f>#REF!+#REF!+#REF!+#REF!+#REF!+#REF!+#REF!+#REF!+#REF!+#REF!+#REF!+#REF!+#REF!</f>
        <v>#REF!</v>
      </c>
      <c r="F301" s="123" t="e">
        <f>#REF!+#REF!+#REF!+#REF!+#REF!+#REF!+#REF!+#REF!+#REF!+#REF!+#REF!+#REF!+#REF!</f>
        <v>#REF!</v>
      </c>
      <c r="G301" s="123" t="e">
        <f>#REF!+#REF!+#REF!+#REF!+#REF!+#REF!+#REF!+#REF!+#REF!+#REF!+#REF!+#REF!+#REF!</f>
        <v>#REF!</v>
      </c>
      <c r="H301" s="123" t="e">
        <f>#REF!+#REF!+#REF!+#REF!+#REF!+#REF!+#REF!+#REF!+#REF!+#REF!+#REF!+#REF!+#REF!</f>
        <v>#REF!</v>
      </c>
      <c r="I301" s="123" t="e">
        <f>#REF!+#REF!+#REF!+#REF!+#REF!+#REF!+#REF!+#REF!+#REF!+#REF!+#REF!+#REF!+#REF!</f>
        <v>#REF!</v>
      </c>
      <c r="J301" s="123" t="e">
        <f>#REF!+#REF!+#REF!+#REF!+#REF!+#REF!+#REF!+#REF!+#REF!+#REF!+#REF!+#REF!+#REF!</f>
        <v>#REF!</v>
      </c>
      <c r="K301" s="123" t="e">
        <f>#REF!+#REF!+#REF!+#REF!+#REF!+#REF!+#REF!+#REF!+#REF!+#REF!+#REF!+#REF!+#REF!</f>
        <v>#REF!</v>
      </c>
      <c r="L301" s="123" t="e">
        <f>#REF!+#REF!+#REF!+#REF!+#REF!+#REF!+#REF!+#REF!+#REF!+#REF!+#REF!+#REF!+#REF!</f>
        <v>#REF!</v>
      </c>
      <c r="M301" s="123" t="e">
        <f>#REF!+#REF!+#REF!+#REF!+#REF!+#REF!+#REF!+#REF!+#REF!+#REF!+#REF!+#REF!+#REF!</f>
        <v>#REF!</v>
      </c>
      <c r="N301" s="123" t="e">
        <f>#REF!+#REF!+#REF!+#REF!+#REF!+#REF!+#REF!+#REF!+#REF!+#REF!+#REF!+#REF!+#REF!</f>
        <v>#REF!</v>
      </c>
      <c r="O301" s="123" t="e">
        <f>#REF!+#REF!+#REF!+#REF!+#REF!+#REF!+#REF!+#REF!+#REF!+#REF!+#REF!+#REF!+#REF!</f>
        <v>#REF!</v>
      </c>
      <c r="P301" s="123" t="e">
        <f>#REF!+#REF!+#REF!+#REF!+#REF!+#REF!+#REF!+#REF!+#REF!+#REF!+#REF!+#REF!+#REF!</f>
        <v>#REF!</v>
      </c>
      <c r="Q301" s="123" t="e">
        <f>#REF!+#REF!+#REF!+#REF!+#REF!+#REF!+#REF!+#REF!+#REF!+#REF!+#REF!+#REF!+#REF!</f>
        <v>#REF!</v>
      </c>
      <c r="R301" s="123" t="e">
        <f>#REF!+#REF!+#REF!+#REF!+#REF!+#REF!+#REF!+#REF!+#REF!+#REF!+#REF!+#REF!+#REF!</f>
        <v>#REF!</v>
      </c>
      <c r="S301" s="123" t="e">
        <f>#REF!+#REF!+#REF!+#REF!+#REF!+#REF!+#REF!+#REF!+#REF!+#REF!+#REF!+#REF!+#REF!</f>
        <v>#REF!</v>
      </c>
      <c r="T301" s="123" t="e">
        <f>#REF!+#REF!+#REF!+#REF!+#REF!+#REF!+#REF!+#REF!+#REF!+#REF!+#REF!+#REF!+#REF!</f>
        <v>#REF!</v>
      </c>
      <c r="U301" s="123" t="e">
        <f>#REF!+#REF!+#REF!+#REF!+#REF!+#REF!+#REF!+#REF!+#REF!+#REF!+#REF!+#REF!+#REF!</f>
        <v>#REF!</v>
      </c>
      <c r="V301" s="123" t="e">
        <f>#REF!+#REF!+#REF!+#REF!+#REF!+#REF!+#REF!+#REF!+#REF!+#REF!+#REF!+#REF!+#REF!</f>
        <v>#REF!</v>
      </c>
      <c r="W301" s="123" t="e">
        <f>#REF!+#REF!+#REF!+#REF!+#REF!+#REF!+#REF!+#REF!+#REF!+#REF!+#REF!+#REF!+#REF!</f>
        <v>#REF!</v>
      </c>
      <c r="X301" s="123" t="e">
        <f>#REF!+#REF!+#REF!+#REF!+#REF!+#REF!+#REF!+#REF!+#REF!+#REF!+#REF!+#REF!+#REF!</f>
        <v>#REF!</v>
      </c>
      <c r="Y301" s="123" t="e">
        <f>#REF!+#REF!+#REF!+#REF!+#REF!+#REF!+#REF!+#REF!+#REF!+#REF!+#REF!+#REF!+#REF!</f>
        <v>#REF!</v>
      </c>
      <c r="Z301" s="123" t="e">
        <f>#REF!+#REF!+#REF!+#REF!+#REF!+#REF!+#REF!+#REF!+#REF!+#REF!+#REF!+#REF!+#REF!</f>
        <v>#REF!</v>
      </c>
      <c r="AA301" s="123" t="e">
        <f>#REF!+#REF!+#REF!+#REF!+#REF!+#REF!+#REF!+#REF!+#REF!+#REF!+#REF!+#REF!+#REF!</f>
        <v>#REF!</v>
      </c>
      <c r="AB301" s="123" t="e">
        <f>#REF!+#REF!+#REF!+#REF!+#REF!+#REF!+#REF!+#REF!+#REF!+#REF!+#REF!+#REF!+#REF!</f>
        <v>#REF!</v>
      </c>
      <c r="AC301" s="123" t="e">
        <f>#REF!+#REF!+#REF!+#REF!+#REF!+#REF!+#REF!+#REF!+#REF!+#REF!+#REF!+#REF!+#REF!</f>
        <v>#REF!</v>
      </c>
      <c r="AD301" s="123" t="e">
        <f>#REF!+#REF!+#REF!+#REF!+#REF!+#REF!+#REF!+#REF!+#REF!+#REF!+#REF!+#REF!+#REF!</f>
        <v>#REF!</v>
      </c>
      <c r="AE301" s="123" t="e">
        <f>#REF!+#REF!+#REF!+#REF!+#REF!+#REF!+#REF!+#REF!+#REF!+#REF!+#REF!+#REF!+#REF!</f>
        <v>#REF!</v>
      </c>
      <c r="AF301" s="123" t="e">
        <f>#REF!+#REF!+#REF!+#REF!+#REF!+#REF!+#REF!+#REF!+#REF!+#REF!+#REF!+#REF!+#REF!</f>
        <v>#REF!</v>
      </c>
      <c r="AG301" s="123" t="e">
        <f>#REF!+#REF!+#REF!+#REF!+#REF!+#REF!+#REF!+#REF!+#REF!+#REF!+#REF!+#REF!+#REF!</f>
        <v>#REF!</v>
      </c>
      <c r="AH301" s="123" t="e">
        <f>#REF!+#REF!+#REF!+#REF!+#REF!+#REF!+#REF!+#REF!+#REF!+#REF!+#REF!+#REF!+#REF!</f>
        <v>#REF!</v>
      </c>
      <c r="AI301" s="123" t="e">
        <f>#REF!+#REF!+#REF!+#REF!+#REF!+#REF!+#REF!+#REF!+#REF!+#REF!+#REF!+#REF!+#REF!</f>
        <v>#REF!</v>
      </c>
      <c r="AJ301" s="123" t="e">
        <f>#REF!+#REF!+#REF!+#REF!+#REF!+#REF!+#REF!+#REF!+#REF!+#REF!+#REF!+#REF!+#REF!</f>
        <v>#REF!</v>
      </c>
      <c r="AK301" s="123" t="e">
        <f>#REF!+#REF!+#REF!+#REF!+#REF!+#REF!+#REF!+#REF!+#REF!+#REF!+#REF!+#REF!+#REF!</f>
        <v>#REF!</v>
      </c>
      <c r="AL301" s="123" t="e">
        <f>#REF!+#REF!+#REF!+#REF!+#REF!+#REF!+#REF!+#REF!+#REF!+#REF!+#REF!+#REF!+#REF!</f>
        <v>#REF!</v>
      </c>
      <c r="AM301" s="123" t="e">
        <f>#REF!+#REF!+#REF!+#REF!+#REF!+#REF!+#REF!+#REF!+#REF!+#REF!+#REF!+#REF!+#REF!</f>
        <v>#REF!</v>
      </c>
      <c r="AN301" s="123" t="e">
        <f>#REF!+#REF!+#REF!+#REF!+#REF!+#REF!+#REF!+#REF!+#REF!+#REF!+#REF!+#REF!+#REF!</f>
        <v>#REF!</v>
      </c>
      <c r="AO301" s="123" t="e">
        <f>#REF!+#REF!+#REF!+#REF!+#REF!+#REF!+#REF!+#REF!+#REF!+#REF!+#REF!+#REF!+#REF!</f>
        <v>#REF!</v>
      </c>
      <c r="AP301" s="123" t="e">
        <f>#REF!+#REF!+#REF!+#REF!+#REF!+#REF!+#REF!+#REF!+#REF!+#REF!+#REF!+#REF!+#REF!</f>
        <v>#REF!</v>
      </c>
      <c r="AQ301" s="123" t="e">
        <f>#REF!+#REF!+#REF!+#REF!+#REF!+#REF!+#REF!+#REF!+#REF!+#REF!+#REF!+#REF!+#REF!</f>
        <v>#REF!</v>
      </c>
      <c r="AR301" s="123" t="e">
        <f>#REF!+#REF!+#REF!+#REF!+#REF!+#REF!+#REF!+#REF!+#REF!+#REF!+#REF!+#REF!+#REF!</f>
        <v>#REF!</v>
      </c>
    </row>
    <row r="302" spans="4:104" ht="13" x14ac:dyDescent="0.3">
      <c r="D302" s="729" t="s">
        <v>616</v>
      </c>
      <c r="E302" s="123" t="e">
        <f>#REF!+#REF!+#REF!+#REF!+#REF!+#REF!+#REF!+#REF!+#REF!+#REF!+#REF!+#REF!+#REF!</f>
        <v>#REF!</v>
      </c>
      <c r="F302" s="123" t="e">
        <f>#REF!+#REF!+#REF!+#REF!+#REF!+#REF!+#REF!+#REF!+#REF!+#REF!+#REF!+#REF!+#REF!</f>
        <v>#REF!</v>
      </c>
      <c r="G302" s="123" t="e">
        <f>#REF!+#REF!+#REF!+#REF!+#REF!+#REF!+#REF!+#REF!+#REF!+#REF!+#REF!+#REF!+#REF!</f>
        <v>#REF!</v>
      </c>
      <c r="H302" s="123" t="e">
        <f>#REF!+#REF!+#REF!+#REF!+#REF!+#REF!+#REF!+#REF!+#REF!+#REF!+#REF!+#REF!+#REF!</f>
        <v>#REF!</v>
      </c>
      <c r="I302" s="123" t="e">
        <f>#REF!+#REF!+#REF!+#REF!+#REF!+#REF!+#REF!+#REF!+#REF!+#REF!+#REF!+#REF!+#REF!</f>
        <v>#REF!</v>
      </c>
      <c r="J302" s="123" t="e">
        <f>#REF!+#REF!+#REF!+#REF!+#REF!+#REF!+#REF!+#REF!+#REF!+#REF!+#REF!+#REF!+#REF!</f>
        <v>#REF!</v>
      </c>
      <c r="K302" s="123" t="e">
        <f>#REF!+#REF!+#REF!+#REF!+#REF!+#REF!+#REF!+#REF!+#REF!+#REF!+#REF!+#REF!+#REF!</f>
        <v>#REF!</v>
      </c>
      <c r="L302" s="123" t="e">
        <f>#REF!+#REF!+#REF!+#REF!+#REF!+#REF!+#REF!+#REF!+#REF!+#REF!+#REF!+#REF!+#REF!</f>
        <v>#REF!</v>
      </c>
      <c r="M302" s="123" t="e">
        <f>#REF!+#REF!+#REF!+#REF!+#REF!+#REF!+#REF!+#REF!+#REF!+#REF!+#REF!+#REF!+#REF!</f>
        <v>#REF!</v>
      </c>
      <c r="N302" s="123" t="e">
        <f>#REF!+#REF!+#REF!+#REF!+#REF!+#REF!+#REF!+#REF!+#REF!+#REF!+#REF!+#REF!+#REF!</f>
        <v>#REF!</v>
      </c>
      <c r="O302" s="123" t="e">
        <f>#REF!+#REF!+#REF!+#REF!+#REF!+#REF!+#REF!+#REF!+#REF!+#REF!+#REF!+#REF!+#REF!</f>
        <v>#REF!</v>
      </c>
      <c r="P302" s="123" t="e">
        <f>#REF!+#REF!+#REF!+#REF!+#REF!+#REF!+#REF!+#REF!+#REF!+#REF!+#REF!+#REF!+#REF!</f>
        <v>#REF!</v>
      </c>
      <c r="Q302" s="123" t="e">
        <f>#REF!+#REF!+#REF!+#REF!+#REF!+#REF!+#REF!+#REF!+#REF!+#REF!+#REF!+#REF!+#REF!</f>
        <v>#REF!</v>
      </c>
      <c r="R302" s="123" t="e">
        <f>#REF!+#REF!+#REF!+#REF!+#REF!+#REF!+#REF!+#REF!+#REF!+#REF!+#REF!+#REF!+#REF!</f>
        <v>#REF!</v>
      </c>
      <c r="S302" s="123" t="e">
        <f>#REF!+#REF!+#REF!+#REF!+#REF!+#REF!+#REF!+#REF!+#REF!+#REF!+#REF!+#REF!+#REF!</f>
        <v>#REF!</v>
      </c>
      <c r="T302" s="123" t="e">
        <f>#REF!+#REF!+#REF!+#REF!+#REF!+#REF!+#REF!+#REF!+#REF!+#REF!+#REF!+#REF!+#REF!</f>
        <v>#REF!</v>
      </c>
      <c r="U302" s="123" t="e">
        <f>#REF!+#REF!+#REF!+#REF!+#REF!+#REF!+#REF!+#REF!+#REF!+#REF!+#REF!+#REF!+#REF!</f>
        <v>#REF!</v>
      </c>
      <c r="V302" s="123" t="e">
        <f>#REF!+#REF!+#REF!+#REF!+#REF!+#REF!+#REF!+#REF!+#REF!+#REF!+#REF!+#REF!+#REF!</f>
        <v>#REF!</v>
      </c>
      <c r="W302" s="123" t="e">
        <f>#REF!+#REF!+#REF!+#REF!+#REF!+#REF!+#REF!+#REF!+#REF!+#REF!+#REF!+#REF!+#REF!</f>
        <v>#REF!</v>
      </c>
      <c r="X302" s="123" t="e">
        <f>#REF!+#REF!+#REF!+#REF!+#REF!+#REF!+#REF!+#REF!+#REF!+#REF!+#REF!+#REF!+#REF!</f>
        <v>#REF!</v>
      </c>
      <c r="Y302" s="123" t="e">
        <f>#REF!+#REF!+#REF!+#REF!+#REF!+#REF!+#REF!+#REF!+#REF!+#REF!+#REF!+#REF!+#REF!</f>
        <v>#REF!</v>
      </c>
      <c r="Z302" s="123" t="e">
        <f>#REF!+#REF!+#REF!+#REF!+#REF!+#REF!+#REF!+#REF!+#REF!+#REF!+#REF!+#REF!+#REF!</f>
        <v>#REF!</v>
      </c>
      <c r="AA302" s="123" t="e">
        <f>#REF!+#REF!+#REF!+#REF!+#REF!+#REF!+#REF!+#REF!+#REF!+#REF!+#REF!+#REF!+#REF!</f>
        <v>#REF!</v>
      </c>
      <c r="AB302" s="123" t="e">
        <f>#REF!+#REF!+#REF!+#REF!+#REF!+#REF!+#REF!+#REF!+#REF!+#REF!+#REF!+#REF!+#REF!</f>
        <v>#REF!</v>
      </c>
      <c r="AC302" s="123" t="e">
        <f>#REF!+#REF!+#REF!+#REF!+#REF!+#REF!+#REF!+#REF!+#REF!+#REF!+#REF!+#REF!+#REF!</f>
        <v>#REF!</v>
      </c>
      <c r="AD302" s="123" t="e">
        <f>#REF!+#REF!+#REF!+#REF!+#REF!+#REF!+#REF!+#REF!+#REF!+#REF!+#REF!+#REF!+#REF!</f>
        <v>#REF!</v>
      </c>
      <c r="AE302" s="123" t="e">
        <f>#REF!+#REF!+#REF!+#REF!+#REF!+#REF!+#REF!+#REF!+#REF!+#REF!+#REF!+#REF!+#REF!</f>
        <v>#REF!</v>
      </c>
      <c r="AF302" s="123" t="e">
        <f>#REF!+#REF!+#REF!+#REF!+#REF!+#REF!+#REF!+#REF!+#REF!+#REF!+#REF!+#REF!+#REF!</f>
        <v>#REF!</v>
      </c>
      <c r="AG302" s="123" t="e">
        <f>#REF!+#REF!+#REF!+#REF!+#REF!+#REF!+#REF!+#REF!+#REF!+#REF!+#REF!+#REF!+#REF!</f>
        <v>#REF!</v>
      </c>
      <c r="AH302" s="123" t="e">
        <f>#REF!+#REF!+#REF!+#REF!+#REF!+#REF!+#REF!+#REF!+#REF!+#REF!+#REF!+#REF!+#REF!</f>
        <v>#REF!</v>
      </c>
      <c r="AI302" s="123" t="e">
        <f>#REF!+#REF!+#REF!+#REF!+#REF!+#REF!+#REF!+#REF!+#REF!+#REF!+#REF!+#REF!+#REF!</f>
        <v>#REF!</v>
      </c>
      <c r="AJ302" s="123" t="e">
        <f>#REF!+#REF!+#REF!+#REF!+#REF!+#REF!+#REF!+#REF!+#REF!+#REF!+#REF!+#REF!+#REF!</f>
        <v>#REF!</v>
      </c>
      <c r="AK302" s="123" t="e">
        <f>#REF!+#REF!+#REF!+#REF!+#REF!+#REF!+#REF!+#REF!+#REF!+#REF!+#REF!+#REF!+#REF!</f>
        <v>#REF!</v>
      </c>
      <c r="AL302" s="123" t="e">
        <f>#REF!+#REF!+#REF!+#REF!+#REF!+#REF!+#REF!+#REF!+#REF!+#REF!+#REF!+#REF!+#REF!</f>
        <v>#REF!</v>
      </c>
      <c r="AM302" s="123" t="e">
        <f>#REF!+#REF!+#REF!+#REF!+#REF!+#REF!+#REF!+#REF!+#REF!+#REF!+#REF!+#REF!+#REF!</f>
        <v>#REF!</v>
      </c>
      <c r="AN302" s="123" t="e">
        <f>#REF!+#REF!+#REF!+#REF!+#REF!+#REF!+#REF!+#REF!+#REF!+#REF!+#REF!+#REF!+#REF!</f>
        <v>#REF!</v>
      </c>
      <c r="AO302" s="123" t="e">
        <f>#REF!+#REF!+#REF!+#REF!+#REF!+#REF!+#REF!+#REF!+#REF!+#REF!+#REF!+#REF!+#REF!</f>
        <v>#REF!</v>
      </c>
      <c r="AP302" s="123" t="e">
        <f>#REF!+#REF!+#REF!+#REF!+#REF!+#REF!+#REF!+#REF!+#REF!+#REF!+#REF!+#REF!+#REF!</f>
        <v>#REF!</v>
      </c>
      <c r="AQ302" s="123" t="e">
        <f>#REF!+#REF!+#REF!+#REF!+#REF!+#REF!+#REF!+#REF!+#REF!+#REF!+#REF!+#REF!+#REF!</f>
        <v>#REF!</v>
      </c>
      <c r="AR302" s="123" t="e">
        <f>#REF!+#REF!+#REF!+#REF!+#REF!+#REF!+#REF!+#REF!+#REF!+#REF!+#REF!+#REF!+#REF!</f>
        <v>#REF!</v>
      </c>
    </row>
    <row r="303" spans="4:104" x14ac:dyDescent="0.25">
      <c r="D303" s="43" t="s">
        <v>617</v>
      </c>
      <c r="E303" s="123" t="e">
        <f>#REF!+#REF!+#REF!+#REF!+#REF!+#REF!+#REF!+#REF!+#REF!+#REF!+#REF!+#REF!+#REF!+#REF!</f>
        <v>#REF!</v>
      </c>
      <c r="F303" s="123" t="e">
        <f>#REF!+#REF!+#REF!+#REF!+#REF!+#REF!+#REF!+#REF!+#REF!+#REF!+#REF!+#REF!+#REF!+#REF!</f>
        <v>#REF!</v>
      </c>
      <c r="G303" s="123" t="e">
        <f>#REF!+#REF!+#REF!+#REF!+#REF!+#REF!+#REF!+#REF!+#REF!+#REF!+#REF!+#REF!+#REF!+#REF!</f>
        <v>#REF!</v>
      </c>
      <c r="H303" s="123" t="e">
        <f>#REF!+#REF!+#REF!+#REF!+#REF!+#REF!+#REF!+#REF!+#REF!+#REF!+#REF!+#REF!+#REF!+#REF!</f>
        <v>#REF!</v>
      </c>
      <c r="I303" s="123" t="e">
        <f>#REF!+#REF!+#REF!+#REF!+#REF!+#REF!+#REF!+#REF!+#REF!+#REF!+#REF!+#REF!+#REF!+#REF!</f>
        <v>#REF!</v>
      </c>
      <c r="J303" s="123" t="e">
        <f>#REF!+#REF!+#REF!+#REF!+#REF!+#REF!+#REF!+#REF!+#REF!+#REF!+#REF!+#REF!+#REF!+#REF!</f>
        <v>#REF!</v>
      </c>
      <c r="K303" s="123" t="e">
        <f>#REF!+#REF!+#REF!+#REF!+#REF!+#REF!+#REF!+#REF!+#REF!+#REF!+#REF!+#REF!+#REF!+#REF!</f>
        <v>#REF!</v>
      </c>
      <c r="L303" s="123" t="e">
        <f>#REF!+#REF!+#REF!+#REF!+#REF!+#REF!+#REF!+#REF!+#REF!+#REF!+#REF!+#REF!+#REF!+#REF!</f>
        <v>#REF!</v>
      </c>
      <c r="M303" s="123" t="e">
        <f>#REF!+#REF!+#REF!+#REF!+#REF!+#REF!+#REF!+#REF!+#REF!+#REF!+#REF!+#REF!+#REF!+#REF!</f>
        <v>#REF!</v>
      </c>
      <c r="N303" s="123" t="e">
        <f>#REF!+#REF!+#REF!+#REF!+#REF!+#REF!+#REF!+#REF!+#REF!+#REF!+#REF!+#REF!+#REF!+#REF!</f>
        <v>#REF!</v>
      </c>
      <c r="O303" s="123" t="e">
        <f>#REF!+#REF!+#REF!+#REF!+#REF!+#REF!+#REF!+#REF!+#REF!+#REF!+#REF!+#REF!+#REF!+#REF!</f>
        <v>#REF!</v>
      </c>
      <c r="P303" s="123" t="e">
        <f>#REF!+#REF!+#REF!+#REF!+#REF!+#REF!+#REF!+#REF!+#REF!+#REF!+#REF!+#REF!+#REF!+#REF!</f>
        <v>#REF!</v>
      </c>
      <c r="Q303" s="123" t="e">
        <f>#REF!+#REF!+#REF!+#REF!+#REF!+#REF!+#REF!+#REF!+#REF!+#REF!+#REF!+#REF!+#REF!+#REF!</f>
        <v>#REF!</v>
      </c>
      <c r="R303" s="123" t="e">
        <f>#REF!+#REF!+#REF!+#REF!+#REF!+#REF!+#REF!+#REF!+#REF!+#REF!+#REF!+#REF!+#REF!+#REF!</f>
        <v>#REF!</v>
      </c>
      <c r="S303" s="123" t="e">
        <f>#REF!+#REF!+#REF!+#REF!+#REF!+#REF!+#REF!+#REF!+#REF!+#REF!+#REF!+#REF!+#REF!+#REF!</f>
        <v>#REF!</v>
      </c>
      <c r="T303" s="123" t="e">
        <f>#REF!+#REF!+#REF!+#REF!+#REF!+#REF!+#REF!+#REF!+#REF!+#REF!+#REF!+#REF!+#REF!+#REF!</f>
        <v>#REF!</v>
      </c>
      <c r="U303" s="123" t="e">
        <f>#REF!+#REF!+#REF!+#REF!+#REF!+#REF!+#REF!+#REF!+#REF!+#REF!+#REF!+#REF!+#REF!+#REF!</f>
        <v>#REF!</v>
      </c>
      <c r="V303" s="123" t="e">
        <f>#REF!+#REF!+#REF!+#REF!+#REF!+#REF!+#REF!+#REF!+#REF!+#REF!+#REF!+#REF!+#REF!+#REF!</f>
        <v>#REF!</v>
      </c>
      <c r="W303" s="123" t="e">
        <f>#REF!+#REF!+#REF!+#REF!+#REF!+#REF!+#REF!+#REF!+#REF!+#REF!+#REF!+#REF!+#REF!+#REF!</f>
        <v>#REF!</v>
      </c>
      <c r="X303" s="123" t="e">
        <f>#REF!+#REF!+#REF!+#REF!+#REF!+#REF!+#REF!+#REF!+#REF!+#REF!+#REF!+#REF!+#REF!+#REF!</f>
        <v>#REF!</v>
      </c>
      <c r="Y303" s="123" t="e">
        <f>#REF!+#REF!+#REF!+#REF!+#REF!+#REF!+#REF!+#REF!+#REF!+#REF!+#REF!+#REF!+#REF!+#REF!</f>
        <v>#REF!</v>
      </c>
      <c r="Z303" s="123" t="e">
        <f>#REF!+#REF!+#REF!+#REF!+#REF!+#REF!+#REF!+#REF!+#REF!+#REF!+#REF!+#REF!+#REF!+#REF!</f>
        <v>#REF!</v>
      </c>
      <c r="AA303" s="123" t="e">
        <f>#REF!+#REF!+#REF!+#REF!+#REF!+#REF!+#REF!+#REF!+#REF!+#REF!+#REF!+#REF!+#REF!+#REF!</f>
        <v>#REF!</v>
      </c>
      <c r="AB303" s="123" t="e">
        <f>#REF!+#REF!+#REF!+#REF!+#REF!+#REF!+#REF!+#REF!+#REF!+#REF!+#REF!+#REF!+#REF!+#REF!</f>
        <v>#REF!</v>
      </c>
      <c r="AC303" s="123" t="e">
        <f>#REF!+#REF!+#REF!+#REF!+#REF!+#REF!+#REF!+#REF!+#REF!+#REF!+#REF!+#REF!+#REF!+#REF!</f>
        <v>#REF!</v>
      </c>
      <c r="AD303" s="123" t="e">
        <f>#REF!+#REF!+#REF!+#REF!+#REF!+#REF!+#REF!+#REF!+#REF!+#REF!+#REF!+#REF!+#REF!+#REF!</f>
        <v>#REF!</v>
      </c>
      <c r="AE303" s="123" t="e">
        <f>#REF!+#REF!+#REF!+#REF!+#REF!+#REF!+#REF!+#REF!+#REF!+#REF!+#REF!+#REF!+#REF!+#REF!</f>
        <v>#REF!</v>
      </c>
      <c r="AF303" s="123" t="e">
        <f>#REF!+#REF!+#REF!+#REF!+#REF!+#REF!+#REF!+#REF!+#REF!+#REF!+#REF!+#REF!+#REF!+#REF!</f>
        <v>#REF!</v>
      </c>
      <c r="AG303" s="123" t="e">
        <f>#REF!+#REF!+#REF!+#REF!+#REF!+#REF!+#REF!+#REF!+#REF!+#REF!+#REF!+#REF!+#REF!+#REF!</f>
        <v>#REF!</v>
      </c>
      <c r="AH303" s="123" t="e">
        <f>#REF!+#REF!+#REF!+#REF!+#REF!+#REF!+#REF!+#REF!+#REF!+#REF!+#REF!+#REF!+#REF!+#REF!</f>
        <v>#REF!</v>
      </c>
      <c r="AI303" s="123" t="e">
        <f>#REF!+#REF!+#REF!+#REF!+#REF!+#REF!+#REF!+#REF!+#REF!+#REF!+#REF!+#REF!+#REF!+#REF!</f>
        <v>#REF!</v>
      </c>
      <c r="AJ303" s="123" t="e">
        <f>#REF!+#REF!+#REF!+#REF!+#REF!+#REF!+#REF!+#REF!+#REF!+#REF!+#REF!+#REF!+#REF!+#REF!</f>
        <v>#REF!</v>
      </c>
      <c r="AK303" s="123" t="e">
        <f>#REF!+#REF!+#REF!+#REF!+#REF!+#REF!+#REF!+#REF!+#REF!+#REF!+#REF!+#REF!+#REF!+#REF!</f>
        <v>#REF!</v>
      </c>
      <c r="AL303" s="123" t="e">
        <f>#REF!+#REF!+#REF!+#REF!+#REF!+#REF!+#REF!+#REF!+#REF!+#REF!+#REF!+#REF!+#REF!+#REF!</f>
        <v>#REF!</v>
      </c>
      <c r="AM303" s="123" t="e">
        <f>#REF!+#REF!+#REF!+#REF!+#REF!+#REF!+#REF!+#REF!+#REF!+#REF!+#REF!+#REF!+#REF!+#REF!</f>
        <v>#REF!</v>
      </c>
      <c r="AN303" s="123" t="e">
        <f>#REF!+#REF!+#REF!+#REF!+#REF!+#REF!+#REF!+#REF!+#REF!+#REF!+#REF!+#REF!+#REF!+#REF!</f>
        <v>#REF!</v>
      </c>
      <c r="AO303" s="123" t="e">
        <f>#REF!+#REF!+#REF!+#REF!+#REF!+#REF!+#REF!+#REF!+#REF!+#REF!+#REF!+#REF!+#REF!+#REF!</f>
        <v>#REF!</v>
      </c>
      <c r="AP303" s="123" t="e">
        <f>#REF!+#REF!+#REF!+#REF!+#REF!+#REF!+#REF!+#REF!+#REF!+#REF!+#REF!+#REF!+#REF!+#REF!</f>
        <v>#REF!</v>
      </c>
      <c r="AQ303" s="123" t="e">
        <f>#REF!+#REF!+#REF!+#REF!+#REF!+#REF!+#REF!+#REF!+#REF!+#REF!+#REF!+#REF!+#REF!+#REF!</f>
        <v>#REF!</v>
      </c>
      <c r="AR303" s="123" t="e">
        <f>#REF!+#REF!+#REF!+#REF!+#REF!+#REF!+#REF!+#REF!+#REF!+#REF!+#REF!+#REF!+#REF!+#REF!</f>
        <v>#REF!</v>
      </c>
    </row>
    <row r="306" spans="4:104" ht="13" thickBot="1" x14ac:dyDescent="0.3"/>
    <row r="307" spans="4:104" ht="15" thickBot="1" x14ac:dyDescent="0.4">
      <c r="E307" s="412" t="s">
        <v>461</v>
      </c>
      <c r="F307" s="134" t="s">
        <v>465</v>
      </c>
      <c r="G307" s="134" t="s">
        <v>462</v>
      </c>
      <c r="H307" s="134" t="s">
        <v>463</v>
      </c>
      <c r="I307" s="134" t="s">
        <v>206</v>
      </c>
      <c r="J307" s="134" t="s">
        <v>464</v>
      </c>
      <c r="K307" s="134" t="s">
        <v>442</v>
      </c>
      <c r="L307" s="141">
        <v>1</v>
      </c>
      <c r="M307" s="43">
        <v>2</v>
      </c>
      <c r="N307" s="43">
        <v>3</v>
      </c>
      <c r="O307" s="43">
        <f>N307+0.0000001</f>
        <v>3.0000000999999998</v>
      </c>
      <c r="P307" s="43">
        <v>4</v>
      </c>
      <c r="Q307" s="43">
        <v>5</v>
      </c>
      <c r="R307" s="43">
        <f>Q307+0.0000001</f>
        <v>5.0000001000000003</v>
      </c>
      <c r="S307" s="43">
        <v>6</v>
      </c>
      <c r="T307" s="43">
        <v>7</v>
      </c>
      <c r="U307" s="43">
        <v>8</v>
      </c>
      <c r="V307" s="43">
        <f>U307+0.0000001</f>
        <v>8.0000000999999994</v>
      </c>
      <c r="W307" s="43">
        <v>9</v>
      </c>
      <c r="X307" s="43">
        <v>10</v>
      </c>
      <c r="Y307" s="43">
        <v>11</v>
      </c>
      <c r="Z307" s="43">
        <v>12</v>
      </c>
      <c r="AA307" s="43">
        <v>13</v>
      </c>
      <c r="AB307" s="43">
        <v>14</v>
      </c>
      <c r="AC307" s="43">
        <v>15</v>
      </c>
      <c r="AD307" s="43">
        <v>16</v>
      </c>
      <c r="AE307" s="43">
        <v>17</v>
      </c>
      <c r="AF307" s="43">
        <v>18</v>
      </c>
      <c r="AG307" s="43">
        <v>19</v>
      </c>
      <c r="AH307" s="43">
        <v>20</v>
      </c>
      <c r="AI307" s="43">
        <v>21</v>
      </c>
      <c r="AJ307" s="43">
        <v>22</v>
      </c>
      <c r="AK307" s="43">
        <v>23</v>
      </c>
      <c r="AL307" s="43">
        <v>24</v>
      </c>
      <c r="AM307" s="43">
        <v>25</v>
      </c>
      <c r="AN307" s="43">
        <v>26</v>
      </c>
      <c r="AO307" s="43">
        <v>27</v>
      </c>
      <c r="AP307" s="43">
        <v>28</v>
      </c>
      <c r="AQ307" s="43">
        <v>29</v>
      </c>
      <c r="AR307" s="46">
        <v>30</v>
      </c>
      <c r="AS307" s="287">
        <v>31</v>
      </c>
      <c r="AT307" s="287">
        <v>32</v>
      </c>
      <c r="AU307" s="287">
        <v>33</v>
      </c>
      <c r="AV307" s="287">
        <v>34</v>
      </c>
      <c r="AW307" s="287">
        <v>35</v>
      </c>
      <c r="AX307" s="287">
        <v>36</v>
      </c>
      <c r="AY307" s="287">
        <v>37</v>
      </c>
      <c r="AZ307" s="287">
        <v>38</v>
      </c>
      <c r="BA307" s="287">
        <v>39</v>
      </c>
      <c r="BB307" s="287">
        <v>40</v>
      </c>
      <c r="BC307" s="287">
        <v>41</v>
      </c>
      <c r="BD307" s="287">
        <v>42</v>
      </c>
      <c r="BE307" s="287">
        <v>43</v>
      </c>
      <c r="BF307" s="287">
        <v>44</v>
      </c>
      <c r="BG307" s="287">
        <v>45</v>
      </c>
      <c r="BH307" s="287">
        <v>46</v>
      </c>
      <c r="BI307" s="287">
        <v>47</v>
      </c>
      <c r="BJ307" s="287">
        <v>48</v>
      </c>
      <c r="BK307" s="287">
        <v>49</v>
      </c>
      <c r="BL307" s="287">
        <v>50</v>
      </c>
      <c r="BM307" s="287">
        <v>51</v>
      </c>
      <c r="BN307" s="287">
        <v>52</v>
      </c>
      <c r="BO307" s="287">
        <v>53</v>
      </c>
      <c r="BP307" s="287">
        <v>54</v>
      </c>
      <c r="BQ307" s="287">
        <v>55</v>
      </c>
      <c r="BR307" s="287">
        <v>56</v>
      </c>
      <c r="BS307" s="287">
        <v>57</v>
      </c>
      <c r="BT307" s="287">
        <v>58</v>
      </c>
      <c r="BU307" s="287">
        <v>59</v>
      </c>
      <c r="BV307" s="287">
        <v>60</v>
      </c>
      <c r="BW307" s="287">
        <v>61</v>
      </c>
      <c r="BX307" s="287">
        <v>62</v>
      </c>
      <c r="BY307" s="287">
        <v>63</v>
      </c>
      <c r="BZ307" s="287">
        <v>64</v>
      </c>
      <c r="CA307" s="287">
        <v>65</v>
      </c>
      <c r="CB307" s="287">
        <v>66</v>
      </c>
      <c r="CC307" s="287">
        <v>67</v>
      </c>
      <c r="CD307" s="287">
        <v>68</v>
      </c>
      <c r="CE307" s="287">
        <v>69</v>
      </c>
      <c r="CF307" s="287">
        <v>70</v>
      </c>
      <c r="CG307" s="287">
        <v>71</v>
      </c>
      <c r="CH307" s="287">
        <v>72</v>
      </c>
      <c r="CI307" s="287">
        <v>73</v>
      </c>
      <c r="CJ307" s="287">
        <v>74</v>
      </c>
      <c r="CK307" s="287">
        <v>75</v>
      </c>
      <c r="CL307" s="287">
        <v>76</v>
      </c>
      <c r="CM307" s="287">
        <v>77</v>
      </c>
      <c r="CN307" s="287">
        <v>78</v>
      </c>
      <c r="CO307" s="287">
        <v>79</v>
      </c>
      <c r="CP307" s="287">
        <v>80</v>
      </c>
      <c r="CQ307" s="287">
        <v>81</v>
      </c>
      <c r="CR307" s="287">
        <v>82</v>
      </c>
      <c r="CS307" s="287">
        <v>83</v>
      </c>
      <c r="CT307" s="287">
        <v>84</v>
      </c>
      <c r="CU307" s="287">
        <v>85</v>
      </c>
      <c r="CV307" s="287">
        <v>86</v>
      </c>
      <c r="CW307" s="287">
        <v>87</v>
      </c>
      <c r="CX307" s="287">
        <v>88</v>
      </c>
      <c r="CY307" s="287">
        <v>89</v>
      </c>
      <c r="CZ307" s="287">
        <v>90</v>
      </c>
    </row>
    <row r="308" spans="4:104" x14ac:dyDescent="0.25">
      <c r="D308" s="43" t="s">
        <v>544</v>
      </c>
      <c r="E308" s="121">
        <f>E15+E35+E36+E37+E29</f>
        <v>2002.5813680555555</v>
      </c>
      <c r="F308" s="121">
        <f t="shared" ref="F308:BQ308" si="151">F15+F35+F36+F37+F29</f>
        <v>2002.5813680555555</v>
      </c>
      <c r="G308" s="121">
        <f t="shared" si="151"/>
        <v>2.5813680555555556</v>
      </c>
      <c r="H308" s="121">
        <f t="shared" si="151"/>
        <v>2.5813680555555556</v>
      </c>
      <c r="I308" s="121">
        <f t="shared" si="151"/>
        <v>2.5813680555555556</v>
      </c>
      <c r="J308" s="121">
        <f t="shared" si="151"/>
        <v>2.5813680555555556</v>
      </c>
      <c r="K308" s="121">
        <f t="shared" si="151"/>
        <v>2.5813680555555556</v>
      </c>
      <c r="L308" s="121">
        <f t="shared" si="151"/>
        <v>2.5813680555555556</v>
      </c>
      <c r="M308" s="121">
        <f t="shared" si="151"/>
        <v>2.5813680555555556</v>
      </c>
      <c r="N308" s="121">
        <f t="shared" si="151"/>
        <v>2.5813680555555556</v>
      </c>
      <c r="O308" s="121">
        <f t="shared" si="151"/>
        <v>2.5813680555555556</v>
      </c>
      <c r="P308" s="121">
        <f t="shared" si="151"/>
        <v>2.5813680555555556</v>
      </c>
      <c r="Q308" s="121">
        <f t="shared" si="151"/>
        <v>2.5813680555555556</v>
      </c>
      <c r="R308" s="121">
        <f t="shared" si="151"/>
        <v>2.5813680555555556</v>
      </c>
      <c r="S308" s="121">
        <f t="shared" si="151"/>
        <v>2.5813680555555556</v>
      </c>
      <c r="T308" s="121">
        <f t="shared" si="151"/>
        <v>2.5813680555555556</v>
      </c>
      <c r="U308" s="121">
        <f t="shared" si="151"/>
        <v>2.5813680555555556</v>
      </c>
      <c r="V308" s="121">
        <f t="shared" si="151"/>
        <v>2.5813680555555556</v>
      </c>
      <c r="W308" s="121">
        <f t="shared" si="151"/>
        <v>2.5813680555555556</v>
      </c>
      <c r="X308" s="121">
        <f t="shared" si="151"/>
        <v>2.5813680555555556</v>
      </c>
      <c r="Y308" s="121">
        <f t="shared" si="151"/>
        <v>2.5813680555555556</v>
      </c>
      <c r="Z308" s="121">
        <f t="shared" si="151"/>
        <v>2.5813680555555556</v>
      </c>
      <c r="AA308" s="121">
        <f t="shared" si="151"/>
        <v>2.5813680555555556</v>
      </c>
      <c r="AB308" s="121">
        <f t="shared" si="151"/>
        <v>2.5813680555555556</v>
      </c>
      <c r="AC308" s="121">
        <f t="shared" si="151"/>
        <v>2.5813680555555556</v>
      </c>
      <c r="AD308" s="121">
        <f t="shared" si="151"/>
        <v>2.5813680555555556</v>
      </c>
      <c r="AE308" s="121">
        <f t="shared" si="151"/>
        <v>2.5813680555555556</v>
      </c>
      <c r="AF308" s="121">
        <f t="shared" si="151"/>
        <v>2.5813680555555556</v>
      </c>
      <c r="AG308" s="121">
        <f t="shared" si="151"/>
        <v>2.5813680555555556</v>
      </c>
      <c r="AH308" s="121">
        <f t="shared" si="151"/>
        <v>2.5813680555555556</v>
      </c>
      <c r="AI308" s="121">
        <f t="shared" si="151"/>
        <v>2.5813680555555556</v>
      </c>
      <c r="AJ308" s="121">
        <f t="shared" si="151"/>
        <v>2.5813680555555556</v>
      </c>
      <c r="AK308" s="121">
        <f t="shared" si="151"/>
        <v>2.5813680555555556</v>
      </c>
      <c r="AL308" s="121">
        <f t="shared" si="151"/>
        <v>2.5813680555555556</v>
      </c>
      <c r="AM308" s="121">
        <f t="shared" si="151"/>
        <v>2.5813680555555556</v>
      </c>
      <c r="AN308" s="121">
        <f t="shared" si="151"/>
        <v>2.5813680555555556</v>
      </c>
      <c r="AO308" s="121">
        <f t="shared" si="151"/>
        <v>2.5813680555555556</v>
      </c>
      <c r="AP308" s="121">
        <f t="shared" si="151"/>
        <v>2.5813680555555556</v>
      </c>
      <c r="AQ308" s="121">
        <f t="shared" si="151"/>
        <v>2.5813680555555556</v>
      </c>
      <c r="AR308" s="121">
        <f t="shared" si="151"/>
        <v>2.5813680555555556</v>
      </c>
      <c r="AS308" s="121">
        <f t="shared" si="151"/>
        <v>2.5813680555555556</v>
      </c>
      <c r="AT308" s="121">
        <f t="shared" si="151"/>
        <v>2.5813680555555556</v>
      </c>
      <c r="AU308" s="121">
        <f t="shared" si="151"/>
        <v>2.5813680555555556</v>
      </c>
      <c r="AV308" s="121">
        <f t="shared" si="151"/>
        <v>2.5813680555555556</v>
      </c>
      <c r="AW308" s="121">
        <f t="shared" si="151"/>
        <v>2.5813680555555556</v>
      </c>
      <c r="AX308" s="121">
        <f t="shared" si="151"/>
        <v>2.5813680555555556</v>
      </c>
      <c r="AY308" s="121">
        <f t="shared" si="151"/>
        <v>2.5813680555555556</v>
      </c>
      <c r="AZ308" s="121">
        <f t="shared" si="151"/>
        <v>2.5813680555555556</v>
      </c>
      <c r="BA308" s="121">
        <f t="shared" si="151"/>
        <v>2.5813680555555556</v>
      </c>
      <c r="BB308" s="121">
        <f t="shared" si="151"/>
        <v>2.5813680555555556</v>
      </c>
      <c r="BC308" s="121">
        <f t="shared" si="151"/>
        <v>2.5813680555555556</v>
      </c>
      <c r="BD308" s="121">
        <f t="shared" si="151"/>
        <v>2.5813680555555556</v>
      </c>
      <c r="BE308" s="121">
        <f t="shared" si="151"/>
        <v>2.5813680555555556</v>
      </c>
      <c r="BF308" s="121">
        <f t="shared" si="151"/>
        <v>2.5813680555555556</v>
      </c>
      <c r="BG308" s="121">
        <f t="shared" si="151"/>
        <v>2.5813680555555556</v>
      </c>
      <c r="BH308" s="121">
        <f t="shared" si="151"/>
        <v>2.5813680555555556</v>
      </c>
      <c r="BI308" s="121">
        <f t="shared" si="151"/>
        <v>2.5813680555555556</v>
      </c>
      <c r="BJ308" s="121">
        <f t="shared" si="151"/>
        <v>2.5813680555555556</v>
      </c>
      <c r="BK308" s="121">
        <f t="shared" si="151"/>
        <v>2.5813680555555556</v>
      </c>
      <c r="BL308" s="121">
        <f t="shared" si="151"/>
        <v>2.5813680555555556</v>
      </c>
      <c r="BM308" s="121">
        <f t="shared" si="151"/>
        <v>2.5813680555555556</v>
      </c>
      <c r="BN308" s="121">
        <f t="shared" si="151"/>
        <v>2.5813680555555556</v>
      </c>
      <c r="BO308" s="121">
        <f t="shared" si="151"/>
        <v>2.5813680555555556</v>
      </c>
      <c r="BP308" s="121">
        <f t="shared" si="151"/>
        <v>2.5813680555555556</v>
      </c>
      <c r="BQ308" s="121">
        <f t="shared" si="151"/>
        <v>2.5813680555555556</v>
      </c>
      <c r="BR308" s="121">
        <f t="shared" ref="BR308:CZ308" si="152">BR15+BR35+BR36+BR37+BR29</f>
        <v>2.5813680555555556</v>
      </c>
      <c r="BS308" s="121">
        <f t="shared" si="152"/>
        <v>2.5813680555555556</v>
      </c>
      <c r="BT308" s="121">
        <f t="shared" si="152"/>
        <v>2.5813680555555556</v>
      </c>
      <c r="BU308" s="121">
        <f t="shared" si="152"/>
        <v>2.5813680555555556</v>
      </c>
      <c r="BV308" s="121">
        <f t="shared" si="152"/>
        <v>2.5813680555555556</v>
      </c>
      <c r="BW308" s="121">
        <f t="shared" si="152"/>
        <v>2.5813680555555556</v>
      </c>
      <c r="BX308" s="121">
        <f t="shared" si="152"/>
        <v>2.5813680555555556</v>
      </c>
      <c r="BY308" s="121">
        <f t="shared" si="152"/>
        <v>2.5813680555555556</v>
      </c>
      <c r="BZ308" s="121">
        <f t="shared" si="152"/>
        <v>2.5813680555555556</v>
      </c>
      <c r="CA308" s="121">
        <f t="shared" si="152"/>
        <v>2.5813680555555556</v>
      </c>
      <c r="CB308" s="121">
        <f t="shared" si="152"/>
        <v>2.5813680555555556</v>
      </c>
      <c r="CC308" s="121">
        <f t="shared" si="152"/>
        <v>2.5813680555555556</v>
      </c>
      <c r="CD308" s="121">
        <f t="shared" si="152"/>
        <v>2.5813680555555556</v>
      </c>
      <c r="CE308" s="121">
        <f t="shared" si="152"/>
        <v>2.5813680555555556</v>
      </c>
      <c r="CF308" s="121">
        <f t="shared" si="152"/>
        <v>2.5813680555555556</v>
      </c>
      <c r="CG308" s="121">
        <f t="shared" si="152"/>
        <v>2.5813680555555556</v>
      </c>
      <c r="CH308" s="121">
        <f t="shared" si="152"/>
        <v>2.5813680555555556</v>
      </c>
      <c r="CI308" s="121">
        <f t="shared" si="152"/>
        <v>2.5813680555555556</v>
      </c>
      <c r="CJ308" s="121">
        <f t="shared" si="152"/>
        <v>2.5813680555555556</v>
      </c>
      <c r="CK308" s="121">
        <f t="shared" si="152"/>
        <v>2.5813680555555556</v>
      </c>
      <c r="CL308" s="121">
        <f t="shared" si="152"/>
        <v>2.5813680555555556</v>
      </c>
      <c r="CM308" s="121">
        <f t="shared" si="152"/>
        <v>2.5813680555555556</v>
      </c>
      <c r="CN308" s="121">
        <f t="shared" si="152"/>
        <v>2.5813680555555556</v>
      </c>
      <c r="CO308" s="121">
        <f t="shared" si="152"/>
        <v>2.5813680555555556</v>
      </c>
      <c r="CP308" s="121">
        <f t="shared" si="152"/>
        <v>2.5813680555555556</v>
      </c>
      <c r="CQ308" s="121">
        <f t="shared" si="152"/>
        <v>2.5813680555555556</v>
      </c>
      <c r="CR308" s="121">
        <f t="shared" si="152"/>
        <v>2.5813680555555556</v>
      </c>
      <c r="CS308" s="121">
        <f t="shared" si="152"/>
        <v>2.5813680555555556</v>
      </c>
      <c r="CT308" s="121">
        <f t="shared" si="152"/>
        <v>2.5813680555555556</v>
      </c>
      <c r="CU308" s="121">
        <f t="shared" si="152"/>
        <v>2.5813680555555556</v>
      </c>
      <c r="CV308" s="121">
        <f t="shared" si="152"/>
        <v>2.5813680555555556</v>
      </c>
      <c r="CW308" s="121">
        <f t="shared" si="152"/>
        <v>2.5813680555555556</v>
      </c>
      <c r="CX308" s="121">
        <f t="shared" si="152"/>
        <v>2.5813680555555556</v>
      </c>
      <c r="CY308" s="121">
        <f t="shared" si="152"/>
        <v>2.5813680555555556</v>
      </c>
      <c r="CZ308" s="121">
        <f t="shared" si="152"/>
        <v>2.5813680555555556</v>
      </c>
    </row>
    <row r="342" spans="4:16" x14ac:dyDescent="0.25">
      <c r="D342" s="43" t="s">
        <v>548</v>
      </c>
      <c r="P342" s="43" t="s">
        <v>549</v>
      </c>
    </row>
    <row r="343" spans="4:16" x14ac:dyDescent="0.25">
      <c r="D343" s="43" t="s">
        <v>545</v>
      </c>
      <c r="E343" s="121" t="s">
        <v>546</v>
      </c>
      <c r="P343" s="43" t="s">
        <v>550</v>
      </c>
    </row>
    <row r="344" spans="4:16" x14ac:dyDescent="0.25">
      <c r="D344" s="43" t="s">
        <v>558</v>
      </c>
    </row>
    <row r="347" spans="4:16" x14ac:dyDescent="0.25">
      <c r="D347" s="43" t="s">
        <v>209</v>
      </c>
      <c r="E347" s="121" t="s">
        <v>556</v>
      </c>
    </row>
    <row r="348" spans="4:16" x14ac:dyDescent="0.25">
      <c r="D348" s="43" t="s">
        <v>547</v>
      </c>
      <c r="E348" s="121" t="s">
        <v>556</v>
      </c>
    </row>
    <row r="349" spans="4:16" x14ac:dyDescent="0.25">
      <c r="D349" s="43" t="s">
        <v>557</v>
      </c>
      <c r="E349" s="121" t="s">
        <v>556</v>
      </c>
    </row>
    <row r="350" spans="4:16" ht="13" thickBot="1" x14ac:dyDescent="0.3"/>
    <row r="351" spans="4:16" ht="29.5" thickBot="1" x14ac:dyDescent="0.3">
      <c r="E351" s="529" t="s">
        <v>559</v>
      </c>
      <c r="F351" s="530" t="s">
        <v>560</v>
      </c>
      <c r="G351" s="530" t="s">
        <v>561</v>
      </c>
      <c r="H351" s="530" t="s">
        <v>562</v>
      </c>
      <c r="I351" s="43" t="s">
        <v>574</v>
      </c>
    </row>
    <row r="352" spans="4:16" ht="44" thickBot="1" x14ac:dyDescent="0.3">
      <c r="E352" s="531" t="s">
        <v>563</v>
      </c>
      <c r="F352" s="532" t="s">
        <v>418</v>
      </c>
      <c r="G352" s="532" t="s">
        <v>564</v>
      </c>
      <c r="H352" s="532" t="s">
        <v>565</v>
      </c>
      <c r="I352" s="533">
        <v>400</v>
      </c>
    </row>
    <row r="353" spans="5:10" ht="29.5" thickBot="1" x14ac:dyDescent="0.3">
      <c r="E353" s="531" t="s">
        <v>277</v>
      </c>
      <c r="F353" s="532" t="s">
        <v>566</v>
      </c>
      <c r="G353" s="532" t="s">
        <v>567</v>
      </c>
      <c r="H353" s="532"/>
      <c r="I353" s="533">
        <v>43</v>
      </c>
    </row>
    <row r="354" spans="5:10" ht="29.5" thickBot="1" x14ac:dyDescent="0.3">
      <c r="E354" s="531" t="s">
        <v>211</v>
      </c>
      <c r="F354" s="532" t="s">
        <v>566</v>
      </c>
      <c r="G354" s="532" t="s">
        <v>568</v>
      </c>
      <c r="H354" s="532"/>
      <c r="I354" s="533">
        <v>0.6</v>
      </c>
    </row>
    <row r="355" spans="5:10" ht="29.5" thickBot="1" x14ac:dyDescent="0.3">
      <c r="E355" s="531" t="s">
        <v>42</v>
      </c>
      <c r="F355" s="532" t="s">
        <v>566</v>
      </c>
      <c r="G355" s="532" t="s">
        <v>569</v>
      </c>
      <c r="H355" s="532"/>
      <c r="I355" s="533">
        <v>3</v>
      </c>
      <c r="J355" s="43" t="s">
        <v>577</v>
      </c>
    </row>
    <row r="356" spans="5:10" ht="29.5" thickBot="1" x14ac:dyDescent="0.3">
      <c r="E356" s="531" t="s">
        <v>405</v>
      </c>
      <c r="F356" s="532" t="s">
        <v>566</v>
      </c>
      <c r="G356" s="532" t="s">
        <v>570</v>
      </c>
      <c r="H356" s="532"/>
      <c r="I356" s="533">
        <v>2</v>
      </c>
    </row>
    <row r="357" spans="5:10" ht="58.5" thickBot="1" x14ac:dyDescent="0.3">
      <c r="E357" s="531" t="s">
        <v>73</v>
      </c>
      <c r="F357" s="532" t="s">
        <v>571</v>
      </c>
      <c r="G357" s="532" t="s">
        <v>572</v>
      </c>
      <c r="H357" s="532" t="s">
        <v>573</v>
      </c>
      <c r="I357" s="533">
        <v>600</v>
      </c>
    </row>
    <row r="358" spans="5:10" ht="44" thickBot="1" x14ac:dyDescent="0.3">
      <c r="E358" s="531" t="s">
        <v>73</v>
      </c>
      <c r="F358" s="532" t="s">
        <v>421</v>
      </c>
      <c r="G358" s="532" t="s">
        <v>575</v>
      </c>
      <c r="H358" s="532"/>
      <c r="I358" s="43" t="s">
        <v>576</v>
      </c>
    </row>
    <row r="359" spans="5:10" ht="15" thickBot="1" x14ac:dyDescent="0.3">
      <c r="E359" s="531"/>
      <c r="F359" s="532"/>
      <c r="G359" s="532"/>
      <c r="H359" s="532"/>
    </row>
    <row r="369" spans="2:13" ht="13" thickBot="1" x14ac:dyDescent="0.3"/>
    <row r="370" spans="2:13" ht="14.5" x14ac:dyDescent="0.25">
      <c r="H370" s="1092" t="s">
        <v>628</v>
      </c>
      <c r="I370" s="1093"/>
      <c r="J370" s="639" t="s">
        <v>442</v>
      </c>
      <c r="K370" s="639" t="s">
        <v>629</v>
      </c>
      <c r="L370" s="639" t="s">
        <v>630</v>
      </c>
      <c r="M370" s="640" t="s">
        <v>631</v>
      </c>
    </row>
    <row r="371" spans="2:13" ht="14.5" x14ac:dyDescent="0.25">
      <c r="H371" s="1094" t="s">
        <v>543</v>
      </c>
      <c r="I371" s="641" t="s">
        <v>539</v>
      </c>
      <c r="J371" s="642">
        <v>28</v>
      </c>
      <c r="K371" s="642">
        <v>24.5</v>
      </c>
      <c r="L371" s="642">
        <v>19.8</v>
      </c>
      <c r="M371" s="643">
        <v>5.3</v>
      </c>
    </row>
    <row r="372" spans="2:13" ht="15" thickBot="1" x14ac:dyDescent="0.3">
      <c r="H372" s="1095"/>
      <c r="I372" s="644" t="s">
        <v>540</v>
      </c>
      <c r="J372" s="645">
        <v>53.8</v>
      </c>
      <c r="K372" s="645">
        <v>50.3</v>
      </c>
      <c r="L372" s="645">
        <v>45.6</v>
      </c>
      <c r="M372" s="646">
        <v>31.1</v>
      </c>
    </row>
    <row r="373" spans="2:13" ht="15" thickBot="1" x14ac:dyDescent="0.4">
      <c r="H373"/>
      <c r="I373"/>
      <c r="J373" s="6"/>
      <c r="K373" s="6"/>
      <c r="L373" s="6"/>
      <c r="M373" s="6"/>
    </row>
    <row r="374" spans="2:13" ht="14.5" x14ac:dyDescent="0.25">
      <c r="H374" s="1096" t="s">
        <v>632</v>
      </c>
      <c r="I374" s="1097"/>
      <c r="J374" s="647" t="s">
        <v>442</v>
      </c>
      <c r="K374" s="647" t="s">
        <v>629</v>
      </c>
      <c r="L374" s="647" t="s">
        <v>630</v>
      </c>
      <c r="M374" s="648" t="s">
        <v>631</v>
      </c>
    </row>
    <row r="375" spans="2:13" ht="14.5" x14ac:dyDescent="0.25">
      <c r="H375" s="1098" t="s">
        <v>543</v>
      </c>
      <c r="I375" s="649" t="s">
        <v>539</v>
      </c>
      <c r="J375" s="642">
        <v>28</v>
      </c>
      <c r="K375" s="642">
        <v>24.5</v>
      </c>
      <c r="L375" s="642">
        <v>19.8</v>
      </c>
      <c r="M375" s="643">
        <v>14</v>
      </c>
    </row>
    <row r="376" spans="2:13" ht="15" thickBot="1" x14ac:dyDescent="0.3">
      <c r="H376" s="1099"/>
      <c r="I376" s="650" t="s">
        <v>540</v>
      </c>
      <c r="J376" s="645">
        <v>53.8</v>
      </c>
      <c r="K376" s="645">
        <v>50.3</v>
      </c>
      <c r="L376" s="645">
        <v>45.6</v>
      </c>
      <c r="M376" s="646">
        <v>39.9</v>
      </c>
    </row>
    <row r="377" spans="2:13" ht="15" thickBot="1" x14ac:dyDescent="0.4">
      <c r="H377"/>
      <c r="I377"/>
      <c r="J377"/>
      <c r="K377"/>
      <c r="L377"/>
      <c r="M377"/>
    </row>
    <row r="378" spans="2:13" ht="14.5" x14ac:dyDescent="0.25">
      <c r="H378" s="1100"/>
      <c r="I378" s="1101"/>
      <c r="J378" s="651" t="s">
        <v>442</v>
      </c>
      <c r="K378" s="651" t="s">
        <v>629</v>
      </c>
      <c r="L378" s="651" t="s">
        <v>630</v>
      </c>
      <c r="M378" s="652" t="s">
        <v>631</v>
      </c>
    </row>
    <row r="379" spans="2:13" ht="14.5" x14ac:dyDescent="0.25">
      <c r="H379" s="1102" t="s">
        <v>633</v>
      </c>
      <c r="I379" s="653" t="s">
        <v>539</v>
      </c>
      <c r="J379" s="642">
        <v>4.5999999999999996</v>
      </c>
      <c r="K379" s="642">
        <v>4.5999999999999996</v>
      </c>
      <c r="L379" s="642">
        <v>4.5999999999999996</v>
      </c>
      <c r="M379" s="643">
        <v>4.5999999999999996</v>
      </c>
    </row>
    <row r="380" spans="2:13" ht="15" thickBot="1" x14ac:dyDescent="0.3">
      <c r="H380" s="1103"/>
      <c r="I380" s="654" t="s">
        <v>540</v>
      </c>
      <c r="J380" s="645">
        <v>5.14</v>
      </c>
      <c r="K380" s="645">
        <v>5.14</v>
      </c>
      <c r="L380" s="645">
        <v>5.14</v>
      </c>
      <c r="M380" s="646">
        <v>5.14</v>
      </c>
    </row>
    <row r="383" spans="2:13" x14ac:dyDescent="0.25">
      <c r="B383" s="43" t="s">
        <v>639</v>
      </c>
      <c r="E383" s="121" t="s">
        <v>642</v>
      </c>
      <c r="F383" s="43" t="s">
        <v>643</v>
      </c>
    </row>
    <row r="384" spans="2:13" x14ac:dyDescent="0.25">
      <c r="B384" s="43" t="s">
        <v>644</v>
      </c>
      <c r="D384" s="43" t="s">
        <v>641</v>
      </c>
      <c r="E384" s="121">
        <v>1030</v>
      </c>
      <c r="F384" s="43">
        <v>1299</v>
      </c>
    </row>
    <row r="385" spans="2:7" x14ac:dyDescent="0.25">
      <c r="E385" s="121">
        <v>3190</v>
      </c>
    </row>
    <row r="389" spans="2:7" x14ac:dyDescent="0.25">
      <c r="B389" s="43" t="s">
        <v>645</v>
      </c>
      <c r="D389" s="43" t="s">
        <v>641</v>
      </c>
      <c r="E389" s="121">
        <v>1097</v>
      </c>
      <c r="F389" s="43">
        <v>1366</v>
      </c>
    </row>
    <row r="390" spans="2:7" x14ac:dyDescent="0.25">
      <c r="D390" s="43" t="s">
        <v>640</v>
      </c>
      <c r="E390" s="121">
        <v>3224</v>
      </c>
    </row>
    <row r="393" spans="2:7" x14ac:dyDescent="0.25">
      <c r="E393" s="43" t="s">
        <v>644</v>
      </c>
      <c r="F393" s="43" t="s">
        <v>645</v>
      </c>
      <c r="G393" s="43" t="s">
        <v>646</v>
      </c>
    </row>
    <row r="394" spans="2:7" x14ac:dyDescent="0.25">
      <c r="D394" s="43" t="s">
        <v>640</v>
      </c>
      <c r="E394" s="121">
        <v>3190</v>
      </c>
      <c r="F394" s="121">
        <v>3224</v>
      </c>
      <c r="G394" s="43">
        <v>3526</v>
      </c>
    </row>
  </sheetData>
  <dataConsolidate link="1"/>
  <mergeCells count="106">
    <mergeCell ref="D291:D292"/>
    <mergeCell ref="L291:AR291"/>
    <mergeCell ref="H370:I370"/>
    <mergeCell ref="H371:H372"/>
    <mergeCell ref="H374:I374"/>
    <mergeCell ref="H375:H376"/>
    <mergeCell ref="H378:I378"/>
    <mergeCell ref="H379:H380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J1:T1"/>
    <mergeCell ref="E2:F2"/>
    <mergeCell ref="E3:I3"/>
    <mergeCell ref="E4:K4"/>
    <mergeCell ref="E5:U5"/>
    <mergeCell ref="E6:U6"/>
    <mergeCell ref="B49:B54"/>
    <mergeCell ref="C49:C51"/>
    <mergeCell ref="C52:C54"/>
  </mergeCells>
  <conditionalFormatting sqref="E217:AR217">
    <cfRule type="cellIs" dxfId="107" priority="5" operator="equal">
      <formula>90</formula>
    </cfRule>
  </conditionalFormatting>
  <conditionalFormatting sqref="E117:CZ117">
    <cfRule type="cellIs" dxfId="106" priority="22" operator="equal">
      <formula>100</formula>
    </cfRule>
  </conditionalFormatting>
  <conditionalFormatting sqref="E118:CZ118 E218:CZ218">
    <cfRule type="cellIs" dxfId="105" priority="21" operator="greaterThan">
      <formula>1</formula>
    </cfRule>
  </conditionalFormatting>
  <conditionalFormatting sqref="E121:CZ121">
    <cfRule type="cellIs" dxfId="104" priority="15" operator="equal">
      <formula>100</formula>
    </cfRule>
  </conditionalFormatting>
  <conditionalFormatting sqref="E122:CZ122">
    <cfRule type="cellIs" dxfId="103" priority="20" operator="greaterThan">
      <formula>1</formula>
    </cfRule>
  </conditionalFormatting>
  <conditionalFormatting sqref="E217:CZ217">
    <cfRule type="cellIs" dxfId="102" priority="6" operator="equal">
      <formula>100</formula>
    </cfRule>
  </conditionalFormatting>
  <conditionalFormatting sqref="E243:CZ243">
    <cfRule type="cellIs" dxfId="101" priority="13" operator="greaterThan">
      <formula>1</formula>
    </cfRule>
  </conditionalFormatting>
  <conditionalFormatting sqref="E271:DA271">
    <cfRule type="cellIs" dxfId="100" priority="14" operator="greaterThan">
      <formula>1</formula>
    </cfRule>
  </conditionalFormatting>
  <conditionalFormatting sqref="K242:AR242">
    <cfRule type="cellIs" dxfId="99" priority="11" operator="equal">
      <formula>90</formula>
    </cfRule>
  </conditionalFormatting>
  <conditionalFormatting sqref="K242:CZ242">
    <cfRule type="cellIs" dxfId="98" priority="12" operator="equal">
      <formula>100</formula>
    </cfRule>
  </conditionalFormatting>
  <conditionalFormatting sqref="K270:DA270">
    <cfRule type="cellIs" dxfId="97" priority="2" operator="equal">
      <formula>100</formula>
    </cfRule>
  </conditionalFormatting>
  <conditionalFormatting sqref="L214:AR215">
    <cfRule type="cellIs" dxfId="96" priority="8" operator="equal">
      <formula>$G$250</formula>
    </cfRule>
  </conditionalFormatting>
  <conditionalFormatting sqref="L215:AR215">
    <cfRule type="cellIs" dxfId="95" priority="7" operator="equal">
      <formula>$C$247</formula>
    </cfRule>
  </conditionalFormatting>
  <conditionalFormatting sqref="L239:AR240">
    <cfRule type="cellIs" dxfId="94" priority="10" operator="equal">
      <formula>$G$250</formula>
    </cfRule>
  </conditionalFormatting>
  <conditionalFormatting sqref="L240:AR240">
    <cfRule type="cellIs" dxfId="93" priority="9" operator="equal">
      <formula>$C$247</formula>
    </cfRule>
  </conditionalFormatting>
  <conditionalFormatting sqref="L126:CZ126">
    <cfRule type="cellIs" dxfId="92" priority="19" operator="equal">
      <formula>100</formula>
    </cfRule>
  </conditionalFormatting>
  <conditionalFormatting sqref="L127:CZ127">
    <cfRule type="cellIs" dxfId="91" priority="18" operator="greaterThan">
      <formula>1</formula>
    </cfRule>
  </conditionalFormatting>
  <conditionalFormatting sqref="L130:CZ130">
    <cfRule type="cellIs" dxfId="90" priority="17" operator="equal">
      <formula>100</formula>
    </cfRule>
  </conditionalFormatting>
  <conditionalFormatting sqref="L131:CZ131">
    <cfRule type="cellIs" dxfId="89" priority="16" operator="greaterThan">
      <formula>1</formula>
    </cfRule>
  </conditionalFormatting>
  <conditionalFormatting sqref="L267:DA268">
    <cfRule type="cellIs" dxfId="88" priority="4" operator="equal">
      <formula>$G$250</formula>
    </cfRule>
  </conditionalFormatting>
  <conditionalFormatting sqref="L268:DA268">
    <cfRule type="cellIs" dxfId="87" priority="3" operator="equal">
      <formula>$C$247</formula>
    </cfRule>
  </conditionalFormatting>
  <conditionalFormatting sqref="L270:DA270">
    <cfRule type="cellIs" dxfId="86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9B68-519B-41EB-8A6A-22EBCA44D905}">
  <sheetPr>
    <tabColor rgb="FFFF9900"/>
  </sheetPr>
  <dimension ref="A1:EB378"/>
  <sheetViews>
    <sheetView topLeftCell="B1" zoomScale="85" zoomScaleNormal="85" workbookViewId="0">
      <selection activeCell="B35" sqref="B35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>
        <v>10</v>
      </c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0.2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>
        <v>1.2</v>
      </c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09" t="s">
        <v>466</v>
      </c>
      <c r="E17" s="426">
        <v>2</v>
      </c>
      <c r="F17" s="426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09" t="s">
        <v>581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449</v>
      </c>
      <c r="E20" s="121">
        <f>'Customer Mode'!L49/1000</f>
        <v>0.76400000000000001</v>
      </c>
      <c r="F20" s="121">
        <f t="shared" ref="F20:U22" si="0">E20</f>
        <v>0.76400000000000001</v>
      </c>
      <c r="G20" s="121">
        <f t="shared" si="0"/>
        <v>0.76400000000000001</v>
      </c>
      <c r="H20" s="121">
        <f t="shared" si="0"/>
        <v>0.76400000000000001</v>
      </c>
      <c r="I20" s="121">
        <f t="shared" si="0"/>
        <v>0.76400000000000001</v>
      </c>
      <c r="J20" s="121">
        <f>I20</f>
        <v>0.76400000000000001</v>
      </c>
      <c r="K20" s="121">
        <f t="shared" si="0"/>
        <v>0.76400000000000001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09" t="s">
        <v>209</v>
      </c>
      <c r="E21" s="121">
        <v>0.25</v>
      </c>
      <c r="F21" s="121">
        <f>E21</f>
        <v>0.25</v>
      </c>
      <c r="G21" s="121">
        <f t="shared" si="0"/>
        <v>0.25</v>
      </c>
      <c r="H21" s="121">
        <f t="shared" si="0"/>
        <v>0.25</v>
      </c>
      <c r="I21" s="121">
        <f t="shared" si="0"/>
        <v>0.25</v>
      </c>
      <c r="J21" s="121">
        <f t="shared" si="0"/>
        <v>0.25</v>
      </c>
      <c r="K21" s="121">
        <f t="shared" si="0"/>
        <v>0.25</v>
      </c>
      <c r="L21" s="121">
        <f t="shared" si="0"/>
        <v>0.25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ht="13" x14ac:dyDescent="0.25">
      <c r="C22" s="51"/>
      <c r="D22" s="409" t="s">
        <v>445</v>
      </c>
      <c r="E22" s="121">
        <f>Customer!E34</f>
        <v>4.8</v>
      </c>
      <c r="F22" s="43">
        <f>E22</f>
        <v>4.8</v>
      </c>
      <c r="G22" s="43">
        <f>F22</f>
        <v>4.8</v>
      </c>
      <c r="H22" s="43">
        <f t="shared" si="0"/>
        <v>4.8</v>
      </c>
      <c r="I22" s="43">
        <f t="shared" si="0"/>
        <v>4.8</v>
      </c>
      <c r="J22" s="43">
        <f>I22</f>
        <v>4.8</v>
      </c>
      <c r="K22" s="43">
        <f t="shared" si="0"/>
        <v>4.8</v>
      </c>
      <c r="L22" s="43">
        <f t="shared" si="0"/>
        <v>4.8</v>
      </c>
      <c r="M22" s="43">
        <f t="shared" si="0"/>
        <v>4.8</v>
      </c>
      <c r="N22" s="43">
        <f t="shared" si="0"/>
        <v>4.8</v>
      </c>
      <c r="O22" s="43">
        <f t="shared" si="0"/>
        <v>4.8</v>
      </c>
      <c r="P22" s="43">
        <f t="shared" si="0"/>
        <v>4.8</v>
      </c>
      <c r="Q22" s="43">
        <f t="shared" si="0"/>
        <v>4.8</v>
      </c>
      <c r="R22" s="43">
        <f t="shared" si="0"/>
        <v>4.8</v>
      </c>
      <c r="S22" s="43">
        <f t="shared" si="0"/>
        <v>4.8</v>
      </c>
      <c r="T22" s="43">
        <f t="shared" si="0"/>
        <v>4.8</v>
      </c>
      <c r="U22" s="43">
        <f t="shared" si="0"/>
        <v>4.8</v>
      </c>
      <c r="V22" s="43">
        <f t="shared" ref="V22:AK23" si="1">U22</f>
        <v>4.8</v>
      </c>
      <c r="W22" s="43">
        <f t="shared" si="1"/>
        <v>4.8</v>
      </c>
      <c r="X22" s="43">
        <f t="shared" si="1"/>
        <v>4.8</v>
      </c>
      <c r="Y22" s="43">
        <f t="shared" si="1"/>
        <v>4.8</v>
      </c>
      <c r="Z22" s="43">
        <f t="shared" si="1"/>
        <v>4.8</v>
      </c>
      <c r="AA22" s="43">
        <f t="shared" si="1"/>
        <v>4.8</v>
      </c>
      <c r="AB22" s="43">
        <f t="shared" si="1"/>
        <v>4.8</v>
      </c>
      <c r="AC22" s="43">
        <f t="shared" si="1"/>
        <v>4.8</v>
      </c>
      <c r="AD22" s="43">
        <f t="shared" si="1"/>
        <v>4.8</v>
      </c>
      <c r="AE22" s="43">
        <f t="shared" si="1"/>
        <v>4.8</v>
      </c>
      <c r="AF22" s="43">
        <f t="shared" si="1"/>
        <v>4.8</v>
      </c>
      <c r="AG22" s="43">
        <f t="shared" si="1"/>
        <v>4.8</v>
      </c>
      <c r="AH22" s="43">
        <f t="shared" si="1"/>
        <v>4.8</v>
      </c>
      <c r="AI22" s="43">
        <f t="shared" si="1"/>
        <v>4.8</v>
      </c>
      <c r="AJ22" s="43">
        <f t="shared" si="1"/>
        <v>4.8</v>
      </c>
      <c r="AK22" s="43">
        <f t="shared" si="1"/>
        <v>4.8</v>
      </c>
      <c r="AL22" s="43">
        <f t="shared" ref="AL22:AR23" si="2">AK22</f>
        <v>4.8</v>
      </c>
      <c r="AM22" s="43">
        <f t="shared" si="2"/>
        <v>4.8</v>
      </c>
      <c r="AN22" s="43">
        <f t="shared" si="2"/>
        <v>4.8</v>
      </c>
      <c r="AO22" s="43">
        <f t="shared" si="2"/>
        <v>4.8</v>
      </c>
      <c r="AP22" s="43">
        <f t="shared" si="2"/>
        <v>4.8</v>
      </c>
      <c r="AQ22" s="43">
        <f t="shared" si="2"/>
        <v>4.8</v>
      </c>
      <c r="AR22" s="43">
        <f t="shared" si="2"/>
        <v>4.8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3:104" ht="15.65" customHeight="1" x14ac:dyDescent="0.25">
      <c r="C23" s="51"/>
      <c r="D23" s="409" t="s">
        <v>446</v>
      </c>
      <c r="E23" s="121">
        <f>Customer!E26</f>
        <v>1</v>
      </c>
      <c r="F23" s="43">
        <f t="shared" ref="F23:U23" si="3">E23</f>
        <v>1</v>
      </c>
      <c r="G23" s="43">
        <f t="shared" si="3"/>
        <v>1</v>
      </c>
      <c r="H23" s="43">
        <f t="shared" si="3"/>
        <v>1</v>
      </c>
      <c r="I23" s="43">
        <f t="shared" si="3"/>
        <v>1</v>
      </c>
      <c r="J23" s="43">
        <f>I23</f>
        <v>1</v>
      </c>
      <c r="K23" s="43">
        <f t="shared" si="3"/>
        <v>1</v>
      </c>
      <c r="L23" s="43">
        <f t="shared" si="3"/>
        <v>1</v>
      </c>
      <c r="M23" s="43">
        <f t="shared" si="3"/>
        <v>1</v>
      </c>
      <c r="N23" s="43">
        <f t="shared" si="3"/>
        <v>1</v>
      </c>
      <c r="O23" s="43">
        <f t="shared" si="3"/>
        <v>1</v>
      </c>
      <c r="P23" s="43">
        <f t="shared" si="3"/>
        <v>1</v>
      </c>
      <c r="Q23" s="43">
        <f t="shared" si="3"/>
        <v>1</v>
      </c>
      <c r="R23" s="43">
        <f t="shared" si="3"/>
        <v>1</v>
      </c>
      <c r="S23" s="43">
        <f t="shared" si="3"/>
        <v>1</v>
      </c>
      <c r="T23" s="43">
        <f t="shared" si="3"/>
        <v>1</v>
      </c>
      <c r="U23" s="43">
        <f t="shared" si="3"/>
        <v>1</v>
      </c>
      <c r="V23" s="43">
        <f t="shared" si="1"/>
        <v>1</v>
      </c>
      <c r="W23" s="43">
        <f t="shared" si="1"/>
        <v>1</v>
      </c>
      <c r="X23" s="43">
        <f t="shared" si="1"/>
        <v>1</v>
      </c>
      <c r="Y23" s="43">
        <f t="shared" si="1"/>
        <v>1</v>
      </c>
      <c r="Z23" s="43">
        <f t="shared" si="1"/>
        <v>1</v>
      </c>
      <c r="AA23" s="43">
        <f t="shared" si="1"/>
        <v>1</v>
      </c>
      <c r="AB23" s="43">
        <f t="shared" si="1"/>
        <v>1</v>
      </c>
      <c r="AC23" s="43">
        <f t="shared" si="1"/>
        <v>1</v>
      </c>
      <c r="AD23" s="43">
        <f t="shared" si="1"/>
        <v>1</v>
      </c>
      <c r="AE23" s="43">
        <f t="shared" si="1"/>
        <v>1</v>
      </c>
      <c r="AF23" s="43">
        <f t="shared" si="1"/>
        <v>1</v>
      </c>
      <c r="AG23" s="43">
        <f t="shared" si="1"/>
        <v>1</v>
      </c>
      <c r="AH23" s="43">
        <f t="shared" si="1"/>
        <v>1</v>
      </c>
      <c r="AI23" s="43">
        <f t="shared" si="1"/>
        <v>1</v>
      </c>
      <c r="AJ23" s="43">
        <f t="shared" si="1"/>
        <v>1</v>
      </c>
      <c r="AK23" s="43">
        <f t="shared" si="1"/>
        <v>1</v>
      </c>
      <c r="AL23" s="43">
        <f t="shared" si="2"/>
        <v>1</v>
      </c>
      <c r="AM23" s="43">
        <f t="shared" si="2"/>
        <v>1</v>
      </c>
      <c r="AN23" s="43">
        <f t="shared" si="2"/>
        <v>1</v>
      </c>
      <c r="AO23" s="43">
        <f t="shared" si="2"/>
        <v>1</v>
      </c>
      <c r="AP23" s="43">
        <f t="shared" si="2"/>
        <v>1</v>
      </c>
      <c r="AQ23" s="43">
        <f t="shared" si="2"/>
        <v>1</v>
      </c>
      <c r="AR23" s="43">
        <f t="shared" si="2"/>
        <v>1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3:104" ht="14" customHeight="1" x14ac:dyDescent="0.25">
      <c r="D24" s="409" t="s">
        <v>447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3">
      <c r="C25" s="43">
        <v>1.1200000000000001</v>
      </c>
      <c r="D25" s="636" t="s">
        <v>135</v>
      </c>
      <c r="E25" s="635">
        <v>0</v>
      </c>
      <c r="F25" s="121">
        <f>E25</f>
        <v>0</v>
      </c>
      <c r="G25" s="121">
        <f t="shared" ref="G25:BR25" si="4">F25</f>
        <v>0</v>
      </c>
      <c r="H25" s="121">
        <f t="shared" si="4"/>
        <v>0</v>
      </c>
      <c r="I25" s="121">
        <f t="shared" si="4"/>
        <v>0</v>
      </c>
      <c r="J25" s="121">
        <f t="shared" si="4"/>
        <v>0</v>
      </c>
      <c r="K25" s="121">
        <f t="shared" si="4"/>
        <v>0</v>
      </c>
      <c r="L25" s="121">
        <f t="shared" si="4"/>
        <v>0</v>
      </c>
      <c r="M25" s="121">
        <f t="shared" si="4"/>
        <v>0</v>
      </c>
      <c r="N25" s="121">
        <f t="shared" si="4"/>
        <v>0</v>
      </c>
      <c r="O25" s="121">
        <f t="shared" si="4"/>
        <v>0</v>
      </c>
      <c r="P25" s="121">
        <f t="shared" si="4"/>
        <v>0</v>
      </c>
      <c r="Q25" s="121">
        <f t="shared" si="4"/>
        <v>0</v>
      </c>
      <c r="R25" s="121">
        <f t="shared" si="4"/>
        <v>0</v>
      </c>
      <c r="S25" s="121">
        <f t="shared" si="4"/>
        <v>0</v>
      </c>
      <c r="T25" s="121">
        <f t="shared" si="4"/>
        <v>0</v>
      </c>
      <c r="U25" s="121">
        <f t="shared" si="4"/>
        <v>0</v>
      </c>
      <c r="V25" s="121">
        <f t="shared" si="4"/>
        <v>0</v>
      </c>
      <c r="W25" s="121">
        <f t="shared" si="4"/>
        <v>0</v>
      </c>
      <c r="X25" s="121">
        <f t="shared" si="4"/>
        <v>0</v>
      </c>
      <c r="Y25" s="121">
        <f t="shared" si="4"/>
        <v>0</v>
      </c>
      <c r="Z25" s="121">
        <f t="shared" si="4"/>
        <v>0</v>
      </c>
      <c r="AA25" s="121">
        <f t="shared" si="4"/>
        <v>0</v>
      </c>
      <c r="AB25" s="121">
        <f t="shared" si="4"/>
        <v>0</v>
      </c>
      <c r="AC25" s="121">
        <f t="shared" si="4"/>
        <v>0</v>
      </c>
      <c r="AD25" s="121">
        <f t="shared" si="4"/>
        <v>0</v>
      </c>
      <c r="AE25" s="121">
        <f t="shared" si="4"/>
        <v>0</v>
      </c>
      <c r="AF25" s="121">
        <f t="shared" si="4"/>
        <v>0</v>
      </c>
      <c r="AG25" s="121">
        <f t="shared" si="4"/>
        <v>0</v>
      </c>
      <c r="AH25" s="121">
        <f t="shared" si="4"/>
        <v>0</v>
      </c>
      <c r="AI25" s="121">
        <f t="shared" si="4"/>
        <v>0</v>
      </c>
      <c r="AJ25" s="121">
        <f t="shared" si="4"/>
        <v>0</v>
      </c>
      <c r="AK25" s="121">
        <f t="shared" si="4"/>
        <v>0</v>
      </c>
      <c r="AL25" s="121">
        <f t="shared" si="4"/>
        <v>0</v>
      </c>
      <c r="AM25" s="121">
        <f t="shared" si="4"/>
        <v>0</v>
      </c>
      <c r="AN25" s="121">
        <f t="shared" si="4"/>
        <v>0</v>
      </c>
      <c r="AO25" s="121">
        <f t="shared" si="4"/>
        <v>0</v>
      </c>
      <c r="AP25" s="121">
        <f t="shared" si="4"/>
        <v>0</v>
      </c>
      <c r="AQ25" s="121">
        <f t="shared" si="4"/>
        <v>0</v>
      </c>
      <c r="AR25" s="121">
        <f t="shared" si="4"/>
        <v>0</v>
      </c>
      <c r="AS25" s="121">
        <f t="shared" si="4"/>
        <v>0</v>
      </c>
      <c r="AT25" s="121">
        <f t="shared" si="4"/>
        <v>0</v>
      </c>
      <c r="AU25" s="121">
        <f t="shared" si="4"/>
        <v>0</v>
      </c>
      <c r="AV25" s="121">
        <f t="shared" si="4"/>
        <v>0</v>
      </c>
      <c r="AW25" s="121">
        <f t="shared" si="4"/>
        <v>0</v>
      </c>
      <c r="AX25" s="121">
        <f t="shared" si="4"/>
        <v>0</v>
      </c>
      <c r="AY25" s="121">
        <f t="shared" si="4"/>
        <v>0</v>
      </c>
      <c r="AZ25" s="121">
        <f t="shared" si="4"/>
        <v>0</v>
      </c>
      <c r="BA25" s="121">
        <f t="shared" si="4"/>
        <v>0</v>
      </c>
      <c r="BB25" s="121">
        <f t="shared" si="4"/>
        <v>0</v>
      </c>
      <c r="BC25" s="121">
        <f t="shared" si="4"/>
        <v>0</v>
      </c>
      <c r="BD25" s="121">
        <f t="shared" si="4"/>
        <v>0</v>
      </c>
      <c r="BE25" s="121">
        <f t="shared" si="4"/>
        <v>0</v>
      </c>
      <c r="BF25" s="121">
        <f t="shared" si="4"/>
        <v>0</v>
      </c>
      <c r="BG25" s="121">
        <f t="shared" si="4"/>
        <v>0</v>
      </c>
      <c r="BH25" s="121">
        <f t="shared" si="4"/>
        <v>0</v>
      </c>
      <c r="BI25" s="121">
        <f t="shared" si="4"/>
        <v>0</v>
      </c>
      <c r="BJ25" s="121">
        <f t="shared" si="4"/>
        <v>0</v>
      </c>
      <c r="BK25" s="121">
        <f t="shared" si="4"/>
        <v>0</v>
      </c>
      <c r="BL25" s="121">
        <f t="shared" si="4"/>
        <v>0</v>
      </c>
      <c r="BM25" s="121">
        <f t="shared" si="4"/>
        <v>0</v>
      </c>
      <c r="BN25" s="121">
        <f t="shared" si="4"/>
        <v>0</v>
      </c>
      <c r="BO25" s="121">
        <f t="shared" si="4"/>
        <v>0</v>
      </c>
      <c r="BP25" s="121">
        <f t="shared" si="4"/>
        <v>0</v>
      </c>
      <c r="BQ25" s="121">
        <f t="shared" si="4"/>
        <v>0</v>
      </c>
      <c r="BR25" s="121">
        <f t="shared" si="4"/>
        <v>0</v>
      </c>
      <c r="BS25" s="121">
        <f t="shared" ref="BS25:CZ25" si="5">BR25</f>
        <v>0</v>
      </c>
      <c r="BT25" s="121">
        <f t="shared" si="5"/>
        <v>0</v>
      </c>
      <c r="BU25" s="121">
        <f t="shared" si="5"/>
        <v>0</v>
      </c>
      <c r="BV25" s="121">
        <f t="shared" si="5"/>
        <v>0</v>
      </c>
      <c r="BW25" s="121">
        <f t="shared" si="5"/>
        <v>0</v>
      </c>
      <c r="BX25" s="121">
        <f t="shared" si="5"/>
        <v>0</v>
      </c>
      <c r="BY25" s="121">
        <f t="shared" si="5"/>
        <v>0</v>
      </c>
      <c r="BZ25" s="121">
        <f t="shared" si="5"/>
        <v>0</v>
      </c>
      <c r="CA25" s="121">
        <f t="shared" si="5"/>
        <v>0</v>
      </c>
      <c r="CB25" s="121">
        <f t="shared" si="5"/>
        <v>0</v>
      </c>
      <c r="CC25" s="121">
        <f t="shared" si="5"/>
        <v>0</v>
      </c>
      <c r="CD25" s="121">
        <f t="shared" si="5"/>
        <v>0</v>
      </c>
      <c r="CE25" s="121">
        <f t="shared" si="5"/>
        <v>0</v>
      </c>
      <c r="CF25" s="121">
        <f t="shared" si="5"/>
        <v>0</v>
      </c>
      <c r="CG25" s="121">
        <f t="shared" si="5"/>
        <v>0</v>
      </c>
      <c r="CH25" s="121">
        <f t="shared" si="5"/>
        <v>0</v>
      </c>
      <c r="CI25" s="121">
        <f t="shared" si="5"/>
        <v>0</v>
      </c>
      <c r="CJ25" s="121">
        <f t="shared" si="5"/>
        <v>0</v>
      </c>
      <c r="CK25" s="121">
        <f t="shared" si="5"/>
        <v>0</v>
      </c>
      <c r="CL25" s="121">
        <f t="shared" si="5"/>
        <v>0</v>
      </c>
      <c r="CM25" s="121">
        <f t="shared" si="5"/>
        <v>0</v>
      </c>
      <c r="CN25" s="121">
        <f t="shared" si="5"/>
        <v>0</v>
      </c>
      <c r="CO25" s="121">
        <f t="shared" si="5"/>
        <v>0</v>
      </c>
      <c r="CP25" s="121">
        <f t="shared" si="5"/>
        <v>0</v>
      </c>
      <c r="CQ25" s="121">
        <f t="shared" si="5"/>
        <v>0</v>
      </c>
      <c r="CR25" s="121">
        <f t="shared" si="5"/>
        <v>0</v>
      </c>
      <c r="CS25" s="121">
        <f t="shared" si="5"/>
        <v>0</v>
      </c>
      <c r="CT25" s="121">
        <f t="shared" si="5"/>
        <v>0</v>
      </c>
      <c r="CU25" s="121">
        <f t="shared" si="5"/>
        <v>0</v>
      </c>
      <c r="CV25" s="121">
        <f t="shared" si="5"/>
        <v>0</v>
      </c>
      <c r="CW25" s="121">
        <f t="shared" si="5"/>
        <v>0</v>
      </c>
      <c r="CX25" s="121">
        <f t="shared" si="5"/>
        <v>0</v>
      </c>
      <c r="CY25" s="121">
        <f t="shared" si="5"/>
        <v>0</v>
      </c>
      <c r="CZ25" s="121">
        <f t="shared" si="5"/>
        <v>0</v>
      </c>
    </row>
    <row r="26" spans="3:104" ht="13" x14ac:dyDescent="0.3">
      <c r="D26" s="409" t="s">
        <v>211</v>
      </c>
      <c r="E26" s="121">
        <f>Customer!$E$81</f>
        <v>0.7</v>
      </c>
      <c r="F26" s="43">
        <f>Customer!$E$81</f>
        <v>0.7</v>
      </c>
      <c r="G26" s="43">
        <f>Customer!$E$81</f>
        <v>0.7</v>
      </c>
      <c r="H26" s="43">
        <f>Customer!$E$81</f>
        <v>0.7</v>
      </c>
      <c r="I26" s="43">
        <f>Customer!$E$81</f>
        <v>0.7</v>
      </c>
      <c r="J26" s="43">
        <f>Customer!$E$81</f>
        <v>0.7</v>
      </c>
      <c r="K26" s="43">
        <f>Customer!$E$81</f>
        <v>0.7</v>
      </c>
      <c r="L26" s="43">
        <f>Customer!$E$81</f>
        <v>0.7</v>
      </c>
      <c r="M26" s="43">
        <f>Customer!$E$81</f>
        <v>0.7</v>
      </c>
      <c r="N26" s="43">
        <f>Customer!$E$81</f>
        <v>0.7</v>
      </c>
      <c r="O26" s="43">
        <f>Customer!$E$81</f>
        <v>0.7</v>
      </c>
      <c r="P26" s="43">
        <f>Customer!$E$81</f>
        <v>0.7</v>
      </c>
      <c r="Q26" s="43">
        <f>Customer!$E$81</f>
        <v>0.7</v>
      </c>
      <c r="R26" s="43">
        <f>Customer!$E$81</f>
        <v>0.7</v>
      </c>
      <c r="S26" s="43">
        <f>Customer!$E$81</f>
        <v>0.7</v>
      </c>
      <c r="T26" s="43">
        <f>Customer!$E$81</f>
        <v>0.7</v>
      </c>
      <c r="U26" s="43">
        <f>Customer!$E$81</f>
        <v>0.7</v>
      </c>
      <c r="V26" s="43">
        <f>Customer!$E$81</f>
        <v>0.7</v>
      </c>
      <c r="CZ26" s="223"/>
    </row>
    <row r="27" spans="3:104" ht="13" x14ac:dyDescent="0.3">
      <c r="D27" s="409" t="s">
        <v>378</v>
      </c>
      <c r="E27" s="121">
        <f>Customer!E55/8/24*1000</f>
        <v>6.0000000000000009</v>
      </c>
      <c r="F27" s="121">
        <f t="shared" ref="F27:U29" si="6">E27</f>
        <v>6.0000000000000009</v>
      </c>
      <c r="G27" s="121">
        <f t="shared" si="6"/>
        <v>6.0000000000000009</v>
      </c>
      <c r="H27" s="121">
        <f t="shared" si="6"/>
        <v>6.0000000000000009</v>
      </c>
      <c r="I27" s="121">
        <f t="shared" si="6"/>
        <v>6.0000000000000009</v>
      </c>
      <c r="J27" s="121">
        <f>I27</f>
        <v>6.0000000000000009</v>
      </c>
      <c r="K27" s="121">
        <f t="shared" si="6"/>
        <v>6.0000000000000009</v>
      </c>
      <c r="L27" s="121">
        <f t="shared" si="6"/>
        <v>6.0000000000000009</v>
      </c>
      <c r="M27" s="121">
        <f t="shared" si="6"/>
        <v>6.0000000000000009</v>
      </c>
      <c r="N27" s="121">
        <f t="shared" si="6"/>
        <v>6.0000000000000009</v>
      </c>
      <c r="O27" s="121">
        <f t="shared" si="6"/>
        <v>6.0000000000000009</v>
      </c>
      <c r="P27" s="121">
        <f t="shared" si="6"/>
        <v>6.0000000000000009</v>
      </c>
      <c r="Q27" s="121">
        <f t="shared" si="6"/>
        <v>6.0000000000000009</v>
      </c>
      <c r="R27" s="121">
        <f t="shared" si="6"/>
        <v>6.0000000000000009</v>
      </c>
      <c r="S27" s="121">
        <f t="shared" si="6"/>
        <v>6.0000000000000009</v>
      </c>
      <c r="T27" s="121">
        <f t="shared" si="6"/>
        <v>6.0000000000000009</v>
      </c>
      <c r="U27" s="121">
        <f t="shared" si="6"/>
        <v>6.0000000000000009</v>
      </c>
      <c r="V27" s="121">
        <f t="shared" ref="V27:AR29" si="7">U27</f>
        <v>6.0000000000000009</v>
      </c>
      <c r="W27" s="121">
        <f t="shared" si="7"/>
        <v>6.0000000000000009</v>
      </c>
      <c r="X27" s="121">
        <f t="shared" si="7"/>
        <v>6.0000000000000009</v>
      </c>
      <c r="Y27" s="121">
        <f t="shared" si="7"/>
        <v>6.0000000000000009</v>
      </c>
      <c r="Z27" s="121">
        <f t="shared" si="7"/>
        <v>6.0000000000000009</v>
      </c>
      <c r="AA27" s="121">
        <f t="shared" si="7"/>
        <v>6.0000000000000009</v>
      </c>
      <c r="AB27" s="121">
        <f t="shared" si="7"/>
        <v>6.0000000000000009</v>
      </c>
      <c r="AC27" s="121">
        <f t="shared" si="7"/>
        <v>6.0000000000000009</v>
      </c>
      <c r="AD27" s="121">
        <f t="shared" si="7"/>
        <v>6.0000000000000009</v>
      </c>
      <c r="AE27" s="121">
        <f t="shared" si="7"/>
        <v>6.0000000000000009</v>
      </c>
      <c r="AF27" s="121">
        <f t="shared" si="7"/>
        <v>6.0000000000000009</v>
      </c>
      <c r="AG27" s="121">
        <f t="shared" si="7"/>
        <v>6.0000000000000009</v>
      </c>
      <c r="AH27" s="121">
        <f t="shared" si="7"/>
        <v>6.0000000000000009</v>
      </c>
      <c r="AI27" s="121">
        <f t="shared" si="7"/>
        <v>6.0000000000000009</v>
      </c>
      <c r="AJ27" s="121">
        <f t="shared" si="7"/>
        <v>6.0000000000000009</v>
      </c>
      <c r="AK27" s="121">
        <f t="shared" si="7"/>
        <v>6.0000000000000009</v>
      </c>
      <c r="AL27" s="121">
        <f t="shared" si="7"/>
        <v>6.0000000000000009</v>
      </c>
      <c r="AM27" s="121">
        <f t="shared" si="7"/>
        <v>6.0000000000000009</v>
      </c>
      <c r="AN27" s="121">
        <f t="shared" si="7"/>
        <v>6.0000000000000009</v>
      </c>
      <c r="AO27" s="121">
        <f t="shared" si="7"/>
        <v>6.0000000000000009</v>
      </c>
      <c r="AP27" s="121">
        <f t="shared" si="7"/>
        <v>6.0000000000000009</v>
      </c>
      <c r="AQ27" s="121">
        <f t="shared" si="7"/>
        <v>6.0000000000000009</v>
      </c>
      <c r="AR27" s="121">
        <f t="shared" si="7"/>
        <v>6.0000000000000009</v>
      </c>
      <c r="CZ27" s="223"/>
    </row>
    <row r="28" spans="3:104" ht="13" x14ac:dyDescent="0.3">
      <c r="D28" s="409" t="s">
        <v>212</v>
      </c>
      <c r="E28" s="121">
        <f>Customer!E66</f>
        <v>9</v>
      </c>
      <c r="F28" s="43">
        <f t="shared" si="6"/>
        <v>9</v>
      </c>
      <c r="G28" s="43">
        <f t="shared" si="6"/>
        <v>9</v>
      </c>
      <c r="H28" s="43">
        <f t="shared" si="6"/>
        <v>9</v>
      </c>
      <c r="I28" s="43">
        <f t="shared" si="6"/>
        <v>9</v>
      </c>
      <c r="J28" s="43">
        <f>I28</f>
        <v>9</v>
      </c>
      <c r="K28" s="43">
        <f t="shared" si="6"/>
        <v>9</v>
      </c>
      <c r="L28" s="43">
        <f t="shared" si="6"/>
        <v>9</v>
      </c>
      <c r="M28" s="43">
        <f t="shared" si="6"/>
        <v>9</v>
      </c>
      <c r="N28" s="43">
        <f t="shared" si="6"/>
        <v>9</v>
      </c>
      <c r="O28" s="43">
        <f>Customer!E71</f>
        <v>4.2</v>
      </c>
      <c r="P28" s="43">
        <f>O28</f>
        <v>4.2</v>
      </c>
      <c r="Q28" s="43">
        <f t="shared" si="6"/>
        <v>4.2</v>
      </c>
      <c r="R28" s="43">
        <f t="shared" si="6"/>
        <v>4.2</v>
      </c>
      <c r="S28" s="43">
        <f t="shared" si="6"/>
        <v>4.2</v>
      </c>
      <c r="T28" s="43">
        <f t="shared" si="6"/>
        <v>4.2</v>
      </c>
      <c r="U28" s="43">
        <f t="shared" si="6"/>
        <v>4.2</v>
      </c>
      <c r="V28" s="43">
        <f t="shared" si="7"/>
        <v>4.2</v>
      </c>
      <c r="CZ28" s="223"/>
    </row>
    <row r="29" spans="3:104" x14ac:dyDescent="0.25">
      <c r="D29" s="409" t="s">
        <v>210</v>
      </c>
      <c r="E29" s="121">
        <f>Customer!E24</f>
        <v>7.4999999999999997E-2</v>
      </c>
      <c r="F29" s="43">
        <f t="shared" si="6"/>
        <v>7.4999999999999997E-2</v>
      </c>
      <c r="G29" s="43">
        <f t="shared" si="6"/>
        <v>7.4999999999999997E-2</v>
      </c>
      <c r="H29" s="43">
        <f t="shared" si="6"/>
        <v>7.4999999999999997E-2</v>
      </c>
      <c r="I29" s="43">
        <f t="shared" si="6"/>
        <v>7.4999999999999997E-2</v>
      </c>
      <c r="J29" s="43">
        <f>I29</f>
        <v>7.4999999999999997E-2</v>
      </c>
      <c r="K29" s="43">
        <f t="shared" si="6"/>
        <v>7.4999999999999997E-2</v>
      </c>
      <c r="L29" s="43">
        <f t="shared" si="6"/>
        <v>7.4999999999999997E-2</v>
      </c>
      <c r="M29" s="43">
        <f t="shared" si="6"/>
        <v>7.4999999999999997E-2</v>
      </c>
      <c r="N29" s="43">
        <f t="shared" si="6"/>
        <v>7.4999999999999997E-2</v>
      </c>
      <c r="O29" s="43">
        <f t="shared" si="6"/>
        <v>7.4999999999999997E-2</v>
      </c>
      <c r="P29" s="43">
        <f t="shared" si="6"/>
        <v>7.4999999999999997E-2</v>
      </c>
      <c r="Q29" s="43">
        <f t="shared" si="6"/>
        <v>7.4999999999999997E-2</v>
      </c>
      <c r="R29" s="43">
        <f t="shared" si="6"/>
        <v>7.4999999999999997E-2</v>
      </c>
      <c r="S29" s="43">
        <f t="shared" si="6"/>
        <v>7.4999999999999997E-2</v>
      </c>
      <c r="T29" s="43">
        <f t="shared" si="6"/>
        <v>7.4999999999999997E-2</v>
      </c>
      <c r="U29" s="43">
        <f t="shared" si="6"/>
        <v>7.4999999999999997E-2</v>
      </c>
      <c r="V29" s="43">
        <f t="shared" si="7"/>
        <v>7.4999999999999997E-2</v>
      </c>
      <c r="W29" s="43">
        <f t="shared" si="7"/>
        <v>7.4999999999999997E-2</v>
      </c>
      <c r="X29" s="43">
        <f t="shared" si="7"/>
        <v>7.4999999999999997E-2</v>
      </c>
      <c r="Y29" s="43">
        <f t="shared" si="7"/>
        <v>7.4999999999999997E-2</v>
      </c>
      <c r="Z29" s="43">
        <f t="shared" si="7"/>
        <v>7.4999999999999997E-2</v>
      </c>
      <c r="AA29" s="43">
        <f t="shared" si="7"/>
        <v>7.4999999999999997E-2</v>
      </c>
      <c r="AB29" s="43">
        <f t="shared" si="7"/>
        <v>7.4999999999999997E-2</v>
      </c>
      <c r="AC29" s="43">
        <f t="shared" si="7"/>
        <v>7.4999999999999997E-2</v>
      </c>
      <c r="AD29" s="43">
        <f t="shared" si="7"/>
        <v>7.4999999999999997E-2</v>
      </c>
      <c r="AE29" s="43">
        <f t="shared" si="7"/>
        <v>7.4999999999999997E-2</v>
      </c>
      <c r="AF29" s="43">
        <f t="shared" si="7"/>
        <v>7.4999999999999997E-2</v>
      </c>
      <c r="AG29" s="43">
        <f t="shared" si="7"/>
        <v>7.4999999999999997E-2</v>
      </c>
      <c r="AH29" s="43">
        <f t="shared" si="7"/>
        <v>7.4999999999999997E-2</v>
      </c>
      <c r="AI29" s="43">
        <f t="shared" si="7"/>
        <v>7.4999999999999997E-2</v>
      </c>
      <c r="AJ29" s="43">
        <f t="shared" si="7"/>
        <v>7.4999999999999997E-2</v>
      </c>
      <c r="AK29" s="43">
        <f t="shared" si="7"/>
        <v>7.4999999999999997E-2</v>
      </c>
      <c r="AL29" s="43">
        <f t="shared" si="7"/>
        <v>7.4999999999999997E-2</v>
      </c>
      <c r="AM29" s="43">
        <f t="shared" si="7"/>
        <v>7.4999999999999997E-2</v>
      </c>
      <c r="AN29" s="43">
        <f t="shared" si="7"/>
        <v>7.4999999999999997E-2</v>
      </c>
      <c r="AO29" s="43">
        <f t="shared" si="7"/>
        <v>7.4999999999999997E-2</v>
      </c>
      <c r="AP29" s="43">
        <f t="shared" si="7"/>
        <v>7.4999999999999997E-2</v>
      </c>
      <c r="AQ29" s="43">
        <f t="shared" si="7"/>
        <v>7.4999999999999997E-2</v>
      </c>
      <c r="AR29" s="43">
        <f t="shared" si="7"/>
        <v>7.4999999999999997E-2</v>
      </c>
      <c r="AS29" s="43">
        <f t="shared" ref="AS29:CZ29" si="8">AR29</f>
        <v>7.4999999999999997E-2</v>
      </c>
      <c r="AT29" s="43">
        <f t="shared" si="8"/>
        <v>7.4999999999999997E-2</v>
      </c>
      <c r="AU29" s="43">
        <f t="shared" si="8"/>
        <v>7.4999999999999997E-2</v>
      </c>
      <c r="AV29" s="43">
        <f t="shared" si="8"/>
        <v>7.4999999999999997E-2</v>
      </c>
      <c r="AW29" s="43">
        <f t="shared" si="8"/>
        <v>7.4999999999999997E-2</v>
      </c>
      <c r="AX29" s="43">
        <f t="shared" si="8"/>
        <v>7.4999999999999997E-2</v>
      </c>
      <c r="AY29" s="43">
        <f t="shared" si="8"/>
        <v>7.4999999999999997E-2</v>
      </c>
      <c r="AZ29" s="43">
        <f t="shared" si="8"/>
        <v>7.4999999999999997E-2</v>
      </c>
      <c r="BA29" s="43">
        <f t="shared" si="8"/>
        <v>7.4999999999999997E-2</v>
      </c>
      <c r="BB29" s="43">
        <f t="shared" si="8"/>
        <v>7.4999999999999997E-2</v>
      </c>
      <c r="BC29" s="43">
        <f t="shared" si="8"/>
        <v>7.4999999999999997E-2</v>
      </c>
      <c r="BD29" s="43">
        <f t="shared" si="8"/>
        <v>7.4999999999999997E-2</v>
      </c>
      <c r="BE29" s="43">
        <f t="shared" si="8"/>
        <v>7.4999999999999997E-2</v>
      </c>
      <c r="BF29" s="43">
        <f t="shared" si="8"/>
        <v>7.4999999999999997E-2</v>
      </c>
      <c r="BG29" s="43">
        <f t="shared" si="8"/>
        <v>7.4999999999999997E-2</v>
      </c>
      <c r="BH29" s="43">
        <f t="shared" si="8"/>
        <v>7.4999999999999997E-2</v>
      </c>
      <c r="BI29" s="43">
        <f t="shared" si="8"/>
        <v>7.4999999999999997E-2</v>
      </c>
      <c r="BJ29" s="43">
        <f t="shared" si="8"/>
        <v>7.4999999999999997E-2</v>
      </c>
      <c r="BK29" s="43">
        <f t="shared" si="8"/>
        <v>7.4999999999999997E-2</v>
      </c>
      <c r="BL29" s="43">
        <f t="shared" si="8"/>
        <v>7.4999999999999997E-2</v>
      </c>
      <c r="BM29" s="43">
        <f t="shared" si="8"/>
        <v>7.4999999999999997E-2</v>
      </c>
      <c r="BN29" s="43">
        <f t="shared" si="8"/>
        <v>7.4999999999999997E-2</v>
      </c>
      <c r="BO29" s="43">
        <f t="shared" si="8"/>
        <v>7.4999999999999997E-2</v>
      </c>
      <c r="BP29" s="43">
        <f t="shared" si="8"/>
        <v>7.4999999999999997E-2</v>
      </c>
      <c r="BQ29" s="43">
        <f t="shared" si="8"/>
        <v>7.4999999999999997E-2</v>
      </c>
      <c r="BR29" s="43">
        <f t="shared" si="8"/>
        <v>7.4999999999999997E-2</v>
      </c>
      <c r="BS29" s="43">
        <f t="shared" si="8"/>
        <v>7.4999999999999997E-2</v>
      </c>
      <c r="BT29" s="43">
        <f t="shared" si="8"/>
        <v>7.4999999999999997E-2</v>
      </c>
      <c r="BU29" s="43">
        <f t="shared" si="8"/>
        <v>7.4999999999999997E-2</v>
      </c>
      <c r="BV29" s="43">
        <f t="shared" si="8"/>
        <v>7.4999999999999997E-2</v>
      </c>
      <c r="BW29" s="43">
        <f t="shared" si="8"/>
        <v>7.4999999999999997E-2</v>
      </c>
      <c r="BX29" s="43">
        <f t="shared" si="8"/>
        <v>7.4999999999999997E-2</v>
      </c>
      <c r="BY29" s="43">
        <f t="shared" si="8"/>
        <v>7.4999999999999997E-2</v>
      </c>
      <c r="BZ29" s="43">
        <f t="shared" si="8"/>
        <v>7.4999999999999997E-2</v>
      </c>
      <c r="CA29" s="43">
        <f t="shared" si="8"/>
        <v>7.4999999999999997E-2</v>
      </c>
      <c r="CB29" s="43">
        <f t="shared" si="8"/>
        <v>7.4999999999999997E-2</v>
      </c>
      <c r="CC29" s="43">
        <f t="shared" si="8"/>
        <v>7.4999999999999997E-2</v>
      </c>
      <c r="CD29" s="43">
        <f t="shared" si="8"/>
        <v>7.4999999999999997E-2</v>
      </c>
      <c r="CE29" s="43">
        <f t="shared" si="8"/>
        <v>7.4999999999999997E-2</v>
      </c>
      <c r="CF29" s="43">
        <f t="shared" si="8"/>
        <v>7.4999999999999997E-2</v>
      </c>
      <c r="CG29" s="43">
        <f t="shared" si="8"/>
        <v>7.4999999999999997E-2</v>
      </c>
      <c r="CH29" s="43">
        <f t="shared" si="8"/>
        <v>7.4999999999999997E-2</v>
      </c>
      <c r="CI29" s="43">
        <f t="shared" si="8"/>
        <v>7.4999999999999997E-2</v>
      </c>
      <c r="CJ29" s="43">
        <f t="shared" si="8"/>
        <v>7.4999999999999997E-2</v>
      </c>
      <c r="CK29" s="43">
        <f t="shared" si="8"/>
        <v>7.4999999999999997E-2</v>
      </c>
      <c r="CL29" s="43">
        <f t="shared" si="8"/>
        <v>7.4999999999999997E-2</v>
      </c>
      <c r="CM29" s="43">
        <f t="shared" si="8"/>
        <v>7.4999999999999997E-2</v>
      </c>
      <c r="CN29" s="43">
        <f t="shared" si="8"/>
        <v>7.4999999999999997E-2</v>
      </c>
      <c r="CO29" s="43">
        <f t="shared" si="8"/>
        <v>7.4999999999999997E-2</v>
      </c>
      <c r="CP29" s="43">
        <f t="shared" si="8"/>
        <v>7.4999999999999997E-2</v>
      </c>
      <c r="CQ29" s="43">
        <f t="shared" si="8"/>
        <v>7.4999999999999997E-2</v>
      </c>
      <c r="CR29" s="43">
        <f t="shared" si="8"/>
        <v>7.4999999999999997E-2</v>
      </c>
      <c r="CS29" s="43">
        <f t="shared" si="8"/>
        <v>7.4999999999999997E-2</v>
      </c>
      <c r="CT29" s="43">
        <f t="shared" si="8"/>
        <v>7.4999999999999997E-2</v>
      </c>
      <c r="CU29" s="43">
        <f t="shared" si="8"/>
        <v>7.4999999999999997E-2</v>
      </c>
      <c r="CV29" s="43">
        <f t="shared" si="8"/>
        <v>7.4999999999999997E-2</v>
      </c>
      <c r="CW29" s="43">
        <f t="shared" si="8"/>
        <v>7.4999999999999997E-2</v>
      </c>
      <c r="CX29" s="43">
        <f t="shared" si="8"/>
        <v>7.4999999999999997E-2</v>
      </c>
      <c r="CY29" s="43">
        <f t="shared" si="8"/>
        <v>7.4999999999999997E-2</v>
      </c>
      <c r="CZ29" s="43">
        <f t="shared" si="8"/>
        <v>7.4999999999999997E-2</v>
      </c>
    </row>
    <row r="30" spans="3:104" ht="13" x14ac:dyDescent="0.3">
      <c r="D30" s="409" t="s">
        <v>213</v>
      </c>
      <c r="E30" s="121">
        <f>Customer!E96*1000/24</f>
        <v>2.4413888888888891</v>
      </c>
      <c r="F30" s="121">
        <f t="shared" ref="F30:AR30" si="9">$E$30</f>
        <v>2.4413888888888891</v>
      </c>
      <c r="G30" s="121">
        <f t="shared" si="9"/>
        <v>2.4413888888888891</v>
      </c>
      <c r="H30" s="121">
        <f t="shared" si="9"/>
        <v>2.4413888888888891</v>
      </c>
      <c r="I30" s="121">
        <f t="shared" si="9"/>
        <v>2.4413888888888891</v>
      </c>
      <c r="J30" s="121">
        <f t="shared" si="9"/>
        <v>2.4413888888888891</v>
      </c>
      <c r="K30" s="121">
        <f t="shared" si="9"/>
        <v>2.4413888888888891</v>
      </c>
      <c r="L30" s="121">
        <f t="shared" si="9"/>
        <v>2.4413888888888891</v>
      </c>
      <c r="M30" s="121">
        <f t="shared" si="9"/>
        <v>2.4413888888888891</v>
      </c>
      <c r="N30" s="121">
        <f t="shared" si="9"/>
        <v>2.4413888888888891</v>
      </c>
      <c r="O30" s="121">
        <f t="shared" si="9"/>
        <v>2.4413888888888891</v>
      </c>
      <c r="P30" s="121">
        <f t="shared" si="9"/>
        <v>2.4413888888888891</v>
      </c>
      <c r="Q30" s="121">
        <f t="shared" si="9"/>
        <v>2.4413888888888891</v>
      </c>
      <c r="R30" s="121">
        <f t="shared" si="9"/>
        <v>2.4413888888888891</v>
      </c>
      <c r="S30" s="121">
        <f t="shared" si="9"/>
        <v>2.4413888888888891</v>
      </c>
      <c r="T30" s="121">
        <f t="shared" si="9"/>
        <v>2.4413888888888891</v>
      </c>
      <c r="U30" s="121">
        <f t="shared" si="9"/>
        <v>2.4413888888888891</v>
      </c>
      <c r="V30" s="121">
        <f t="shared" si="9"/>
        <v>2.4413888888888891</v>
      </c>
      <c r="W30" s="121">
        <f t="shared" si="9"/>
        <v>2.4413888888888891</v>
      </c>
      <c r="X30" s="121">
        <f t="shared" si="9"/>
        <v>2.4413888888888891</v>
      </c>
      <c r="Y30" s="121">
        <f t="shared" si="9"/>
        <v>2.4413888888888891</v>
      </c>
      <c r="Z30" s="121">
        <f t="shared" si="9"/>
        <v>2.4413888888888891</v>
      </c>
      <c r="AA30" s="121">
        <f t="shared" si="9"/>
        <v>2.4413888888888891</v>
      </c>
      <c r="AB30" s="121">
        <f t="shared" si="9"/>
        <v>2.4413888888888891</v>
      </c>
      <c r="AC30" s="121">
        <f t="shared" si="9"/>
        <v>2.4413888888888891</v>
      </c>
      <c r="AD30" s="121">
        <f t="shared" si="9"/>
        <v>2.4413888888888891</v>
      </c>
      <c r="AE30" s="121">
        <f t="shared" si="9"/>
        <v>2.4413888888888891</v>
      </c>
      <c r="AF30" s="121">
        <f t="shared" si="9"/>
        <v>2.4413888888888891</v>
      </c>
      <c r="AG30" s="121">
        <f t="shared" si="9"/>
        <v>2.4413888888888891</v>
      </c>
      <c r="AH30" s="121">
        <f t="shared" si="9"/>
        <v>2.4413888888888891</v>
      </c>
      <c r="AI30" s="121">
        <f t="shared" si="9"/>
        <v>2.4413888888888891</v>
      </c>
      <c r="AJ30" s="121">
        <f t="shared" si="9"/>
        <v>2.4413888888888891</v>
      </c>
      <c r="AK30" s="121">
        <f t="shared" si="9"/>
        <v>2.4413888888888891</v>
      </c>
      <c r="AL30" s="121">
        <f t="shared" si="9"/>
        <v>2.4413888888888891</v>
      </c>
      <c r="AM30" s="121">
        <f t="shared" si="9"/>
        <v>2.4413888888888891</v>
      </c>
      <c r="AN30" s="121">
        <f t="shared" si="9"/>
        <v>2.4413888888888891</v>
      </c>
      <c r="AO30" s="121">
        <f t="shared" si="9"/>
        <v>2.4413888888888891</v>
      </c>
      <c r="AP30" s="121">
        <f t="shared" si="9"/>
        <v>2.4413888888888891</v>
      </c>
      <c r="AQ30" s="121">
        <f t="shared" si="9"/>
        <v>2.4413888888888891</v>
      </c>
      <c r="AR30" s="217">
        <f t="shared" si="9"/>
        <v>2.4413888888888891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09" t="s">
        <v>214</v>
      </c>
      <c r="E31" s="449">
        <f>'Customer Mode'!L45</f>
        <v>1.708</v>
      </c>
      <c r="F31" s="121">
        <f t="shared" ref="F31:K31" si="10">$E$31</f>
        <v>1.708</v>
      </c>
      <c r="G31" s="121">
        <f t="shared" si="10"/>
        <v>1.708</v>
      </c>
      <c r="H31" s="121">
        <f t="shared" si="10"/>
        <v>1.708</v>
      </c>
      <c r="I31" s="121">
        <f t="shared" si="10"/>
        <v>1.708</v>
      </c>
      <c r="J31" s="121">
        <f t="shared" si="10"/>
        <v>1.708</v>
      </c>
      <c r="K31" s="121">
        <f t="shared" si="10"/>
        <v>1.708</v>
      </c>
      <c r="L31" s="449">
        <f>'Customer Mode'!M45</f>
        <v>1.629</v>
      </c>
      <c r="M31" s="121">
        <f>L31</f>
        <v>1.629</v>
      </c>
      <c r="N31" s="121">
        <f t="shared" ref="N31:AC35" si="11">M31</f>
        <v>1.629</v>
      </c>
      <c r="O31" s="121">
        <f t="shared" si="11"/>
        <v>1.629</v>
      </c>
      <c r="P31" s="121">
        <f t="shared" si="11"/>
        <v>1.629</v>
      </c>
      <c r="Q31" s="121">
        <f t="shared" si="11"/>
        <v>1.629</v>
      </c>
      <c r="R31" s="121">
        <f t="shared" si="11"/>
        <v>1.629</v>
      </c>
      <c r="S31" s="121">
        <f t="shared" si="11"/>
        <v>1.629</v>
      </c>
      <c r="T31" s="121">
        <f t="shared" si="11"/>
        <v>1.629</v>
      </c>
      <c r="U31" s="121">
        <f t="shared" si="11"/>
        <v>1.629</v>
      </c>
      <c r="V31" s="449">
        <f>'Customer Mode'!AC45</f>
        <v>1.4710000000000001</v>
      </c>
      <c r="W31" s="121">
        <f>V31</f>
        <v>1.4710000000000001</v>
      </c>
      <c r="X31" s="121">
        <f t="shared" ref="X31:AR35" si="12">W31</f>
        <v>1.4710000000000001</v>
      </c>
      <c r="Y31" s="121">
        <f t="shared" si="12"/>
        <v>1.4710000000000001</v>
      </c>
      <c r="Z31" s="121">
        <f t="shared" si="12"/>
        <v>1.4710000000000001</v>
      </c>
      <c r="AA31" s="121">
        <f t="shared" si="12"/>
        <v>1.4710000000000001</v>
      </c>
      <c r="AB31" s="121">
        <f t="shared" si="12"/>
        <v>1.4710000000000001</v>
      </c>
      <c r="AC31" s="121">
        <f t="shared" si="12"/>
        <v>1.4710000000000001</v>
      </c>
      <c r="AD31" s="121">
        <f t="shared" si="12"/>
        <v>1.4710000000000001</v>
      </c>
      <c r="AE31" s="121">
        <f t="shared" si="12"/>
        <v>1.4710000000000001</v>
      </c>
      <c r="AF31" s="121">
        <f t="shared" si="12"/>
        <v>1.4710000000000001</v>
      </c>
      <c r="AG31" s="121">
        <f t="shared" si="12"/>
        <v>1.4710000000000001</v>
      </c>
      <c r="AH31" s="121">
        <f t="shared" si="12"/>
        <v>1.4710000000000001</v>
      </c>
      <c r="AI31" s="121">
        <f t="shared" si="12"/>
        <v>1.4710000000000001</v>
      </c>
      <c r="AJ31" s="121">
        <f t="shared" si="12"/>
        <v>1.4710000000000001</v>
      </c>
      <c r="AK31" s="121">
        <f t="shared" si="12"/>
        <v>1.4710000000000001</v>
      </c>
      <c r="AL31" s="121">
        <f t="shared" si="12"/>
        <v>1.4710000000000001</v>
      </c>
      <c r="AM31" s="121">
        <f t="shared" si="12"/>
        <v>1.4710000000000001</v>
      </c>
      <c r="AN31" s="121">
        <f t="shared" si="12"/>
        <v>1.4710000000000001</v>
      </c>
      <c r="AO31" s="121">
        <f t="shared" si="12"/>
        <v>1.4710000000000001</v>
      </c>
      <c r="AP31" s="121">
        <f t="shared" si="12"/>
        <v>1.4710000000000001</v>
      </c>
      <c r="AQ31" s="121">
        <f t="shared" si="12"/>
        <v>1.4710000000000001</v>
      </c>
      <c r="AR31" s="121">
        <f t="shared" si="12"/>
        <v>1.4710000000000001</v>
      </c>
      <c r="CZ31" s="223"/>
    </row>
    <row r="32" spans="3:104" ht="13" x14ac:dyDescent="0.3">
      <c r="D32" s="409" t="s">
        <v>137</v>
      </c>
      <c r="E32" s="121">
        <v>0.2</v>
      </c>
      <c r="F32" s="43">
        <f t="shared" ref="F32:U35" si="13">E32</f>
        <v>0.2</v>
      </c>
      <c r="G32" s="43">
        <f t="shared" si="13"/>
        <v>0.2</v>
      </c>
      <c r="H32" s="43">
        <f t="shared" si="13"/>
        <v>0.2</v>
      </c>
      <c r="I32" s="43">
        <f t="shared" si="13"/>
        <v>0.2</v>
      </c>
      <c r="J32" s="43">
        <f>I32</f>
        <v>0.2</v>
      </c>
      <c r="K32" s="43">
        <f t="shared" si="13"/>
        <v>0.2</v>
      </c>
      <c r="L32" s="43">
        <f t="shared" si="13"/>
        <v>0.2</v>
      </c>
      <c r="M32" s="43">
        <f t="shared" si="13"/>
        <v>0.2</v>
      </c>
      <c r="N32" s="43">
        <f t="shared" si="13"/>
        <v>0.2</v>
      </c>
      <c r="O32" s="43">
        <f t="shared" si="13"/>
        <v>0.2</v>
      </c>
      <c r="P32" s="43">
        <f t="shared" si="13"/>
        <v>0.2</v>
      </c>
      <c r="Q32" s="43">
        <f t="shared" si="11"/>
        <v>0.2</v>
      </c>
      <c r="R32" s="43">
        <f t="shared" si="11"/>
        <v>0.2</v>
      </c>
      <c r="S32" s="43">
        <f t="shared" si="11"/>
        <v>0.2</v>
      </c>
      <c r="T32" s="43">
        <f t="shared" si="11"/>
        <v>0.2</v>
      </c>
      <c r="U32" s="43">
        <f t="shared" si="11"/>
        <v>0.2</v>
      </c>
      <c r="V32" s="43">
        <f t="shared" si="11"/>
        <v>0.2</v>
      </c>
      <c r="W32" s="43">
        <f t="shared" si="11"/>
        <v>0.2</v>
      </c>
      <c r="X32" s="43">
        <f t="shared" si="11"/>
        <v>0.2</v>
      </c>
      <c r="Y32" s="43">
        <f t="shared" si="11"/>
        <v>0.2</v>
      </c>
      <c r="Z32" s="43">
        <f t="shared" si="11"/>
        <v>0.2</v>
      </c>
      <c r="AA32" s="43">
        <f t="shared" si="11"/>
        <v>0.2</v>
      </c>
      <c r="AB32" s="43">
        <f t="shared" si="11"/>
        <v>0.2</v>
      </c>
      <c r="AC32" s="43">
        <f t="shared" si="11"/>
        <v>0.2</v>
      </c>
      <c r="AD32" s="43">
        <f t="shared" si="12"/>
        <v>0.2</v>
      </c>
      <c r="AE32" s="43">
        <f t="shared" si="12"/>
        <v>0.2</v>
      </c>
      <c r="AF32" s="43">
        <f t="shared" si="12"/>
        <v>0.2</v>
      </c>
      <c r="AG32" s="43">
        <f t="shared" si="12"/>
        <v>0.2</v>
      </c>
      <c r="AH32" s="43">
        <f t="shared" si="12"/>
        <v>0.2</v>
      </c>
      <c r="AI32" s="43">
        <f t="shared" si="12"/>
        <v>0.2</v>
      </c>
      <c r="AJ32" s="43">
        <f t="shared" si="12"/>
        <v>0.2</v>
      </c>
      <c r="AK32" s="43">
        <f t="shared" si="12"/>
        <v>0.2</v>
      </c>
      <c r="AL32" s="43">
        <f t="shared" si="12"/>
        <v>0.2</v>
      </c>
      <c r="AM32" s="43">
        <f t="shared" si="12"/>
        <v>0.2</v>
      </c>
      <c r="AN32" s="43">
        <f t="shared" si="12"/>
        <v>0.2</v>
      </c>
      <c r="AO32" s="43">
        <f t="shared" si="12"/>
        <v>0.2</v>
      </c>
      <c r="AP32" s="43">
        <f t="shared" si="12"/>
        <v>0.2</v>
      </c>
      <c r="AQ32" s="43">
        <f t="shared" si="12"/>
        <v>0.2</v>
      </c>
      <c r="AR32" s="43">
        <f t="shared" si="12"/>
        <v>0.2</v>
      </c>
      <c r="CZ32" s="46"/>
    </row>
    <row r="33" spans="2:104" ht="13" x14ac:dyDescent="0.3">
      <c r="D33" s="409" t="s">
        <v>154</v>
      </c>
      <c r="E33" s="430" t="e">
        <f>'Customer Mode'!#REF!/1000</f>
        <v>#REF!</v>
      </c>
      <c r="F33" s="43" t="e">
        <f t="shared" si="13"/>
        <v>#REF!</v>
      </c>
      <c r="G33" s="43" t="e">
        <f t="shared" si="13"/>
        <v>#REF!</v>
      </c>
      <c r="H33" s="43" t="e">
        <f t="shared" si="13"/>
        <v>#REF!</v>
      </c>
      <c r="I33" s="43" t="e">
        <f t="shared" si="13"/>
        <v>#REF!</v>
      </c>
      <c r="J33" s="43" t="e">
        <f>I33</f>
        <v>#REF!</v>
      </c>
      <c r="K33" s="43" t="e">
        <f t="shared" si="13"/>
        <v>#REF!</v>
      </c>
      <c r="L33" s="43" t="e">
        <f t="shared" si="13"/>
        <v>#REF!</v>
      </c>
      <c r="M33" s="43" t="e">
        <f t="shared" si="13"/>
        <v>#REF!</v>
      </c>
      <c r="N33" s="43" t="e">
        <f t="shared" si="13"/>
        <v>#REF!</v>
      </c>
      <c r="O33" s="43" t="e">
        <f t="shared" si="13"/>
        <v>#REF!</v>
      </c>
      <c r="P33" s="43" t="e">
        <f t="shared" si="13"/>
        <v>#REF!</v>
      </c>
      <c r="Q33" s="43" t="e">
        <f t="shared" si="11"/>
        <v>#REF!</v>
      </c>
      <c r="R33" s="43" t="e">
        <f t="shared" si="11"/>
        <v>#REF!</v>
      </c>
      <c r="S33" s="43" t="e">
        <f t="shared" si="11"/>
        <v>#REF!</v>
      </c>
      <c r="T33" s="43" t="e">
        <f t="shared" si="11"/>
        <v>#REF!</v>
      </c>
      <c r="U33" s="43" t="e">
        <f t="shared" si="11"/>
        <v>#REF!</v>
      </c>
      <c r="V33" s="43" t="e">
        <f t="shared" si="11"/>
        <v>#REF!</v>
      </c>
      <c r="W33" s="43" t="e">
        <f t="shared" si="11"/>
        <v>#REF!</v>
      </c>
      <c r="X33" s="43" t="e">
        <f t="shared" si="11"/>
        <v>#REF!</v>
      </c>
      <c r="Y33" s="43" t="e">
        <f t="shared" si="11"/>
        <v>#REF!</v>
      </c>
      <c r="Z33" s="43" t="e">
        <f t="shared" si="11"/>
        <v>#REF!</v>
      </c>
      <c r="AA33" s="43" t="e">
        <f t="shared" si="11"/>
        <v>#REF!</v>
      </c>
      <c r="AB33" s="43" t="e">
        <f t="shared" si="11"/>
        <v>#REF!</v>
      </c>
      <c r="AC33" s="43" t="e">
        <f t="shared" si="11"/>
        <v>#REF!</v>
      </c>
      <c r="AD33" s="43" t="e">
        <f t="shared" si="12"/>
        <v>#REF!</v>
      </c>
      <c r="AE33" s="43" t="e">
        <f t="shared" si="12"/>
        <v>#REF!</v>
      </c>
      <c r="AF33" s="43" t="e">
        <f t="shared" si="12"/>
        <v>#REF!</v>
      </c>
      <c r="AG33" s="43" t="e">
        <f t="shared" si="12"/>
        <v>#REF!</v>
      </c>
      <c r="AH33" s="43" t="e">
        <f t="shared" si="12"/>
        <v>#REF!</v>
      </c>
      <c r="AI33" s="43" t="e">
        <f t="shared" si="12"/>
        <v>#REF!</v>
      </c>
      <c r="AJ33" s="43" t="e">
        <f t="shared" si="12"/>
        <v>#REF!</v>
      </c>
      <c r="AK33" s="43" t="e">
        <f t="shared" si="12"/>
        <v>#REF!</v>
      </c>
      <c r="AL33" s="43" t="e">
        <f t="shared" si="12"/>
        <v>#REF!</v>
      </c>
      <c r="AM33" s="43" t="e">
        <f t="shared" si="12"/>
        <v>#REF!</v>
      </c>
      <c r="AN33" s="43" t="e">
        <f t="shared" si="12"/>
        <v>#REF!</v>
      </c>
      <c r="AO33" s="43" t="e">
        <f t="shared" si="12"/>
        <v>#REF!</v>
      </c>
      <c r="AP33" s="43" t="e">
        <f t="shared" si="12"/>
        <v>#REF!</v>
      </c>
      <c r="AQ33" s="43" t="e">
        <f t="shared" si="12"/>
        <v>#REF!</v>
      </c>
      <c r="AR33" s="43" t="e">
        <f t="shared" si="12"/>
        <v>#REF!</v>
      </c>
      <c r="CZ33" s="223"/>
    </row>
    <row r="34" spans="2:104" ht="13" x14ac:dyDescent="0.3">
      <c r="D34" s="409" t="s">
        <v>153</v>
      </c>
      <c r="E34" s="430" t="e">
        <f>'Customer Mode'!#REF!/1000</f>
        <v>#REF!</v>
      </c>
      <c r="F34" s="43" t="e">
        <f t="shared" si="13"/>
        <v>#REF!</v>
      </c>
      <c r="G34" s="43" t="e">
        <f t="shared" si="13"/>
        <v>#REF!</v>
      </c>
      <c r="H34" s="43" t="e">
        <f t="shared" si="13"/>
        <v>#REF!</v>
      </c>
      <c r="I34" s="43" t="e">
        <f t="shared" si="13"/>
        <v>#REF!</v>
      </c>
      <c r="J34" s="43" t="e">
        <f>I34</f>
        <v>#REF!</v>
      </c>
      <c r="K34" s="43" t="e">
        <f t="shared" si="13"/>
        <v>#REF!</v>
      </c>
      <c r="L34" s="43" t="e">
        <f t="shared" si="13"/>
        <v>#REF!</v>
      </c>
      <c r="M34" s="43" t="e">
        <f t="shared" si="13"/>
        <v>#REF!</v>
      </c>
      <c r="N34" s="43" t="e">
        <f t="shared" si="13"/>
        <v>#REF!</v>
      </c>
      <c r="O34" s="43" t="e">
        <f t="shared" si="13"/>
        <v>#REF!</v>
      </c>
      <c r="P34" s="43" t="e">
        <f t="shared" si="13"/>
        <v>#REF!</v>
      </c>
      <c r="Q34" s="43" t="e">
        <f t="shared" si="13"/>
        <v>#REF!</v>
      </c>
      <c r="R34" s="43" t="e">
        <f t="shared" si="13"/>
        <v>#REF!</v>
      </c>
      <c r="S34" s="43" t="e">
        <f t="shared" si="13"/>
        <v>#REF!</v>
      </c>
      <c r="T34" s="43" t="e">
        <f t="shared" si="13"/>
        <v>#REF!</v>
      </c>
      <c r="U34" s="43" t="e">
        <f t="shared" si="13"/>
        <v>#REF!</v>
      </c>
      <c r="V34" s="43" t="e">
        <f t="shared" si="11"/>
        <v>#REF!</v>
      </c>
      <c r="W34" s="43" t="e">
        <f t="shared" si="11"/>
        <v>#REF!</v>
      </c>
      <c r="X34" s="43" t="e">
        <f t="shared" si="11"/>
        <v>#REF!</v>
      </c>
      <c r="Y34" s="43" t="e">
        <f t="shared" si="11"/>
        <v>#REF!</v>
      </c>
      <c r="Z34" s="43" t="e">
        <f t="shared" si="11"/>
        <v>#REF!</v>
      </c>
      <c r="AA34" s="43" t="e">
        <f t="shared" si="11"/>
        <v>#REF!</v>
      </c>
      <c r="AB34" s="43" t="e">
        <f t="shared" si="11"/>
        <v>#REF!</v>
      </c>
      <c r="AC34" s="43" t="e">
        <f t="shared" si="11"/>
        <v>#REF!</v>
      </c>
      <c r="AD34" s="43" t="e">
        <f t="shared" si="12"/>
        <v>#REF!</v>
      </c>
      <c r="AE34" s="43" t="e">
        <f t="shared" si="12"/>
        <v>#REF!</v>
      </c>
      <c r="AF34" s="43" t="e">
        <f t="shared" si="12"/>
        <v>#REF!</v>
      </c>
      <c r="AG34" s="43" t="e">
        <f t="shared" si="12"/>
        <v>#REF!</v>
      </c>
      <c r="AH34" s="43" t="e">
        <f t="shared" si="12"/>
        <v>#REF!</v>
      </c>
      <c r="AI34" s="43" t="e">
        <f t="shared" si="12"/>
        <v>#REF!</v>
      </c>
      <c r="AJ34" s="43" t="e">
        <f t="shared" si="12"/>
        <v>#REF!</v>
      </c>
      <c r="AK34" s="43" t="e">
        <f t="shared" si="12"/>
        <v>#REF!</v>
      </c>
      <c r="AL34" s="43" t="e">
        <f t="shared" si="12"/>
        <v>#REF!</v>
      </c>
      <c r="AM34" s="43" t="e">
        <f t="shared" si="12"/>
        <v>#REF!</v>
      </c>
      <c r="AN34" s="43" t="e">
        <f t="shared" si="12"/>
        <v>#REF!</v>
      </c>
      <c r="AO34" s="43" t="e">
        <f t="shared" si="12"/>
        <v>#REF!</v>
      </c>
      <c r="AP34" s="43" t="e">
        <f t="shared" si="12"/>
        <v>#REF!</v>
      </c>
      <c r="AQ34" s="43" t="e">
        <f t="shared" si="12"/>
        <v>#REF!</v>
      </c>
      <c r="AR34" s="43" t="e">
        <f t="shared" si="12"/>
        <v>#REF!</v>
      </c>
      <c r="CZ34" s="223"/>
    </row>
    <row r="35" spans="2:104" x14ac:dyDescent="0.25">
      <c r="D35" s="409" t="s">
        <v>215</v>
      </c>
      <c r="E35" s="121">
        <f>((Delivery!F74*35)+(Delivery!F78*20))+Delivery!F83</f>
        <v>1.3368055555555557E-2</v>
      </c>
      <c r="F35" s="150">
        <f t="shared" si="13"/>
        <v>1.3368055555555557E-2</v>
      </c>
      <c r="G35" s="150">
        <f t="shared" si="13"/>
        <v>1.3368055555555557E-2</v>
      </c>
      <c r="H35" s="150">
        <f t="shared" si="13"/>
        <v>1.3368055555555557E-2</v>
      </c>
      <c r="I35" s="150">
        <f t="shared" si="13"/>
        <v>1.3368055555555557E-2</v>
      </c>
      <c r="J35" s="150">
        <f>I35</f>
        <v>1.3368055555555557E-2</v>
      </c>
      <c r="K35" s="150">
        <f t="shared" si="13"/>
        <v>1.3368055555555557E-2</v>
      </c>
      <c r="L35" s="150">
        <f t="shared" si="13"/>
        <v>1.3368055555555557E-2</v>
      </c>
      <c r="M35" s="150">
        <f t="shared" si="13"/>
        <v>1.3368055555555557E-2</v>
      </c>
      <c r="N35" s="150">
        <f t="shared" si="13"/>
        <v>1.3368055555555557E-2</v>
      </c>
      <c r="O35" s="150">
        <f t="shared" si="13"/>
        <v>1.3368055555555557E-2</v>
      </c>
      <c r="P35" s="150">
        <f t="shared" si="13"/>
        <v>1.3368055555555557E-2</v>
      </c>
      <c r="Q35" s="150">
        <f t="shared" si="13"/>
        <v>1.3368055555555557E-2</v>
      </c>
      <c r="R35" s="150">
        <f t="shared" si="13"/>
        <v>1.3368055555555557E-2</v>
      </c>
      <c r="S35" s="150">
        <f t="shared" si="13"/>
        <v>1.3368055555555557E-2</v>
      </c>
      <c r="T35" s="150">
        <f t="shared" si="13"/>
        <v>1.3368055555555557E-2</v>
      </c>
      <c r="U35" s="150">
        <f t="shared" si="13"/>
        <v>1.3368055555555557E-2</v>
      </c>
      <c r="V35" s="150">
        <f t="shared" si="11"/>
        <v>1.3368055555555557E-2</v>
      </c>
      <c r="W35" s="150">
        <f t="shared" si="11"/>
        <v>1.3368055555555557E-2</v>
      </c>
      <c r="X35" s="150">
        <f t="shared" si="12"/>
        <v>1.3368055555555557E-2</v>
      </c>
      <c r="Y35" s="150">
        <f t="shared" si="12"/>
        <v>1.3368055555555557E-2</v>
      </c>
      <c r="Z35" s="150">
        <f t="shared" si="12"/>
        <v>1.3368055555555557E-2</v>
      </c>
      <c r="AA35" s="150">
        <f t="shared" si="12"/>
        <v>1.3368055555555557E-2</v>
      </c>
      <c r="AB35" s="150">
        <f t="shared" si="11"/>
        <v>1.3368055555555557E-2</v>
      </c>
      <c r="AC35" s="150">
        <f t="shared" si="11"/>
        <v>1.3368055555555557E-2</v>
      </c>
      <c r="AD35" s="150">
        <f t="shared" si="12"/>
        <v>1.3368055555555557E-2</v>
      </c>
      <c r="AE35" s="150">
        <f t="shared" si="12"/>
        <v>1.3368055555555557E-2</v>
      </c>
      <c r="AF35" s="150">
        <f t="shared" si="12"/>
        <v>1.3368055555555557E-2</v>
      </c>
      <c r="AG35" s="150">
        <f t="shared" si="12"/>
        <v>1.3368055555555557E-2</v>
      </c>
      <c r="AH35" s="150">
        <f t="shared" si="12"/>
        <v>1.3368055555555557E-2</v>
      </c>
      <c r="AI35" s="150">
        <f t="shared" si="12"/>
        <v>1.3368055555555557E-2</v>
      </c>
      <c r="AJ35" s="150">
        <f t="shared" si="12"/>
        <v>1.3368055555555557E-2</v>
      </c>
      <c r="AK35" s="150">
        <f t="shared" si="12"/>
        <v>1.3368055555555557E-2</v>
      </c>
      <c r="AL35" s="150">
        <f t="shared" si="12"/>
        <v>1.3368055555555557E-2</v>
      </c>
      <c r="AM35" s="150">
        <f t="shared" si="12"/>
        <v>1.3368055555555557E-2</v>
      </c>
      <c r="AN35" s="150">
        <f t="shared" si="12"/>
        <v>1.3368055555555557E-2</v>
      </c>
      <c r="AO35" s="150">
        <f t="shared" si="12"/>
        <v>1.3368055555555557E-2</v>
      </c>
      <c r="AP35" s="150">
        <f t="shared" si="12"/>
        <v>1.3368055555555557E-2</v>
      </c>
      <c r="AQ35" s="150">
        <f t="shared" si="12"/>
        <v>1.3368055555555557E-2</v>
      </c>
      <c r="AR35" s="150">
        <f t="shared" si="12"/>
        <v>1.3368055555555557E-2</v>
      </c>
      <c r="AS35" s="150">
        <f t="shared" ref="AS35:CZ35" si="14">AR35</f>
        <v>1.3368055555555557E-2</v>
      </c>
      <c r="AT35" s="150">
        <f t="shared" si="14"/>
        <v>1.3368055555555557E-2</v>
      </c>
      <c r="AU35" s="150">
        <f t="shared" si="14"/>
        <v>1.3368055555555557E-2</v>
      </c>
      <c r="AV35" s="150">
        <f t="shared" si="14"/>
        <v>1.3368055555555557E-2</v>
      </c>
      <c r="AW35" s="150">
        <f t="shared" si="14"/>
        <v>1.3368055555555557E-2</v>
      </c>
      <c r="AX35" s="150">
        <f t="shared" si="14"/>
        <v>1.3368055555555557E-2</v>
      </c>
      <c r="AY35" s="150">
        <f t="shared" si="14"/>
        <v>1.3368055555555557E-2</v>
      </c>
      <c r="AZ35" s="150">
        <f t="shared" si="14"/>
        <v>1.3368055555555557E-2</v>
      </c>
      <c r="BA35" s="150">
        <f t="shared" si="14"/>
        <v>1.3368055555555557E-2</v>
      </c>
      <c r="BB35" s="150">
        <f t="shared" si="14"/>
        <v>1.3368055555555557E-2</v>
      </c>
      <c r="BC35" s="150">
        <f t="shared" si="14"/>
        <v>1.3368055555555557E-2</v>
      </c>
      <c r="BD35" s="150">
        <f t="shared" si="14"/>
        <v>1.3368055555555557E-2</v>
      </c>
      <c r="BE35" s="150">
        <f t="shared" si="14"/>
        <v>1.3368055555555557E-2</v>
      </c>
      <c r="BF35" s="150">
        <f t="shared" si="14"/>
        <v>1.3368055555555557E-2</v>
      </c>
      <c r="BG35" s="150">
        <f t="shared" si="14"/>
        <v>1.3368055555555557E-2</v>
      </c>
      <c r="BH35" s="150">
        <f t="shared" si="14"/>
        <v>1.3368055555555557E-2</v>
      </c>
      <c r="BI35" s="150">
        <f t="shared" si="14"/>
        <v>1.3368055555555557E-2</v>
      </c>
      <c r="BJ35" s="150">
        <f t="shared" si="14"/>
        <v>1.3368055555555557E-2</v>
      </c>
      <c r="BK35" s="150">
        <f t="shared" si="14"/>
        <v>1.3368055555555557E-2</v>
      </c>
      <c r="BL35" s="150">
        <f t="shared" si="14"/>
        <v>1.3368055555555557E-2</v>
      </c>
      <c r="BM35" s="150">
        <f t="shared" si="14"/>
        <v>1.3368055555555557E-2</v>
      </c>
      <c r="BN35" s="150">
        <f t="shared" si="14"/>
        <v>1.3368055555555557E-2</v>
      </c>
      <c r="BO35" s="150">
        <f t="shared" si="14"/>
        <v>1.3368055555555557E-2</v>
      </c>
      <c r="BP35" s="150">
        <f t="shared" si="14"/>
        <v>1.3368055555555557E-2</v>
      </c>
      <c r="BQ35" s="150">
        <f t="shared" si="14"/>
        <v>1.3368055555555557E-2</v>
      </c>
      <c r="BR35" s="150">
        <f t="shared" si="14"/>
        <v>1.3368055555555557E-2</v>
      </c>
      <c r="BS35" s="150">
        <f t="shared" si="14"/>
        <v>1.3368055555555557E-2</v>
      </c>
      <c r="BT35" s="150">
        <f t="shared" si="14"/>
        <v>1.3368055555555557E-2</v>
      </c>
      <c r="BU35" s="150">
        <f t="shared" si="14"/>
        <v>1.3368055555555557E-2</v>
      </c>
      <c r="BV35" s="150">
        <f t="shared" si="14"/>
        <v>1.3368055555555557E-2</v>
      </c>
      <c r="BW35" s="150">
        <f t="shared" si="14"/>
        <v>1.3368055555555557E-2</v>
      </c>
      <c r="BX35" s="150">
        <f t="shared" si="14"/>
        <v>1.3368055555555557E-2</v>
      </c>
      <c r="BY35" s="150">
        <f t="shared" si="14"/>
        <v>1.3368055555555557E-2</v>
      </c>
      <c r="BZ35" s="150">
        <f t="shared" si="14"/>
        <v>1.3368055555555557E-2</v>
      </c>
      <c r="CA35" s="150">
        <f t="shared" si="14"/>
        <v>1.3368055555555557E-2</v>
      </c>
      <c r="CB35" s="150">
        <f t="shared" si="14"/>
        <v>1.3368055555555557E-2</v>
      </c>
      <c r="CC35" s="150">
        <f t="shared" si="14"/>
        <v>1.3368055555555557E-2</v>
      </c>
      <c r="CD35" s="150">
        <f t="shared" si="14"/>
        <v>1.3368055555555557E-2</v>
      </c>
      <c r="CE35" s="150">
        <f t="shared" si="14"/>
        <v>1.3368055555555557E-2</v>
      </c>
      <c r="CF35" s="150">
        <f t="shared" si="14"/>
        <v>1.3368055555555557E-2</v>
      </c>
      <c r="CG35" s="150">
        <f t="shared" si="14"/>
        <v>1.3368055555555557E-2</v>
      </c>
      <c r="CH35" s="150">
        <f t="shared" si="14"/>
        <v>1.3368055555555557E-2</v>
      </c>
      <c r="CI35" s="150">
        <f t="shared" si="14"/>
        <v>1.3368055555555557E-2</v>
      </c>
      <c r="CJ35" s="150">
        <f t="shared" si="14"/>
        <v>1.3368055555555557E-2</v>
      </c>
      <c r="CK35" s="150">
        <f t="shared" si="14"/>
        <v>1.3368055555555557E-2</v>
      </c>
      <c r="CL35" s="150">
        <f t="shared" si="14"/>
        <v>1.3368055555555557E-2</v>
      </c>
      <c r="CM35" s="150">
        <f t="shared" si="14"/>
        <v>1.3368055555555557E-2</v>
      </c>
      <c r="CN35" s="150">
        <f t="shared" si="14"/>
        <v>1.3368055555555557E-2</v>
      </c>
      <c r="CO35" s="150">
        <f t="shared" si="14"/>
        <v>1.3368055555555557E-2</v>
      </c>
      <c r="CP35" s="150">
        <f t="shared" si="14"/>
        <v>1.3368055555555557E-2</v>
      </c>
      <c r="CQ35" s="150">
        <f t="shared" si="14"/>
        <v>1.3368055555555557E-2</v>
      </c>
      <c r="CR35" s="150">
        <f t="shared" si="14"/>
        <v>1.3368055555555557E-2</v>
      </c>
      <c r="CS35" s="150">
        <f t="shared" si="14"/>
        <v>1.3368055555555557E-2</v>
      </c>
      <c r="CT35" s="150">
        <f t="shared" si="14"/>
        <v>1.3368055555555557E-2</v>
      </c>
      <c r="CU35" s="150">
        <f t="shared" si="14"/>
        <v>1.3368055555555557E-2</v>
      </c>
      <c r="CV35" s="150">
        <f t="shared" si="14"/>
        <v>1.3368055555555557E-2</v>
      </c>
      <c r="CW35" s="150">
        <f t="shared" si="14"/>
        <v>1.3368055555555557E-2</v>
      </c>
      <c r="CX35" s="150">
        <f t="shared" si="14"/>
        <v>1.3368055555555557E-2</v>
      </c>
      <c r="CY35" s="150">
        <f t="shared" si="14"/>
        <v>1.3368055555555557E-2</v>
      </c>
      <c r="CZ35" s="150">
        <f t="shared" si="14"/>
        <v>1.3368055555555557E-2</v>
      </c>
    </row>
    <row r="36" spans="2:104" ht="13" x14ac:dyDescent="0.3">
      <c r="D36" s="409" t="s">
        <v>216</v>
      </c>
      <c r="E36" s="121">
        <f>Delivery!E54*1000/24</f>
        <v>0</v>
      </c>
      <c r="F36" s="150">
        <f t="shared" ref="F36:BQ36" si="15">$E$36</f>
        <v>0</v>
      </c>
      <c r="G36" s="150">
        <f t="shared" si="15"/>
        <v>0</v>
      </c>
      <c r="H36" s="150">
        <f t="shared" si="15"/>
        <v>0</v>
      </c>
      <c r="I36" s="150">
        <f t="shared" si="15"/>
        <v>0</v>
      </c>
      <c r="J36" s="150">
        <f t="shared" si="15"/>
        <v>0</v>
      </c>
      <c r="K36" s="150">
        <f t="shared" si="15"/>
        <v>0</v>
      </c>
      <c r="L36" s="150">
        <f t="shared" si="15"/>
        <v>0</v>
      </c>
      <c r="M36" s="150">
        <f t="shared" si="15"/>
        <v>0</v>
      </c>
      <c r="N36" s="150">
        <f t="shared" si="15"/>
        <v>0</v>
      </c>
      <c r="O36" s="150">
        <f t="shared" si="15"/>
        <v>0</v>
      </c>
      <c r="P36" s="150">
        <f t="shared" si="15"/>
        <v>0</v>
      </c>
      <c r="Q36" s="150">
        <f t="shared" si="15"/>
        <v>0</v>
      </c>
      <c r="R36" s="150">
        <f t="shared" si="15"/>
        <v>0</v>
      </c>
      <c r="S36" s="150">
        <f t="shared" si="15"/>
        <v>0</v>
      </c>
      <c r="T36" s="150">
        <f t="shared" si="15"/>
        <v>0</v>
      </c>
      <c r="U36" s="150">
        <f t="shared" si="15"/>
        <v>0</v>
      </c>
      <c r="V36" s="150">
        <f t="shared" si="15"/>
        <v>0</v>
      </c>
      <c r="W36" s="150">
        <f t="shared" si="15"/>
        <v>0</v>
      </c>
      <c r="X36" s="150">
        <f t="shared" si="15"/>
        <v>0</v>
      </c>
      <c r="Y36" s="150">
        <f t="shared" si="15"/>
        <v>0</v>
      </c>
      <c r="Z36" s="150">
        <f t="shared" si="15"/>
        <v>0</v>
      </c>
      <c r="AA36" s="150">
        <f t="shared" si="15"/>
        <v>0</v>
      </c>
      <c r="AB36" s="150">
        <f t="shared" si="15"/>
        <v>0</v>
      </c>
      <c r="AC36" s="150">
        <f t="shared" si="15"/>
        <v>0</v>
      </c>
      <c r="AD36" s="150">
        <f t="shared" si="15"/>
        <v>0</v>
      </c>
      <c r="AE36" s="150">
        <f t="shared" si="15"/>
        <v>0</v>
      </c>
      <c r="AF36" s="150">
        <f t="shared" si="15"/>
        <v>0</v>
      </c>
      <c r="AG36" s="150">
        <f t="shared" si="15"/>
        <v>0</v>
      </c>
      <c r="AH36" s="150">
        <f t="shared" si="15"/>
        <v>0</v>
      </c>
      <c r="AI36" s="150">
        <f t="shared" si="15"/>
        <v>0</v>
      </c>
      <c r="AJ36" s="150">
        <f t="shared" si="15"/>
        <v>0</v>
      </c>
      <c r="AK36" s="150">
        <f t="shared" si="15"/>
        <v>0</v>
      </c>
      <c r="AL36" s="150">
        <f t="shared" si="15"/>
        <v>0</v>
      </c>
      <c r="AM36" s="150">
        <f t="shared" si="15"/>
        <v>0</v>
      </c>
      <c r="AN36" s="150">
        <f t="shared" si="15"/>
        <v>0</v>
      </c>
      <c r="AO36" s="150">
        <f t="shared" si="15"/>
        <v>0</v>
      </c>
      <c r="AP36" s="150">
        <f t="shared" si="15"/>
        <v>0</v>
      </c>
      <c r="AQ36" s="150">
        <f t="shared" si="15"/>
        <v>0</v>
      </c>
      <c r="AR36" s="218">
        <f t="shared" si="15"/>
        <v>0</v>
      </c>
      <c r="AS36" s="150">
        <f t="shared" si="15"/>
        <v>0</v>
      </c>
      <c r="AT36" s="150">
        <f t="shared" si="15"/>
        <v>0</v>
      </c>
      <c r="AU36" s="150">
        <f t="shared" si="15"/>
        <v>0</v>
      </c>
      <c r="AV36" s="150">
        <f t="shared" si="15"/>
        <v>0</v>
      </c>
      <c r="AW36" s="150">
        <f t="shared" si="15"/>
        <v>0</v>
      </c>
      <c r="AX36" s="150">
        <f t="shared" si="15"/>
        <v>0</v>
      </c>
      <c r="AY36" s="150">
        <f t="shared" si="15"/>
        <v>0</v>
      </c>
      <c r="AZ36" s="150">
        <f t="shared" si="15"/>
        <v>0</v>
      </c>
      <c r="BA36" s="150">
        <f t="shared" si="15"/>
        <v>0</v>
      </c>
      <c r="BB36" s="150">
        <f t="shared" si="15"/>
        <v>0</v>
      </c>
      <c r="BC36" s="150">
        <f t="shared" si="15"/>
        <v>0</v>
      </c>
      <c r="BD36" s="150">
        <f t="shared" si="15"/>
        <v>0</v>
      </c>
      <c r="BE36" s="150">
        <f t="shared" si="15"/>
        <v>0</v>
      </c>
      <c r="BF36" s="150">
        <f t="shared" si="15"/>
        <v>0</v>
      </c>
      <c r="BG36" s="150">
        <f t="shared" si="15"/>
        <v>0</v>
      </c>
      <c r="BH36" s="150">
        <f t="shared" si="15"/>
        <v>0</v>
      </c>
      <c r="BI36" s="150">
        <f t="shared" si="15"/>
        <v>0</v>
      </c>
      <c r="BJ36" s="150">
        <f t="shared" si="15"/>
        <v>0</v>
      </c>
      <c r="BK36" s="150">
        <f t="shared" si="15"/>
        <v>0</v>
      </c>
      <c r="BL36" s="150">
        <f t="shared" si="15"/>
        <v>0</v>
      </c>
      <c r="BM36" s="150">
        <f t="shared" si="15"/>
        <v>0</v>
      </c>
      <c r="BN36" s="150">
        <f t="shared" si="15"/>
        <v>0</v>
      </c>
      <c r="BO36" s="150">
        <f t="shared" si="15"/>
        <v>0</v>
      </c>
      <c r="BP36" s="150">
        <f t="shared" si="15"/>
        <v>0</v>
      </c>
      <c r="BQ36" s="150">
        <f t="shared" si="15"/>
        <v>0</v>
      </c>
      <c r="BR36" s="150">
        <f t="shared" ref="BR36:CZ36" si="16">$E$36</f>
        <v>0</v>
      </c>
      <c r="BS36" s="150">
        <f t="shared" si="16"/>
        <v>0</v>
      </c>
      <c r="BT36" s="150">
        <f t="shared" si="16"/>
        <v>0</v>
      </c>
      <c r="BU36" s="150">
        <f t="shared" si="16"/>
        <v>0</v>
      </c>
      <c r="BV36" s="150">
        <f t="shared" si="16"/>
        <v>0</v>
      </c>
      <c r="BW36" s="150">
        <f t="shared" si="16"/>
        <v>0</v>
      </c>
      <c r="BX36" s="150">
        <f t="shared" si="16"/>
        <v>0</v>
      </c>
      <c r="BY36" s="150">
        <f t="shared" si="16"/>
        <v>0</v>
      </c>
      <c r="BZ36" s="150">
        <f t="shared" si="16"/>
        <v>0</v>
      </c>
      <c r="CA36" s="150">
        <f t="shared" si="16"/>
        <v>0</v>
      </c>
      <c r="CB36" s="150">
        <f t="shared" si="16"/>
        <v>0</v>
      </c>
      <c r="CC36" s="150">
        <f t="shared" si="16"/>
        <v>0</v>
      </c>
      <c r="CD36" s="150">
        <f t="shared" si="16"/>
        <v>0</v>
      </c>
      <c r="CE36" s="150">
        <f t="shared" si="16"/>
        <v>0</v>
      </c>
      <c r="CF36" s="150">
        <f t="shared" si="16"/>
        <v>0</v>
      </c>
      <c r="CG36" s="150">
        <f t="shared" si="16"/>
        <v>0</v>
      </c>
      <c r="CH36" s="150">
        <f t="shared" si="16"/>
        <v>0</v>
      </c>
      <c r="CI36" s="150">
        <f t="shared" si="16"/>
        <v>0</v>
      </c>
      <c r="CJ36" s="150">
        <f t="shared" si="16"/>
        <v>0</v>
      </c>
      <c r="CK36" s="150">
        <f t="shared" si="16"/>
        <v>0</v>
      </c>
      <c r="CL36" s="150">
        <f t="shared" si="16"/>
        <v>0</v>
      </c>
      <c r="CM36" s="150">
        <f t="shared" si="16"/>
        <v>0</v>
      </c>
      <c r="CN36" s="150">
        <f t="shared" si="16"/>
        <v>0</v>
      </c>
      <c r="CO36" s="150">
        <f t="shared" si="16"/>
        <v>0</v>
      </c>
      <c r="CP36" s="150">
        <f t="shared" si="16"/>
        <v>0</v>
      </c>
      <c r="CQ36" s="150">
        <f t="shared" si="16"/>
        <v>0</v>
      </c>
      <c r="CR36" s="150">
        <f t="shared" si="16"/>
        <v>0</v>
      </c>
      <c r="CS36" s="150">
        <f t="shared" si="16"/>
        <v>0</v>
      </c>
      <c r="CT36" s="150">
        <f t="shared" si="16"/>
        <v>0</v>
      </c>
      <c r="CU36" s="150">
        <f t="shared" si="16"/>
        <v>0</v>
      </c>
      <c r="CV36" s="150">
        <f t="shared" si="16"/>
        <v>0</v>
      </c>
      <c r="CW36" s="150">
        <f t="shared" si="16"/>
        <v>0</v>
      </c>
      <c r="CX36" s="150">
        <f t="shared" si="16"/>
        <v>0</v>
      </c>
      <c r="CY36" s="150">
        <f t="shared" si="16"/>
        <v>0</v>
      </c>
      <c r="CZ36" s="218">
        <f t="shared" si="16"/>
        <v>0</v>
      </c>
    </row>
    <row r="37" spans="2:104" ht="13" x14ac:dyDescent="0.3">
      <c r="D37" s="139" t="s">
        <v>217</v>
      </c>
      <c r="E37" s="121">
        <f>Delivery!E46</f>
        <v>2.5680000000000001</v>
      </c>
      <c r="F37" s="121">
        <f t="shared" ref="F37:BQ37" si="17">$E$37</f>
        <v>2.5680000000000001</v>
      </c>
      <c r="G37" s="121">
        <f t="shared" si="17"/>
        <v>2.5680000000000001</v>
      </c>
      <c r="H37" s="121">
        <f t="shared" si="17"/>
        <v>2.5680000000000001</v>
      </c>
      <c r="I37" s="121">
        <f t="shared" si="17"/>
        <v>2.5680000000000001</v>
      </c>
      <c r="J37" s="121">
        <f t="shared" si="17"/>
        <v>2.5680000000000001</v>
      </c>
      <c r="K37" s="121">
        <f t="shared" si="17"/>
        <v>2.5680000000000001</v>
      </c>
      <c r="L37" s="121">
        <f t="shared" si="17"/>
        <v>2.5680000000000001</v>
      </c>
      <c r="M37" s="121">
        <f t="shared" si="17"/>
        <v>2.5680000000000001</v>
      </c>
      <c r="N37" s="121">
        <f t="shared" si="17"/>
        <v>2.5680000000000001</v>
      </c>
      <c r="O37" s="121">
        <f t="shared" si="17"/>
        <v>2.5680000000000001</v>
      </c>
      <c r="P37" s="121">
        <f t="shared" si="17"/>
        <v>2.5680000000000001</v>
      </c>
      <c r="Q37" s="121">
        <f t="shared" si="17"/>
        <v>2.5680000000000001</v>
      </c>
      <c r="R37" s="121">
        <f t="shared" si="17"/>
        <v>2.5680000000000001</v>
      </c>
      <c r="S37" s="121">
        <f t="shared" si="17"/>
        <v>2.5680000000000001</v>
      </c>
      <c r="T37" s="121">
        <f t="shared" si="17"/>
        <v>2.5680000000000001</v>
      </c>
      <c r="U37" s="121">
        <f t="shared" si="17"/>
        <v>2.5680000000000001</v>
      </c>
      <c r="V37" s="121">
        <f t="shared" si="17"/>
        <v>2.5680000000000001</v>
      </c>
      <c r="W37" s="121">
        <f t="shared" si="17"/>
        <v>2.5680000000000001</v>
      </c>
      <c r="X37" s="121">
        <f t="shared" si="17"/>
        <v>2.5680000000000001</v>
      </c>
      <c r="Y37" s="121">
        <f t="shared" si="17"/>
        <v>2.5680000000000001</v>
      </c>
      <c r="Z37" s="121">
        <f t="shared" si="17"/>
        <v>2.5680000000000001</v>
      </c>
      <c r="AA37" s="121">
        <f t="shared" si="17"/>
        <v>2.5680000000000001</v>
      </c>
      <c r="AB37" s="121">
        <f t="shared" si="17"/>
        <v>2.5680000000000001</v>
      </c>
      <c r="AC37" s="121">
        <f t="shared" si="17"/>
        <v>2.5680000000000001</v>
      </c>
      <c r="AD37" s="121">
        <f t="shared" si="17"/>
        <v>2.5680000000000001</v>
      </c>
      <c r="AE37" s="121">
        <f t="shared" si="17"/>
        <v>2.5680000000000001</v>
      </c>
      <c r="AF37" s="121">
        <f t="shared" si="17"/>
        <v>2.5680000000000001</v>
      </c>
      <c r="AG37" s="121">
        <f t="shared" si="17"/>
        <v>2.5680000000000001</v>
      </c>
      <c r="AH37" s="121">
        <f t="shared" si="17"/>
        <v>2.5680000000000001</v>
      </c>
      <c r="AI37" s="121">
        <f t="shared" si="17"/>
        <v>2.5680000000000001</v>
      </c>
      <c r="AJ37" s="121">
        <f t="shared" si="17"/>
        <v>2.5680000000000001</v>
      </c>
      <c r="AK37" s="121">
        <f t="shared" si="17"/>
        <v>2.5680000000000001</v>
      </c>
      <c r="AL37" s="121">
        <f t="shared" si="17"/>
        <v>2.5680000000000001</v>
      </c>
      <c r="AM37" s="121">
        <f t="shared" si="17"/>
        <v>2.5680000000000001</v>
      </c>
      <c r="AN37" s="121">
        <f t="shared" si="17"/>
        <v>2.5680000000000001</v>
      </c>
      <c r="AO37" s="121">
        <f t="shared" si="17"/>
        <v>2.5680000000000001</v>
      </c>
      <c r="AP37" s="121">
        <f t="shared" si="17"/>
        <v>2.5680000000000001</v>
      </c>
      <c r="AQ37" s="121">
        <f t="shared" si="17"/>
        <v>2.5680000000000001</v>
      </c>
      <c r="AR37" s="217">
        <f t="shared" si="17"/>
        <v>2.5680000000000001</v>
      </c>
      <c r="AS37" s="121">
        <f t="shared" si="17"/>
        <v>2.5680000000000001</v>
      </c>
      <c r="AT37" s="121">
        <f t="shared" si="17"/>
        <v>2.5680000000000001</v>
      </c>
      <c r="AU37" s="121">
        <f t="shared" si="17"/>
        <v>2.5680000000000001</v>
      </c>
      <c r="AV37" s="121">
        <f t="shared" si="17"/>
        <v>2.5680000000000001</v>
      </c>
      <c r="AW37" s="121">
        <f t="shared" si="17"/>
        <v>2.5680000000000001</v>
      </c>
      <c r="AX37" s="121">
        <f t="shared" si="17"/>
        <v>2.5680000000000001</v>
      </c>
      <c r="AY37" s="121">
        <f t="shared" si="17"/>
        <v>2.5680000000000001</v>
      </c>
      <c r="AZ37" s="121">
        <f t="shared" si="17"/>
        <v>2.5680000000000001</v>
      </c>
      <c r="BA37" s="121">
        <f t="shared" si="17"/>
        <v>2.5680000000000001</v>
      </c>
      <c r="BB37" s="121">
        <f t="shared" si="17"/>
        <v>2.5680000000000001</v>
      </c>
      <c r="BC37" s="121">
        <f t="shared" si="17"/>
        <v>2.5680000000000001</v>
      </c>
      <c r="BD37" s="121">
        <f t="shared" si="17"/>
        <v>2.5680000000000001</v>
      </c>
      <c r="BE37" s="121">
        <f t="shared" si="17"/>
        <v>2.5680000000000001</v>
      </c>
      <c r="BF37" s="121">
        <f t="shared" si="17"/>
        <v>2.5680000000000001</v>
      </c>
      <c r="BG37" s="121">
        <f t="shared" si="17"/>
        <v>2.5680000000000001</v>
      </c>
      <c r="BH37" s="121">
        <f t="shared" si="17"/>
        <v>2.5680000000000001</v>
      </c>
      <c r="BI37" s="121">
        <f t="shared" si="17"/>
        <v>2.5680000000000001</v>
      </c>
      <c r="BJ37" s="121">
        <f t="shared" si="17"/>
        <v>2.5680000000000001</v>
      </c>
      <c r="BK37" s="121">
        <f t="shared" si="17"/>
        <v>2.5680000000000001</v>
      </c>
      <c r="BL37" s="121">
        <f t="shared" si="17"/>
        <v>2.5680000000000001</v>
      </c>
      <c r="BM37" s="121">
        <f t="shared" si="17"/>
        <v>2.5680000000000001</v>
      </c>
      <c r="BN37" s="121">
        <f t="shared" si="17"/>
        <v>2.5680000000000001</v>
      </c>
      <c r="BO37" s="121">
        <f t="shared" si="17"/>
        <v>2.5680000000000001</v>
      </c>
      <c r="BP37" s="121">
        <f t="shared" si="17"/>
        <v>2.5680000000000001</v>
      </c>
      <c r="BQ37" s="121">
        <f t="shared" si="17"/>
        <v>2.5680000000000001</v>
      </c>
      <c r="BR37" s="121">
        <f t="shared" ref="BR37:CZ37" si="18">$E$37</f>
        <v>2.5680000000000001</v>
      </c>
      <c r="BS37" s="121">
        <f t="shared" si="18"/>
        <v>2.5680000000000001</v>
      </c>
      <c r="BT37" s="121">
        <f t="shared" si="18"/>
        <v>2.5680000000000001</v>
      </c>
      <c r="BU37" s="121">
        <f t="shared" si="18"/>
        <v>2.5680000000000001</v>
      </c>
      <c r="BV37" s="121">
        <f t="shared" si="18"/>
        <v>2.5680000000000001</v>
      </c>
      <c r="BW37" s="121">
        <f t="shared" si="18"/>
        <v>2.5680000000000001</v>
      </c>
      <c r="BX37" s="121">
        <f t="shared" si="18"/>
        <v>2.5680000000000001</v>
      </c>
      <c r="BY37" s="121">
        <f t="shared" si="18"/>
        <v>2.5680000000000001</v>
      </c>
      <c r="BZ37" s="121">
        <f t="shared" si="18"/>
        <v>2.5680000000000001</v>
      </c>
      <c r="CA37" s="121">
        <f t="shared" si="18"/>
        <v>2.5680000000000001</v>
      </c>
      <c r="CB37" s="121">
        <f t="shared" si="18"/>
        <v>2.5680000000000001</v>
      </c>
      <c r="CC37" s="121">
        <f t="shared" si="18"/>
        <v>2.5680000000000001</v>
      </c>
      <c r="CD37" s="121">
        <f t="shared" si="18"/>
        <v>2.5680000000000001</v>
      </c>
      <c r="CE37" s="121">
        <f t="shared" si="18"/>
        <v>2.5680000000000001</v>
      </c>
      <c r="CF37" s="121">
        <f t="shared" si="18"/>
        <v>2.5680000000000001</v>
      </c>
      <c r="CG37" s="121">
        <f t="shared" si="18"/>
        <v>2.5680000000000001</v>
      </c>
      <c r="CH37" s="121">
        <f t="shared" si="18"/>
        <v>2.5680000000000001</v>
      </c>
      <c r="CI37" s="121">
        <f t="shared" si="18"/>
        <v>2.5680000000000001</v>
      </c>
      <c r="CJ37" s="121">
        <f t="shared" si="18"/>
        <v>2.5680000000000001</v>
      </c>
      <c r="CK37" s="121">
        <f t="shared" si="18"/>
        <v>2.5680000000000001</v>
      </c>
      <c r="CL37" s="121">
        <f t="shared" si="18"/>
        <v>2.5680000000000001</v>
      </c>
      <c r="CM37" s="121">
        <f t="shared" si="18"/>
        <v>2.5680000000000001</v>
      </c>
      <c r="CN37" s="121">
        <f t="shared" si="18"/>
        <v>2.5680000000000001</v>
      </c>
      <c r="CO37" s="121">
        <f t="shared" si="18"/>
        <v>2.5680000000000001</v>
      </c>
      <c r="CP37" s="121">
        <f t="shared" si="18"/>
        <v>2.5680000000000001</v>
      </c>
      <c r="CQ37" s="121">
        <f t="shared" si="18"/>
        <v>2.5680000000000001</v>
      </c>
      <c r="CR37" s="121">
        <f t="shared" si="18"/>
        <v>2.5680000000000001</v>
      </c>
      <c r="CS37" s="121">
        <f t="shared" si="18"/>
        <v>2.5680000000000001</v>
      </c>
      <c r="CT37" s="121">
        <f t="shared" si="18"/>
        <v>2.5680000000000001</v>
      </c>
      <c r="CU37" s="121">
        <f t="shared" si="18"/>
        <v>2.5680000000000001</v>
      </c>
      <c r="CV37" s="121">
        <f t="shared" si="18"/>
        <v>2.5680000000000001</v>
      </c>
      <c r="CW37" s="121">
        <f t="shared" si="18"/>
        <v>2.5680000000000001</v>
      </c>
      <c r="CX37" s="121">
        <f t="shared" si="18"/>
        <v>2.5680000000000001</v>
      </c>
      <c r="CY37" s="121">
        <f t="shared" si="18"/>
        <v>2.5680000000000001</v>
      </c>
      <c r="CZ37" s="217">
        <f t="shared" si="18"/>
        <v>2.5680000000000001</v>
      </c>
    </row>
    <row r="38" spans="2:104" ht="13" x14ac:dyDescent="0.3">
      <c r="C38" s="43">
        <f>Delivery!F39</f>
        <v>0.72</v>
      </c>
      <c r="D38" s="139" t="s">
        <v>218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19">G38</f>
        <v>0.72</v>
      </c>
      <c r="I38" s="43">
        <f>H38</f>
        <v>0.72</v>
      </c>
      <c r="J38" s="43">
        <f>I38</f>
        <v>0.72</v>
      </c>
      <c r="K38" s="43">
        <f t="shared" si="19"/>
        <v>0.72</v>
      </c>
      <c r="L38" s="43">
        <f t="shared" si="19"/>
        <v>0.72</v>
      </c>
      <c r="M38" s="43">
        <f t="shared" si="19"/>
        <v>0.72</v>
      </c>
      <c r="N38" s="43">
        <f t="shared" si="19"/>
        <v>0.72</v>
      </c>
      <c r="O38" s="43">
        <f t="shared" si="19"/>
        <v>0.72</v>
      </c>
      <c r="P38" s="43">
        <f t="shared" si="19"/>
        <v>0.72</v>
      </c>
      <c r="Q38" s="43">
        <f t="shared" si="19"/>
        <v>0.72</v>
      </c>
      <c r="R38" s="43">
        <f t="shared" si="19"/>
        <v>0.72</v>
      </c>
      <c r="S38" s="43">
        <f t="shared" si="19"/>
        <v>0.72</v>
      </c>
      <c r="T38" s="43">
        <f t="shared" si="19"/>
        <v>0.72</v>
      </c>
      <c r="U38" s="43">
        <f t="shared" si="19"/>
        <v>0.72</v>
      </c>
      <c r="V38" s="43">
        <f t="shared" si="19"/>
        <v>0.72</v>
      </c>
      <c r="W38" s="43">
        <f t="shared" si="19"/>
        <v>0.72</v>
      </c>
      <c r="X38" s="43">
        <f t="shared" si="19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219</v>
      </c>
      <c r="E39" s="675">
        <f>Customer!E119/24</f>
        <v>2.075E-3</v>
      </c>
      <c r="F39" s="121">
        <f t="shared" ref="F39:BQ39" si="20">$E$39</f>
        <v>2.075E-3</v>
      </c>
      <c r="G39" s="121">
        <f t="shared" si="20"/>
        <v>2.075E-3</v>
      </c>
      <c r="H39" s="121">
        <f t="shared" si="20"/>
        <v>2.075E-3</v>
      </c>
      <c r="I39" s="121">
        <f t="shared" si="20"/>
        <v>2.075E-3</v>
      </c>
      <c r="J39" s="121">
        <f t="shared" si="20"/>
        <v>2.075E-3</v>
      </c>
      <c r="K39" s="121">
        <f t="shared" si="20"/>
        <v>2.075E-3</v>
      </c>
      <c r="L39" s="121">
        <f t="shared" si="20"/>
        <v>2.075E-3</v>
      </c>
      <c r="M39" s="121">
        <f t="shared" si="20"/>
        <v>2.075E-3</v>
      </c>
      <c r="N39" s="121">
        <f t="shared" si="20"/>
        <v>2.075E-3</v>
      </c>
      <c r="O39" s="121">
        <f t="shared" si="20"/>
        <v>2.075E-3</v>
      </c>
      <c r="P39" s="121">
        <f t="shared" si="20"/>
        <v>2.075E-3</v>
      </c>
      <c r="Q39" s="121">
        <f t="shared" si="20"/>
        <v>2.075E-3</v>
      </c>
      <c r="R39" s="121">
        <f t="shared" si="20"/>
        <v>2.075E-3</v>
      </c>
      <c r="S39" s="121">
        <f t="shared" si="20"/>
        <v>2.075E-3</v>
      </c>
      <c r="T39" s="121">
        <f t="shared" si="20"/>
        <v>2.075E-3</v>
      </c>
      <c r="U39" s="121">
        <f t="shared" si="20"/>
        <v>2.075E-3</v>
      </c>
      <c r="V39" s="121">
        <f t="shared" si="20"/>
        <v>2.075E-3</v>
      </c>
      <c r="W39" s="121">
        <f t="shared" si="20"/>
        <v>2.075E-3</v>
      </c>
      <c r="X39" s="121">
        <f t="shared" si="20"/>
        <v>2.075E-3</v>
      </c>
      <c r="Y39" s="121">
        <f t="shared" si="20"/>
        <v>2.075E-3</v>
      </c>
      <c r="Z39" s="121">
        <f t="shared" si="20"/>
        <v>2.075E-3</v>
      </c>
      <c r="AA39" s="121">
        <f t="shared" si="20"/>
        <v>2.075E-3</v>
      </c>
      <c r="AB39" s="121">
        <f t="shared" si="20"/>
        <v>2.075E-3</v>
      </c>
      <c r="AC39" s="121">
        <f t="shared" si="20"/>
        <v>2.075E-3</v>
      </c>
      <c r="AD39" s="121">
        <f t="shared" si="20"/>
        <v>2.075E-3</v>
      </c>
      <c r="AE39" s="121">
        <f t="shared" si="20"/>
        <v>2.075E-3</v>
      </c>
      <c r="AF39" s="121">
        <f t="shared" si="20"/>
        <v>2.075E-3</v>
      </c>
      <c r="AG39" s="121">
        <f t="shared" si="20"/>
        <v>2.075E-3</v>
      </c>
      <c r="AH39" s="121">
        <f t="shared" si="20"/>
        <v>2.075E-3</v>
      </c>
      <c r="AI39" s="121">
        <f t="shared" si="20"/>
        <v>2.075E-3</v>
      </c>
      <c r="AJ39" s="121">
        <f t="shared" si="20"/>
        <v>2.075E-3</v>
      </c>
      <c r="AK39" s="121">
        <f t="shared" si="20"/>
        <v>2.075E-3</v>
      </c>
      <c r="AL39" s="121">
        <f t="shared" si="20"/>
        <v>2.075E-3</v>
      </c>
      <c r="AM39" s="121">
        <f t="shared" si="20"/>
        <v>2.075E-3</v>
      </c>
      <c r="AN39" s="121">
        <f t="shared" si="20"/>
        <v>2.075E-3</v>
      </c>
      <c r="AO39" s="121">
        <f t="shared" si="20"/>
        <v>2.075E-3</v>
      </c>
      <c r="AP39" s="121">
        <f t="shared" si="20"/>
        <v>2.075E-3</v>
      </c>
      <c r="AQ39" s="121">
        <f t="shared" si="20"/>
        <v>2.075E-3</v>
      </c>
      <c r="AR39" s="217">
        <f t="shared" si="20"/>
        <v>2.075E-3</v>
      </c>
      <c r="AS39" s="121">
        <f t="shared" si="20"/>
        <v>2.075E-3</v>
      </c>
      <c r="AT39" s="121">
        <f t="shared" si="20"/>
        <v>2.075E-3</v>
      </c>
      <c r="AU39" s="121">
        <f t="shared" si="20"/>
        <v>2.075E-3</v>
      </c>
      <c r="AV39" s="121">
        <f t="shared" si="20"/>
        <v>2.075E-3</v>
      </c>
      <c r="AW39" s="121">
        <f t="shared" si="20"/>
        <v>2.075E-3</v>
      </c>
      <c r="AX39" s="121">
        <f t="shared" si="20"/>
        <v>2.075E-3</v>
      </c>
      <c r="AY39" s="121">
        <f t="shared" si="20"/>
        <v>2.075E-3</v>
      </c>
      <c r="AZ39" s="121">
        <f t="shared" si="20"/>
        <v>2.075E-3</v>
      </c>
      <c r="BA39" s="121">
        <f t="shared" si="20"/>
        <v>2.075E-3</v>
      </c>
      <c r="BB39" s="121">
        <f t="shared" si="20"/>
        <v>2.075E-3</v>
      </c>
      <c r="BC39" s="121">
        <f t="shared" si="20"/>
        <v>2.075E-3</v>
      </c>
      <c r="BD39" s="121">
        <f t="shared" si="20"/>
        <v>2.075E-3</v>
      </c>
      <c r="BE39" s="121">
        <f t="shared" si="20"/>
        <v>2.075E-3</v>
      </c>
      <c r="BF39" s="121">
        <f t="shared" si="20"/>
        <v>2.075E-3</v>
      </c>
      <c r="BG39" s="121">
        <f t="shared" si="20"/>
        <v>2.075E-3</v>
      </c>
      <c r="BH39" s="121">
        <f t="shared" si="20"/>
        <v>2.075E-3</v>
      </c>
      <c r="BI39" s="121">
        <f t="shared" si="20"/>
        <v>2.075E-3</v>
      </c>
      <c r="BJ39" s="121">
        <f t="shared" si="20"/>
        <v>2.075E-3</v>
      </c>
      <c r="BK39" s="121">
        <f t="shared" si="20"/>
        <v>2.075E-3</v>
      </c>
      <c r="BL39" s="121">
        <f t="shared" si="20"/>
        <v>2.075E-3</v>
      </c>
      <c r="BM39" s="121">
        <f t="shared" si="20"/>
        <v>2.075E-3</v>
      </c>
      <c r="BN39" s="121">
        <f t="shared" si="20"/>
        <v>2.075E-3</v>
      </c>
      <c r="BO39" s="121">
        <f t="shared" si="20"/>
        <v>2.075E-3</v>
      </c>
      <c r="BP39" s="121">
        <f t="shared" si="20"/>
        <v>2.075E-3</v>
      </c>
      <c r="BQ39" s="121">
        <f t="shared" si="20"/>
        <v>2.075E-3</v>
      </c>
      <c r="BR39" s="121">
        <f t="shared" ref="BR39:CZ39" si="21">$E$39</f>
        <v>2.075E-3</v>
      </c>
      <c r="BS39" s="121">
        <f t="shared" si="21"/>
        <v>2.075E-3</v>
      </c>
      <c r="BT39" s="121">
        <f t="shared" si="21"/>
        <v>2.075E-3</v>
      </c>
      <c r="BU39" s="121">
        <f t="shared" si="21"/>
        <v>2.075E-3</v>
      </c>
      <c r="BV39" s="121">
        <f t="shared" si="21"/>
        <v>2.075E-3</v>
      </c>
      <c r="BW39" s="121">
        <f t="shared" si="21"/>
        <v>2.075E-3</v>
      </c>
      <c r="BX39" s="121">
        <f t="shared" si="21"/>
        <v>2.075E-3</v>
      </c>
      <c r="BY39" s="121">
        <f t="shared" si="21"/>
        <v>2.075E-3</v>
      </c>
      <c r="BZ39" s="121">
        <f t="shared" si="21"/>
        <v>2.075E-3</v>
      </c>
      <c r="CA39" s="121">
        <f t="shared" si="21"/>
        <v>2.075E-3</v>
      </c>
      <c r="CB39" s="121">
        <f t="shared" si="21"/>
        <v>2.075E-3</v>
      </c>
      <c r="CC39" s="121">
        <f t="shared" si="21"/>
        <v>2.075E-3</v>
      </c>
      <c r="CD39" s="121">
        <f t="shared" si="21"/>
        <v>2.075E-3</v>
      </c>
      <c r="CE39" s="121">
        <f t="shared" si="21"/>
        <v>2.075E-3</v>
      </c>
      <c r="CF39" s="121">
        <f t="shared" si="21"/>
        <v>2.075E-3</v>
      </c>
      <c r="CG39" s="121">
        <f t="shared" si="21"/>
        <v>2.075E-3</v>
      </c>
      <c r="CH39" s="121">
        <f t="shared" si="21"/>
        <v>2.075E-3</v>
      </c>
      <c r="CI39" s="121">
        <f t="shared" si="21"/>
        <v>2.075E-3</v>
      </c>
      <c r="CJ39" s="121">
        <f t="shared" si="21"/>
        <v>2.075E-3</v>
      </c>
      <c r="CK39" s="121">
        <f t="shared" si="21"/>
        <v>2.075E-3</v>
      </c>
      <c r="CL39" s="121">
        <f t="shared" si="21"/>
        <v>2.075E-3</v>
      </c>
      <c r="CM39" s="121">
        <f t="shared" si="21"/>
        <v>2.075E-3</v>
      </c>
      <c r="CN39" s="121">
        <f t="shared" si="21"/>
        <v>2.075E-3</v>
      </c>
      <c r="CO39" s="121">
        <f t="shared" si="21"/>
        <v>2.075E-3</v>
      </c>
      <c r="CP39" s="121">
        <f t="shared" si="21"/>
        <v>2.075E-3</v>
      </c>
      <c r="CQ39" s="121">
        <f t="shared" si="21"/>
        <v>2.075E-3</v>
      </c>
      <c r="CR39" s="121">
        <f t="shared" si="21"/>
        <v>2.075E-3</v>
      </c>
      <c r="CS39" s="121">
        <f t="shared" si="21"/>
        <v>2.075E-3</v>
      </c>
      <c r="CT39" s="121">
        <f t="shared" si="21"/>
        <v>2.075E-3</v>
      </c>
      <c r="CU39" s="121">
        <f t="shared" si="21"/>
        <v>2.075E-3</v>
      </c>
      <c r="CV39" s="121">
        <f t="shared" si="21"/>
        <v>2.075E-3</v>
      </c>
      <c r="CW39" s="121">
        <f t="shared" si="21"/>
        <v>2.075E-3</v>
      </c>
      <c r="CX39" s="121">
        <f t="shared" si="21"/>
        <v>2.075E-3</v>
      </c>
      <c r="CY39" s="121">
        <f t="shared" si="21"/>
        <v>2.075E-3</v>
      </c>
      <c r="CZ39" s="217">
        <f t="shared" si="21"/>
        <v>2.075E-3</v>
      </c>
    </row>
    <row r="40" spans="2:104" ht="13" x14ac:dyDescent="0.3">
      <c r="D40" s="15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220</v>
      </c>
      <c r="F41" s="155">
        <f>E41</f>
        <v>0</v>
      </c>
      <c r="G41" s="155">
        <f>F41</f>
        <v>0</v>
      </c>
      <c r="H41" s="155">
        <f t="shared" ref="H41:BS41" si="22">G41</f>
        <v>0</v>
      </c>
      <c r="I41" s="155">
        <f t="shared" si="22"/>
        <v>0</v>
      </c>
      <c r="J41" s="155">
        <f>I41</f>
        <v>0</v>
      </c>
      <c r="K41" s="155">
        <f t="shared" si="22"/>
        <v>0</v>
      </c>
      <c r="L41" s="155">
        <f t="shared" si="22"/>
        <v>0</v>
      </c>
      <c r="M41" s="155">
        <f t="shared" si="22"/>
        <v>0</v>
      </c>
      <c r="N41" s="155">
        <f t="shared" si="22"/>
        <v>0</v>
      </c>
      <c r="O41" s="155">
        <f t="shared" si="22"/>
        <v>0</v>
      </c>
      <c r="P41" s="155">
        <f t="shared" si="22"/>
        <v>0</v>
      </c>
      <c r="Q41" s="155">
        <f t="shared" si="22"/>
        <v>0</v>
      </c>
      <c r="R41" s="155">
        <f t="shared" si="22"/>
        <v>0</v>
      </c>
      <c r="S41" s="155">
        <f t="shared" si="22"/>
        <v>0</v>
      </c>
      <c r="T41" s="155">
        <f t="shared" si="22"/>
        <v>0</v>
      </c>
      <c r="U41" s="155">
        <f t="shared" si="22"/>
        <v>0</v>
      </c>
      <c r="V41" s="155">
        <f t="shared" si="22"/>
        <v>0</v>
      </c>
      <c r="W41" s="155">
        <f t="shared" si="22"/>
        <v>0</v>
      </c>
      <c r="X41" s="155">
        <f t="shared" si="22"/>
        <v>0</v>
      </c>
      <c r="Y41" s="155">
        <f t="shared" si="22"/>
        <v>0</v>
      </c>
      <c r="Z41" s="155">
        <f t="shared" si="22"/>
        <v>0</v>
      </c>
      <c r="AA41" s="155">
        <f t="shared" si="22"/>
        <v>0</v>
      </c>
      <c r="AB41" s="155">
        <f t="shared" si="22"/>
        <v>0</v>
      </c>
      <c r="AC41" s="155">
        <f t="shared" si="22"/>
        <v>0</v>
      </c>
      <c r="AD41" s="155">
        <f t="shared" si="22"/>
        <v>0</v>
      </c>
      <c r="AE41" s="155">
        <f t="shared" si="22"/>
        <v>0</v>
      </c>
      <c r="AF41" s="155">
        <f t="shared" si="22"/>
        <v>0</v>
      </c>
      <c r="AG41" s="155">
        <f t="shared" si="22"/>
        <v>0</v>
      </c>
      <c r="AH41" s="155">
        <f t="shared" si="22"/>
        <v>0</v>
      </c>
      <c r="AI41" s="155">
        <f t="shared" si="22"/>
        <v>0</v>
      </c>
      <c r="AJ41" s="155">
        <f t="shared" si="22"/>
        <v>0</v>
      </c>
      <c r="AK41" s="155">
        <f t="shared" si="22"/>
        <v>0</v>
      </c>
      <c r="AL41" s="155">
        <f t="shared" si="22"/>
        <v>0</v>
      </c>
      <c r="AM41" s="155">
        <f t="shared" si="22"/>
        <v>0</v>
      </c>
      <c r="AN41" s="155">
        <f t="shared" si="22"/>
        <v>0</v>
      </c>
      <c r="AO41" s="155">
        <f t="shared" si="22"/>
        <v>0</v>
      </c>
      <c r="AP41" s="155">
        <f t="shared" si="22"/>
        <v>0</v>
      </c>
      <c r="AQ41" s="155">
        <f t="shared" si="22"/>
        <v>0</v>
      </c>
      <c r="AR41" s="155">
        <f t="shared" si="22"/>
        <v>0</v>
      </c>
      <c r="AS41" s="155">
        <f t="shared" si="22"/>
        <v>0</v>
      </c>
      <c r="AT41" s="155">
        <f t="shared" si="22"/>
        <v>0</v>
      </c>
      <c r="AU41" s="155">
        <f t="shared" si="22"/>
        <v>0</v>
      </c>
      <c r="AV41" s="155">
        <f t="shared" si="22"/>
        <v>0</v>
      </c>
      <c r="AW41" s="155">
        <f t="shared" si="22"/>
        <v>0</v>
      </c>
      <c r="AX41" s="155">
        <f t="shared" si="22"/>
        <v>0</v>
      </c>
      <c r="AY41" s="155">
        <f t="shared" si="22"/>
        <v>0</v>
      </c>
      <c r="AZ41" s="155">
        <f t="shared" si="22"/>
        <v>0</v>
      </c>
      <c r="BA41" s="155">
        <f t="shared" si="22"/>
        <v>0</v>
      </c>
      <c r="BB41" s="155">
        <f t="shared" si="22"/>
        <v>0</v>
      </c>
      <c r="BC41" s="155">
        <f t="shared" si="22"/>
        <v>0</v>
      </c>
      <c r="BD41" s="155">
        <f t="shared" si="22"/>
        <v>0</v>
      </c>
      <c r="BE41" s="155">
        <f t="shared" si="22"/>
        <v>0</v>
      </c>
      <c r="BF41" s="155">
        <f t="shared" si="22"/>
        <v>0</v>
      </c>
      <c r="BG41" s="155">
        <f t="shared" si="22"/>
        <v>0</v>
      </c>
      <c r="BH41" s="155">
        <f t="shared" si="22"/>
        <v>0</v>
      </c>
      <c r="BI41" s="155">
        <f t="shared" si="22"/>
        <v>0</v>
      </c>
      <c r="BJ41" s="155">
        <f t="shared" si="22"/>
        <v>0</v>
      </c>
      <c r="BK41" s="155">
        <f t="shared" si="22"/>
        <v>0</v>
      </c>
      <c r="BL41" s="155">
        <f t="shared" si="22"/>
        <v>0</v>
      </c>
      <c r="BM41" s="155">
        <f t="shared" si="22"/>
        <v>0</v>
      </c>
      <c r="BN41" s="155">
        <f t="shared" si="22"/>
        <v>0</v>
      </c>
      <c r="BO41" s="155">
        <f t="shared" si="22"/>
        <v>0</v>
      </c>
      <c r="BP41" s="155">
        <f t="shared" si="22"/>
        <v>0</v>
      </c>
      <c r="BQ41" s="155">
        <f t="shared" si="22"/>
        <v>0</v>
      </c>
      <c r="BR41" s="155">
        <f t="shared" si="22"/>
        <v>0</v>
      </c>
      <c r="BS41" s="155">
        <f t="shared" si="22"/>
        <v>0</v>
      </c>
      <c r="BT41" s="155">
        <f t="shared" ref="BT41:CZ41" si="23">BS41</f>
        <v>0</v>
      </c>
      <c r="BU41" s="155">
        <f t="shared" si="23"/>
        <v>0</v>
      </c>
      <c r="BV41" s="155">
        <f t="shared" si="23"/>
        <v>0</v>
      </c>
      <c r="BW41" s="155">
        <f t="shared" si="23"/>
        <v>0</v>
      </c>
      <c r="BX41" s="155">
        <f t="shared" si="23"/>
        <v>0</v>
      </c>
      <c r="BY41" s="155">
        <f t="shared" si="23"/>
        <v>0</v>
      </c>
      <c r="BZ41" s="155">
        <f t="shared" si="23"/>
        <v>0</v>
      </c>
      <c r="CA41" s="155">
        <f t="shared" si="23"/>
        <v>0</v>
      </c>
      <c r="CB41" s="155">
        <f t="shared" si="23"/>
        <v>0</v>
      </c>
      <c r="CC41" s="155">
        <f t="shared" si="23"/>
        <v>0</v>
      </c>
      <c r="CD41" s="155">
        <f t="shared" si="23"/>
        <v>0</v>
      </c>
      <c r="CE41" s="155">
        <f t="shared" si="23"/>
        <v>0</v>
      </c>
      <c r="CF41" s="155">
        <f t="shared" si="23"/>
        <v>0</v>
      </c>
      <c r="CG41" s="155">
        <f t="shared" si="23"/>
        <v>0</v>
      </c>
      <c r="CH41" s="155">
        <f t="shared" si="23"/>
        <v>0</v>
      </c>
      <c r="CI41" s="155">
        <f t="shared" si="23"/>
        <v>0</v>
      </c>
      <c r="CJ41" s="155">
        <f t="shared" si="23"/>
        <v>0</v>
      </c>
      <c r="CK41" s="155">
        <f t="shared" si="23"/>
        <v>0</v>
      </c>
      <c r="CL41" s="155">
        <f t="shared" si="23"/>
        <v>0</v>
      </c>
      <c r="CM41" s="155">
        <f t="shared" si="23"/>
        <v>0</v>
      </c>
      <c r="CN41" s="155">
        <f t="shared" si="23"/>
        <v>0</v>
      </c>
      <c r="CO41" s="155">
        <f t="shared" si="23"/>
        <v>0</v>
      </c>
      <c r="CP41" s="155">
        <f t="shared" si="23"/>
        <v>0</v>
      </c>
      <c r="CQ41" s="155">
        <f t="shared" si="23"/>
        <v>0</v>
      </c>
      <c r="CR41" s="155">
        <f t="shared" si="23"/>
        <v>0</v>
      </c>
      <c r="CS41" s="155">
        <f t="shared" si="23"/>
        <v>0</v>
      </c>
      <c r="CT41" s="155">
        <f t="shared" si="23"/>
        <v>0</v>
      </c>
      <c r="CU41" s="155">
        <f t="shared" si="23"/>
        <v>0</v>
      </c>
      <c r="CV41" s="155">
        <f t="shared" si="23"/>
        <v>0</v>
      </c>
      <c r="CW41" s="155">
        <f t="shared" si="23"/>
        <v>0</v>
      </c>
      <c r="CX41" s="155">
        <f t="shared" si="23"/>
        <v>0</v>
      </c>
      <c r="CY41" s="155">
        <f t="shared" si="23"/>
        <v>0</v>
      </c>
      <c r="CZ41" s="219">
        <f t="shared" si="23"/>
        <v>0</v>
      </c>
    </row>
    <row r="42" spans="2:104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6" t="s">
        <v>221</v>
      </c>
      <c r="C43" s="1055" t="s">
        <v>222</v>
      </c>
      <c r="D43" s="136" t="s">
        <v>223</v>
      </c>
      <c r="E43" s="156">
        <f>SUM(E14:E31)+SUM(E39:E39)</f>
        <v>5328.7404638888884</v>
      </c>
      <c r="F43" s="156">
        <f t="shared" ref="F43:AR43" si="24">SUM(F14:F31)+SUM(F39:F39)</f>
        <v>2028.7404638888891</v>
      </c>
      <c r="G43" s="156">
        <f t="shared" si="24"/>
        <v>2026.7404638888891</v>
      </c>
      <c r="H43" s="156">
        <f t="shared" si="24"/>
        <v>2026.7404638888891</v>
      </c>
      <c r="I43" s="156">
        <f t="shared" si="24"/>
        <v>2026.7404638888891</v>
      </c>
      <c r="J43" s="156">
        <f t="shared" si="24"/>
        <v>26.74046388888889</v>
      </c>
      <c r="K43" s="156">
        <f t="shared" si="24"/>
        <v>26.74046388888889</v>
      </c>
      <c r="L43" s="156">
        <f>SUM(L14:L31)+SUM(L39:L39)</f>
        <v>25.89746388888889</v>
      </c>
      <c r="M43" s="156">
        <f t="shared" si="24"/>
        <v>25.64746388888889</v>
      </c>
      <c r="N43" s="156">
        <f t="shared" si="24"/>
        <v>25.64746388888889</v>
      </c>
      <c r="O43" s="156">
        <f t="shared" si="24"/>
        <v>20.847463888888889</v>
      </c>
      <c r="P43" s="156">
        <f t="shared" si="24"/>
        <v>20.847463888888889</v>
      </c>
      <c r="Q43" s="156">
        <f t="shared" si="24"/>
        <v>20.847463888888889</v>
      </c>
      <c r="R43" s="156">
        <f t="shared" si="24"/>
        <v>20.847463888888889</v>
      </c>
      <c r="S43" s="156">
        <f t="shared" si="24"/>
        <v>20.847463888888889</v>
      </c>
      <c r="T43" s="156">
        <f t="shared" si="24"/>
        <v>20.847463888888889</v>
      </c>
      <c r="U43" s="156">
        <f t="shared" si="24"/>
        <v>20.847463888888889</v>
      </c>
      <c r="V43" s="156">
        <f>SUM(V14:V31)+SUM(V39:V39)</f>
        <v>20.689463888888888</v>
      </c>
      <c r="W43" s="156">
        <f t="shared" si="24"/>
        <v>15.789463888888889</v>
      </c>
      <c r="X43" s="156">
        <f t="shared" si="24"/>
        <v>15.789463888888889</v>
      </c>
      <c r="Y43" s="156">
        <f t="shared" si="24"/>
        <v>15.789463888888889</v>
      </c>
      <c r="Z43" s="156">
        <f t="shared" si="24"/>
        <v>15.789463888888889</v>
      </c>
      <c r="AA43" s="156">
        <f t="shared" si="24"/>
        <v>15.789463888888889</v>
      </c>
      <c r="AB43" s="156">
        <f t="shared" si="24"/>
        <v>15.789463888888889</v>
      </c>
      <c r="AC43" s="156">
        <f t="shared" si="24"/>
        <v>15.789463888888889</v>
      </c>
      <c r="AD43" s="156">
        <f t="shared" si="24"/>
        <v>15.789463888888889</v>
      </c>
      <c r="AE43" s="156">
        <f t="shared" si="24"/>
        <v>15.789463888888889</v>
      </c>
      <c r="AF43" s="156">
        <f t="shared" si="24"/>
        <v>15.789463888888889</v>
      </c>
      <c r="AG43" s="156">
        <f t="shared" si="24"/>
        <v>15.789463888888889</v>
      </c>
      <c r="AH43" s="156">
        <f t="shared" si="24"/>
        <v>15.789463888888889</v>
      </c>
      <c r="AI43" s="156">
        <f t="shared" si="24"/>
        <v>15.789463888888889</v>
      </c>
      <c r="AJ43" s="156">
        <f t="shared" si="24"/>
        <v>15.789463888888889</v>
      </c>
      <c r="AK43" s="156">
        <f t="shared" si="24"/>
        <v>15.789463888888889</v>
      </c>
      <c r="AL43" s="156">
        <f t="shared" si="24"/>
        <v>15.789463888888889</v>
      </c>
      <c r="AM43" s="156">
        <f t="shared" si="24"/>
        <v>15.789463888888889</v>
      </c>
      <c r="AN43" s="156">
        <f t="shared" si="24"/>
        <v>15.789463888888889</v>
      </c>
      <c r="AO43" s="156">
        <f t="shared" si="24"/>
        <v>15.789463888888889</v>
      </c>
      <c r="AP43" s="156">
        <f t="shared" si="24"/>
        <v>15.789463888888889</v>
      </c>
      <c r="AQ43" s="156">
        <f t="shared" si="24"/>
        <v>15.789463888888889</v>
      </c>
      <c r="AR43" s="156">
        <f t="shared" si="24"/>
        <v>15.789463888888889</v>
      </c>
      <c r="AS43" s="157">
        <f>AVERAGE(L43,M43,N43,P43,Q43,S43,T43,U43,W43:AR43)</f>
        <v>17.626597222222237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37"/>
      <c r="C44" s="1050"/>
      <c r="D44" s="139" t="s">
        <v>224</v>
      </c>
      <c r="E44" s="121">
        <f>E43/1000*E11*24</f>
        <v>4.4406170532407405E-2</v>
      </c>
      <c r="F44" s="121">
        <f t="shared" ref="F44:AR44" si="25">F43/1000*(F11-E11)*24+E44</f>
        <v>6.1312341064814813E-2</v>
      </c>
      <c r="G44" s="121">
        <f t="shared" si="25"/>
        <v>9.5091348796296299E-2</v>
      </c>
      <c r="H44" s="121">
        <f t="shared" si="25"/>
        <v>0.1964283719907407</v>
      </c>
      <c r="I44" s="121">
        <f t="shared" si="25"/>
        <v>0.26398638745370367</v>
      </c>
      <c r="J44" s="121">
        <f t="shared" si="25"/>
        <v>0.28760713055555553</v>
      </c>
      <c r="K44" s="121">
        <f t="shared" si="25"/>
        <v>0.47479037777777777</v>
      </c>
      <c r="L44" s="152">
        <f t="shared" si="25"/>
        <v>0.88914979999999999</v>
      </c>
      <c r="M44" s="121">
        <f t="shared" si="25"/>
        <v>1.5046889333333333</v>
      </c>
      <c r="N44" s="121">
        <f t="shared" si="25"/>
        <v>2.1202280666666669</v>
      </c>
      <c r="O44" s="121">
        <f t="shared" si="25"/>
        <v>2.1202281167005803</v>
      </c>
      <c r="P44" s="121">
        <f t="shared" si="25"/>
        <v>2.6205672000000004</v>
      </c>
      <c r="Q44" s="121">
        <f t="shared" si="25"/>
        <v>3.120906333333334</v>
      </c>
      <c r="R44" s="121">
        <f t="shared" si="25"/>
        <v>3.1209063833672475</v>
      </c>
      <c r="S44" s="121">
        <f t="shared" si="25"/>
        <v>3.6212454666666671</v>
      </c>
      <c r="T44" s="121">
        <f t="shared" si="25"/>
        <v>4.1215846000000003</v>
      </c>
      <c r="U44" s="121">
        <f t="shared" si="25"/>
        <v>4.6219237333333334</v>
      </c>
      <c r="V44" s="121">
        <f t="shared" si="25"/>
        <v>4.6219237829880466</v>
      </c>
      <c r="W44" s="121">
        <f t="shared" si="25"/>
        <v>5.0008708784266673</v>
      </c>
      <c r="X44" s="121">
        <f t="shared" si="25"/>
        <v>5.3798180117600003</v>
      </c>
      <c r="Y44" s="121">
        <f t="shared" si="25"/>
        <v>5.7587651450933333</v>
      </c>
      <c r="Z44" s="121">
        <f t="shared" si="25"/>
        <v>6.1377122784266662</v>
      </c>
      <c r="AA44" s="121">
        <f t="shared" si="25"/>
        <v>6.5166594117599992</v>
      </c>
      <c r="AB44" s="121">
        <f t="shared" si="25"/>
        <v>6.8956065450933322</v>
      </c>
      <c r="AC44" s="121">
        <f t="shared" si="25"/>
        <v>7.2745536784266651</v>
      </c>
      <c r="AD44" s="121">
        <f t="shared" si="25"/>
        <v>7.6535008117599981</v>
      </c>
      <c r="AE44" s="121">
        <f t="shared" si="25"/>
        <v>8.032447945093331</v>
      </c>
      <c r="AF44" s="121">
        <f t="shared" si="25"/>
        <v>8.4113950784266649</v>
      </c>
      <c r="AG44" s="121">
        <f t="shared" si="25"/>
        <v>8.7903422117599987</v>
      </c>
      <c r="AH44" s="121">
        <f t="shared" si="25"/>
        <v>9.1692893450933326</v>
      </c>
      <c r="AI44" s="121">
        <f t="shared" si="25"/>
        <v>9.5482364784266665</v>
      </c>
      <c r="AJ44" s="121">
        <f t="shared" si="25"/>
        <v>9.9271836117600003</v>
      </c>
      <c r="AK44" s="121">
        <f t="shared" si="25"/>
        <v>10.306130745093334</v>
      </c>
      <c r="AL44" s="121">
        <f t="shared" si="25"/>
        <v>10.685077878426668</v>
      </c>
      <c r="AM44" s="121">
        <f t="shared" si="25"/>
        <v>11.064025011760002</v>
      </c>
      <c r="AN44" s="121">
        <f t="shared" si="25"/>
        <v>11.442972145093336</v>
      </c>
      <c r="AO44" s="121">
        <f t="shared" si="25"/>
        <v>11.82191927842667</v>
      </c>
      <c r="AP44" s="121">
        <f t="shared" si="25"/>
        <v>12.200866411760003</v>
      </c>
      <c r="AQ44" s="121">
        <f t="shared" si="25"/>
        <v>12.579813545093337</v>
      </c>
      <c r="AR44" s="221">
        <f t="shared" si="25"/>
        <v>12.958760678426671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37"/>
      <c r="C45" s="1051"/>
      <c r="D45" s="143" t="s">
        <v>225</v>
      </c>
      <c r="E45" s="145">
        <v>0</v>
      </c>
      <c r="F45" s="145">
        <f t="shared" ref="F45:K45" si="26">F44</f>
        <v>6.1312341064814813E-2</v>
      </c>
      <c r="G45" s="145">
        <f t="shared" si="26"/>
        <v>9.5091348796296299E-2</v>
      </c>
      <c r="H45" s="145">
        <f t="shared" si="26"/>
        <v>0.1964283719907407</v>
      </c>
      <c r="I45" s="145">
        <f t="shared" si="26"/>
        <v>0.26398638745370367</v>
      </c>
      <c r="J45" s="145">
        <f t="shared" si="26"/>
        <v>0.28760713055555553</v>
      </c>
      <c r="K45" s="145">
        <f t="shared" si="26"/>
        <v>0.47479037777777777</v>
      </c>
      <c r="L45" s="161">
        <f>L44</f>
        <v>0.88914979999999999</v>
      </c>
      <c r="M45" s="145">
        <f>M44-L44</f>
        <v>0.61553913333333332</v>
      </c>
      <c r="N45" s="145">
        <f>N44-M44</f>
        <v>0.61553913333333354</v>
      </c>
      <c r="O45" s="145"/>
      <c r="P45" s="162">
        <f>P44-O44</f>
        <v>0.50033908329942012</v>
      </c>
      <c r="Q45" s="162">
        <f>Q44-P44</f>
        <v>0.50033913333333357</v>
      </c>
      <c r="R45" s="145"/>
      <c r="S45" s="163">
        <f>S44-R44</f>
        <v>0.50033908329941967</v>
      </c>
      <c r="T45" s="163">
        <f>T44-S44</f>
        <v>0.50033913333333313</v>
      </c>
      <c r="U45" s="163">
        <f>U44-T44</f>
        <v>0.50033913333333313</v>
      </c>
      <c r="V45" s="145"/>
      <c r="W45" s="163">
        <f t="shared" ref="W45:AR45" si="27">W44-V44</f>
        <v>0.37894709543862071</v>
      </c>
      <c r="X45" s="163">
        <f t="shared" si="27"/>
        <v>0.37894713333333296</v>
      </c>
      <c r="Y45" s="163">
        <f t="shared" si="27"/>
        <v>0.37894713333333296</v>
      </c>
      <c r="Z45" s="163">
        <f t="shared" si="27"/>
        <v>0.37894713333333296</v>
      </c>
      <c r="AA45" s="163">
        <f t="shared" si="27"/>
        <v>0.37894713333333296</v>
      </c>
      <c r="AB45" s="163">
        <f t="shared" si="27"/>
        <v>0.37894713333333296</v>
      </c>
      <c r="AC45" s="163">
        <f t="shared" si="27"/>
        <v>0.37894713333333296</v>
      </c>
      <c r="AD45" s="163">
        <f t="shared" si="27"/>
        <v>0.37894713333333296</v>
      </c>
      <c r="AE45" s="163">
        <f t="shared" si="27"/>
        <v>0.37894713333333296</v>
      </c>
      <c r="AF45" s="163">
        <f t="shared" si="27"/>
        <v>0.37894713333333385</v>
      </c>
      <c r="AG45" s="163">
        <f t="shared" si="27"/>
        <v>0.37894713333333385</v>
      </c>
      <c r="AH45" s="163">
        <f t="shared" si="27"/>
        <v>0.37894713333333385</v>
      </c>
      <c r="AI45" s="163">
        <f t="shared" si="27"/>
        <v>0.37894713333333385</v>
      </c>
      <c r="AJ45" s="163">
        <f t="shared" si="27"/>
        <v>0.37894713333333385</v>
      </c>
      <c r="AK45" s="163">
        <f t="shared" si="27"/>
        <v>0.37894713333333385</v>
      </c>
      <c r="AL45" s="163">
        <f t="shared" si="27"/>
        <v>0.37894713333333385</v>
      </c>
      <c r="AM45" s="163">
        <f t="shared" si="27"/>
        <v>0.37894713333333385</v>
      </c>
      <c r="AN45" s="163">
        <f t="shared" si="27"/>
        <v>0.37894713333333385</v>
      </c>
      <c r="AO45" s="163">
        <f t="shared" si="27"/>
        <v>0.37894713333333385</v>
      </c>
      <c r="AP45" s="163">
        <f t="shared" si="27"/>
        <v>0.37894713333333385</v>
      </c>
      <c r="AQ45" s="163">
        <f t="shared" si="27"/>
        <v>0.37894713333333385</v>
      </c>
      <c r="AR45" s="222">
        <f t="shared" si="27"/>
        <v>0.37894713333333385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37"/>
      <c r="C46" s="1056" t="s">
        <v>222</v>
      </c>
      <c r="D46" s="136" t="s">
        <v>223</v>
      </c>
      <c r="E46" s="174" t="e">
        <f>SUM(E14:E34)+SUM(E39:E40)</f>
        <v>#REF!</v>
      </c>
      <c r="F46" s="174" t="e">
        <f t="shared" ref="F46:AR46" si="28">SUM(F14:F34)+SUM(F40:F41)</f>
        <v>#REF!</v>
      </c>
      <c r="G46" s="174" t="e">
        <f t="shared" si="28"/>
        <v>#REF!</v>
      </c>
      <c r="H46" s="174" t="e">
        <f t="shared" si="28"/>
        <v>#REF!</v>
      </c>
      <c r="I46" s="174" t="e">
        <f t="shared" si="28"/>
        <v>#REF!</v>
      </c>
      <c r="J46" s="174" t="e">
        <f t="shared" si="28"/>
        <v>#REF!</v>
      </c>
      <c r="K46" s="174" t="e">
        <f t="shared" si="28"/>
        <v>#REF!</v>
      </c>
      <c r="L46" s="174" t="e">
        <f>SUM(L14:L34)+SUM(L40:L41)</f>
        <v>#REF!</v>
      </c>
      <c r="M46" s="174" t="e">
        <f t="shared" si="28"/>
        <v>#REF!</v>
      </c>
      <c r="N46" s="174" t="e">
        <f t="shared" si="28"/>
        <v>#REF!</v>
      </c>
      <c r="O46" s="174" t="e">
        <f t="shared" si="28"/>
        <v>#REF!</v>
      </c>
      <c r="P46" s="174" t="e">
        <f t="shared" si="28"/>
        <v>#REF!</v>
      </c>
      <c r="Q46" s="174" t="e">
        <f t="shared" si="28"/>
        <v>#REF!</v>
      </c>
      <c r="R46" s="174" t="e">
        <f t="shared" si="28"/>
        <v>#REF!</v>
      </c>
      <c r="S46" s="174" t="e">
        <f t="shared" si="28"/>
        <v>#REF!</v>
      </c>
      <c r="T46" s="174" t="e">
        <f t="shared" si="28"/>
        <v>#REF!</v>
      </c>
      <c r="U46" s="174" t="e">
        <f t="shared" si="28"/>
        <v>#REF!</v>
      </c>
      <c r="V46" s="174" t="e">
        <f t="shared" si="28"/>
        <v>#REF!</v>
      </c>
      <c r="W46" s="174" t="e">
        <f t="shared" si="28"/>
        <v>#REF!</v>
      </c>
      <c r="X46" s="174" t="e">
        <f t="shared" si="28"/>
        <v>#REF!</v>
      </c>
      <c r="Y46" s="174" t="e">
        <f t="shared" si="28"/>
        <v>#REF!</v>
      </c>
      <c r="Z46" s="174" t="e">
        <f>SUM(Z14:Z34)+SUM(Z40:Z41)</f>
        <v>#REF!</v>
      </c>
      <c r="AA46" s="174" t="e">
        <f t="shared" si="28"/>
        <v>#REF!</v>
      </c>
      <c r="AB46" s="174" t="e">
        <f t="shared" si="28"/>
        <v>#REF!</v>
      </c>
      <c r="AC46" s="174" t="e">
        <f t="shared" si="28"/>
        <v>#REF!</v>
      </c>
      <c r="AD46" s="174" t="e">
        <f t="shared" si="28"/>
        <v>#REF!</v>
      </c>
      <c r="AE46" s="174" t="e">
        <f t="shared" si="28"/>
        <v>#REF!</v>
      </c>
      <c r="AF46" s="174" t="e">
        <f t="shared" si="28"/>
        <v>#REF!</v>
      </c>
      <c r="AG46" s="174" t="e">
        <f t="shared" si="28"/>
        <v>#REF!</v>
      </c>
      <c r="AH46" s="174" t="e">
        <f t="shared" si="28"/>
        <v>#REF!</v>
      </c>
      <c r="AI46" s="174" t="e">
        <f t="shared" si="28"/>
        <v>#REF!</v>
      </c>
      <c r="AJ46" s="174" t="e">
        <f t="shared" si="28"/>
        <v>#REF!</v>
      </c>
      <c r="AK46" s="174" t="e">
        <f t="shared" si="28"/>
        <v>#REF!</v>
      </c>
      <c r="AL46" s="174" t="e">
        <f t="shared" si="28"/>
        <v>#REF!</v>
      </c>
      <c r="AM46" s="174" t="e">
        <f t="shared" si="28"/>
        <v>#REF!</v>
      </c>
      <c r="AN46" s="174" t="e">
        <f t="shared" si="28"/>
        <v>#REF!</v>
      </c>
      <c r="AO46" s="174" t="e">
        <f t="shared" si="28"/>
        <v>#REF!</v>
      </c>
      <c r="AP46" s="174" t="e">
        <f t="shared" si="28"/>
        <v>#REF!</v>
      </c>
      <c r="AQ46" s="174" t="e">
        <f t="shared" si="28"/>
        <v>#REF!</v>
      </c>
      <c r="AR46" s="174" t="e">
        <f t="shared" si="28"/>
        <v>#REF!</v>
      </c>
      <c r="AS46" s="157" t="e">
        <f>AVERAGE(L46,M46,N46,P46,Q46,S46,T46,U46,W46:AR46)</f>
        <v>#REF!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37"/>
      <c r="C47" s="1021"/>
      <c r="D47" s="139" t="s">
        <v>224</v>
      </c>
      <c r="E47" s="121" t="e">
        <f>E46/1000*E11*24</f>
        <v>#REF!</v>
      </c>
      <c r="F47" s="150" t="e">
        <f t="shared" ref="F47:AR47" si="29">F46/1000*(F11-E11)*24+E47</f>
        <v>#REF!</v>
      </c>
      <c r="G47" s="150" t="e">
        <f t="shared" si="29"/>
        <v>#REF!</v>
      </c>
      <c r="H47" s="150" t="e">
        <f t="shared" si="29"/>
        <v>#REF!</v>
      </c>
      <c r="I47" s="150" t="e">
        <f t="shared" si="29"/>
        <v>#REF!</v>
      </c>
      <c r="J47" s="150" t="e">
        <f t="shared" si="29"/>
        <v>#REF!</v>
      </c>
      <c r="K47" s="150" t="e">
        <f t="shared" si="29"/>
        <v>#REF!</v>
      </c>
      <c r="L47" s="161" t="e">
        <f t="shared" si="29"/>
        <v>#REF!</v>
      </c>
      <c r="M47" s="150" t="e">
        <f t="shared" si="29"/>
        <v>#REF!</v>
      </c>
      <c r="N47" s="150" t="e">
        <f t="shared" si="29"/>
        <v>#REF!</v>
      </c>
      <c r="O47" s="121" t="e">
        <f t="shared" si="29"/>
        <v>#REF!</v>
      </c>
      <c r="P47" s="121" t="e">
        <f t="shared" si="29"/>
        <v>#REF!</v>
      </c>
      <c r="Q47" s="121" t="e">
        <f t="shared" si="29"/>
        <v>#REF!</v>
      </c>
      <c r="R47" s="121" t="e">
        <f t="shared" si="29"/>
        <v>#REF!</v>
      </c>
      <c r="S47" s="121" t="e">
        <f t="shared" si="29"/>
        <v>#REF!</v>
      </c>
      <c r="T47" s="121" t="e">
        <f t="shared" si="29"/>
        <v>#REF!</v>
      </c>
      <c r="U47" s="121" t="e">
        <f t="shared" si="29"/>
        <v>#REF!</v>
      </c>
      <c r="V47" s="121" t="e">
        <f t="shared" si="29"/>
        <v>#REF!</v>
      </c>
      <c r="W47" s="121" t="e">
        <f t="shared" si="29"/>
        <v>#REF!</v>
      </c>
      <c r="X47" s="121" t="e">
        <f t="shared" si="29"/>
        <v>#REF!</v>
      </c>
      <c r="Y47" s="121" t="e">
        <f t="shared" si="29"/>
        <v>#REF!</v>
      </c>
      <c r="Z47" s="121" t="e">
        <f t="shared" si="29"/>
        <v>#REF!</v>
      </c>
      <c r="AA47" s="121" t="e">
        <f t="shared" si="29"/>
        <v>#REF!</v>
      </c>
      <c r="AB47" s="121" t="e">
        <f t="shared" si="29"/>
        <v>#REF!</v>
      </c>
      <c r="AC47" s="121" t="e">
        <f t="shared" si="29"/>
        <v>#REF!</v>
      </c>
      <c r="AD47" s="121" t="e">
        <f t="shared" si="29"/>
        <v>#REF!</v>
      </c>
      <c r="AE47" s="121" t="e">
        <f t="shared" si="29"/>
        <v>#REF!</v>
      </c>
      <c r="AF47" s="121" t="e">
        <f t="shared" si="29"/>
        <v>#REF!</v>
      </c>
      <c r="AG47" s="121" t="e">
        <f t="shared" si="29"/>
        <v>#REF!</v>
      </c>
      <c r="AH47" s="121" t="e">
        <f t="shared" si="29"/>
        <v>#REF!</v>
      </c>
      <c r="AI47" s="121" t="e">
        <f t="shared" si="29"/>
        <v>#REF!</v>
      </c>
      <c r="AJ47" s="121" t="e">
        <f t="shared" si="29"/>
        <v>#REF!</v>
      </c>
      <c r="AK47" s="121" t="e">
        <f t="shared" si="29"/>
        <v>#REF!</v>
      </c>
      <c r="AL47" s="121" t="e">
        <f t="shared" si="29"/>
        <v>#REF!</v>
      </c>
      <c r="AM47" s="121" t="e">
        <f t="shared" si="29"/>
        <v>#REF!</v>
      </c>
      <c r="AN47" s="121" t="e">
        <f t="shared" si="29"/>
        <v>#REF!</v>
      </c>
      <c r="AO47" s="121" t="e">
        <f t="shared" si="29"/>
        <v>#REF!</v>
      </c>
      <c r="AP47" s="121" t="e">
        <f t="shared" si="29"/>
        <v>#REF!</v>
      </c>
      <c r="AQ47" s="121" t="e">
        <f t="shared" si="29"/>
        <v>#REF!</v>
      </c>
      <c r="AR47" s="217" t="e">
        <f t="shared" si="29"/>
        <v>#REF!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38"/>
      <c r="C48" s="1022"/>
      <c r="D48" s="143" t="s">
        <v>225</v>
      </c>
      <c r="E48" s="155">
        <v>0</v>
      </c>
      <c r="F48" s="145"/>
      <c r="G48" s="162" t="e">
        <f t="shared" ref="G48:K48" si="30">G47</f>
        <v>#REF!</v>
      </c>
      <c r="H48" s="162" t="e">
        <f t="shared" si="30"/>
        <v>#REF!</v>
      </c>
      <c r="I48" s="162" t="e">
        <f t="shared" si="30"/>
        <v>#REF!</v>
      </c>
      <c r="J48" s="162" t="e">
        <f t="shared" si="30"/>
        <v>#REF!</v>
      </c>
      <c r="K48" s="162" t="e">
        <f t="shared" si="30"/>
        <v>#REF!</v>
      </c>
      <c r="L48" s="161" t="e">
        <f>L47</f>
        <v>#REF!</v>
      </c>
      <c r="M48" s="162" t="e">
        <f>M47-L47</f>
        <v>#REF!</v>
      </c>
      <c r="N48" s="162" t="e">
        <f>N47-M47</f>
        <v>#REF!</v>
      </c>
      <c r="O48" s="145"/>
      <c r="P48" s="162" t="e">
        <f>P47-O47</f>
        <v>#REF!</v>
      </c>
      <c r="Q48" s="162" t="e">
        <f>Q47-P47</f>
        <v>#REF!</v>
      </c>
      <c r="R48" s="145"/>
      <c r="S48" s="163" t="e">
        <f>S47-R47</f>
        <v>#REF!</v>
      </c>
      <c r="T48" s="163" t="e">
        <f>T47-S47</f>
        <v>#REF!</v>
      </c>
      <c r="U48" s="163" t="e">
        <f>U47-T47</f>
        <v>#REF!</v>
      </c>
      <c r="V48" s="145"/>
      <c r="W48" s="163" t="e">
        <f t="shared" ref="W48:AR48" si="31">W47-V47</f>
        <v>#REF!</v>
      </c>
      <c r="X48" s="163" t="e">
        <f t="shared" si="31"/>
        <v>#REF!</v>
      </c>
      <c r="Y48" s="163" t="e">
        <f t="shared" si="31"/>
        <v>#REF!</v>
      </c>
      <c r="Z48" s="163" t="e">
        <f t="shared" si="31"/>
        <v>#REF!</v>
      </c>
      <c r="AA48" s="163" t="e">
        <f t="shared" si="31"/>
        <v>#REF!</v>
      </c>
      <c r="AB48" s="163" t="e">
        <f t="shared" si="31"/>
        <v>#REF!</v>
      </c>
      <c r="AC48" s="163" t="e">
        <f t="shared" si="31"/>
        <v>#REF!</v>
      </c>
      <c r="AD48" s="163" t="e">
        <f t="shared" si="31"/>
        <v>#REF!</v>
      </c>
      <c r="AE48" s="163" t="e">
        <f t="shared" si="31"/>
        <v>#REF!</v>
      </c>
      <c r="AF48" s="163" t="e">
        <f t="shared" si="31"/>
        <v>#REF!</v>
      </c>
      <c r="AG48" s="163" t="e">
        <f t="shared" si="31"/>
        <v>#REF!</v>
      </c>
      <c r="AH48" s="163" t="e">
        <f t="shared" si="31"/>
        <v>#REF!</v>
      </c>
      <c r="AI48" s="163" t="e">
        <f t="shared" si="31"/>
        <v>#REF!</v>
      </c>
      <c r="AJ48" s="163" t="e">
        <f t="shared" si="31"/>
        <v>#REF!</v>
      </c>
      <c r="AK48" s="163" t="e">
        <f t="shared" si="31"/>
        <v>#REF!</v>
      </c>
      <c r="AL48" s="163" t="e">
        <f t="shared" si="31"/>
        <v>#REF!</v>
      </c>
      <c r="AM48" s="163" t="e">
        <f t="shared" si="31"/>
        <v>#REF!</v>
      </c>
      <c r="AN48" s="163" t="e">
        <f t="shared" si="31"/>
        <v>#REF!</v>
      </c>
      <c r="AO48" s="163" t="e">
        <f t="shared" si="31"/>
        <v>#REF!</v>
      </c>
      <c r="AP48" s="163" t="e">
        <f t="shared" si="31"/>
        <v>#REF!</v>
      </c>
      <c r="AQ48" s="163" t="e">
        <f t="shared" si="31"/>
        <v>#REF!</v>
      </c>
      <c r="AR48" s="222" t="e">
        <f t="shared" si="31"/>
        <v>#REF!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>SUM(E36:E39)+E15+E25</f>
        <v>2003.2900749999999</v>
      </c>
      <c r="F49" s="166">
        <f t="shared" ref="F49:BQ49" si="32">SUM(F36:F39)+F15+F25</f>
        <v>2003.2900749999999</v>
      </c>
      <c r="G49" s="166">
        <f t="shared" si="32"/>
        <v>3.2900750000000003</v>
      </c>
      <c r="H49" s="166">
        <f t="shared" si="32"/>
        <v>3.2900750000000003</v>
      </c>
      <c r="I49" s="166">
        <f t="shared" si="32"/>
        <v>3.2900750000000003</v>
      </c>
      <c r="J49" s="166">
        <f t="shared" si="32"/>
        <v>3.2900750000000003</v>
      </c>
      <c r="K49" s="166">
        <f t="shared" si="32"/>
        <v>3.2900750000000003</v>
      </c>
      <c r="L49" s="166">
        <f t="shared" si="32"/>
        <v>3.2900750000000003</v>
      </c>
      <c r="M49" s="166">
        <f t="shared" si="32"/>
        <v>3.2900750000000003</v>
      </c>
      <c r="N49" s="166">
        <f t="shared" si="32"/>
        <v>3.2900750000000003</v>
      </c>
      <c r="O49" s="166">
        <f t="shared" si="32"/>
        <v>3.2900750000000003</v>
      </c>
      <c r="P49" s="166">
        <f t="shared" si="32"/>
        <v>3.2900750000000003</v>
      </c>
      <c r="Q49" s="166">
        <f t="shared" si="32"/>
        <v>3.2900750000000003</v>
      </c>
      <c r="R49" s="166">
        <f t="shared" si="32"/>
        <v>3.2900750000000003</v>
      </c>
      <c r="S49" s="166">
        <f t="shared" si="32"/>
        <v>3.2900750000000003</v>
      </c>
      <c r="T49" s="166">
        <f t="shared" si="32"/>
        <v>3.2900750000000003</v>
      </c>
      <c r="U49" s="166">
        <f t="shared" si="32"/>
        <v>3.2900750000000003</v>
      </c>
      <c r="V49" s="166">
        <f t="shared" si="32"/>
        <v>3.2900750000000003</v>
      </c>
      <c r="W49" s="166">
        <f t="shared" si="32"/>
        <v>3.2900750000000003</v>
      </c>
      <c r="X49" s="166">
        <f t="shared" si="32"/>
        <v>3.2900750000000003</v>
      </c>
      <c r="Y49" s="166">
        <f t="shared" si="32"/>
        <v>2.5700750000000001</v>
      </c>
      <c r="Z49" s="166">
        <f t="shared" si="32"/>
        <v>2.5700750000000001</v>
      </c>
      <c r="AA49" s="166">
        <f t="shared" si="32"/>
        <v>2.5700750000000001</v>
      </c>
      <c r="AB49" s="166">
        <f t="shared" si="32"/>
        <v>2.5700750000000001</v>
      </c>
      <c r="AC49" s="166">
        <f t="shared" si="32"/>
        <v>2.5700750000000001</v>
      </c>
      <c r="AD49" s="166">
        <f t="shared" si="32"/>
        <v>2.5700750000000001</v>
      </c>
      <c r="AE49" s="166">
        <f t="shared" si="32"/>
        <v>2.5700750000000001</v>
      </c>
      <c r="AF49" s="166">
        <f t="shared" si="32"/>
        <v>2.5700750000000001</v>
      </c>
      <c r="AG49" s="166">
        <f t="shared" si="32"/>
        <v>2.5700750000000001</v>
      </c>
      <c r="AH49" s="166">
        <f t="shared" si="32"/>
        <v>2.5700750000000001</v>
      </c>
      <c r="AI49" s="166">
        <f t="shared" si="32"/>
        <v>2.5700750000000001</v>
      </c>
      <c r="AJ49" s="166">
        <f t="shared" si="32"/>
        <v>2.5700750000000001</v>
      </c>
      <c r="AK49" s="166">
        <f t="shared" si="32"/>
        <v>2.5700750000000001</v>
      </c>
      <c r="AL49" s="166">
        <f t="shared" si="32"/>
        <v>2.5700750000000001</v>
      </c>
      <c r="AM49" s="166">
        <f t="shared" si="32"/>
        <v>2.5700750000000001</v>
      </c>
      <c r="AN49" s="166">
        <f t="shared" si="32"/>
        <v>2.5700750000000001</v>
      </c>
      <c r="AO49" s="166">
        <f t="shared" si="32"/>
        <v>2.5700750000000001</v>
      </c>
      <c r="AP49" s="166">
        <f t="shared" si="32"/>
        <v>2.5700750000000001</v>
      </c>
      <c r="AQ49" s="166">
        <f t="shared" si="32"/>
        <v>2.5700750000000001</v>
      </c>
      <c r="AR49" s="166">
        <f t="shared" si="32"/>
        <v>2.5700750000000001</v>
      </c>
      <c r="AS49" s="166">
        <f t="shared" si="32"/>
        <v>2.5700750000000001</v>
      </c>
      <c r="AT49" s="166">
        <f t="shared" si="32"/>
        <v>2.5700750000000001</v>
      </c>
      <c r="AU49" s="166">
        <f t="shared" si="32"/>
        <v>2.5700750000000001</v>
      </c>
      <c r="AV49" s="166">
        <f t="shared" si="32"/>
        <v>2.5700750000000001</v>
      </c>
      <c r="AW49" s="166">
        <f t="shared" si="32"/>
        <v>2.5700750000000001</v>
      </c>
      <c r="AX49" s="166">
        <f t="shared" si="32"/>
        <v>2.5700750000000001</v>
      </c>
      <c r="AY49" s="166">
        <f t="shared" si="32"/>
        <v>2.5700750000000001</v>
      </c>
      <c r="AZ49" s="166">
        <f t="shared" si="32"/>
        <v>2.5700750000000001</v>
      </c>
      <c r="BA49" s="166">
        <f t="shared" si="32"/>
        <v>2.5700750000000001</v>
      </c>
      <c r="BB49" s="166">
        <f t="shared" si="32"/>
        <v>2.5700750000000001</v>
      </c>
      <c r="BC49" s="166">
        <f t="shared" si="32"/>
        <v>2.5700750000000001</v>
      </c>
      <c r="BD49" s="166">
        <f t="shared" si="32"/>
        <v>2.5700750000000001</v>
      </c>
      <c r="BE49" s="166">
        <f t="shared" si="32"/>
        <v>2.5700750000000001</v>
      </c>
      <c r="BF49" s="166">
        <f t="shared" si="32"/>
        <v>2.5700750000000001</v>
      </c>
      <c r="BG49" s="166">
        <f t="shared" si="32"/>
        <v>2.5700750000000001</v>
      </c>
      <c r="BH49" s="166">
        <f t="shared" si="32"/>
        <v>2.5700750000000001</v>
      </c>
      <c r="BI49" s="166">
        <f t="shared" si="32"/>
        <v>2.5700750000000001</v>
      </c>
      <c r="BJ49" s="166">
        <f t="shared" si="32"/>
        <v>2.5700750000000001</v>
      </c>
      <c r="BK49" s="166">
        <f t="shared" si="32"/>
        <v>2.5700750000000001</v>
      </c>
      <c r="BL49" s="166">
        <f t="shared" si="32"/>
        <v>2.5700750000000001</v>
      </c>
      <c r="BM49" s="166">
        <f t="shared" si="32"/>
        <v>2.5700750000000001</v>
      </c>
      <c r="BN49" s="166">
        <f t="shared" si="32"/>
        <v>2.5700750000000001</v>
      </c>
      <c r="BO49" s="166">
        <f t="shared" si="32"/>
        <v>2.5700750000000001</v>
      </c>
      <c r="BP49" s="166">
        <f t="shared" si="32"/>
        <v>2.5700750000000001</v>
      </c>
      <c r="BQ49" s="166">
        <f t="shared" si="32"/>
        <v>2.5700750000000001</v>
      </c>
      <c r="BR49" s="166">
        <f t="shared" ref="BR49:CZ49" si="33">SUM(BR36:BR39)+BR15+BR25</f>
        <v>2.5700750000000001</v>
      </c>
      <c r="BS49" s="166">
        <f t="shared" si="33"/>
        <v>2.5700750000000001</v>
      </c>
      <c r="BT49" s="166">
        <f t="shared" si="33"/>
        <v>2.5700750000000001</v>
      </c>
      <c r="BU49" s="166">
        <f t="shared" si="33"/>
        <v>2.5700750000000001</v>
      </c>
      <c r="BV49" s="166">
        <f t="shared" si="33"/>
        <v>2.5700750000000001</v>
      </c>
      <c r="BW49" s="166">
        <f t="shared" si="33"/>
        <v>2.5700750000000001</v>
      </c>
      <c r="BX49" s="166">
        <f t="shared" si="33"/>
        <v>2.5700750000000001</v>
      </c>
      <c r="BY49" s="166">
        <f t="shared" si="33"/>
        <v>2.5700750000000001</v>
      </c>
      <c r="BZ49" s="166">
        <f t="shared" si="33"/>
        <v>2.5700750000000001</v>
      </c>
      <c r="CA49" s="166">
        <f t="shared" si="33"/>
        <v>2.5700750000000001</v>
      </c>
      <c r="CB49" s="166">
        <f t="shared" si="33"/>
        <v>2.5700750000000001</v>
      </c>
      <c r="CC49" s="166">
        <f t="shared" si="33"/>
        <v>2.5700750000000001</v>
      </c>
      <c r="CD49" s="166">
        <f t="shared" si="33"/>
        <v>2.5700750000000001</v>
      </c>
      <c r="CE49" s="166">
        <f t="shared" si="33"/>
        <v>2.5700750000000001</v>
      </c>
      <c r="CF49" s="166">
        <f t="shared" si="33"/>
        <v>2.5700750000000001</v>
      </c>
      <c r="CG49" s="166">
        <f t="shared" si="33"/>
        <v>2.5700750000000001</v>
      </c>
      <c r="CH49" s="166">
        <f t="shared" si="33"/>
        <v>2.5700750000000001</v>
      </c>
      <c r="CI49" s="166">
        <f t="shared" si="33"/>
        <v>2.5700750000000001</v>
      </c>
      <c r="CJ49" s="166">
        <f t="shared" si="33"/>
        <v>2.5700750000000001</v>
      </c>
      <c r="CK49" s="166">
        <f t="shared" si="33"/>
        <v>2.5700750000000001</v>
      </c>
      <c r="CL49" s="166">
        <f t="shared" si="33"/>
        <v>2.5700750000000001</v>
      </c>
      <c r="CM49" s="166">
        <f t="shared" si="33"/>
        <v>2.5700750000000001</v>
      </c>
      <c r="CN49" s="166">
        <f t="shared" si="33"/>
        <v>2.5700750000000001</v>
      </c>
      <c r="CO49" s="166">
        <f t="shared" si="33"/>
        <v>2.5700750000000001</v>
      </c>
      <c r="CP49" s="166">
        <f t="shared" si="33"/>
        <v>2.5700750000000001</v>
      </c>
      <c r="CQ49" s="166">
        <f t="shared" si="33"/>
        <v>2.5700750000000001</v>
      </c>
      <c r="CR49" s="166">
        <f t="shared" si="33"/>
        <v>2.5700750000000001</v>
      </c>
      <c r="CS49" s="166">
        <f t="shared" si="33"/>
        <v>2.5700750000000001</v>
      </c>
      <c r="CT49" s="166">
        <f t="shared" si="33"/>
        <v>2.5700750000000001</v>
      </c>
      <c r="CU49" s="166">
        <f t="shared" si="33"/>
        <v>2.5700750000000001</v>
      </c>
      <c r="CV49" s="166">
        <f t="shared" si="33"/>
        <v>2.5700750000000001</v>
      </c>
      <c r="CW49" s="166">
        <f t="shared" si="33"/>
        <v>2.5700750000000001</v>
      </c>
      <c r="CX49" s="166">
        <f t="shared" si="33"/>
        <v>2.5700750000000001</v>
      </c>
      <c r="CY49" s="166">
        <f t="shared" si="33"/>
        <v>2.5700750000000001</v>
      </c>
      <c r="CZ49" s="166">
        <f t="shared" si="33"/>
        <v>2.5700750000000001</v>
      </c>
      <c r="DA49" s="157">
        <f>AVERAGE(L49:N49,P49,Q49,S49,T49,U49,W49,X49:CZ49)</f>
        <v>2.6500750000000024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1.6694083958333331E-2</v>
      </c>
      <c r="F50" s="121">
        <f t="shared" ref="F50:BQ50" si="34">F49/1000*(F12-E12)*24+E50</f>
        <v>3.3388167916666663E-2</v>
      </c>
      <c r="G50" s="121">
        <f t="shared" si="34"/>
        <v>3.3443002499999999E-2</v>
      </c>
      <c r="H50" s="121">
        <f t="shared" si="34"/>
        <v>3.3607506250000002E-2</v>
      </c>
      <c r="I50" s="121">
        <f t="shared" si="34"/>
        <v>3.3717175416666668E-2</v>
      </c>
      <c r="J50" s="121">
        <f t="shared" si="34"/>
        <v>3.6623408333333336E-2</v>
      </c>
      <c r="K50" s="121">
        <f t="shared" si="34"/>
        <v>5.9653933333333339E-2</v>
      </c>
      <c r="L50" s="161">
        <f t="shared" si="34"/>
        <v>0.11229513333333335</v>
      </c>
      <c r="M50" s="121">
        <f t="shared" si="34"/>
        <v>0.19125693333333338</v>
      </c>
      <c r="N50" s="121">
        <f t="shared" si="34"/>
        <v>0.27021873333333341</v>
      </c>
      <c r="O50" s="121">
        <f t="shared" si="34"/>
        <v>0.27021874122951339</v>
      </c>
      <c r="P50" s="121">
        <f t="shared" si="34"/>
        <v>0.34918053333333343</v>
      </c>
      <c r="Q50" s="121">
        <f t="shared" si="34"/>
        <v>0.42814233333333346</v>
      </c>
      <c r="R50" s="121">
        <f t="shared" si="34"/>
        <v>0.4281423412295135</v>
      </c>
      <c r="S50" s="121">
        <f t="shared" si="34"/>
        <v>0.50710413333333348</v>
      </c>
      <c r="T50" s="121">
        <f t="shared" si="34"/>
        <v>0.58606593333333346</v>
      </c>
      <c r="U50" s="121">
        <f t="shared" si="34"/>
        <v>0.66502773333333343</v>
      </c>
      <c r="V50" s="121">
        <f t="shared" si="34"/>
        <v>0.66502774122951336</v>
      </c>
      <c r="W50" s="121">
        <f t="shared" si="34"/>
        <v>0.7439895333333334</v>
      </c>
      <c r="X50" s="121">
        <f t="shared" si="34"/>
        <v>0.82295133333333337</v>
      </c>
      <c r="Y50" s="121">
        <f t="shared" si="34"/>
        <v>0.88463313333333338</v>
      </c>
      <c r="Z50" s="121">
        <f t="shared" si="34"/>
        <v>0.94631493333333339</v>
      </c>
      <c r="AA50" s="121">
        <f t="shared" si="34"/>
        <v>1.0079967333333335</v>
      </c>
      <c r="AB50" s="121">
        <f t="shared" si="34"/>
        <v>1.0696785333333336</v>
      </c>
      <c r="AC50" s="121">
        <f t="shared" si="34"/>
        <v>1.1313603333333337</v>
      </c>
      <c r="AD50" s="121">
        <f t="shared" si="34"/>
        <v>1.1930421333333339</v>
      </c>
      <c r="AE50" s="121">
        <f t="shared" si="34"/>
        <v>1.254723933333334</v>
      </c>
      <c r="AF50" s="121">
        <f t="shared" si="34"/>
        <v>1.3164057333333341</v>
      </c>
      <c r="AG50" s="121">
        <f t="shared" si="34"/>
        <v>1.3780875333333342</v>
      </c>
      <c r="AH50" s="121">
        <f t="shared" si="34"/>
        <v>1.4397693333333343</v>
      </c>
      <c r="AI50" s="121">
        <f t="shared" si="34"/>
        <v>1.5014511333333345</v>
      </c>
      <c r="AJ50" s="121">
        <f t="shared" si="34"/>
        <v>1.5631329333333346</v>
      </c>
      <c r="AK50" s="121">
        <f t="shared" si="34"/>
        <v>1.6248147333333347</v>
      </c>
      <c r="AL50" s="121">
        <f t="shared" si="34"/>
        <v>1.6864965333333348</v>
      </c>
      <c r="AM50" s="121">
        <f t="shared" si="34"/>
        <v>1.7481783333333349</v>
      </c>
      <c r="AN50" s="121">
        <f t="shared" si="34"/>
        <v>1.8098601333333351</v>
      </c>
      <c r="AO50" s="121">
        <f t="shared" si="34"/>
        <v>1.8715419333333352</v>
      </c>
      <c r="AP50" s="121">
        <f t="shared" si="34"/>
        <v>1.9332237333333353</v>
      </c>
      <c r="AQ50" s="121">
        <f t="shared" si="34"/>
        <v>1.9949055333333354</v>
      </c>
      <c r="AR50" s="217">
        <f t="shared" si="34"/>
        <v>2.0565873333333355</v>
      </c>
      <c r="AS50" s="121">
        <f t="shared" si="34"/>
        <v>2.1182691333333357</v>
      </c>
      <c r="AT50" s="121">
        <f t="shared" si="34"/>
        <v>2.1799509333333358</v>
      </c>
      <c r="AU50" s="121">
        <f t="shared" si="34"/>
        <v>2.2416327333333359</v>
      </c>
      <c r="AV50" s="121">
        <f t="shared" si="34"/>
        <v>2.303314533333336</v>
      </c>
      <c r="AW50" s="121">
        <f t="shared" si="34"/>
        <v>2.3649963333333361</v>
      </c>
      <c r="AX50" s="121">
        <f t="shared" si="34"/>
        <v>2.4266781333333363</v>
      </c>
      <c r="AY50" s="121">
        <f t="shared" si="34"/>
        <v>2.4883599333333364</v>
      </c>
      <c r="AZ50" s="121">
        <f t="shared" si="34"/>
        <v>2.5500417333333365</v>
      </c>
      <c r="BA50" s="121">
        <f t="shared" si="34"/>
        <v>2.6117235333333366</v>
      </c>
      <c r="BB50" s="121">
        <f t="shared" si="34"/>
        <v>2.6734053333333367</v>
      </c>
      <c r="BC50" s="121">
        <f t="shared" si="34"/>
        <v>2.7350871333333369</v>
      </c>
      <c r="BD50" s="121">
        <f t="shared" si="34"/>
        <v>2.796768933333337</v>
      </c>
      <c r="BE50" s="121">
        <f t="shared" si="34"/>
        <v>2.8584507333333371</v>
      </c>
      <c r="BF50" s="121">
        <f t="shared" si="34"/>
        <v>2.9201325333333372</v>
      </c>
      <c r="BG50" s="121">
        <f t="shared" si="34"/>
        <v>2.9818143333333373</v>
      </c>
      <c r="BH50" s="121">
        <f t="shared" si="34"/>
        <v>3.0434961333333375</v>
      </c>
      <c r="BI50" s="121">
        <f t="shared" si="34"/>
        <v>3.1051779333333376</v>
      </c>
      <c r="BJ50" s="121">
        <f t="shared" si="34"/>
        <v>3.1668597333333377</v>
      </c>
      <c r="BK50" s="121">
        <f t="shared" si="34"/>
        <v>3.2285415333333378</v>
      </c>
      <c r="BL50" s="121">
        <f t="shared" si="34"/>
        <v>3.2902233333333379</v>
      </c>
      <c r="BM50" s="121">
        <f t="shared" si="34"/>
        <v>3.3519051333333381</v>
      </c>
      <c r="BN50" s="121">
        <f t="shared" si="34"/>
        <v>3.4135869333333382</v>
      </c>
      <c r="BO50" s="121">
        <f t="shared" si="34"/>
        <v>3.4752687333333383</v>
      </c>
      <c r="BP50" s="121">
        <f t="shared" si="34"/>
        <v>3.5369505333333384</v>
      </c>
      <c r="BQ50" s="121">
        <f t="shared" si="34"/>
        <v>3.5986323333333385</v>
      </c>
      <c r="BR50" s="121">
        <f t="shared" ref="BR50:CZ50" si="35">BR49/1000*(BR12-BQ12)*24+BQ50</f>
        <v>3.6603141333333387</v>
      </c>
      <c r="BS50" s="121">
        <f t="shared" si="35"/>
        <v>3.7219959333333388</v>
      </c>
      <c r="BT50" s="121">
        <f t="shared" si="35"/>
        <v>3.7836777333333389</v>
      </c>
      <c r="BU50" s="121">
        <f t="shared" si="35"/>
        <v>3.845359533333339</v>
      </c>
      <c r="BV50" s="121">
        <f t="shared" si="35"/>
        <v>3.9070413333333391</v>
      </c>
      <c r="BW50" s="121">
        <f t="shared" si="35"/>
        <v>3.9687231333333393</v>
      </c>
      <c r="BX50" s="121">
        <f t="shared" si="35"/>
        <v>4.0304049333333394</v>
      </c>
      <c r="BY50" s="121">
        <f t="shared" si="35"/>
        <v>4.0920867333333391</v>
      </c>
      <c r="BZ50" s="121">
        <f t="shared" si="35"/>
        <v>4.1537685333333387</v>
      </c>
      <c r="CA50" s="121">
        <f t="shared" si="35"/>
        <v>4.2154503333333384</v>
      </c>
      <c r="CB50" s="121">
        <f t="shared" si="35"/>
        <v>4.2771321333333381</v>
      </c>
      <c r="CC50" s="121">
        <f t="shared" si="35"/>
        <v>4.3388139333333378</v>
      </c>
      <c r="CD50" s="121">
        <f t="shared" si="35"/>
        <v>4.4004957333333374</v>
      </c>
      <c r="CE50" s="121">
        <f t="shared" si="35"/>
        <v>4.4621775333333371</v>
      </c>
      <c r="CF50" s="121">
        <f t="shared" si="35"/>
        <v>4.5238593333333368</v>
      </c>
      <c r="CG50" s="121">
        <f t="shared" si="35"/>
        <v>4.5855411333333365</v>
      </c>
      <c r="CH50" s="121">
        <f t="shared" si="35"/>
        <v>4.6472229333333361</v>
      </c>
      <c r="CI50" s="121">
        <f t="shared" si="35"/>
        <v>4.7089047333333358</v>
      </c>
      <c r="CJ50" s="121">
        <f t="shared" si="35"/>
        <v>4.7705865333333355</v>
      </c>
      <c r="CK50" s="121">
        <f t="shared" si="35"/>
        <v>4.8322683333333352</v>
      </c>
      <c r="CL50" s="121">
        <f t="shared" si="35"/>
        <v>4.8939501333333348</v>
      </c>
      <c r="CM50" s="121">
        <f t="shared" si="35"/>
        <v>4.9556319333333345</v>
      </c>
      <c r="CN50" s="121">
        <f t="shared" si="35"/>
        <v>5.0173137333333342</v>
      </c>
      <c r="CO50" s="121">
        <f t="shared" si="35"/>
        <v>5.0789955333333339</v>
      </c>
      <c r="CP50" s="121">
        <f t="shared" si="35"/>
        <v>5.1406773333333335</v>
      </c>
      <c r="CQ50" s="121">
        <f t="shared" si="35"/>
        <v>5.2023591333333332</v>
      </c>
      <c r="CR50" s="121">
        <f t="shared" si="35"/>
        <v>5.2640409333333329</v>
      </c>
      <c r="CS50" s="121">
        <f t="shared" si="35"/>
        <v>5.3257227333333326</v>
      </c>
      <c r="CT50" s="121">
        <f t="shared" si="35"/>
        <v>5.3874045333333322</v>
      </c>
      <c r="CU50" s="121">
        <f t="shared" si="35"/>
        <v>5.4490863333333319</v>
      </c>
      <c r="CV50" s="121">
        <f t="shared" si="35"/>
        <v>5.5107681333333316</v>
      </c>
      <c r="CW50" s="121">
        <f t="shared" si="35"/>
        <v>5.5724499333333313</v>
      </c>
      <c r="CX50" s="121">
        <f t="shared" si="35"/>
        <v>5.6341317333333309</v>
      </c>
      <c r="CY50" s="121">
        <f t="shared" si="35"/>
        <v>5.6958135333333306</v>
      </c>
      <c r="CZ50" s="231">
        <f t="shared" si="35"/>
        <v>5.7574953333333303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0.11229513333333335</v>
      </c>
      <c r="M51" s="162">
        <f>M50-L50</f>
        <v>7.8961800000000026E-2</v>
      </c>
      <c r="N51" s="162">
        <f>N50-M50</f>
        <v>7.8961800000000026E-2</v>
      </c>
      <c r="O51" s="145"/>
      <c r="P51" s="162">
        <f>P50-O50</f>
        <v>7.8961792103820039E-2</v>
      </c>
      <c r="Q51" s="162">
        <f>Q50-P50</f>
        <v>7.8961800000000026E-2</v>
      </c>
      <c r="R51" s="145"/>
      <c r="S51" s="163">
        <f>S50-R50</f>
        <v>7.8961792103819983E-2</v>
      </c>
      <c r="T51" s="163">
        <f>T50-S50</f>
        <v>7.8961799999999971E-2</v>
      </c>
      <c r="U51" s="163">
        <f>U50-T50</f>
        <v>7.8961799999999971E-2</v>
      </c>
      <c r="V51" s="163">
        <f t="shared" ref="V51:CG51" si="36">V50-U50</f>
        <v>7.8961799321319859E-9</v>
      </c>
      <c r="W51" s="163">
        <f t="shared" si="36"/>
        <v>7.8961792103820039E-2</v>
      </c>
      <c r="X51" s="163">
        <f t="shared" si="36"/>
        <v>7.8961799999999971E-2</v>
      </c>
      <c r="Y51" s="163">
        <f t="shared" si="36"/>
        <v>6.1681800000000009E-2</v>
      </c>
      <c r="Z51" s="163">
        <f t="shared" si="36"/>
        <v>6.1681800000000009E-2</v>
      </c>
      <c r="AA51" s="163">
        <f t="shared" si="36"/>
        <v>6.168180000000012E-2</v>
      </c>
      <c r="AB51" s="163">
        <f t="shared" si="36"/>
        <v>6.168180000000012E-2</v>
      </c>
      <c r="AC51" s="163">
        <f t="shared" si="36"/>
        <v>6.168180000000012E-2</v>
      </c>
      <c r="AD51" s="163">
        <f t="shared" si="36"/>
        <v>6.168180000000012E-2</v>
      </c>
      <c r="AE51" s="163">
        <f t="shared" si="36"/>
        <v>6.168180000000012E-2</v>
      </c>
      <c r="AF51" s="163">
        <f t="shared" si="36"/>
        <v>6.168180000000012E-2</v>
      </c>
      <c r="AG51" s="163">
        <f t="shared" si="36"/>
        <v>6.168180000000012E-2</v>
      </c>
      <c r="AH51" s="163">
        <f t="shared" si="36"/>
        <v>6.168180000000012E-2</v>
      </c>
      <c r="AI51" s="163">
        <f t="shared" si="36"/>
        <v>6.168180000000012E-2</v>
      </c>
      <c r="AJ51" s="163">
        <f t="shared" si="36"/>
        <v>6.168180000000012E-2</v>
      </c>
      <c r="AK51" s="163">
        <f t="shared" si="36"/>
        <v>6.168180000000012E-2</v>
      </c>
      <c r="AL51" s="163">
        <f t="shared" si="36"/>
        <v>6.168180000000012E-2</v>
      </c>
      <c r="AM51" s="163">
        <f>AM50-AL50</f>
        <v>6.168180000000012E-2</v>
      </c>
      <c r="AN51" s="163">
        <f t="shared" si="36"/>
        <v>6.168180000000012E-2</v>
      </c>
      <c r="AO51" s="163">
        <f t="shared" si="36"/>
        <v>6.168180000000012E-2</v>
      </c>
      <c r="AP51" s="163">
        <f t="shared" si="36"/>
        <v>6.168180000000012E-2</v>
      </c>
      <c r="AQ51" s="163">
        <f t="shared" si="36"/>
        <v>6.168180000000012E-2</v>
      </c>
      <c r="AR51" s="222">
        <f t="shared" si="36"/>
        <v>6.168180000000012E-2</v>
      </c>
      <c r="AS51" s="163">
        <f t="shared" si="36"/>
        <v>6.168180000000012E-2</v>
      </c>
      <c r="AT51" s="163">
        <f t="shared" si="36"/>
        <v>6.168180000000012E-2</v>
      </c>
      <c r="AU51" s="163">
        <f t="shared" si="36"/>
        <v>6.168180000000012E-2</v>
      </c>
      <c r="AV51" s="163">
        <f t="shared" si="36"/>
        <v>6.168180000000012E-2</v>
      </c>
      <c r="AW51" s="163">
        <f t="shared" si="36"/>
        <v>6.168180000000012E-2</v>
      </c>
      <c r="AX51" s="163">
        <f t="shared" si="36"/>
        <v>6.168180000000012E-2</v>
      </c>
      <c r="AY51" s="163">
        <f t="shared" si="36"/>
        <v>6.168180000000012E-2</v>
      </c>
      <c r="AZ51" s="163">
        <f t="shared" si="36"/>
        <v>6.168180000000012E-2</v>
      </c>
      <c r="BA51" s="163">
        <f t="shared" si="36"/>
        <v>6.168180000000012E-2</v>
      </c>
      <c r="BB51" s="163">
        <f t="shared" si="36"/>
        <v>6.168180000000012E-2</v>
      </c>
      <c r="BC51" s="163">
        <f t="shared" si="36"/>
        <v>6.168180000000012E-2</v>
      </c>
      <c r="BD51" s="163">
        <f t="shared" si="36"/>
        <v>6.168180000000012E-2</v>
      </c>
      <c r="BE51" s="163">
        <f t="shared" si="36"/>
        <v>6.168180000000012E-2</v>
      </c>
      <c r="BF51" s="163">
        <f t="shared" si="36"/>
        <v>6.168180000000012E-2</v>
      </c>
      <c r="BG51" s="163">
        <f t="shared" si="36"/>
        <v>6.168180000000012E-2</v>
      </c>
      <c r="BH51" s="163">
        <f t="shared" si="36"/>
        <v>6.168180000000012E-2</v>
      </c>
      <c r="BI51" s="163">
        <f t="shared" si="36"/>
        <v>6.168180000000012E-2</v>
      </c>
      <c r="BJ51" s="163">
        <f t="shared" si="36"/>
        <v>6.168180000000012E-2</v>
      </c>
      <c r="BK51" s="163">
        <f t="shared" si="36"/>
        <v>6.168180000000012E-2</v>
      </c>
      <c r="BL51" s="163">
        <f t="shared" si="36"/>
        <v>6.168180000000012E-2</v>
      </c>
      <c r="BM51" s="163">
        <f t="shared" si="36"/>
        <v>6.168180000000012E-2</v>
      </c>
      <c r="BN51" s="163">
        <f t="shared" si="36"/>
        <v>6.168180000000012E-2</v>
      </c>
      <c r="BO51" s="163">
        <f t="shared" si="36"/>
        <v>6.168180000000012E-2</v>
      </c>
      <c r="BP51" s="163">
        <f t="shared" si="36"/>
        <v>6.168180000000012E-2</v>
      </c>
      <c r="BQ51" s="163">
        <f t="shared" si="36"/>
        <v>6.168180000000012E-2</v>
      </c>
      <c r="BR51" s="163">
        <f t="shared" si="36"/>
        <v>6.168180000000012E-2</v>
      </c>
      <c r="BS51" s="163">
        <f t="shared" si="36"/>
        <v>6.168180000000012E-2</v>
      </c>
      <c r="BT51" s="163">
        <f t="shared" si="36"/>
        <v>6.168180000000012E-2</v>
      </c>
      <c r="BU51" s="163">
        <f t="shared" si="36"/>
        <v>6.168180000000012E-2</v>
      </c>
      <c r="BV51" s="163">
        <f t="shared" si="36"/>
        <v>6.168180000000012E-2</v>
      </c>
      <c r="BW51" s="163">
        <f t="shared" si="36"/>
        <v>6.168180000000012E-2</v>
      </c>
      <c r="BX51" s="163">
        <f t="shared" si="36"/>
        <v>6.168180000000012E-2</v>
      </c>
      <c r="BY51" s="163">
        <f t="shared" si="36"/>
        <v>6.1681799999999676E-2</v>
      </c>
      <c r="BZ51" s="163">
        <f t="shared" si="36"/>
        <v>6.1681799999999676E-2</v>
      </c>
      <c r="CA51" s="163">
        <f t="shared" si="36"/>
        <v>6.1681799999999676E-2</v>
      </c>
      <c r="CB51" s="163">
        <f t="shared" si="36"/>
        <v>6.1681799999999676E-2</v>
      </c>
      <c r="CC51" s="163">
        <f t="shared" si="36"/>
        <v>6.1681799999999676E-2</v>
      </c>
      <c r="CD51" s="163">
        <f t="shared" si="36"/>
        <v>6.1681799999999676E-2</v>
      </c>
      <c r="CE51" s="163">
        <f t="shared" si="36"/>
        <v>6.1681799999999676E-2</v>
      </c>
      <c r="CF51" s="163">
        <f t="shared" si="36"/>
        <v>6.1681799999999676E-2</v>
      </c>
      <c r="CG51" s="163">
        <f t="shared" si="36"/>
        <v>6.1681799999999676E-2</v>
      </c>
      <c r="CH51" s="163">
        <f t="shared" ref="CH51:CZ51" si="37">CH50-CG50</f>
        <v>6.1681799999999676E-2</v>
      </c>
      <c r="CI51" s="163">
        <f t="shared" si="37"/>
        <v>6.1681799999999676E-2</v>
      </c>
      <c r="CJ51" s="163">
        <f t="shared" si="37"/>
        <v>6.1681799999999676E-2</v>
      </c>
      <c r="CK51" s="163">
        <f t="shared" si="37"/>
        <v>6.1681799999999676E-2</v>
      </c>
      <c r="CL51" s="163">
        <f t="shared" si="37"/>
        <v>6.1681799999999676E-2</v>
      </c>
      <c r="CM51" s="163">
        <f t="shared" si="37"/>
        <v>6.1681799999999676E-2</v>
      </c>
      <c r="CN51" s="163">
        <f t="shared" si="37"/>
        <v>6.1681799999999676E-2</v>
      </c>
      <c r="CO51" s="163">
        <f t="shared" si="37"/>
        <v>6.1681799999999676E-2</v>
      </c>
      <c r="CP51" s="163">
        <f t="shared" si="37"/>
        <v>6.1681799999999676E-2</v>
      </c>
      <c r="CQ51" s="163">
        <f t="shared" si="37"/>
        <v>6.1681799999999676E-2</v>
      </c>
      <c r="CR51" s="163">
        <f t="shared" si="37"/>
        <v>6.1681799999999676E-2</v>
      </c>
      <c r="CS51" s="163">
        <f t="shared" si="37"/>
        <v>6.1681799999999676E-2</v>
      </c>
      <c r="CT51" s="163">
        <f t="shared" si="37"/>
        <v>6.1681799999999676E-2</v>
      </c>
      <c r="CU51" s="163">
        <f t="shared" si="37"/>
        <v>6.1681799999999676E-2</v>
      </c>
      <c r="CV51" s="163">
        <f t="shared" si="37"/>
        <v>6.1681799999999676E-2</v>
      </c>
      <c r="CW51" s="163">
        <f t="shared" si="37"/>
        <v>6.1681799999999676E-2</v>
      </c>
      <c r="CX51" s="163">
        <f t="shared" si="37"/>
        <v>6.1681799999999676E-2</v>
      </c>
      <c r="CY51" s="163">
        <f t="shared" si="37"/>
        <v>6.1681799999999676E-2</v>
      </c>
      <c r="CZ51" s="232">
        <f t="shared" si="37"/>
        <v>6.1681799999999676E-2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>SUM(E36:E39)+E15+E25</f>
        <v>2003.2900749999999</v>
      </c>
      <c r="F52" s="159">
        <f t="shared" ref="F52:BQ52" si="38">SUM(F36:F39)+F15+F25</f>
        <v>2003.2900749999999</v>
      </c>
      <c r="G52" s="159">
        <f t="shared" si="38"/>
        <v>3.2900750000000003</v>
      </c>
      <c r="H52" s="159">
        <f t="shared" si="38"/>
        <v>3.2900750000000003</v>
      </c>
      <c r="I52" s="159">
        <f t="shared" si="38"/>
        <v>3.2900750000000003</v>
      </c>
      <c r="J52" s="159">
        <f t="shared" si="38"/>
        <v>3.2900750000000003</v>
      </c>
      <c r="K52" s="159">
        <f t="shared" si="38"/>
        <v>3.2900750000000003</v>
      </c>
      <c r="L52" s="159">
        <f t="shared" si="38"/>
        <v>3.2900750000000003</v>
      </c>
      <c r="M52" s="159">
        <f t="shared" si="38"/>
        <v>3.2900750000000003</v>
      </c>
      <c r="N52" s="159">
        <f t="shared" si="38"/>
        <v>3.2900750000000003</v>
      </c>
      <c r="O52" s="159">
        <f t="shared" si="38"/>
        <v>3.2900750000000003</v>
      </c>
      <c r="P52" s="159">
        <f t="shared" si="38"/>
        <v>3.2900750000000003</v>
      </c>
      <c r="Q52" s="159">
        <f t="shared" si="38"/>
        <v>3.2900750000000003</v>
      </c>
      <c r="R52" s="159">
        <f t="shared" si="38"/>
        <v>3.2900750000000003</v>
      </c>
      <c r="S52" s="159">
        <f t="shared" si="38"/>
        <v>3.2900750000000003</v>
      </c>
      <c r="T52" s="159">
        <f t="shared" si="38"/>
        <v>3.2900750000000003</v>
      </c>
      <c r="U52" s="159">
        <f t="shared" si="38"/>
        <v>3.2900750000000003</v>
      </c>
      <c r="V52" s="159">
        <f t="shared" si="38"/>
        <v>3.2900750000000003</v>
      </c>
      <c r="W52" s="159">
        <f t="shared" si="38"/>
        <v>3.2900750000000003</v>
      </c>
      <c r="X52" s="159">
        <f t="shared" si="38"/>
        <v>3.2900750000000003</v>
      </c>
      <c r="Y52" s="159">
        <f t="shared" si="38"/>
        <v>2.5700750000000001</v>
      </c>
      <c r="Z52" s="159">
        <f t="shared" si="38"/>
        <v>2.5700750000000001</v>
      </c>
      <c r="AA52" s="159">
        <f t="shared" si="38"/>
        <v>2.5700750000000001</v>
      </c>
      <c r="AB52" s="159">
        <f t="shared" si="38"/>
        <v>2.5700750000000001</v>
      </c>
      <c r="AC52" s="159">
        <f t="shared" si="38"/>
        <v>2.5700750000000001</v>
      </c>
      <c r="AD52" s="159">
        <f t="shared" si="38"/>
        <v>2.5700750000000001</v>
      </c>
      <c r="AE52" s="159">
        <f t="shared" si="38"/>
        <v>2.5700750000000001</v>
      </c>
      <c r="AF52" s="159">
        <f t="shared" si="38"/>
        <v>2.5700750000000001</v>
      </c>
      <c r="AG52" s="159">
        <f t="shared" si="38"/>
        <v>2.5700750000000001</v>
      </c>
      <c r="AH52" s="159">
        <f t="shared" si="38"/>
        <v>2.5700750000000001</v>
      </c>
      <c r="AI52" s="159">
        <f t="shared" si="38"/>
        <v>2.5700750000000001</v>
      </c>
      <c r="AJ52" s="159">
        <f t="shared" si="38"/>
        <v>2.5700750000000001</v>
      </c>
      <c r="AK52" s="159">
        <f t="shared" si="38"/>
        <v>2.5700750000000001</v>
      </c>
      <c r="AL52" s="159">
        <f t="shared" si="38"/>
        <v>2.5700750000000001</v>
      </c>
      <c r="AM52" s="159">
        <f t="shared" si="38"/>
        <v>2.5700750000000001</v>
      </c>
      <c r="AN52" s="159">
        <f t="shared" si="38"/>
        <v>2.5700750000000001</v>
      </c>
      <c r="AO52" s="159">
        <f t="shared" si="38"/>
        <v>2.5700750000000001</v>
      </c>
      <c r="AP52" s="159">
        <f t="shared" si="38"/>
        <v>2.5700750000000001</v>
      </c>
      <c r="AQ52" s="159">
        <f t="shared" si="38"/>
        <v>2.5700750000000001</v>
      </c>
      <c r="AR52" s="159">
        <f t="shared" si="38"/>
        <v>2.5700750000000001</v>
      </c>
      <c r="AS52" s="159">
        <f t="shared" si="38"/>
        <v>2.5700750000000001</v>
      </c>
      <c r="AT52" s="159">
        <f t="shared" si="38"/>
        <v>2.5700750000000001</v>
      </c>
      <c r="AU52" s="159">
        <f t="shared" si="38"/>
        <v>2.5700750000000001</v>
      </c>
      <c r="AV52" s="159">
        <f t="shared" si="38"/>
        <v>2.5700750000000001</v>
      </c>
      <c r="AW52" s="159">
        <f t="shared" si="38"/>
        <v>2.5700750000000001</v>
      </c>
      <c r="AX52" s="159">
        <f t="shared" si="38"/>
        <v>2.5700750000000001</v>
      </c>
      <c r="AY52" s="159">
        <f t="shared" si="38"/>
        <v>2.5700750000000001</v>
      </c>
      <c r="AZ52" s="159">
        <f t="shared" si="38"/>
        <v>2.5700750000000001</v>
      </c>
      <c r="BA52" s="159">
        <f t="shared" si="38"/>
        <v>2.5700750000000001</v>
      </c>
      <c r="BB52" s="159">
        <f t="shared" si="38"/>
        <v>2.5700750000000001</v>
      </c>
      <c r="BC52" s="159">
        <f t="shared" si="38"/>
        <v>2.5700750000000001</v>
      </c>
      <c r="BD52" s="159">
        <f t="shared" si="38"/>
        <v>2.5700750000000001</v>
      </c>
      <c r="BE52" s="159">
        <f t="shared" si="38"/>
        <v>2.5700750000000001</v>
      </c>
      <c r="BF52" s="159">
        <f t="shared" si="38"/>
        <v>2.5700750000000001</v>
      </c>
      <c r="BG52" s="159">
        <f t="shared" si="38"/>
        <v>2.5700750000000001</v>
      </c>
      <c r="BH52" s="159">
        <f t="shared" si="38"/>
        <v>2.5700750000000001</v>
      </c>
      <c r="BI52" s="159">
        <f t="shared" si="38"/>
        <v>2.5700750000000001</v>
      </c>
      <c r="BJ52" s="159">
        <f t="shared" si="38"/>
        <v>2.5700750000000001</v>
      </c>
      <c r="BK52" s="159">
        <f t="shared" si="38"/>
        <v>2.5700750000000001</v>
      </c>
      <c r="BL52" s="159">
        <f t="shared" si="38"/>
        <v>2.5700750000000001</v>
      </c>
      <c r="BM52" s="159">
        <f t="shared" si="38"/>
        <v>2.5700750000000001</v>
      </c>
      <c r="BN52" s="159">
        <f t="shared" si="38"/>
        <v>2.5700750000000001</v>
      </c>
      <c r="BO52" s="159">
        <f t="shared" si="38"/>
        <v>2.5700750000000001</v>
      </c>
      <c r="BP52" s="159">
        <f t="shared" si="38"/>
        <v>2.5700750000000001</v>
      </c>
      <c r="BQ52" s="159">
        <f t="shared" si="38"/>
        <v>2.5700750000000001</v>
      </c>
      <c r="BR52" s="159">
        <f t="shared" ref="BR52:CZ52" si="39">SUM(BR36:BR39)+BR15+BR25</f>
        <v>2.5700750000000001</v>
      </c>
      <c r="BS52" s="159">
        <f t="shared" si="39"/>
        <v>2.5700750000000001</v>
      </c>
      <c r="BT52" s="159">
        <f t="shared" si="39"/>
        <v>2.5700750000000001</v>
      </c>
      <c r="BU52" s="159">
        <f t="shared" si="39"/>
        <v>2.5700750000000001</v>
      </c>
      <c r="BV52" s="159">
        <f t="shared" si="39"/>
        <v>2.5700750000000001</v>
      </c>
      <c r="BW52" s="159">
        <f t="shared" si="39"/>
        <v>2.5700750000000001</v>
      </c>
      <c r="BX52" s="159">
        <f t="shared" si="39"/>
        <v>2.5700750000000001</v>
      </c>
      <c r="BY52" s="159">
        <f t="shared" si="39"/>
        <v>2.5700750000000001</v>
      </c>
      <c r="BZ52" s="159">
        <f t="shared" si="39"/>
        <v>2.5700750000000001</v>
      </c>
      <c r="CA52" s="159">
        <f t="shared" si="39"/>
        <v>2.5700750000000001</v>
      </c>
      <c r="CB52" s="159">
        <f t="shared" si="39"/>
        <v>2.5700750000000001</v>
      </c>
      <c r="CC52" s="159">
        <f t="shared" si="39"/>
        <v>2.5700750000000001</v>
      </c>
      <c r="CD52" s="159">
        <f t="shared" si="39"/>
        <v>2.5700750000000001</v>
      </c>
      <c r="CE52" s="159">
        <f t="shared" si="39"/>
        <v>2.5700750000000001</v>
      </c>
      <c r="CF52" s="159">
        <f t="shared" si="39"/>
        <v>2.5700750000000001</v>
      </c>
      <c r="CG52" s="159">
        <f t="shared" si="39"/>
        <v>2.5700750000000001</v>
      </c>
      <c r="CH52" s="159">
        <f t="shared" si="39"/>
        <v>2.5700750000000001</v>
      </c>
      <c r="CI52" s="159">
        <f t="shared" si="39"/>
        <v>2.5700750000000001</v>
      </c>
      <c r="CJ52" s="159">
        <f t="shared" si="39"/>
        <v>2.5700750000000001</v>
      </c>
      <c r="CK52" s="159">
        <f t="shared" si="39"/>
        <v>2.5700750000000001</v>
      </c>
      <c r="CL52" s="159">
        <f t="shared" si="39"/>
        <v>2.5700750000000001</v>
      </c>
      <c r="CM52" s="159">
        <f t="shared" si="39"/>
        <v>2.5700750000000001</v>
      </c>
      <c r="CN52" s="159">
        <f t="shared" si="39"/>
        <v>2.5700750000000001</v>
      </c>
      <c r="CO52" s="159">
        <f t="shared" si="39"/>
        <v>2.5700750000000001</v>
      </c>
      <c r="CP52" s="159">
        <f t="shared" si="39"/>
        <v>2.5700750000000001</v>
      </c>
      <c r="CQ52" s="159">
        <f t="shared" si="39"/>
        <v>2.5700750000000001</v>
      </c>
      <c r="CR52" s="159">
        <f t="shared" si="39"/>
        <v>2.5700750000000001</v>
      </c>
      <c r="CS52" s="159">
        <f t="shared" si="39"/>
        <v>2.5700750000000001</v>
      </c>
      <c r="CT52" s="159">
        <f t="shared" si="39"/>
        <v>2.5700750000000001</v>
      </c>
      <c r="CU52" s="159">
        <f t="shared" si="39"/>
        <v>2.5700750000000001</v>
      </c>
      <c r="CV52" s="159">
        <f t="shared" si="39"/>
        <v>2.5700750000000001</v>
      </c>
      <c r="CW52" s="159">
        <f t="shared" si="39"/>
        <v>2.5700750000000001</v>
      </c>
      <c r="CX52" s="159">
        <f t="shared" si="39"/>
        <v>2.5700750000000001</v>
      </c>
      <c r="CY52" s="159">
        <f t="shared" si="39"/>
        <v>2.5700750000000001</v>
      </c>
      <c r="CZ52" s="159">
        <f t="shared" si="39"/>
        <v>2.5700750000000001</v>
      </c>
      <c r="DA52" s="157">
        <f t="shared" ref="DA52" si="40">AVERAGE(L52:N52,P52,Q52,S52,T52,U52,W52,X52:CZ52)</f>
        <v>2.6500750000000024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1.6694083958333331E-2</v>
      </c>
      <c r="F53" s="121">
        <f t="shared" ref="F53:BQ53" si="41">F52/1000*(F12-E12)*24+E53</f>
        <v>3.3388167916666663E-2</v>
      </c>
      <c r="G53" s="121">
        <f t="shared" si="41"/>
        <v>3.3443002499999999E-2</v>
      </c>
      <c r="H53" s="121">
        <f t="shared" si="41"/>
        <v>3.3607506250000002E-2</v>
      </c>
      <c r="I53" s="121">
        <f t="shared" si="41"/>
        <v>3.3717175416666668E-2</v>
      </c>
      <c r="J53" s="121">
        <f t="shared" si="41"/>
        <v>3.6623408333333336E-2</v>
      </c>
      <c r="K53" s="121">
        <f t="shared" si="41"/>
        <v>5.9653933333333339E-2</v>
      </c>
      <c r="L53" s="161">
        <f t="shared" si="41"/>
        <v>0.11229513333333335</v>
      </c>
      <c r="M53" s="121">
        <f t="shared" si="41"/>
        <v>0.19125693333333338</v>
      </c>
      <c r="N53" s="121">
        <f t="shared" si="41"/>
        <v>0.27021873333333341</v>
      </c>
      <c r="O53" s="121">
        <f t="shared" si="41"/>
        <v>0.27021874122951339</v>
      </c>
      <c r="P53" s="121">
        <f t="shared" si="41"/>
        <v>0.34918053333333343</v>
      </c>
      <c r="Q53" s="121">
        <f t="shared" si="41"/>
        <v>0.42814233333333346</v>
      </c>
      <c r="R53" s="121">
        <f t="shared" si="41"/>
        <v>0.4281423412295135</v>
      </c>
      <c r="S53" s="121">
        <f t="shared" si="41"/>
        <v>0.50710413333333348</v>
      </c>
      <c r="T53" s="121">
        <f t="shared" si="41"/>
        <v>0.58606593333333346</v>
      </c>
      <c r="U53" s="121">
        <f t="shared" si="41"/>
        <v>0.66502773333333343</v>
      </c>
      <c r="V53" s="121">
        <f t="shared" si="41"/>
        <v>0.66502774122951336</v>
      </c>
      <c r="W53" s="121">
        <f t="shared" si="41"/>
        <v>0.7439895333333334</v>
      </c>
      <c r="X53" s="121">
        <f t="shared" si="41"/>
        <v>0.82295133333333337</v>
      </c>
      <c r="Y53" s="121">
        <f t="shared" si="41"/>
        <v>0.88463313333333338</v>
      </c>
      <c r="Z53" s="121">
        <f t="shared" si="41"/>
        <v>0.94631493333333339</v>
      </c>
      <c r="AA53" s="121">
        <f t="shared" si="41"/>
        <v>1.0079967333333335</v>
      </c>
      <c r="AB53" s="121">
        <f t="shared" si="41"/>
        <v>1.0696785333333336</v>
      </c>
      <c r="AC53" s="121">
        <f t="shared" si="41"/>
        <v>1.1313603333333337</v>
      </c>
      <c r="AD53" s="121">
        <f t="shared" si="41"/>
        <v>1.1930421333333339</v>
      </c>
      <c r="AE53" s="121">
        <f t="shared" si="41"/>
        <v>1.254723933333334</v>
      </c>
      <c r="AF53" s="121">
        <f t="shared" si="41"/>
        <v>1.3164057333333341</v>
      </c>
      <c r="AG53" s="121">
        <f t="shared" si="41"/>
        <v>1.3780875333333342</v>
      </c>
      <c r="AH53" s="121">
        <f t="shared" si="41"/>
        <v>1.4397693333333343</v>
      </c>
      <c r="AI53" s="121">
        <f t="shared" si="41"/>
        <v>1.5014511333333345</v>
      </c>
      <c r="AJ53" s="121">
        <f t="shared" si="41"/>
        <v>1.5631329333333346</v>
      </c>
      <c r="AK53" s="121">
        <f t="shared" si="41"/>
        <v>1.6248147333333347</v>
      </c>
      <c r="AL53" s="121">
        <f t="shared" si="41"/>
        <v>1.6864965333333348</v>
      </c>
      <c r="AM53" s="121">
        <f t="shared" si="41"/>
        <v>1.7481783333333349</v>
      </c>
      <c r="AN53" s="121">
        <f t="shared" si="41"/>
        <v>1.8098601333333351</v>
      </c>
      <c r="AO53" s="121">
        <f t="shared" si="41"/>
        <v>1.8715419333333352</v>
      </c>
      <c r="AP53" s="121">
        <f t="shared" si="41"/>
        <v>1.9332237333333353</v>
      </c>
      <c r="AQ53" s="121">
        <f t="shared" si="41"/>
        <v>1.9949055333333354</v>
      </c>
      <c r="AR53" s="217">
        <f t="shared" si="41"/>
        <v>2.0565873333333355</v>
      </c>
      <c r="AS53" s="121">
        <f t="shared" si="41"/>
        <v>2.1182691333333357</v>
      </c>
      <c r="AT53" s="121">
        <f t="shared" si="41"/>
        <v>2.1799509333333358</v>
      </c>
      <c r="AU53" s="121">
        <f t="shared" si="41"/>
        <v>2.2416327333333359</v>
      </c>
      <c r="AV53" s="121">
        <f t="shared" si="41"/>
        <v>2.303314533333336</v>
      </c>
      <c r="AW53" s="121">
        <f t="shared" si="41"/>
        <v>2.3649963333333361</v>
      </c>
      <c r="AX53" s="121">
        <f t="shared" si="41"/>
        <v>2.4266781333333363</v>
      </c>
      <c r="AY53" s="121">
        <f t="shared" si="41"/>
        <v>2.4883599333333364</v>
      </c>
      <c r="AZ53" s="121">
        <f t="shared" si="41"/>
        <v>2.5500417333333365</v>
      </c>
      <c r="BA53" s="121">
        <f t="shared" si="41"/>
        <v>2.6117235333333366</v>
      </c>
      <c r="BB53" s="121">
        <f t="shared" si="41"/>
        <v>2.6734053333333367</v>
      </c>
      <c r="BC53" s="121">
        <f t="shared" si="41"/>
        <v>2.7350871333333369</v>
      </c>
      <c r="BD53" s="121">
        <f t="shared" si="41"/>
        <v>2.796768933333337</v>
      </c>
      <c r="BE53" s="121">
        <f t="shared" si="41"/>
        <v>2.8584507333333371</v>
      </c>
      <c r="BF53" s="121">
        <f t="shared" si="41"/>
        <v>2.9201325333333372</v>
      </c>
      <c r="BG53" s="121">
        <f t="shared" si="41"/>
        <v>2.9818143333333373</v>
      </c>
      <c r="BH53" s="121">
        <f t="shared" si="41"/>
        <v>3.0434961333333375</v>
      </c>
      <c r="BI53" s="121">
        <f t="shared" si="41"/>
        <v>3.1051779333333376</v>
      </c>
      <c r="BJ53" s="121">
        <f t="shared" si="41"/>
        <v>3.1668597333333377</v>
      </c>
      <c r="BK53" s="121">
        <f t="shared" si="41"/>
        <v>3.2285415333333378</v>
      </c>
      <c r="BL53" s="121">
        <f t="shared" si="41"/>
        <v>3.2902233333333379</v>
      </c>
      <c r="BM53" s="121">
        <f t="shared" si="41"/>
        <v>3.3519051333333381</v>
      </c>
      <c r="BN53" s="121">
        <f t="shared" si="41"/>
        <v>3.4135869333333382</v>
      </c>
      <c r="BO53" s="121">
        <f t="shared" si="41"/>
        <v>3.4752687333333383</v>
      </c>
      <c r="BP53" s="121">
        <f t="shared" si="41"/>
        <v>3.5369505333333384</v>
      </c>
      <c r="BQ53" s="121">
        <f t="shared" si="41"/>
        <v>3.5986323333333385</v>
      </c>
      <c r="BR53" s="121">
        <f t="shared" ref="BR53:CZ53" si="42">BR52/1000*(BR12-BQ12)*24+BQ53</f>
        <v>3.6603141333333387</v>
      </c>
      <c r="BS53" s="121">
        <f t="shared" si="42"/>
        <v>3.7219959333333388</v>
      </c>
      <c r="BT53" s="121">
        <f t="shared" si="42"/>
        <v>3.7836777333333389</v>
      </c>
      <c r="BU53" s="121">
        <f t="shared" si="42"/>
        <v>3.845359533333339</v>
      </c>
      <c r="BV53" s="121">
        <f t="shared" si="42"/>
        <v>3.9070413333333391</v>
      </c>
      <c r="BW53" s="121">
        <f t="shared" si="42"/>
        <v>3.9687231333333393</v>
      </c>
      <c r="BX53" s="121">
        <f t="shared" si="42"/>
        <v>4.0304049333333394</v>
      </c>
      <c r="BY53" s="121">
        <f t="shared" si="42"/>
        <v>4.0920867333333391</v>
      </c>
      <c r="BZ53" s="121">
        <f t="shared" si="42"/>
        <v>4.1537685333333387</v>
      </c>
      <c r="CA53" s="121">
        <f t="shared" si="42"/>
        <v>4.2154503333333384</v>
      </c>
      <c r="CB53" s="121">
        <f t="shared" si="42"/>
        <v>4.2771321333333381</v>
      </c>
      <c r="CC53" s="121">
        <f t="shared" si="42"/>
        <v>4.3388139333333378</v>
      </c>
      <c r="CD53" s="121">
        <f t="shared" si="42"/>
        <v>4.4004957333333374</v>
      </c>
      <c r="CE53" s="121">
        <f t="shared" si="42"/>
        <v>4.4621775333333371</v>
      </c>
      <c r="CF53" s="121">
        <f t="shared" si="42"/>
        <v>4.5238593333333368</v>
      </c>
      <c r="CG53" s="121">
        <f t="shared" si="42"/>
        <v>4.5855411333333365</v>
      </c>
      <c r="CH53" s="121">
        <f t="shared" si="42"/>
        <v>4.6472229333333361</v>
      </c>
      <c r="CI53" s="121">
        <f t="shared" si="42"/>
        <v>4.7089047333333358</v>
      </c>
      <c r="CJ53" s="121">
        <f t="shared" si="42"/>
        <v>4.7705865333333355</v>
      </c>
      <c r="CK53" s="121">
        <f t="shared" si="42"/>
        <v>4.8322683333333352</v>
      </c>
      <c r="CL53" s="121">
        <f t="shared" si="42"/>
        <v>4.8939501333333348</v>
      </c>
      <c r="CM53" s="121">
        <f t="shared" si="42"/>
        <v>4.9556319333333345</v>
      </c>
      <c r="CN53" s="121">
        <f t="shared" si="42"/>
        <v>5.0173137333333342</v>
      </c>
      <c r="CO53" s="121">
        <f t="shared" si="42"/>
        <v>5.0789955333333339</v>
      </c>
      <c r="CP53" s="121">
        <f t="shared" si="42"/>
        <v>5.1406773333333335</v>
      </c>
      <c r="CQ53" s="121">
        <f t="shared" si="42"/>
        <v>5.2023591333333332</v>
      </c>
      <c r="CR53" s="121">
        <f t="shared" si="42"/>
        <v>5.2640409333333329</v>
      </c>
      <c r="CS53" s="121">
        <f t="shared" si="42"/>
        <v>5.3257227333333326</v>
      </c>
      <c r="CT53" s="121">
        <f t="shared" si="42"/>
        <v>5.3874045333333322</v>
      </c>
      <c r="CU53" s="121">
        <f t="shared" si="42"/>
        <v>5.4490863333333319</v>
      </c>
      <c r="CV53" s="121">
        <f t="shared" si="42"/>
        <v>5.5107681333333316</v>
      </c>
      <c r="CW53" s="121">
        <f t="shared" si="42"/>
        <v>5.5724499333333313</v>
      </c>
      <c r="CX53" s="121">
        <f t="shared" si="42"/>
        <v>5.6341317333333309</v>
      </c>
      <c r="CY53" s="121">
        <f t="shared" si="42"/>
        <v>5.6958135333333306</v>
      </c>
      <c r="CZ53" s="231">
        <f t="shared" si="42"/>
        <v>5.7574953333333303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0.11229513333333335</v>
      </c>
      <c r="M54" s="163">
        <f>M53-L53</f>
        <v>7.8961800000000026E-2</v>
      </c>
      <c r="N54" s="163">
        <f>N53-M53</f>
        <v>7.8961800000000026E-2</v>
      </c>
      <c r="O54" s="145"/>
      <c r="P54" s="162">
        <f>P53-O53</f>
        <v>7.8961792103820039E-2</v>
      </c>
      <c r="Q54" s="162">
        <f>Q53-P53</f>
        <v>7.8961800000000026E-2</v>
      </c>
      <c r="R54" s="145"/>
      <c r="S54" s="163">
        <f>S53-R53</f>
        <v>7.8961792103819983E-2</v>
      </c>
      <c r="T54" s="163">
        <f>T53-S53</f>
        <v>7.8961799999999971E-2</v>
      </c>
      <c r="U54" s="163">
        <f>U53-T53</f>
        <v>7.8961799999999971E-2</v>
      </c>
      <c r="V54" s="163">
        <f t="shared" ref="V54:CG54" si="43">V53-U53</f>
        <v>7.8961799321319859E-9</v>
      </c>
      <c r="W54" s="163">
        <f t="shared" si="43"/>
        <v>7.8961792103820039E-2</v>
      </c>
      <c r="X54" s="163">
        <f t="shared" si="43"/>
        <v>7.8961799999999971E-2</v>
      </c>
      <c r="Y54" s="163">
        <f t="shared" si="43"/>
        <v>6.1681800000000009E-2</v>
      </c>
      <c r="Z54" s="163">
        <f t="shared" si="43"/>
        <v>6.1681800000000009E-2</v>
      </c>
      <c r="AA54" s="163">
        <f t="shared" si="43"/>
        <v>6.168180000000012E-2</v>
      </c>
      <c r="AB54" s="163">
        <f t="shared" si="43"/>
        <v>6.168180000000012E-2</v>
      </c>
      <c r="AC54" s="163">
        <f t="shared" si="43"/>
        <v>6.168180000000012E-2</v>
      </c>
      <c r="AD54" s="163">
        <f t="shared" si="43"/>
        <v>6.168180000000012E-2</v>
      </c>
      <c r="AE54" s="163">
        <f t="shared" si="43"/>
        <v>6.168180000000012E-2</v>
      </c>
      <c r="AF54" s="163">
        <f t="shared" si="43"/>
        <v>6.168180000000012E-2</v>
      </c>
      <c r="AG54" s="163">
        <f t="shared" si="43"/>
        <v>6.168180000000012E-2</v>
      </c>
      <c r="AH54" s="163">
        <f t="shared" si="43"/>
        <v>6.168180000000012E-2</v>
      </c>
      <c r="AI54" s="163">
        <f t="shared" si="43"/>
        <v>6.168180000000012E-2</v>
      </c>
      <c r="AJ54" s="163">
        <f t="shared" si="43"/>
        <v>6.168180000000012E-2</v>
      </c>
      <c r="AK54" s="163">
        <f t="shared" si="43"/>
        <v>6.168180000000012E-2</v>
      </c>
      <c r="AL54" s="163">
        <f t="shared" si="43"/>
        <v>6.168180000000012E-2</v>
      </c>
      <c r="AM54" s="163">
        <f t="shared" si="43"/>
        <v>6.168180000000012E-2</v>
      </c>
      <c r="AN54" s="163">
        <f t="shared" si="43"/>
        <v>6.168180000000012E-2</v>
      </c>
      <c r="AO54" s="163">
        <f t="shared" si="43"/>
        <v>6.168180000000012E-2</v>
      </c>
      <c r="AP54" s="163">
        <f t="shared" si="43"/>
        <v>6.168180000000012E-2</v>
      </c>
      <c r="AQ54" s="163">
        <f t="shared" si="43"/>
        <v>6.168180000000012E-2</v>
      </c>
      <c r="AR54" s="222">
        <f t="shared" si="43"/>
        <v>6.168180000000012E-2</v>
      </c>
      <c r="AS54" s="163">
        <f t="shared" si="43"/>
        <v>6.168180000000012E-2</v>
      </c>
      <c r="AT54" s="163">
        <f t="shared" si="43"/>
        <v>6.168180000000012E-2</v>
      </c>
      <c r="AU54" s="163">
        <f t="shared" si="43"/>
        <v>6.168180000000012E-2</v>
      </c>
      <c r="AV54" s="163">
        <f t="shared" si="43"/>
        <v>6.168180000000012E-2</v>
      </c>
      <c r="AW54" s="163">
        <f t="shared" si="43"/>
        <v>6.168180000000012E-2</v>
      </c>
      <c r="AX54" s="163">
        <f t="shared" si="43"/>
        <v>6.168180000000012E-2</v>
      </c>
      <c r="AY54" s="163">
        <f t="shared" si="43"/>
        <v>6.168180000000012E-2</v>
      </c>
      <c r="AZ54" s="163">
        <f t="shared" si="43"/>
        <v>6.168180000000012E-2</v>
      </c>
      <c r="BA54" s="163">
        <f t="shared" si="43"/>
        <v>6.168180000000012E-2</v>
      </c>
      <c r="BB54" s="163">
        <f t="shared" si="43"/>
        <v>6.168180000000012E-2</v>
      </c>
      <c r="BC54" s="163">
        <f t="shared" si="43"/>
        <v>6.168180000000012E-2</v>
      </c>
      <c r="BD54" s="163">
        <f t="shared" si="43"/>
        <v>6.168180000000012E-2</v>
      </c>
      <c r="BE54" s="163">
        <f t="shared" si="43"/>
        <v>6.168180000000012E-2</v>
      </c>
      <c r="BF54" s="163">
        <f t="shared" si="43"/>
        <v>6.168180000000012E-2</v>
      </c>
      <c r="BG54" s="163">
        <f t="shared" si="43"/>
        <v>6.168180000000012E-2</v>
      </c>
      <c r="BH54" s="163">
        <f t="shared" si="43"/>
        <v>6.168180000000012E-2</v>
      </c>
      <c r="BI54" s="163">
        <f t="shared" si="43"/>
        <v>6.168180000000012E-2</v>
      </c>
      <c r="BJ54" s="163">
        <f t="shared" si="43"/>
        <v>6.168180000000012E-2</v>
      </c>
      <c r="BK54" s="163">
        <f t="shared" si="43"/>
        <v>6.168180000000012E-2</v>
      </c>
      <c r="BL54" s="163">
        <f t="shared" si="43"/>
        <v>6.168180000000012E-2</v>
      </c>
      <c r="BM54" s="163">
        <f t="shared" si="43"/>
        <v>6.168180000000012E-2</v>
      </c>
      <c r="BN54" s="163">
        <f t="shared" si="43"/>
        <v>6.168180000000012E-2</v>
      </c>
      <c r="BO54" s="163">
        <f t="shared" si="43"/>
        <v>6.168180000000012E-2</v>
      </c>
      <c r="BP54" s="163">
        <f t="shared" si="43"/>
        <v>6.168180000000012E-2</v>
      </c>
      <c r="BQ54" s="163">
        <f t="shared" si="43"/>
        <v>6.168180000000012E-2</v>
      </c>
      <c r="BR54" s="163">
        <f t="shared" si="43"/>
        <v>6.168180000000012E-2</v>
      </c>
      <c r="BS54" s="163">
        <f t="shared" si="43"/>
        <v>6.168180000000012E-2</v>
      </c>
      <c r="BT54" s="163">
        <f t="shared" si="43"/>
        <v>6.168180000000012E-2</v>
      </c>
      <c r="BU54" s="163">
        <f t="shared" si="43"/>
        <v>6.168180000000012E-2</v>
      </c>
      <c r="BV54" s="163">
        <f t="shared" si="43"/>
        <v>6.168180000000012E-2</v>
      </c>
      <c r="BW54" s="163">
        <f t="shared" si="43"/>
        <v>6.168180000000012E-2</v>
      </c>
      <c r="BX54" s="163">
        <f t="shared" si="43"/>
        <v>6.168180000000012E-2</v>
      </c>
      <c r="BY54" s="163">
        <f t="shared" si="43"/>
        <v>6.1681799999999676E-2</v>
      </c>
      <c r="BZ54" s="163">
        <f t="shared" si="43"/>
        <v>6.1681799999999676E-2</v>
      </c>
      <c r="CA54" s="163">
        <f t="shared" si="43"/>
        <v>6.1681799999999676E-2</v>
      </c>
      <c r="CB54" s="163">
        <f t="shared" si="43"/>
        <v>6.1681799999999676E-2</v>
      </c>
      <c r="CC54" s="163">
        <f t="shared" si="43"/>
        <v>6.1681799999999676E-2</v>
      </c>
      <c r="CD54" s="163">
        <f t="shared" si="43"/>
        <v>6.1681799999999676E-2</v>
      </c>
      <c r="CE54" s="163">
        <f t="shared" si="43"/>
        <v>6.1681799999999676E-2</v>
      </c>
      <c r="CF54" s="163">
        <f t="shared" si="43"/>
        <v>6.1681799999999676E-2</v>
      </c>
      <c r="CG54" s="163">
        <f t="shared" si="43"/>
        <v>6.1681799999999676E-2</v>
      </c>
      <c r="CH54" s="163">
        <f t="shared" ref="CH54:CZ54" si="44">CH53-CG53</f>
        <v>6.1681799999999676E-2</v>
      </c>
      <c r="CI54" s="163">
        <f t="shared" si="44"/>
        <v>6.1681799999999676E-2</v>
      </c>
      <c r="CJ54" s="163">
        <f t="shared" si="44"/>
        <v>6.1681799999999676E-2</v>
      </c>
      <c r="CK54" s="163">
        <f t="shared" si="44"/>
        <v>6.1681799999999676E-2</v>
      </c>
      <c r="CL54" s="163">
        <f t="shared" si="44"/>
        <v>6.1681799999999676E-2</v>
      </c>
      <c r="CM54" s="163">
        <f t="shared" si="44"/>
        <v>6.1681799999999676E-2</v>
      </c>
      <c r="CN54" s="163">
        <f t="shared" si="44"/>
        <v>6.1681799999999676E-2</v>
      </c>
      <c r="CO54" s="163">
        <f t="shared" si="44"/>
        <v>6.1681799999999676E-2</v>
      </c>
      <c r="CP54" s="163">
        <f t="shared" si="44"/>
        <v>6.1681799999999676E-2</v>
      </c>
      <c r="CQ54" s="163">
        <f t="shared" si="44"/>
        <v>6.1681799999999676E-2</v>
      </c>
      <c r="CR54" s="163">
        <f t="shared" si="44"/>
        <v>6.1681799999999676E-2</v>
      </c>
      <c r="CS54" s="163">
        <f t="shared" si="44"/>
        <v>6.1681799999999676E-2</v>
      </c>
      <c r="CT54" s="163">
        <f t="shared" si="44"/>
        <v>6.1681799999999676E-2</v>
      </c>
      <c r="CU54" s="163">
        <f t="shared" si="44"/>
        <v>6.1681799999999676E-2</v>
      </c>
      <c r="CV54" s="163">
        <f t="shared" si="44"/>
        <v>6.1681799999999676E-2</v>
      </c>
      <c r="CW54" s="163">
        <f t="shared" si="44"/>
        <v>6.1681799999999676E-2</v>
      </c>
      <c r="CX54" s="163">
        <f t="shared" si="44"/>
        <v>6.1681799999999676E-2</v>
      </c>
      <c r="CY54" s="163">
        <f t="shared" si="44"/>
        <v>6.1681799999999676E-2</v>
      </c>
      <c r="CZ54" s="232">
        <f t="shared" si="44"/>
        <v>6.1681799999999676E-2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10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1.4558333333333333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10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1.4558333333333333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10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1.4558333333333333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10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1.4558333333333333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45">E45</f>
        <v>0</v>
      </c>
      <c r="F75" s="166">
        <f t="shared" si="45"/>
        <v>6.1312341064814813E-2</v>
      </c>
      <c r="G75" s="166">
        <f t="shared" si="45"/>
        <v>9.5091348796296299E-2</v>
      </c>
      <c r="H75" s="166">
        <f t="shared" si="45"/>
        <v>0.1964283719907407</v>
      </c>
      <c r="I75" s="166">
        <f t="shared" si="45"/>
        <v>0.26398638745370367</v>
      </c>
      <c r="J75" s="166">
        <f t="shared" si="45"/>
        <v>0.28760713055555553</v>
      </c>
      <c r="K75" s="166">
        <f t="shared" si="45"/>
        <v>0.47479037777777777</v>
      </c>
      <c r="L75" s="166">
        <f>L$45</f>
        <v>0.88914979999999999</v>
      </c>
      <c r="M75" s="166">
        <f t="shared" ref="M75:AR75" si="46">M$45</f>
        <v>0.61553913333333332</v>
      </c>
      <c r="N75" s="166">
        <f t="shared" si="46"/>
        <v>0.61553913333333354</v>
      </c>
      <c r="O75" s="166">
        <f t="shared" si="45"/>
        <v>0</v>
      </c>
      <c r="P75" s="166">
        <f t="shared" si="46"/>
        <v>0.50033908329942012</v>
      </c>
      <c r="Q75" s="166">
        <f t="shared" si="46"/>
        <v>0.50033913333333357</v>
      </c>
      <c r="R75" s="166">
        <f t="shared" si="45"/>
        <v>0</v>
      </c>
      <c r="S75" s="166">
        <f t="shared" si="46"/>
        <v>0.50033908329941967</v>
      </c>
      <c r="T75" s="166">
        <f t="shared" si="46"/>
        <v>0.50033913333333313</v>
      </c>
      <c r="U75" s="166">
        <f t="shared" si="46"/>
        <v>0.50033913333333313</v>
      </c>
      <c r="V75" s="166">
        <f t="shared" si="45"/>
        <v>0</v>
      </c>
      <c r="W75" s="166">
        <f t="shared" si="46"/>
        <v>0.37894709543862071</v>
      </c>
      <c r="X75" s="166">
        <f>X$45</f>
        <v>0.37894713333333296</v>
      </c>
      <c r="Y75" s="166">
        <f t="shared" si="46"/>
        <v>0.37894713333333296</v>
      </c>
      <c r="Z75" s="166">
        <f t="shared" si="46"/>
        <v>0.37894713333333296</v>
      </c>
      <c r="AA75" s="166">
        <f t="shared" si="46"/>
        <v>0.37894713333333296</v>
      </c>
      <c r="AB75" s="166">
        <f t="shared" si="46"/>
        <v>0.37894713333333296</v>
      </c>
      <c r="AC75" s="166">
        <f t="shared" si="46"/>
        <v>0.37894713333333296</v>
      </c>
      <c r="AD75" s="166">
        <f t="shared" si="46"/>
        <v>0.37894713333333296</v>
      </c>
      <c r="AE75" s="166">
        <f t="shared" si="46"/>
        <v>0.37894713333333296</v>
      </c>
      <c r="AF75" s="166">
        <f t="shared" si="46"/>
        <v>0.37894713333333385</v>
      </c>
      <c r="AG75" s="166">
        <f t="shared" si="46"/>
        <v>0.37894713333333385</v>
      </c>
      <c r="AH75" s="166">
        <f t="shared" si="46"/>
        <v>0.37894713333333385</v>
      </c>
      <c r="AI75" s="166">
        <f t="shared" si="46"/>
        <v>0.37894713333333385</v>
      </c>
      <c r="AJ75" s="166">
        <f t="shared" si="46"/>
        <v>0.37894713333333385</v>
      </c>
      <c r="AK75" s="166">
        <f t="shared" si="46"/>
        <v>0.37894713333333385</v>
      </c>
      <c r="AL75" s="166">
        <f t="shared" si="46"/>
        <v>0.37894713333333385</v>
      </c>
      <c r="AM75" s="166">
        <f t="shared" si="46"/>
        <v>0.37894713333333385</v>
      </c>
      <c r="AN75" s="166">
        <f t="shared" si="46"/>
        <v>0.37894713333333385</v>
      </c>
      <c r="AO75" s="166">
        <f t="shared" si="46"/>
        <v>0.37894713333333385</v>
      </c>
      <c r="AP75" s="166">
        <f t="shared" si="46"/>
        <v>0.37894713333333385</v>
      </c>
      <c r="AQ75" s="166">
        <f t="shared" si="46"/>
        <v>0.37894713333333385</v>
      </c>
      <c r="AR75" s="166">
        <f t="shared" si="46"/>
        <v>0.37894713333333385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47">$E$60</f>
        <v>1.4558333333333333</v>
      </c>
      <c r="Y76" s="121">
        <f t="shared" si="47"/>
        <v>1.4558333333333333</v>
      </c>
      <c r="Z76" s="121">
        <f t="shared" si="47"/>
        <v>1.4558333333333333</v>
      </c>
      <c r="AA76" s="121">
        <f t="shared" si="47"/>
        <v>1.4558333333333333</v>
      </c>
      <c r="AB76" s="121">
        <f t="shared" si="47"/>
        <v>1.4558333333333333</v>
      </c>
      <c r="AC76" s="121">
        <f t="shared" si="47"/>
        <v>1.4558333333333333</v>
      </c>
      <c r="AD76" s="121">
        <f t="shared" si="47"/>
        <v>1.4558333333333333</v>
      </c>
      <c r="AE76" s="121">
        <f t="shared" si="47"/>
        <v>1.4558333333333333</v>
      </c>
      <c r="AF76" s="121">
        <f t="shared" si="47"/>
        <v>1.4558333333333333</v>
      </c>
      <c r="AG76" s="121">
        <f t="shared" si="47"/>
        <v>1.4558333333333333</v>
      </c>
      <c r="AH76" s="121">
        <f t="shared" si="47"/>
        <v>1.4558333333333333</v>
      </c>
      <c r="AI76" s="121">
        <f t="shared" si="47"/>
        <v>1.4558333333333333</v>
      </c>
      <c r="AJ76" s="121">
        <f t="shared" si="47"/>
        <v>1.4558333333333333</v>
      </c>
      <c r="AK76" s="121">
        <f t="shared" si="47"/>
        <v>1.4558333333333333</v>
      </c>
      <c r="AL76" s="121">
        <f t="shared" si="47"/>
        <v>1.4558333333333333</v>
      </c>
      <c r="AM76" s="121">
        <f t="shared" si="47"/>
        <v>1.4558333333333333</v>
      </c>
      <c r="AN76" s="121">
        <f t="shared" si="47"/>
        <v>1.4558333333333333</v>
      </c>
      <c r="AO76" s="121">
        <f t="shared" si="47"/>
        <v>1.4558333333333333</v>
      </c>
      <c r="AP76" s="121">
        <f t="shared" si="47"/>
        <v>1.4558333333333333</v>
      </c>
      <c r="AQ76" s="121">
        <f t="shared" si="47"/>
        <v>1.4558333333333333</v>
      </c>
      <c r="AR76" s="121">
        <f t="shared" si="47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2.3449831333333333</v>
      </c>
      <c r="M77" s="152">
        <f>M75+M76</f>
        <v>2.0713724666666664</v>
      </c>
      <c r="N77" s="152">
        <f>N75+N76</f>
        <v>2.0713724666666669</v>
      </c>
      <c r="O77" s="121"/>
      <c r="P77" s="152">
        <f>P75+P76</f>
        <v>1.9561724166327534</v>
      </c>
      <c r="Q77" s="152">
        <f>Q75+Q76</f>
        <v>1.9561724666666669</v>
      </c>
      <c r="R77" s="121"/>
      <c r="S77" s="152">
        <f>S75+S76</f>
        <v>1.956172416632753</v>
      </c>
      <c r="T77" s="152">
        <f>T75+T76</f>
        <v>1.9561724666666664</v>
      </c>
      <c r="U77" s="152">
        <f>U75+U76</f>
        <v>1.9561724666666664</v>
      </c>
      <c r="V77" s="121"/>
      <c r="W77" s="152">
        <f t="shared" ref="W77:AR77" si="48">W75+W76</f>
        <v>1.834780428771954</v>
      </c>
      <c r="X77" s="152">
        <f t="shared" si="48"/>
        <v>1.8347804666666663</v>
      </c>
      <c r="Y77" s="152">
        <f t="shared" si="48"/>
        <v>1.8347804666666663</v>
      </c>
      <c r="Z77" s="152">
        <f t="shared" si="48"/>
        <v>1.8347804666666663</v>
      </c>
      <c r="AA77" s="152">
        <f t="shared" si="48"/>
        <v>1.8347804666666663</v>
      </c>
      <c r="AB77" s="152">
        <f t="shared" si="48"/>
        <v>1.8347804666666663</v>
      </c>
      <c r="AC77" s="152">
        <f t="shared" si="48"/>
        <v>1.8347804666666663</v>
      </c>
      <c r="AD77" s="152">
        <f t="shared" si="48"/>
        <v>1.8347804666666663</v>
      </c>
      <c r="AE77" s="152">
        <f t="shared" si="48"/>
        <v>1.8347804666666663</v>
      </c>
      <c r="AF77" s="152">
        <f t="shared" si="48"/>
        <v>1.8347804666666672</v>
      </c>
      <c r="AG77" s="152">
        <f t="shared" si="48"/>
        <v>1.8347804666666672</v>
      </c>
      <c r="AH77" s="152">
        <f t="shared" si="48"/>
        <v>1.8347804666666672</v>
      </c>
      <c r="AI77" s="152">
        <f t="shared" si="48"/>
        <v>1.8347804666666672</v>
      </c>
      <c r="AJ77" s="152">
        <f t="shared" si="48"/>
        <v>1.8347804666666672</v>
      </c>
      <c r="AK77" s="152">
        <f t="shared" si="48"/>
        <v>1.8347804666666672</v>
      </c>
      <c r="AL77" s="152">
        <f t="shared" si="48"/>
        <v>1.8347804666666672</v>
      </c>
      <c r="AM77" s="152">
        <f t="shared" si="48"/>
        <v>1.8347804666666672</v>
      </c>
      <c r="AN77" s="152">
        <f t="shared" si="48"/>
        <v>1.8347804666666672</v>
      </c>
      <c r="AO77" s="152">
        <f t="shared" si="48"/>
        <v>1.8347804666666672</v>
      </c>
      <c r="AP77" s="152">
        <f t="shared" si="48"/>
        <v>1.8347804666666672</v>
      </c>
      <c r="AQ77" s="152">
        <f t="shared" si="48"/>
        <v>1.8347804666666672</v>
      </c>
      <c r="AR77" s="152">
        <f t="shared" si="48"/>
        <v>1.8347804666666672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2.3449831333333333</v>
      </c>
      <c r="M78" s="145">
        <f>M77+L78</f>
        <v>4.4163555999999993</v>
      </c>
      <c r="N78" s="145">
        <f t="shared" ref="N78:AR78" si="49">N77+M78</f>
        <v>6.4877280666666657</v>
      </c>
      <c r="O78" s="145">
        <f t="shared" si="49"/>
        <v>6.4877280666666657</v>
      </c>
      <c r="P78" s="145">
        <f t="shared" si="49"/>
        <v>8.4439004832994193</v>
      </c>
      <c r="Q78" s="145">
        <f t="shared" si="49"/>
        <v>10.400072949966086</v>
      </c>
      <c r="R78" s="145">
        <f t="shared" si="49"/>
        <v>10.400072949966086</v>
      </c>
      <c r="S78" s="145">
        <f t="shared" si="49"/>
        <v>12.35624536659884</v>
      </c>
      <c r="T78" s="145">
        <f t="shared" si="49"/>
        <v>14.312417833265506</v>
      </c>
      <c r="U78" s="145">
        <f t="shared" si="49"/>
        <v>16.268590299932171</v>
      </c>
      <c r="V78" s="145">
        <f t="shared" si="49"/>
        <v>16.268590299932171</v>
      </c>
      <c r="W78" s="145">
        <f t="shared" si="49"/>
        <v>18.103370728704125</v>
      </c>
      <c r="X78" s="145">
        <f t="shared" si="49"/>
        <v>19.938151195370789</v>
      </c>
      <c r="Y78" s="145">
        <f t="shared" si="49"/>
        <v>21.772931662037454</v>
      </c>
      <c r="Z78" s="145">
        <f t="shared" si="49"/>
        <v>23.607712128704119</v>
      </c>
      <c r="AA78" s="145">
        <f t="shared" si="49"/>
        <v>25.442492595370783</v>
      </c>
      <c r="AB78" s="145">
        <f t="shared" si="49"/>
        <v>27.277273062037448</v>
      </c>
      <c r="AC78" s="145">
        <f t="shared" si="49"/>
        <v>29.112053528704113</v>
      </c>
      <c r="AD78" s="145">
        <f t="shared" si="49"/>
        <v>30.946833995370778</v>
      </c>
      <c r="AE78" s="145">
        <f t="shared" si="49"/>
        <v>32.781614462037446</v>
      </c>
      <c r="AF78" s="145">
        <f t="shared" si="49"/>
        <v>34.616394928704111</v>
      </c>
      <c r="AG78" s="145">
        <f t="shared" si="49"/>
        <v>36.451175395370775</v>
      </c>
      <c r="AH78" s="145">
        <f t="shared" si="49"/>
        <v>38.28595586203744</v>
      </c>
      <c r="AI78" s="145">
        <f t="shared" si="49"/>
        <v>40.120736328704105</v>
      </c>
      <c r="AJ78" s="145">
        <f t="shared" si="49"/>
        <v>41.95551679537077</v>
      </c>
      <c r="AK78" s="145">
        <f t="shared" si="49"/>
        <v>43.790297262037434</v>
      </c>
      <c r="AL78" s="145">
        <f t="shared" si="49"/>
        <v>45.625077728704099</v>
      </c>
      <c r="AM78" s="145">
        <f t="shared" si="49"/>
        <v>47.459858195370764</v>
      </c>
      <c r="AN78" s="145">
        <f t="shared" si="49"/>
        <v>49.294638662037428</v>
      </c>
      <c r="AO78" s="145">
        <f t="shared" si="49"/>
        <v>51.129419128704093</v>
      </c>
      <c r="AP78" s="145">
        <f t="shared" si="49"/>
        <v>52.964199595370758</v>
      </c>
      <c r="AQ78" s="145">
        <f t="shared" si="49"/>
        <v>54.798980062037423</v>
      </c>
      <c r="AR78" s="145">
        <f t="shared" si="49"/>
        <v>56.633760528704087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50">E48</f>
        <v>0</v>
      </c>
      <c r="F79" s="166">
        <f t="shared" si="50"/>
        <v>0</v>
      </c>
      <c r="G79" s="166" t="e">
        <f t="shared" si="50"/>
        <v>#REF!</v>
      </c>
      <c r="H79" s="166" t="e">
        <f t="shared" si="50"/>
        <v>#REF!</v>
      </c>
      <c r="I79" s="166" t="e">
        <f t="shared" si="50"/>
        <v>#REF!</v>
      </c>
      <c r="J79" s="166" t="e">
        <f t="shared" si="50"/>
        <v>#REF!</v>
      </c>
      <c r="K79" s="166" t="e">
        <f t="shared" si="50"/>
        <v>#REF!</v>
      </c>
      <c r="L79" s="166" t="e">
        <f>L$48</f>
        <v>#REF!</v>
      </c>
      <c r="M79" s="166" t="e">
        <f>M$48</f>
        <v>#REF!</v>
      </c>
      <c r="N79" s="166" t="e">
        <f>N$48</f>
        <v>#REF!</v>
      </c>
      <c r="O79" s="166">
        <f>O48</f>
        <v>0</v>
      </c>
      <c r="P79" s="166" t="e">
        <f>P$48</f>
        <v>#REF!</v>
      </c>
      <c r="Q79" s="166" t="e">
        <f>Q$48</f>
        <v>#REF!</v>
      </c>
      <c r="R79" s="166">
        <f>R48</f>
        <v>0</v>
      </c>
      <c r="S79" s="166" t="e">
        <f>S$48</f>
        <v>#REF!</v>
      </c>
      <c r="T79" s="166" t="e">
        <f>T$48</f>
        <v>#REF!</v>
      </c>
      <c r="U79" s="166" t="e">
        <f>U$48</f>
        <v>#REF!</v>
      </c>
      <c r="V79" s="166">
        <f>V48</f>
        <v>0</v>
      </c>
      <c r="W79" s="166" t="e">
        <f t="shared" ref="W79:AR79" si="51">W$48</f>
        <v>#REF!</v>
      </c>
      <c r="X79" s="166" t="e">
        <f t="shared" si="51"/>
        <v>#REF!</v>
      </c>
      <c r="Y79" s="166" t="e">
        <f t="shared" si="51"/>
        <v>#REF!</v>
      </c>
      <c r="Z79" s="166" t="e">
        <f t="shared" si="51"/>
        <v>#REF!</v>
      </c>
      <c r="AA79" s="166" t="e">
        <f t="shared" si="51"/>
        <v>#REF!</v>
      </c>
      <c r="AB79" s="166" t="e">
        <f t="shared" si="51"/>
        <v>#REF!</v>
      </c>
      <c r="AC79" s="166" t="e">
        <f t="shared" si="51"/>
        <v>#REF!</v>
      </c>
      <c r="AD79" s="166" t="e">
        <f t="shared" si="51"/>
        <v>#REF!</v>
      </c>
      <c r="AE79" s="166" t="e">
        <f t="shared" si="51"/>
        <v>#REF!</v>
      </c>
      <c r="AF79" s="166" t="e">
        <f t="shared" si="51"/>
        <v>#REF!</v>
      </c>
      <c r="AG79" s="166" t="e">
        <f t="shared" si="51"/>
        <v>#REF!</v>
      </c>
      <c r="AH79" s="166" t="e">
        <f t="shared" si="51"/>
        <v>#REF!</v>
      </c>
      <c r="AI79" s="166" t="e">
        <f t="shared" si="51"/>
        <v>#REF!</v>
      </c>
      <c r="AJ79" s="166" t="e">
        <f t="shared" si="51"/>
        <v>#REF!</v>
      </c>
      <c r="AK79" s="166" t="e">
        <f t="shared" si="51"/>
        <v>#REF!</v>
      </c>
      <c r="AL79" s="166" t="e">
        <f t="shared" si="51"/>
        <v>#REF!</v>
      </c>
      <c r="AM79" s="166" t="e">
        <f t="shared" si="51"/>
        <v>#REF!</v>
      </c>
      <c r="AN79" s="166" t="e">
        <f t="shared" si="51"/>
        <v>#REF!</v>
      </c>
      <c r="AO79" s="166" t="e">
        <f t="shared" si="51"/>
        <v>#REF!</v>
      </c>
      <c r="AP79" s="166" t="e">
        <f t="shared" si="51"/>
        <v>#REF!</v>
      </c>
      <c r="AQ79" s="166" t="e">
        <f t="shared" si="51"/>
        <v>#REF!</v>
      </c>
      <c r="AR79" s="166" t="e">
        <f t="shared" si="51"/>
        <v>#REF!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2">$E$63</f>
        <v>1.4558333333333333</v>
      </c>
      <c r="U80" s="121">
        <f t="shared" si="52"/>
        <v>1.4558333333333333</v>
      </c>
      <c r="V80" s="121"/>
      <c r="W80" s="121">
        <f t="shared" si="52"/>
        <v>1.4558333333333333</v>
      </c>
      <c r="X80" s="121">
        <f t="shared" si="52"/>
        <v>1.4558333333333333</v>
      </c>
      <c r="Y80" s="121">
        <f t="shared" si="52"/>
        <v>1.4558333333333333</v>
      </c>
      <c r="Z80" s="121">
        <f t="shared" si="52"/>
        <v>1.4558333333333333</v>
      </c>
      <c r="AA80" s="121">
        <f t="shared" si="52"/>
        <v>1.4558333333333333</v>
      </c>
      <c r="AB80" s="121">
        <f t="shared" si="52"/>
        <v>1.4558333333333333</v>
      </c>
      <c r="AC80" s="121">
        <f t="shared" si="52"/>
        <v>1.4558333333333333</v>
      </c>
      <c r="AD80" s="121">
        <f t="shared" si="52"/>
        <v>1.4558333333333333</v>
      </c>
      <c r="AE80" s="121">
        <f t="shared" si="52"/>
        <v>1.4558333333333333</v>
      </c>
      <c r="AF80" s="121">
        <f t="shared" si="52"/>
        <v>1.4558333333333333</v>
      </c>
      <c r="AG80" s="121">
        <f t="shared" si="52"/>
        <v>1.4558333333333333</v>
      </c>
      <c r="AH80" s="121">
        <f t="shared" si="52"/>
        <v>1.4558333333333333</v>
      </c>
      <c r="AI80" s="121">
        <f t="shared" si="52"/>
        <v>1.4558333333333333</v>
      </c>
      <c r="AJ80" s="121">
        <f t="shared" si="52"/>
        <v>1.4558333333333333</v>
      </c>
      <c r="AK80" s="121">
        <f t="shared" si="52"/>
        <v>1.4558333333333333</v>
      </c>
      <c r="AL80" s="121">
        <f t="shared" si="52"/>
        <v>1.4558333333333333</v>
      </c>
      <c r="AM80" s="121">
        <f t="shared" si="52"/>
        <v>1.4558333333333333</v>
      </c>
      <c r="AN80" s="121">
        <f t="shared" si="52"/>
        <v>1.4558333333333333</v>
      </c>
      <c r="AO80" s="121">
        <f t="shared" si="52"/>
        <v>1.4558333333333333</v>
      </c>
      <c r="AP80" s="121">
        <f t="shared" si="52"/>
        <v>1.4558333333333333</v>
      </c>
      <c r="AQ80" s="121">
        <f t="shared" si="52"/>
        <v>1.4558333333333333</v>
      </c>
      <c r="AR80" s="121">
        <f t="shared" si="52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 t="e">
        <f>L79+L80</f>
        <v>#REF!</v>
      </c>
      <c r="M81" s="152" t="e">
        <f>M79+M80</f>
        <v>#REF!</v>
      </c>
      <c r="N81" s="152" t="e">
        <f>N79+N80</f>
        <v>#REF!</v>
      </c>
      <c r="O81" s="121"/>
      <c r="P81" s="152" t="e">
        <f>P79+P80</f>
        <v>#REF!</v>
      </c>
      <c r="Q81" s="152" t="e">
        <f>Q79+Q80</f>
        <v>#REF!</v>
      </c>
      <c r="R81" s="121"/>
      <c r="S81" s="152" t="e">
        <f>S79+S80</f>
        <v>#REF!</v>
      </c>
      <c r="T81" s="152" t="e">
        <f>T79+T80</f>
        <v>#REF!</v>
      </c>
      <c r="U81" s="152" t="e">
        <f>U79+U80</f>
        <v>#REF!</v>
      </c>
      <c r="V81" s="121"/>
      <c r="W81" s="152" t="e">
        <f t="shared" ref="W81:AR81" si="53">W79+W80</f>
        <v>#REF!</v>
      </c>
      <c r="X81" s="152" t="e">
        <f t="shared" si="53"/>
        <v>#REF!</v>
      </c>
      <c r="Y81" s="152" t="e">
        <f t="shared" si="53"/>
        <v>#REF!</v>
      </c>
      <c r="Z81" s="152" t="e">
        <f t="shared" si="53"/>
        <v>#REF!</v>
      </c>
      <c r="AA81" s="152" t="e">
        <f t="shared" si="53"/>
        <v>#REF!</v>
      </c>
      <c r="AB81" s="152" t="e">
        <f t="shared" si="53"/>
        <v>#REF!</v>
      </c>
      <c r="AC81" s="152" t="e">
        <f t="shared" si="53"/>
        <v>#REF!</v>
      </c>
      <c r="AD81" s="152" t="e">
        <f t="shared" si="53"/>
        <v>#REF!</v>
      </c>
      <c r="AE81" s="152" t="e">
        <f t="shared" si="53"/>
        <v>#REF!</v>
      </c>
      <c r="AF81" s="152" t="e">
        <f t="shared" si="53"/>
        <v>#REF!</v>
      </c>
      <c r="AG81" s="152" t="e">
        <f t="shared" si="53"/>
        <v>#REF!</v>
      </c>
      <c r="AH81" s="152" t="e">
        <f t="shared" si="53"/>
        <v>#REF!</v>
      </c>
      <c r="AI81" s="152" t="e">
        <f t="shared" si="53"/>
        <v>#REF!</v>
      </c>
      <c r="AJ81" s="152" t="e">
        <f t="shared" si="53"/>
        <v>#REF!</v>
      </c>
      <c r="AK81" s="152" t="e">
        <f t="shared" si="53"/>
        <v>#REF!</v>
      </c>
      <c r="AL81" s="152" t="e">
        <f t="shared" si="53"/>
        <v>#REF!</v>
      </c>
      <c r="AM81" s="152" t="e">
        <f t="shared" si="53"/>
        <v>#REF!</v>
      </c>
      <c r="AN81" s="152" t="e">
        <f t="shared" si="53"/>
        <v>#REF!</v>
      </c>
      <c r="AO81" s="152" t="e">
        <f t="shared" si="53"/>
        <v>#REF!</v>
      </c>
      <c r="AP81" s="152" t="e">
        <f t="shared" si="53"/>
        <v>#REF!</v>
      </c>
      <c r="AQ81" s="152" t="e">
        <f t="shared" si="53"/>
        <v>#REF!</v>
      </c>
      <c r="AR81" s="152" t="e">
        <f t="shared" si="53"/>
        <v>#REF!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 t="e">
        <f>L81</f>
        <v>#REF!</v>
      </c>
      <c r="M82" s="145" t="e">
        <f t="shared" ref="M82:AR82" si="54">M81+L82</f>
        <v>#REF!</v>
      </c>
      <c r="N82" s="145" t="e">
        <f t="shared" si="54"/>
        <v>#REF!</v>
      </c>
      <c r="O82" s="145" t="e">
        <f t="shared" si="54"/>
        <v>#REF!</v>
      </c>
      <c r="P82" s="145" t="e">
        <f t="shared" si="54"/>
        <v>#REF!</v>
      </c>
      <c r="Q82" s="145" t="e">
        <f t="shared" si="54"/>
        <v>#REF!</v>
      </c>
      <c r="R82" s="145" t="e">
        <f t="shared" si="54"/>
        <v>#REF!</v>
      </c>
      <c r="S82" s="145" t="e">
        <f t="shared" si="54"/>
        <v>#REF!</v>
      </c>
      <c r="T82" s="145" t="e">
        <f t="shared" si="54"/>
        <v>#REF!</v>
      </c>
      <c r="U82" s="145" t="e">
        <f t="shared" si="54"/>
        <v>#REF!</v>
      </c>
      <c r="V82" s="145" t="e">
        <f t="shared" si="54"/>
        <v>#REF!</v>
      </c>
      <c r="W82" s="145" t="e">
        <f t="shared" si="54"/>
        <v>#REF!</v>
      </c>
      <c r="X82" s="145" t="e">
        <f t="shared" si="54"/>
        <v>#REF!</v>
      </c>
      <c r="Y82" s="145" t="e">
        <f t="shared" si="54"/>
        <v>#REF!</v>
      </c>
      <c r="Z82" s="145" t="e">
        <f t="shared" si="54"/>
        <v>#REF!</v>
      </c>
      <c r="AA82" s="145" t="e">
        <f t="shared" si="54"/>
        <v>#REF!</v>
      </c>
      <c r="AB82" s="145" t="e">
        <f t="shared" si="54"/>
        <v>#REF!</v>
      </c>
      <c r="AC82" s="145" t="e">
        <f t="shared" si="54"/>
        <v>#REF!</v>
      </c>
      <c r="AD82" s="145" t="e">
        <f t="shared" si="54"/>
        <v>#REF!</v>
      </c>
      <c r="AE82" s="145" t="e">
        <f t="shared" si="54"/>
        <v>#REF!</v>
      </c>
      <c r="AF82" s="145" t="e">
        <f t="shared" si="54"/>
        <v>#REF!</v>
      </c>
      <c r="AG82" s="145" t="e">
        <f t="shared" si="54"/>
        <v>#REF!</v>
      </c>
      <c r="AH82" s="145" t="e">
        <f t="shared" si="54"/>
        <v>#REF!</v>
      </c>
      <c r="AI82" s="145" t="e">
        <f t="shared" si="54"/>
        <v>#REF!</v>
      </c>
      <c r="AJ82" s="145" t="e">
        <f t="shared" si="54"/>
        <v>#REF!</v>
      </c>
      <c r="AK82" s="145" t="e">
        <f t="shared" si="54"/>
        <v>#REF!</v>
      </c>
      <c r="AL82" s="145" t="e">
        <f t="shared" si="54"/>
        <v>#REF!</v>
      </c>
      <c r="AM82" s="145" t="e">
        <f t="shared" si="54"/>
        <v>#REF!</v>
      </c>
      <c r="AN82" s="145" t="e">
        <f t="shared" si="54"/>
        <v>#REF!</v>
      </c>
      <c r="AO82" s="145" t="e">
        <f t="shared" si="54"/>
        <v>#REF!</v>
      </c>
      <c r="AP82" s="145" t="e">
        <f t="shared" si="54"/>
        <v>#REF!</v>
      </c>
      <c r="AQ82" s="145" t="e">
        <f t="shared" si="54"/>
        <v>#REF!</v>
      </c>
      <c r="AR82" s="145" t="e">
        <f t="shared" si="54"/>
        <v>#REF!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55">E51</f>
        <v>0</v>
      </c>
      <c r="F84" s="166">
        <f t="shared" si="55"/>
        <v>0</v>
      </c>
      <c r="G84" s="166">
        <f t="shared" si="55"/>
        <v>0</v>
      </c>
      <c r="H84" s="166">
        <f t="shared" si="55"/>
        <v>0</v>
      </c>
      <c r="I84" s="166">
        <f t="shared" si="55"/>
        <v>0</v>
      </c>
      <c r="J84" s="166">
        <f t="shared" si="55"/>
        <v>0</v>
      </c>
      <c r="K84" s="166">
        <f t="shared" si="55"/>
        <v>0</v>
      </c>
      <c r="L84" s="166">
        <f>L$51</f>
        <v>0.11229513333333335</v>
      </c>
      <c r="M84" s="166">
        <f>M$51</f>
        <v>7.8961800000000026E-2</v>
      </c>
      <c r="N84" s="166">
        <f>N$51</f>
        <v>7.8961800000000026E-2</v>
      </c>
      <c r="O84" s="166">
        <f>O51</f>
        <v>0</v>
      </c>
      <c r="P84" s="166">
        <f>P$51</f>
        <v>7.8961792103820039E-2</v>
      </c>
      <c r="Q84" s="166">
        <f>Q$51</f>
        <v>7.8961800000000026E-2</v>
      </c>
      <c r="R84" s="166">
        <f>R51</f>
        <v>0</v>
      </c>
      <c r="S84" s="166">
        <f>S$51</f>
        <v>7.8961792103819983E-2</v>
      </c>
      <c r="T84" s="166">
        <f>T$51</f>
        <v>7.8961799999999971E-2</v>
      </c>
      <c r="U84" s="166">
        <f>U$51</f>
        <v>7.8961799999999971E-2</v>
      </c>
      <c r="V84" s="166">
        <f>V51</f>
        <v>7.8961799321319859E-9</v>
      </c>
      <c r="W84" s="166">
        <f t="shared" ref="W84:CH84" si="56">W$51</f>
        <v>7.8961792103820039E-2</v>
      </c>
      <c r="X84" s="166">
        <f t="shared" si="56"/>
        <v>7.8961799999999971E-2</v>
      </c>
      <c r="Y84" s="166">
        <f t="shared" si="56"/>
        <v>6.1681800000000009E-2</v>
      </c>
      <c r="Z84" s="166">
        <f t="shared" si="56"/>
        <v>6.1681800000000009E-2</v>
      </c>
      <c r="AA84" s="166">
        <f t="shared" si="56"/>
        <v>6.168180000000012E-2</v>
      </c>
      <c r="AB84" s="166">
        <f t="shared" si="56"/>
        <v>6.168180000000012E-2</v>
      </c>
      <c r="AC84" s="166">
        <f t="shared" si="56"/>
        <v>6.168180000000012E-2</v>
      </c>
      <c r="AD84" s="166">
        <f t="shared" si="56"/>
        <v>6.168180000000012E-2</v>
      </c>
      <c r="AE84" s="166">
        <f t="shared" si="56"/>
        <v>6.168180000000012E-2</v>
      </c>
      <c r="AF84" s="166">
        <f t="shared" si="56"/>
        <v>6.168180000000012E-2</v>
      </c>
      <c r="AG84" s="166">
        <f t="shared" si="56"/>
        <v>6.168180000000012E-2</v>
      </c>
      <c r="AH84" s="166">
        <f t="shared" si="56"/>
        <v>6.168180000000012E-2</v>
      </c>
      <c r="AI84" s="166">
        <f t="shared" si="56"/>
        <v>6.168180000000012E-2</v>
      </c>
      <c r="AJ84" s="166">
        <f t="shared" si="56"/>
        <v>6.168180000000012E-2</v>
      </c>
      <c r="AK84" s="166">
        <f t="shared" si="56"/>
        <v>6.168180000000012E-2</v>
      </c>
      <c r="AL84" s="166">
        <f t="shared" si="56"/>
        <v>6.168180000000012E-2</v>
      </c>
      <c r="AM84" s="166">
        <f t="shared" si="56"/>
        <v>6.168180000000012E-2</v>
      </c>
      <c r="AN84" s="166">
        <f t="shared" si="56"/>
        <v>6.168180000000012E-2</v>
      </c>
      <c r="AO84" s="166">
        <f t="shared" si="56"/>
        <v>6.168180000000012E-2</v>
      </c>
      <c r="AP84" s="166">
        <f t="shared" si="56"/>
        <v>6.168180000000012E-2</v>
      </c>
      <c r="AQ84" s="166">
        <f t="shared" si="56"/>
        <v>6.168180000000012E-2</v>
      </c>
      <c r="AR84" s="166">
        <f t="shared" si="56"/>
        <v>6.168180000000012E-2</v>
      </c>
      <c r="AS84" s="166">
        <f t="shared" si="56"/>
        <v>6.168180000000012E-2</v>
      </c>
      <c r="AT84" s="166">
        <f t="shared" si="56"/>
        <v>6.168180000000012E-2</v>
      </c>
      <c r="AU84" s="166">
        <f t="shared" si="56"/>
        <v>6.168180000000012E-2</v>
      </c>
      <c r="AV84" s="166">
        <f t="shared" si="56"/>
        <v>6.168180000000012E-2</v>
      </c>
      <c r="AW84" s="166">
        <f t="shared" si="56"/>
        <v>6.168180000000012E-2</v>
      </c>
      <c r="AX84" s="166">
        <f t="shared" si="56"/>
        <v>6.168180000000012E-2</v>
      </c>
      <c r="AY84" s="166">
        <f t="shared" si="56"/>
        <v>6.168180000000012E-2</v>
      </c>
      <c r="AZ84" s="166">
        <f t="shared" si="56"/>
        <v>6.168180000000012E-2</v>
      </c>
      <c r="BA84" s="166">
        <f t="shared" si="56"/>
        <v>6.168180000000012E-2</v>
      </c>
      <c r="BB84" s="166">
        <f t="shared" si="56"/>
        <v>6.168180000000012E-2</v>
      </c>
      <c r="BC84" s="166">
        <f t="shared" si="56"/>
        <v>6.168180000000012E-2</v>
      </c>
      <c r="BD84" s="166">
        <f t="shared" si="56"/>
        <v>6.168180000000012E-2</v>
      </c>
      <c r="BE84" s="166">
        <f t="shared" si="56"/>
        <v>6.168180000000012E-2</v>
      </c>
      <c r="BF84" s="166">
        <f t="shared" si="56"/>
        <v>6.168180000000012E-2</v>
      </c>
      <c r="BG84" s="166">
        <f t="shared" si="56"/>
        <v>6.168180000000012E-2</v>
      </c>
      <c r="BH84" s="166">
        <f t="shared" si="56"/>
        <v>6.168180000000012E-2</v>
      </c>
      <c r="BI84" s="166">
        <f t="shared" si="56"/>
        <v>6.168180000000012E-2</v>
      </c>
      <c r="BJ84" s="166">
        <f t="shared" si="56"/>
        <v>6.168180000000012E-2</v>
      </c>
      <c r="BK84" s="166">
        <f t="shared" si="56"/>
        <v>6.168180000000012E-2</v>
      </c>
      <c r="BL84" s="166">
        <f t="shared" si="56"/>
        <v>6.168180000000012E-2</v>
      </c>
      <c r="BM84" s="166">
        <f t="shared" si="56"/>
        <v>6.168180000000012E-2</v>
      </c>
      <c r="BN84" s="166">
        <f t="shared" si="56"/>
        <v>6.168180000000012E-2</v>
      </c>
      <c r="BO84" s="166">
        <f t="shared" si="56"/>
        <v>6.168180000000012E-2</v>
      </c>
      <c r="BP84" s="166">
        <f t="shared" si="56"/>
        <v>6.168180000000012E-2</v>
      </c>
      <c r="BQ84" s="166">
        <f t="shared" si="56"/>
        <v>6.168180000000012E-2</v>
      </c>
      <c r="BR84" s="166">
        <f t="shared" si="56"/>
        <v>6.168180000000012E-2</v>
      </c>
      <c r="BS84" s="166">
        <f t="shared" si="56"/>
        <v>6.168180000000012E-2</v>
      </c>
      <c r="BT84" s="166">
        <f t="shared" si="56"/>
        <v>6.168180000000012E-2</v>
      </c>
      <c r="BU84" s="166">
        <f t="shared" si="56"/>
        <v>6.168180000000012E-2</v>
      </c>
      <c r="BV84" s="166">
        <f t="shared" si="56"/>
        <v>6.168180000000012E-2</v>
      </c>
      <c r="BW84" s="166">
        <f t="shared" si="56"/>
        <v>6.168180000000012E-2</v>
      </c>
      <c r="BX84" s="166">
        <f t="shared" si="56"/>
        <v>6.168180000000012E-2</v>
      </c>
      <c r="BY84" s="166">
        <f t="shared" si="56"/>
        <v>6.1681799999999676E-2</v>
      </c>
      <c r="BZ84" s="166">
        <f t="shared" si="56"/>
        <v>6.1681799999999676E-2</v>
      </c>
      <c r="CA84" s="166">
        <f t="shared" si="56"/>
        <v>6.1681799999999676E-2</v>
      </c>
      <c r="CB84" s="166">
        <f t="shared" si="56"/>
        <v>6.1681799999999676E-2</v>
      </c>
      <c r="CC84" s="166">
        <f t="shared" si="56"/>
        <v>6.1681799999999676E-2</v>
      </c>
      <c r="CD84" s="166">
        <f t="shared" si="56"/>
        <v>6.1681799999999676E-2</v>
      </c>
      <c r="CE84" s="166">
        <f t="shared" si="56"/>
        <v>6.1681799999999676E-2</v>
      </c>
      <c r="CF84" s="166">
        <f t="shared" si="56"/>
        <v>6.1681799999999676E-2</v>
      </c>
      <c r="CG84" s="166">
        <f t="shared" si="56"/>
        <v>6.1681799999999676E-2</v>
      </c>
      <c r="CH84" s="166">
        <f t="shared" si="56"/>
        <v>6.1681799999999676E-2</v>
      </c>
      <c r="CI84" s="166">
        <f t="shared" ref="CI84:CZ84" si="57">CI$51</f>
        <v>6.1681799999999676E-2</v>
      </c>
      <c r="CJ84" s="166">
        <f t="shared" si="57"/>
        <v>6.1681799999999676E-2</v>
      </c>
      <c r="CK84" s="166">
        <f t="shared" si="57"/>
        <v>6.1681799999999676E-2</v>
      </c>
      <c r="CL84" s="166">
        <f t="shared" si="57"/>
        <v>6.1681799999999676E-2</v>
      </c>
      <c r="CM84" s="166">
        <f t="shared" si="57"/>
        <v>6.1681799999999676E-2</v>
      </c>
      <c r="CN84" s="166">
        <f t="shared" si="57"/>
        <v>6.1681799999999676E-2</v>
      </c>
      <c r="CO84" s="166">
        <f t="shared" si="57"/>
        <v>6.1681799999999676E-2</v>
      </c>
      <c r="CP84" s="166">
        <f t="shared" si="57"/>
        <v>6.1681799999999676E-2</v>
      </c>
      <c r="CQ84" s="166">
        <f t="shared" si="57"/>
        <v>6.1681799999999676E-2</v>
      </c>
      <c r="CR84" s="166">
        <f t="shared" si="57"/>
        <v>6.1681799999999676E-2</v>
      </c>
      <c r="CS84" s="166">
        <f t="shared" si="57"/>
        <v>6.1681799999999676E-2</v>
      </c>
      <c r="CT84" s="166">
        <f t="shared" si="57"/>
        <v>6.1681799999999676E-2</v>
      </c>
      <c r="CU84" s="166">
        <f t="shared" si="57"/>
        <v>6.1681799999999676E-2</v>
      </c>
      <c r="CV84" s="166">
        <f t="shared" si="57"/>
        <v>6.1681799999999676E-2</v>
      </c>
      <c r="CW84" s="166">
        <f t="shared" si="57"/>
        <v>6.1681799999999676E-2</v>
      </c>
      <c r="CX84" s="166">
        <f t="shared" si="57"/>
        <v>6.1681799999999676E-2</v>
      </c>
      <c r="CY84" s="166">
        <f t="shared" si="57"/>
        <v>6.1681799999999676E-2</v>
      </c>
      <c r="CZ84" s="175">
        <f t="shared" si="57"/>
        <v>6.1681799999999676E-2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58">$E$67</f>
        <v>1.4558333333333333</v>
      </c>
      <c r="N85" s="121">
        <f t="shared" si="58"/>
        <v>1.4558333333333333</v>
      </c>
      <c r="O85" s="121"/>
      <c r="P85" s="121">
        <f t="shared" si="58"/>
        <v>1.4558333333333333</v>
      </c>
      <c r="Q85" s="121">
        <f t="shared" si="58"/>
        <v>1.4558333333333333</v>
      </c>
      <c r="R85" s="121"/>
      <c r="S85" s="121">
        <f t="shared" si="58"/>
        <v>1.4558333333333333</v>
      </c>
      <c r="T85" s="121">
        <f t="shared" si="58"/>
        <v>1.4558333333333333</v>
      </c>
      <c r="U85" s="121">
        <f t="shared" si="58"/>
        <v>1.4558333333333333</v>
      </c>
      <c r="V85" s="121"/>
      <c r="W85" s="121">
        <f t="shared" si="58"/>
        <v>1.4558333333333333</v>
      </c>
      <c r="X85" s="121">
        <f t="shared" si="58"/>
        <v>1.4558333333333333</v>
      </c>
      <c r="Y85" s="121">
        <f t="shared" si="58"/>
        <v>1.4558333333333333</v>
      </c>
      <c r="Z85" s="121">
        <f t="shared" si="58"/>
        <v>1.4558333333333333</v>
      </c>
      <c r="AA85" s="121">
        <f t="shared" si="58"/>
        <v>1.4558333333333333</v>
      </c>
      <c r="AB85" s="121">
        <f t="shared" si="58"/>
        <v>1.4558333333333333</v>
      </c>
      <c r="AC85" s="121">
        <f t="shared" si="58"/>
        <v>1.4558333333333333</v>
      </c>
      <c r="AD85" s="121">
        <f t="shared" si="58"/>
        <v>1.4558333333333333</v>
      </c>
      <c r="AE85" s="121">
        <f t="shared" si="58"/>
        <v>1.4558333333333333</v>
      </c>
      <c r="AF85" s="121">
        <f t="shared" si="58"/>
        <v>1.4558333333333333</v>
      </c>
      <c r="AG85" s="121">
        <f t="shared" si="58"/>
        <v>1.4558333333333333</v>
      </c>
      <c r="AH85" s="121">
        <f t="shared" si="58"/>
        <v>1.4558333333333333</v>
      </c>
      <c r="AI85" s="121">
        <f t="shared" si="58"/>
        <v>1.4558333333333333</v>
      </c>
      <c r="AJ85" s="121">
        <f t="shared" si="58"/>
        <v>1.4558333333333333</v>
      </c>
      <c r="AK85" s="121">
        <f t="shared" si="58"/>
        <v>1.4558333333333333</v>
      </c>
      <c r="AL85" s="121">
        <f t="shared" si="58"/>
        <v>1.4558333333333333</v>
      </c>
      <c r="AM85" s="121">
        <f t="shared" si="58"/>
        <v>1.4558333333333333</v>
      </c>
      <c r="AN85" s="121">
        <f t="shared" si="58"/>
        <v>1.4558333333333333</v>
      </c>
      <c r="AO85" s="121">
        <f t="shared" si="58"/>
        <v>1.4558333333333333</v>
      </c>
      <c r="AP85" s="121">
        <f t="shared" si="58"/>
        <v>1.4558333333333333</v>
      </c>
      <c r="AQ85" s="121">
        <f t="shared" si="58"/>
        <v>1.4558333333333333</v>
      </c>
      <c r="AR85" s="121">
        <f t="shared" si="58"/>
        <v>1.4558333333333333</v>
      </c>
      <c r="AS85" s="121">
        <f t="shared" si="58"/>
        <v>1.4558333333333333</v>
      </c>
      <c r="AT85" s="121">
        <f t="shared" si="58"/>
        <v>1.4558333333333333</v>
      </c>
      <c r="AU85" s="121">
        <f t="shared" si="58"/>
        <v>1.4558333333333333</v>
      </c>
      <c r="AV85" s="121">
        <f t="shared" si="58"/>
        <v>1.4558333333333333</v>
      </c>
      <c r="AW85" s="121">
        <f t="shared" si="58"/>
        <v>1.4558333333333333</v>
      </c>
      <c r="AX85" s="121">
        <f t="shared" si="58"/>
        <v>1.4558333333333333</v>
      </c>
      <c r="AY85" s="121">
        <f t="shared" si="58"/>
        <v>1.4558333333333333</v>
      </c>
      <c r="AZ85" s="121">
        <f t="shared" si="58"/>
        <v>1.4558333333333333</v>
      </c>
      <c r="BA85" s="121">
        <f t="shared" si="58"/>
        <v>1.4558333333333333</v>
      </c>
      <c r="BB85" s="121">
        <f t="shared" si="58"/>
        <v>1.4558333333333333</v>
      </c>
      <c r="BC85" s="121">
        <f t="shared" si="58"/>
        <v>1.4558333333333333</v>
      </c>
      <c r="BD85" s="121">
        <f t="shared" si="58"/>
        <v>1.4558333333333333</v>
      </c>
      <c r="BE85" s="121">
        <f t="shared" si="58"/>
        <v>1.4558333333333333</v>
      </c>
      <c r="BF85" s="121">
        <f t="shared" si="58"/>
        <v>1.4558333333333333</v>
      </c>
      <c r="BG85" s="121">
        <f t="shared" si="58"/>
        <v>1.4558333333333333</v>
      </c>
      <c r="BH85" s="121">
        <f t="shared" si="58"/>
        <v>1.4558333333333333</v>
      </c>
      <c r="BI85" s="121">
        <f t="shared" si="58"/>
        <v>1.4558333333333333</v>
      </c>
      <c r="BJ85" s="121">
        <f t="shared" si="58"/>
        <v>1.4558333333333333</v>
      </c>
      <c r="BK85" s="121">
        <f t="shared" si="58"/>
        <v>1.4558333333333333</v>
      </c>
      <c r="BL85" s="121">
        <f t="shared" si="58"/>
        <v>1.4558333333333333</v>
      </c>
      <c r="BM85" s="121">
        <f t="shared" si="58"/>
        <v>1.4558333333333333</v>
      </c>
      <c r="BN85" s="121">
        <f t="shared" si="58"/>
        <v>1.4558333333333333</v>
      </c>
      <c r="BO85" s="121">
        <f t="shared" si="58"/>
        <v>1.4558333333333333</v>
      </c>
      <c r="BP85" s="121">
        <f t="shared" si="58"/>
        <v>1.4558333333333333</v>
      </c>
      <c r="BQ85" s="121">
        <f t="shared" si="58"/>
        <v>1.4558333333333333</v>
      </c>
      <c r="BR85" s="121">
        <f t="shared" si="58"/>
        <v>1.4558333333333333</v>
      </c>
      <c r="BS85" s="121">
        <f t="shared" si="58"/>
        <v>1.4558333333333333</v>
      </c>
      <c r="BT85" s="121">
        <f t="shared" si="58"/>
        <v>1.4558333333333333</v>
      </c>
      <c r="BU85" s="121">
        <f t="shared" si="58"/>
        <v>1.4558333333333333</v>
      </c>
      <c r="BV85" s="121">
        <f t="shared" si="58"/>
        <v>1.4558333333333333</v>
      </c>
      <c r="BW85" s="121">
        <f t="shared" si="58"/>
        <v>1.4558333333333333</v>
      </c>
      <c r="BX85" s="121">
        <f t="shared" si="58"/>
        <v>1.4558333333333333</v>
      </c>
      <c r="BY85" s="121">
        <f t="shared" ref="BY85:CZ85" si="59">$E$67</f>
        <v>1.4558333333333333</v>
      </c>
      <c r="BZ85" s="121">
        <f t="shared" si="59"/>
        <v>1.4558333333333333</v>
      </c>
      <c r="CA85" s="121">
        <f t="shared" si="59"/>
        <v>1.4558333333333333</v>
      </c>
      <c r="CB85" s="121">
        <f t="shared" si="59"/>
        <v>1.4558333333333333</v>
      </c>
      <c r="CC85" s="121">
        <f t="shared" si="59"/>
        <v>1.4558333333333333</v>
      </c>
      <c r="CD85" s="121">
        <f t="shared" si="59"/>
        <v>1.4558333333333333</v>
      </c>
      <c r="CE85" s="121">
        <f t="shared" si="59"/>
        <v>1.4558333333333333</v>
      </c>
      <c r="CF85" s="121">
        <f t="shared" si="59"/>
        <v>1.4558333333333333</v>
      </c>
      <c r="CG85" s="121">
        <f t="shared" si="59"/>
        <v>1.4558333333333333</v>
      </c>
      <c r="CH85" s="121">
        <f t="shared" si="59"/>
        <v>1.4558333333333333</v>
      </c>
      <c r="CI85" s="121">
        <f t="shared" si="59"/>
        <v>1.4558333333333333</v>
      </c>
      <c r="CJ85" s="121">
        <f t="shared" si="59"/>
        <v>1.4558333333333333</v>
      </c>
      <c r="CK85" s="121">
        <f t="shared" si="59"/>
        <v>1.4558333333333333</v>
      </c>
      <c r="CL85" s="121">
        <f t="shared" si="59"/>
        <v>1.4558333333333333</v>
      </c>
      <c r="CM85" s="121">
        <f t="shared" si="59"/>
        <v>1.4558333333333333</v>
      </c>
      <c r="CN85" s="121">
        <f t="shared" si="59"/>
        <v>1.4558333333333333</v>
      </c>
      <c r="CO85" s="121">
        <f t="shared" si="59"/>
        <v>1.4558333333333333</v>
      </c>
      <c r="CP85" s="121">
        <f t="shared" si="59"/>
        <v>1.4558333333333333</v>
      </c>
      <c r="CQ85" s="121">
        <f t="shared" si="59"/>
        <v>1.4558333333333333</v>
      </c>
      <c r="CR85" s="121">
        <f t="shared" si="59"/>
        <v>1.4558333333333333</v>
      </c>
      <c r="CS85" s="121">
        <f t="shared" si="59"/>
        <v>1.4558333333333333</v>
      </c>
      <c r="CT85" s="121">
        <f t="shared" si="59"/>
        <v>1.4558333333333333</v>
      </c>
      <c r="CU85" s="121">
        <f t="shared" si="59"/>
        <v>1.4558333333333333</v>
      </c>
      <c r="CV85" s="121">
        <f t="shared" si="59"/>
        <v>1.4558333333333333</v>
      </c>
      <c r="CW85" s="121">
        <f t="shared" si="59"/>
        <v>1.4558333333333333</v>
      </c>
      <c r="CX85" s="121">
        <f t="shared" si="59"/>
        <v>1.4558333333333333</v>
      </c>
      <c r="CY85" s="121">
        <f t="shared" si="59"/>
        <v>1.4558333333333333</v>
      </c>
      <c r="CZ85" s="160">
        <f t="shared" si="59"/>
        <v>1.4558333333333333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1.5681284666666666</v>
      </c>
      <c r="M86" s="152">
        <f>M84+M85</f>
        <v>1.5347951333333334</v>
      </c>
      <c r="N86" s="152">
        <f>N84+N85</f>
        <v>1.5347951333333334</v>
      </c>
      <c r="O86" s="121"/>
      <c r="P86" s="152">
        <f>P84+P85</f>
        <v>1.5347951254371535</v>
      </c>
      <c r="Q86" s="152">
        <f>Q84+Q85</f>
        <v>1.5347951333333334</v>
      </c>
      <c r="R86" s="121"/>
      <c r="S86" s="152">
        <f>S84+S85</f>
        <v>1.5347951254371532</v>
      </c>
      <c r="T86" s="152">
        <f>T84+T85</f>
        <v>1.5347951333333332</v>
      </c>
      <c r="U86" s="152">
        <f>U84+U85</f>
        <v>1.5347951333333332</v>
      </c>
      <c r="V86" s="121"/>
      <c r="W86" s="152">
        <f t="shared" ref="W86:CH86" si="60">W84+W85</f>
        <v>1.5347951254371535</v>
      </c>
      <c r="X86" s="152">
        <f t="shared" si="60"/>
        <v>1.5347951333333332</v>
      </c>
      <c r="Y86" s="152">
        <f t="shared" si="60"/>
        <v>1.5175151333333332</v>
      </c>
      <c r="Z86" s="152">
        <f t="shared" si="60"/>
        <v>1.5175151333333332</v>
      </c>
      <c r="AA86" s="152">
        <f t="shared" si="60"/>
        <v>1.5175151333333334</v>
      </c>
      <c r="AB86" s="152">
        <f t="shared" si="60"/>
        <v>1.5175151333333334</v>
      </c>
      <c r="AC86" s="152">
        <f t="shared" si="60"/>
        <v>1.5175151333333334</v>
      </c>
      <c r="AD86" s="152">
        <f t="shared" si="60"/>
        <v>1.5175151333333334</v>
      </c>
      <c r="AE86" s="152">
        <f t="shared" si="60"/>
        <v>1.5175151333333334</v>
      </c>
      <c r="AF86" s="152">
        <f t="shared" si="60"/>
        <v>1.5175151333333334</v>
      </c>
      <c r="AG86" s="152">
        <f t="shared" si="60"/>
        <v>1.5175151333333334</v>
      </c>
      <c r="AH86" s="152">
        <f t="shared" si="60"/>
        <v>1.5175151333333334</v>
      </c>
      <c r="AI86" s="152">
        <f t="shared" si="60"/>
        <v>1.5175151333333334</v>
      </c>
      <c r="AJ86" s="152">
        <f t="shared" si="60"/>
        <v>1.5175151333333334</v>
      </c>
      <c r="AK86" s="152">
        <f t="shared" si="60"/>
        <v>1.5175151333333334</v>
      </c>
      <c r="AL86" s="152">
        <f t="shared" si="60"/>
        <v>1.5175151333333334</v>
      </c>
      <c r="AM86" s="152">
        <f t="shared" si="60"/>
        <v>1.5175151333333334</v>
      </c>
      <c r="AN86" s="152">
        <f t="shared" si="60"/>
        <v>1.5175151333333334</v>
      </c>
      <c r="AO86" s="152">
        <f t="shared" si="60"/>
        <v>1.5175151333333334</v>
      </c>
      <c r="AP86" s="152">
        <f t="shared" si="60"/>
        <v>1.5175151333333334</v>
      </c>
      <c r="AQ86" s="152">
        <f t="shared" si="60"/>
        <v>1.5175151333333334</v>
      </c>
      <c r="AR86" s="152">
        <f t="shared" si="60"/>
        <v>1.5175151333333334</v>
      </c>
      <c r="AS86" s="152">
        <f t="shared" si="60"/>
        <v>1.5175151333333334</v>
      </c>
      <c r="AT86" s="152">
        <f t="shared" si="60"/>
        <v>1.5175151333333334</v>
      </c>
      <c r="AU86" s="152">
        <f t="shared" si="60"/>
        <v>1.5175151333333334</v>
      </c>
      <c r="AV86" s="152">
        <f t="shared" si="60"/>
        <v>1.5175151333333334</v>
      </c>
      <c r="AW86" s="152">
        <f t="shared" si="60"/>
        <v>1.5175151333333334</v>
      </c>
      <c r="AX86" s="152">
        <f t="shared" si="60"/>
        <v>1.5175151333333334</v>
      </c>
      <c r="AY86" s="152">
        <f t="shared" si="60"/>
        <v>1.5175151333333334</v>
      </c>
      <c r="AZ86" s="152">
        <f t="shared" si="60"/>
        <v>1.5175151333333334</v>
      </c>
      <c r="BA86" s="152">
        <f t="shared" si="60"/>
        <v>1.5175151333333334</v>
      </c>
      <c r="BB86" s="152">
        <f t="shared" si="60"/>
        <v>1.5175151333333334</v>
      </c>
      <c r="BC86" s="152">
        <f t="shared" si="60"/>
        <v>1.5175151333333334</v>
      </c>
      <c r="BD86" s="152">
        <f t="shared" si="60"/>
        <v>1.5175151333333334</v>
      </c>
      <c r="BE86" s="152">
        <f t="shared" si="60"/>
        <v>1.5175151333333334</v>
      </c>
      <c r="BF86" s="152">
        <f t="shared" si="60"/>
        <v>1.5175151333333334</v>
      </c>
      <c r="BG86" s="152">
        <f t="shared" si="60"/>
        <v>1.5175151333333334</v>
      </c>
      <c r="BH86" s="152">
        <f t="shared" si="60"/>
        <v>1.5175151333333334</v>
      </c>
      <c r="BI86" s="152">
        <f t="shared" si="60"/>
        <v>1.5175151333333334</v>
      </c>
      <c r="BJ86" s="152">
        <f t="shared" si="60"/>
        <v>1.5175151333333334</v>
      </c>
      <c r="BK86" s="152">
        <f t="shared" si="60"/>
        <v>1.5175151333333334</v>
      </c>
      <c r="BL86" s="152">
        <f t="shared" si="60"/>
        <v>1.5175151333333334</v>
      </c>
      <c r="BM86" s="152">
        <f t="shared" si="60"/>
        <v>1.5175151333333334</v>
      </c>
      <c r="BN86" s="152">
        <f t="shared" si="60"/>
        <v>1.5175151333333334</v>
      </c>
      <c r="BO86" s="152">
        <f t="shared" si="60"/>
        <v>1.5175151333333334</v>
      </c>
      <c r="BP86" s="152">
        <f t="shared" si="60"/>
        <v>1.5175151333333334</v>
      </c>
      <c r="BQ86" s="152">
        <f t="shared" si="60"/>
        <v>1.5175151333333334</v>
      </c>
      <c r="BR86" s="152">
        <f t="shared" si="60"/>
        <v>1.5175151333333334</v>
      </c>
      <c r="BS86" s="152">
        <f t="shared" si="60"/>
        <v>1.5175151333333334</v>
      </c>
      <c r="BT86" s="152">
        <f t="shared" si="60"/>
        <v>1.5175151333333334</v>
      </c>
      <c r="BU86" s="152">
        <f t="shared" si="60"/>
        <v>1.5175151333333334</v>
      </c>
      <c r="BV86" s="152">
        <f t="shared" si="60"/>
        <v>1.5175151333333334</v>
      </c>
      <c r="BW86" s="152">
        <f t="shared" si="60"/>
        <v>1.5175151333333334</v>
      </c>
      <c r="BX86" s="152">
        <f t="shared" si="60"/>
        <v>1.5175151333333334</v>
      </c>
      <c r="BY86" s="152">
        <f t="shared" si="60"/>
        <v>1.517515133333333</v>
      </c>
      <c r="BZ86" s="152">
        <f t="shared" si="60"/>
        <v>1.517515133333333</v>
      </c>
      <c r="CA86" s="152">
        <f t="shared" si="60"/>
        <v>1.517515133333333</v>
      </c>
      <c r="CB86" s="152">
        <f t="shared" si="60"/>
        <v>1.517515133333333</v>
      </c>
      <c r="CC86" s="152">
        <f t="shared" si="60"/>
        <v>1.517515133333333</v>
      </c>
      <c r="CD86" s="152">
        <f t="shared" si="60"/>
        <v>1.517515133333333</v>
      </c>
      <c r="CE86" s="152">
        <f t="shared" si="60"/>
        <v>1.517515133333333</v>
      </c>
      <c r="CF86" s="152">
        <f t="shared" si="60"/>
        <v>1.517515133333333</v>
      </c>
      <c r="CG86" s="152">
        <f t="shared" si="60"/>
        <v>1.517515133333333</v>
      </c>
      <c r="CH86" s="152">
        <f t="shared" si="60"/>
        <v>1.517515133333333</v>
      </c>
      <c r="CI86" s="152">
        <f t="shared" ref="CI86:CZ86" si="61">CI84+CI85</f>
        <v>1.517515133333333</v>
      </c>
      <c r="CJ86" s="152">
        <f t="shared" si="61"/>
        <v>1.517515133333333</v>
      </c>
      <c r="CK86" s="152">
        <f t="shared" si="61"/>
        <v>1.517515133333333</v>
      </c>
      <c r="CL86" s="152">
        <f t="shared" si="61"/>
        <v>1.517515133333333</v>
      </c>
      <c r="CM86" s="152">
        <f t="shared" si="61"/>
        <v>1.517515133333333</v>
      </c>
      <c r="CN86" s="152">
        <f t="shared" si="61"/>
        <v>1.517515133333333</v>
      </c>
      <c r="CO86" s="152">
        <f t="shared" si="61"/>
        <v>1.517515133333333</v>
      </c>
      <c r="CP86" s="152">
        <f t="shared" si="61"/>
        <v>1.517515133333333</v>
      </c>
      <c r="CQ86" s="152">
        <f t="shared" si="61"/>
        <v>1.517515133333333</v>
      </c>
      <c r="CR86" s="152">
        <f t="shared" si="61"/>
        <v>1.517515133333333</v>
      </c>
      <c r="CS86" s="152">
        <f t="shared" si="61"/>
        <v>1.517515133333333</v>
      </c>
      <c r="CT86" s="152">
        <f t="shared" si="61"/>
        <v>1.517515133333333</v>
      </c>
      <c r="CU86" s="152">
        <f t="shared" si="61"/>
        <v>1.517515133333333</v>
      </c>
      <c r="CV86" s="152">
        <f t="shared" si="61"/>
        <v>1.517515133333333</v>
      </c>
      <c r="CW86" s="152">
        <f t="shared" si="61"/>
        <v>1.517515133333333</v>
      </c>
      <c r="CX86" s="152">
        <f t="shared" si="61"/>
        <v>1.517515133333333</v>
      </c>
      <c r="CY86" s="152">
        <f t="shared" si="61"/>
        <v>1.517515133333333</v>
      </c>
      <c r="CZ86" s="179">
        <f t="shared" si="61"/>
        <v>1.517515133333333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1.5681284666666666</v>
      </c>
      <c r="M87" s="145">
        <f t="shared" ref="M87:BX87" si="62">M86+L87</f>
        <v>3.1029236</v>
      </c>
      <c r="N87" s="145">
        <f t="shared" si="62"/>
        <v>4.6377187333333332</v>
      </c>
      <c r="O87" s="145">
        <f t="shared" si="62"/>
        <v>4.6377187333333332</v>
      </c>
      <c r="P87" s="145">
        <f t="shared" si="62"/>
        <v>6.1725138587704862</v>
      </c>
      <c r="Q87" s="145">
        <f t="shared" si="62"/>
        <v>7.7073089921038198</v>
      </c>
      <c r="R87" s="145">
        <f t="shared" si="62"/>
        <v>7.7073089921038198</v>
      </c>
      <c r="S87" s="145">
        <f t="shared" si="62"/>
        <v>9.2421041175409737</v>
      </c>
      <c r="T87" s="145">
        <f t="shared" si="62"/>
        <v>10.776899250874306</v>
      </c>
      <c r="U87" s="145">
        <f t="shared" si="62"/>
        <v>12.311694384207639</v>
      </c>
      <c r="V87" s="145">
        <f t="shared" si="62"/>
        <v>12.311694384207639</v>
      </c>
      <c r="W87" s="145">
        <f t="shared" si="62"/>
        <v>13.846489509644792</v>
      </c>
      <c r="X87" s="145">
        <f t="shared" si="62"/>
        <v>15.381284642978125</v>
      </c>
      <c r="Y87" s="145">
        <f t="shared" si="62"/>
        <v>16.898799776311456</v>
      </c>
      <c r="Z87" s="145">
        <f t="shared" si="62"/>
        <v>18.41631490964479</v>
      </c>
      <c r="AA87" s="145">
        <f t="shared" si="62"/>
        <v>19.933830042978123</v>
      </c>
      <c r="AB87" s="145">
        <f t="shared" si="62"/>
        <v>21.451345176311456</v>
      </c>
      <c r="AC87" s="145">
        <f t="shared" si="62"/>
        <v>22.968860309644789</v>
      </c>
      <c r="AD87" s="145">
        <f t="shared" si="62"/>
        <v>24.486375442978122</v>
      </c>
      <c r="AE87" s="145">
        <f t="shared" si="62"/>
        <v>26.003890576311456</v>
      </c>
      <c r="AF87" s="145">
        <f t="shared" si="62"/>
        <v>27.521405709644789</v>
      </c>
      <c r="AG87" s="145">
        <f t="shared" si="62"/>
        <v>29.038920842978122</v>
      </c>
      <c r="AH87" s="145">
        <f t="shared" si="62"/>
        <v>30.556435976311455</v>
      </c>
      <c r="AI87" s="145">
        <f t="shared" si="62"/>
        <v>32.073951109644788</v>
      </c>
      <c r="AJ87" s="145">
        <f t="shared" si="62"/>
        <v>33.591466242978122</v>
      </c>
      <c r="AK87" s="145">
        <f t="shared" si="62"/>
        <v>35.108981376311455</v>
      </c>
      <c r="AL87" s="145">
        <f t="shared" si="62"/>
        <v>36.626496509644788</v>
      </c>
      <c r="AM87" s="145">
        <f t="shared" si="62"/>
        <v>38.144011642978121</v>
      </c>
      <c r="AN87" s="145">
        <f t="shared" si="62"/>
        <v>39.661526776311455</v>
      </c>
      <c r="AO87" s="145">
        <f t="shared" si="62"/>
        <v>41.179041909644788</v>
      </c>
      <c r="AP87" s="145">
        <f t="shared" si="62"/>
        <v>42.696557042978121</v>
      </c>
      <c r="AQ87" s="145">
        <f t="shared" si="62"/>
        <v>44.214072176311454</v>
      </c>
      <c r="AR87" s="145">
        <f t="shared" si="62"/>
        <v>45.731587309644787</v>
      </c>
      <c r="AS87" s="145">
        <f t="shared" si="62"/>
        <v>47.249102442978121</v>
      </c>
      <c r="AT87" s="145">
        <f t="shared" si="62"/>
        <v>48.766617576311454</v>
      </c>
      <c r="AU87" s="145">
        <f t="shared" si="62"/>
        <v>50.284132709644787</v>
      </c>
      <c r="AV87" s="145">
        <f t="shared" si="62"/>
        <v>51.80164784297812</v>
      </c>
      <c r="AW87" s="145">
        <f t="shared" si="62"/>
        <v>53.319162976311453</v>
      </c>
      <c r="AX87" s="145">
        <f t="shared" si="62"/>
        <v>54.836678109644787</v>
      </c>
      <c r="AY87" s="145">
        <f t="shared" si="62"/>
        <v>56.35419324297812</v>
      </c>
      <c r="AZ87" s="145">
        <f t="shared" si="62"/>
        <v>57.871708376311453</v>
      </c>
      <c r="BA87" s="145">
        <f t="shared" si="62"/>
        <v>59.389223509644786</v>
      </c>
      <c r="BB87" s="145">
        <f t="shared" si="62"/>
        <v>60.906738642978119</v>
      </c>
      <c r="BC87" s="145">
        <f t="shared" si="62"/>
        <v>62.424253776311453</v>
      </c>
      <c r="BD87" s="145">
        <f t="shared" si="62"/>
        <v>63.941768909644786</v>
      </c>
      <c r="BE87" s="145">
        <f t="shared" si="62"/>
        <v>65.459284042978126</v>
      </c>
      <c r="BF87" s="145">
        <f t="shared" si="62"/>
        <v>66.976799176311459</v>
      </c>
      <c r="BG87" s="145">
        <f t="shared" si="62"/>
        <v>68.494314309644793</v>
      </c>
      <c r="BH87" s="145">
        <f t="shared" si="62"/>
        <v>70.011829442978126</v>
      </c>
      <c r="BI87" s="145">
        <f t="shared" si="62"/>
        <v>71.529344576311459</v>
      </c>
      <c r="BJ87" s="145">
        <f t="shared" si="62"/>
        <v>73.046859709644792</v>
      </c>
      <c r="BK87" s="145">
        <f t="shared" si="62"/>
        <v>74.564374842978125</v>
      </c>
      <c r="BL87" s="145">
        <f t="shared" si="62"/>
        <v>76.081889976311459</v>
      </c>
      <c r="BM87" s="145">
        <f t="shared" si="62"/>
        <v>77.599405109644792</v>
      </c>
      <c r="BN87" s="145">
        <f t="shared" si="62"/>
        <v>79.116920242978125</v>
      </c>
      <c r="BO87" s="145">
        <f t="shared" si="62"/>
        <v>80.634435376311458</v>
      </c>
      <c r="BP87" s="145">
        <f t="shared" si="62"/>
        <v>82.151950509644792</v>
      </c>
      <c r="BQ87" s="145">
        <f t="shared" si="62"/>
        <v>83.669465642978125</v>
      </c>
      <c r="BR87" s="145">
        <f t="shared" si="62"/>
        <v>85.186980776311458</v>
      </c>
      <c r="BS87" s="145">
        <f t="shared" si="62"/>
        <v>86.704495909644791</v>
      </c>
      <c r="BT87" s="145">
        <f t="shared" si="62"/>
        <v>88.222011042978124</v>
      </c>
      <c r="BU87" s="145">
        <f t="shared" si="62"/>
        <v>89.739526176311458</v>
      </c>
      <c r="BV87" s="145">
        <f t="shared" si="62"/>
        <v>91.257041309644791</v>
      </c>
      <c r="BW87" s="145">
        <f t="shared" si="62"/>
        <v>92.774556442978124</v>
      </c>
      <c r="BX87" s="145">
        <f t="shared" si="62"/>
        <v>94.292071576311457</v>
      </c>
      <c r="BY87" s="145">
        <f t="shared" ref="BY87:CZ87" si="63">BY86+BX87</f>
        <v>95.80958670964479</v>
      </c>
      <c r="BZ87" s="145">
        <f t="shared" si="63"/>
        <v>97.327101842978124</v>
      </c>
      <c r="CA87" s="145">
        <f t="shared" si="63"/>
        <v>98.844616976311457</v>
      </c>
      <c r="CB87" s="145">
        <f t="shared" si="63"/>
        <v>100.36213210964479</v>
      </c>
      <c r="CC87" s="145">
        <f t="shared" si="63"/>
        <v>101.87964724297812</v>
      </c>
      <c r="CD87" s="145">
        <f t="shared" si="63"/>
        <v>103.39716237631146</v>
      </c>
      <c r="CE87" s="145">
        <f t="shared" si="63"/>
        <v>104.91467750964479</v>
      </c>
      <c r="CF87" s="145">
        <f t="shared" si="63"/>
        <v>106.43219264297812</v>
      </c>
      <c r="CG87" s="145">
        <f t="shared" si="63"/>
        <v>107.94970777631146</v>
      </c>
      <c r="CH87" s="145">
        <f t="shared" si="63"/>
        <v>109.46722290964479</v>
      </c>
      <c r="CI87" s="145">
        <f t="shared" si="63"/>
        <v>110.98473804297812</v>
      </c>
      <c r="CJ87" s="145">
        <f t="shared" si="63"/>
        <v>112.50225317631146</v>
      </c>
      <c r="CK87" s="145">
        <f t="shared" si="63"/>
        <v>114.01976830964479</v>
      </c>
      <c r="CL87" s="145">
        <f t="shared" si="63"/>
        <v>115.53728344297812</v>
      </c>
      <c r="CM87" s="145">
        <f t="shared" si="63"/>
        <v>117.05479857631146</v>
      </c>
      <c r="CN87" s="145">
        <f t="shared" si="63"/>
        <v>118.57231370964479</v>
      </c>
      <c r="CO87" s="145">
        <f t="shared" si="63"/>
        <v>120.08982884297812</v>
      </c>
      <c r="CP87" s="145">
        <f t="shared" si="63"/>
        <v>121.60734397631145</v>
      </c>
      <c r="CQ87" s="145">
        <f t="shared" si="63"/>
        <v>123.12485910964479</v>
      </c>
      <c r="CR87" s="145">
        <f t="shared" si="63"/>
        <v>124.64237424297812</v>
      </c>
      <c r="CS87" s="145">
        <f t="shared" si="63"/>
        <v>126.15988937631145</v>
      </c>
      <c r="CT87" s="145">
        <f t="shared" si="63"/>
        <v>127.67740450964479</v>
      </c>
      <c r="CU87" s="145">
        <f t="shared" si="63"/>
        <v>129.19491964297811</v>
      </c>
      <c r="CV87" s="145">
        <f t="shared" si="63"/>
        <v>130.71243477631143</v>
      </c>
      <c r="CW87" s="145">
        <f t="shared" si="63"/>
        <v>132.22994990964474</v>
      </c>
      <c r="CX87" s="145">
        <f t="shared" si="63"/>
        <v>133.74746504297806</v>
      </c>
      <c r="CY87" s="145">
        <f t="shared" si="63"/>
        <v>135.26498017631138</v>
      </c>
      <c r="CZ87" s="164">
        <f t="shared" si="63"/>
        <v>136.7824953096447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64">E54</f>
        <v>0</v>
      </c>
      <c r="F88" s="166">
        <f t="shared" si="64"/>
        <v>0</v>
      </c>
      <c r="G88" s="166">
        <f t="shared" si="64"/>
        <v>0</v>
      </c>
      <c r="H88" s="166">
        <f t="shared" si="64"/>
        <v>0</v>
      </c>
      <c r="I88" s="166">
        <f t="shared" si="64"/>
        <v>0</v>
      </c>
      <c r="J88" s="166">
        <f t="shared" si="64"/>
        <v>0</v>
      </c>
      <c r="K88" s="166">
        <f t="shared" si="64"/>
        <v>0</v>
      </c>
      <c r="L88" s="166">
        <f>L$54</f>
        <v>0.11229513333333335</v>
      </c>
      <c r="M88" s="166">
        <f>M$54</f>
        <v>7.8961800000000026E-2</v>
      </c>
      <c r="N88" s="166">
        <f>N$54</f>
        <v>7.8961800000000026E-2</v>
      </c>
      <c r="O88" s="166">
        <f>O54</f>
        <v>0</v>
      </c>
      <c r="P88" s="166">
        <f>P$54</f>
        <v>7.8961792103820039E-2</v>
      </c>
      <c r="Q88" s="166">
        <f>Q$54</f>
        <v>7.8961800000000026E-2</v>
      </c>
      <c r="R88" s="166">
        <f>R54</f>
        <v>0</v>
      </c>
      <c r="S88" s="166">
        <f>S$54</f>
        <v>7.8961792103819983E-2</v>
      </c>
      <c r="T88" s="166">
        <f>T$54</f>
        <v>7.8961799999999971E-2</v>
      </c>
      <c r="U88" s="166">
        <f>U$54</f>
        <v>7.8961799999999971E-2</v>
      </c>
      <c r="V88" s="166">
        <f>V54</f>
        <v>7.8961799321319859E-9</v>
      </c>
      <c r="W88" s="166">
        <f t="shared" ref="W88:CH88" si="65">W$54</f>
        <v>7.8961792103820039E-2</v>
      </c>
      <c r="X88" s="166">
        <f t="shared" si="65"/>
        <v>7.8961799999999971E-2</v>
      </c>
      <c r="Y88" s="166">
        <f t="shared" si="65"/>
        <v>6.1681800000000009E-2</v>
      </c>
      <c r="Z88" s="166">
        <f t="shared" si="65"/>
        <v>6.1681800000000009E-2</v>
      </c>
      <c r="AA88" s="166">
        <f t="shared" si="65"/>
        <v>6.168180000000012E-2</v>
      </c>
      <c r="AB88" s="166">
        <f t="shared" si="65"/>
        <v>6.168180000000012E-2</v>
      </c>
      <c r="AC88" s="166">
        <f t="shared" si="65"/>
        <v>6.168180000000012E-2</v>
      </c>
      <c r="AD88" s="166">
        <f t="shared" si="65"/>
        <v>6.168180000000012E-2</v>
      </c>
      <c r="AE88" s="166">
        <f t="shared" si="65"/>
        <v>6.168180000000012E-2</v>
      </c>
      <c r="AF88" s="166">
        <f t="shared" si="65"/>
        <v>6.168180000000012E-2</v>
      </c>
      <c r="AG88" s="166">
        <f t="shared" si="65"/>
        <v>6.168180000000012E-2</v>
      </c>
      <c r="AH88" s="166">
        <f t="shared" si="65"/>
        <v>6.168180000000012E-2</v>
      </c>
      <c r="AI88" s="166">
        <f t="shared" si="65"/>
        <v>6.168180000000012E-2</v>
      </c>
      <c r="AJ88" s="166">
        <f t="shared" si="65"/>
        <v>6.168180000000012E-2</v>
      </c>
      <c r="AK88" s="166">
        <f t="shared" si="65"/>
        <v>6.168180000000012E-2</v>
      </c>
      <c r="AL88" s="166">
        <f t="shared" si="65"/>
        <v>6.168180000000012E-2</v>
      </c>
      <c r="AM88" s="166">
        <f t="shared" si="65"/>
        <v>6.168180000000012E-2</v>
      </c>
      <c r="AN88" s="166">
        <f t="shared" si="65"/>
        <v>6.168180000000012E-2</v>
      </c>
      <c r="AO88" s="166">
        <f t="shared" si="65"/>
        <v>6.168180000000012E-2</v>
      </c>
      <c r="AP88" s="166">
        <f t="shared" si="65"/>
        <v>6.168180000000012E-2</v>
      </c>
      <c r="AQ88" s="166">
        <f t="shared" si="65"/>
        <v>6.168180000000012E-2</v>
      </c>
      <c r="AR88" s="166">
        <f t="shared" si="65"/>
        <v>6.168180000000012E-2</v>
      </c>
      <c r="AS88" s="166">
        <f t="shared" si="65"/>
        <v>6.168180000000012E-2</v>
      </c>
      <c r="AT88" s="166">
        <f t="shared" si="65"/>
        <v>6.168180000000012E-2</v>
      </c>
      <c r="AU88" s="166">
        <f t="shared" si="65"/>
        <v>6.168180000000012E-2</v>
      </c>
      <c r="AV88" s="166">
        <f t="shared" si="65"/>
        <v>6.168180000000012E-2</v>
      </c>
      <c r="AW88" s="166">
        <f t="shared" si="65"/>
        <v>6.168180000000012E-2</v>
      </c>
      <c r="AX88" s="166">
        <f t="shared" si="65"/>
        <v>6.168180000000012E-2</v>
      </c>
      <c r="AY88" s="166">
        <f t="shared" si="65"/>
        <v>6.168180000000012E-2</v>
      </c>
      <c r="AZ88" s="166">
        <f t="shared" si="65"/>
        <v>6.168180000000012E-2</v>
      </c>
      <c r="BA88" s="166">
        <f t="shared" si="65"/>
        <v>6.168180000000012E-2</v>
      </c>
      <c r="BB88" s="166">
        <f t="shared" si="65"/>
        <v>6.168180000000012E-2</v>
      </c>
      <c r="BC88" s="166">
        <f t="shared" si="65"/>
        <v>6.168180000000012E-2</v>
      </c>
      <c r="BD88" s="166">
        <f t="shared" si="65"/>
        <v>6.168180000000012E-2</v>
      </c>
      <c r="BE88" s="166">
        <f t="shared" si="65"/>
        <v>6.168180000000012E-2</v>
      </c>
      <c r="BF88" s="166">
        <f t="shared" si="65"/>
        <v>6.168180000000012E-2</v>
      </c>
      <c r="BG88" s="166">
        <f t="shared" si="65"/>
        <v>6.168180000000012E-2</v>
      </c>
      <c r="BH88" s="166">
        <f t="shared" si="65"/>
        <v>6.168180000000012E-2</v>
      </c>
      <c r="BI88" s="166">
        <f t="shared" si="65"/>
        <v>6.168180000000012E-2</v>
      </c>
      <c r="BJ88" s="166">
        <f t="shared" si="65"/>
        <v>6.168180000000012E-2</v>
      </c>
      <c r="BK88" s="166">
        <f t="shared" si="65"/>
        <v>6.168180000000012E-2</v>
      </c>
      <c r="BL88" s="166">
        <f t="shared" si="65"/>
        <v>6.168180000000012E-2</v>
      </c>
      <c r="BM88" s="166">
        <f t="shared" si="65"/>
        <v>6.168180000000012E-2</v>
      </c>
      <c r="BN88" s="166">
        <f t="shared" si="65"/>
        <v>6.168180000000012E-2</v>
      </c>
      <c r="BO88" s="166">
        <f t="shared" si="65"/>
        <v>6.168180000000012E-2</v>
      </c>
      <c r="BP88" s="166">
        <f t="shared" si="65"/>
        <v>6.168180000000012E-2</v>
      </c>
      <c r="BQ88" s="166">
        <f t="shared" si="65"/>
        <v>6.168180000000012E-2</v>
      </c>
      <c r="BR88" s="166">
        <f t="shared" si="65"/>
        <v>6.168180000000012E-2</v>
      </c>
      <c r="BS88" s="166">
        <f t="shared" si="65"/>
        <v>6.168180000000012E-2</v>
      </c>
      <c r="BT88" s="166">
        <f t="shared" si="65"/>
        <v>6.168180000000012E-2</v>
      </c>
      <c r="BU88" s="166">
        <f t="shared" si="65"/>
        <v>6.168180000000012E-2</v>
      </c>
      <c r="BV88" s="166">
        <f t="shared" si="65"/>
        <v>6.168180000000012E-2</v>
      </c>
      <c r="BW88" s="166">
        <f t="shared" si="65"/>
        <v>6.168180000000012E-2</v>
      </c>
      <c r="BX88" s="166">
        <f t="shared" si="65"/>
        <v>6.168180000000012E-2</v>
      </c>
      <c r="BY88" s="166">
        <f t="shared" si="65"/>
        <v>6.1681799999999676E-2</v>
      </c>
      <c r="BZ88" s="166">
        <f t="shared" si="65"/>
        <v>6.1681799999999676E-2</v>
      </c>
      <c r="CA88" s="166">
        <f t="shared" si="65"/>
        <v>6.1681799999999676E-2</v>
      </c>
      <c r="CB88" s="166">
        <f t="shared" si="65"/>
        <v>6.1681799999999676E-2</v>
      </c>
      <c r="CC88" s="166">
        <f t="shared" si="65"/>
        <v>6.1681799999999676E-2</v>
      </c>
      <c r="CD88" s="166">
        <f t="shared" si="65"/>
        <v>6.1681799999999676E-2</v>
      </c>
      <c r="CE88" s="166">
        <f t="shared" si="65"/>
        <v>6.1681799999999676E-2</v>
      </c>
      <c r="CF88" s="166">
        <f t="shared" si="65"/>
        <v>6.1681799999999676E-2</v>
      </c>
      <c r="CG88" s="166">
        <f t="shared" si="65"/>
        <v>6.1681799999999676E-2</v>
      </c>
      <c r="CH88" s="166">
        <f t="shared" si="65"/>
        <v>6.1681799999999676E-2</v>
      </c>
      <c r="CI88" s="166">
        <f t="shared" ref="CI88:CZ88" si="66">CI$54</f>
        <v>6.1681799999999676E-2</v>
      </c>
      <c r="CJ88" s="166">
        <f t="shared" si="66"/>
        <v>6.1681799999999676E-2</v>
      </c>
      <c r="CK88" s="166">
        <f t="shared" si="66"/>
        <v>6.1681799999999676E-2</v>
      </c>
      <c r="CL88" s="166">
        <f t="shared" si="66"/>
        <v>6.1681799999999676E-2</v>
      </c>
      <c r="CM88" s="166">
        <f t="shared" si="66"/>
        <v>6.1681799999999676E-2</v>
      </c>
      <c r="CN88" s="166">
        <f t="shared" si="66"/>
        <v>6.1681799999999676E-2</v>
      </c>
      <c r="CO88" s="166">
        <f t="shared" si="66"/>
        <v>6.1681799999999676E-2</v>
      </c>
      <c r="CP88" s="166">
        <f t="shared" si="66"/>
        <v>6.1681799999999676E-2</v>
      </c>
      <c r="CQ88" s="166">
        <f t="shared" si="66"/>
        <v>6.1681799999999676E-2</v>
      </c>
      <c r="CR88" s="166">
        <f t="shared" si="66"/>
        <v>6.1681799999999676E-2</v>
      </c>
      <c r="CS88" s="166">
        <f t="shared" si="66"/>
        <v>6.1681799999999676E-2</v>
      </c>
      <c r="CT88" s="166">
        <f t="shared" si="66"/>
        <v>6.1681799999999676E-2</v>
      </c>
      <c r="CU88" s="166">
        <f t="shared" si="66"/>
        <v>6.1681799999999676E-2</v>
      </c>
      <c r="CV88" s="166">
        <f t="shared" si="66"/>
        <v>6.1681799999999676E-2</v>
      </c>
      <c r="CW88" s="166">
        <f t="shared" si="66"/>
        <v>6.1681799999999676E-2</v>
      </c>
      <c r="CX88" s="166">
        <f t="shared" si="66"/>
        <v>6.1681799999999676E-2</v>
      </c>
      <c r="CY88" s="166">
        <f t="shared" si="66"/>
        <v>6.1681799999999676E-2</v>
      </c>
      <c r="CZ88" s="175">
        <f t="shared" si="66"/>
        <v>6.1681799999999676E-2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67">$E$70</f>
        <v>1.4558333333333333</v>
      </c>
      <c r="X89" s="121">
        <f t="shared" si="67"/>
        <v>1.4558333333333333</v>
      </c>
      <c r="Y89" s="121">
        <f t="shared" si="67"/>
        <v>1.4558333333333333</v>
      </c>
      <c r="Z89" s="121">
        <f t="shared" si="67"/>
        <v>1.4558333333333333</v>
      </c>
      <c r="AA89" s="121">
        <f t="shared" si="67"/>
        <v>1.4558333333333333</v>
      </c>
      <c r="AB89" s="121">
        <f t="shared" si="67"/>
        <v>1.4558333333333333</v>
      </c>
      <c r="AC89" s="121">
        <f t="shared" si="67"/>
        <v>1.4558333333333333</v>
      </c>
      <c r="AD89" s="121">
        <f t="shared" si="67"/>
        <v>1.4558333333333333</v>
      </c>
      <c r="AE89" s="121">
        <f t="shared" si="67"/>
        <v>1.4558333333333333</v>
      </c>
      <c r="AF89" s="121">
        <f t="shared" si="67"/>
        <v>1.4558333333333333</v>
      </c>
      <c r="AG89" s="121">
        <f t="shared" si="67"/>
        <v>1.4558333333333333</v>
      </c>
      <c r="AH89" s="121">
        <f t="shared" si="67"/>
        <v>1.4558333333333333</v>
      </c>
      <c r="AI89" s="121">
        <f t="shared" si="67"/>
        <v>1.4558333333333333</v>
      </c>
      <c r="AJ89" s="121">
        <f t="shared" si="67"/>
        <v>1.4558333333333333</v>
      </c>
      <c r="AK89" s="121">
        <f t="shared" si="67"/>
        <v>1.4558333333333333</v>
      </c>
      <c r="AL89" s="121">
        <f t="shared" si="67"/>
        <v>1.4558333333333333</v>
      </c>
      <c r="AM89" s="121">
        <f t="shared" si="67"/>
        <v>1.4558333333333333</v>
      </c>
      <c r="AN89" s="121">
        <f t="shared" si="67"/>
        <v>1.4558333333333333</v>
      </c>
      <c r="AO89" s="121">
        <f t="shared" si="67"/>
        <v>1.4558333333333333</v>
      </c>
      <c r="AP89" s="121">
        <f t="shared" si="67"/>
        <v>1.4558333333333333</v>
      </c>
      <c r="AQ89" s="121">
        <f t="shared" si="67"/>
        <v>1.4558333333333333</v>
      </c>
      <c r="AR89" s="121">
        <f t="shared" si="67"/>
        <v>1.4558333333333333</v>
      </c>
      <c r="AS89" s="121">
        <f t="shared" si="67"/>
        <v>1.4558333333333333</v>
      </c>
      <c r="AT89" s="121">
        <f t="shared" si="67"/>
        <v>1.4558333333333333</v>
      </c>
      <c r="AU89" s="121">
        <f t="shared" si="67"/>
        <v>1.4558333333333333</v>
      </c>
      <c r="AV89" s="121">
        <f t="shared" si="67"/>
        <v>1.4558333333333333</v>
      </c>
      <c r="AW89" s="121">
        <f t="shared" si="67"/>
        <v>1.4558333333333333</v>
      </c>
      <c r="AX89" s="121">
        <f t="shared" si="67"/>
        <v>1.4558333333333333</v>
      </c>
      <c r="AY89" s="121">
        <f t="shared" si="67"/>
        <v>1.4558333333333333</v>
      </c>
      <c r="AZ89" s="121">
        <f t="shared" si="67"/>
        <v>1.4558333333333333</v>
      </c>
      <c r="BA89" s="121">
        <f t="shared" si="67"/>
        <v>1.4558333333333333</v>
      </c>
      <c r="BB89" s="121">
        <f t="shared" si="67"/>
        <v>1.4558333333333333</v>
      </c>
      <c r="BC89" s="121">
        <f t="shared" si="67"/>
        <v>1.4558333333333333</v>
      </c>
      <c r="BD89" s="121">
        <f t="shared" si="67"/>
        <v>1.4558333333333333</v>
      </c>
      <c r="BE89" s="121">
        <f t="shared" si="67"/>
        <v>1.4558333333333333</v>
      </c>
      <c r="BF89" s="121">
        <f t="shared" si="67"/>
        <v>1.4558333333333333</v>
      </c>
      <c r="BG89" s="121">
        <f t="shared" si="67"/>
        <v>1.4558333333333333</v>
      </c>
      <c r="BH89" s="121">
        <f t="shared" si="67"/>
        <v>1.4558333333333333</v>
      </c>
      <c r="BI89" s="121">
        <f t="shared" si="67"/>
        <v>1.4558333333333333</v>
      </c>
      <c r="BJ89" s="121">
        <f t="shared" si="67"/>
        <v>1.4558333333333333</v>
      </c>
      <c r="BK89" s="121">
        <f t="shared" si="67"/>
        <v>1.4558333333333333</v>
      </c>
      <c r="BL89" s="121">
        <f t="shared" si="67"/>
        <v>1.4558333333333333</v>
      </c>
      <c r="BM89" s="121">
        <f t="shared" si="67"/>
        <v>1.4558333333333333</v>
      </c>
      <c r="BN89" s="121">
        <f t="shared" si="67"/>
        <v>1.4558333333333333</v>
      </c>
      <c r="BO89" s="121">
        <f t="shared" si="67"/>
        <v>1.4558333333333333</v>
      </c>
      <c r="BP89" s="121">
        <f t="shared" si="67"/>
        <v>1.4558333333333333</v>
      </c>
      <c r="BQ89" s="121">
        <f t="shared" si="67"/>
        <v>1.4558333333333333</v>
      </c>
      <c r="BR89" s="121">
        <f t="shared" si="67"/>
        <v>1.4558333333333333</v>
      </c>
      <c r="BS89" s="121">
        <f t="shared" si="67"/>
        <v>1.4558333333333333</v>
      </c>
      <c r="BT89" s="121">
        <f t="shared" si="67"/>
        <v>1.4558333333333333</v>
      </c>
      <c r="BU89" s="121">
        <f t="shared" si="67"/>
        <v>1.4558333333333333</v>
      </c>
      <c r="BV89" s="121">
        <f t="shared" si="67"/>
        <v>1.4558333333333333</v>
      </c>
      <c r="BW89" s="121">
        <f t="shared" si="67"/>
        <v>1.4558333333333333</v>
      </c>
      <c r="BX89" s="121">
        <f t="shared" si="67"/>
        <v>1.4558333333333333</v>
      </c>
      <c r="BY89" s="121">
        <f t="shared" si="67"/>
        <v>1.4558333333333333</v>
      </c>
      <c r="BZ89" s="121">
        <f t="shared" si="67"/>
        <v>1.4558333333333333</v>
      </c>
      <c r="CA89" s="121">
        <f t="shared" si="67"/>
        <v>1.4558333333333333</v>
      </c>
      <c r="CB89" s="121">
        <f t="shared" si="67"/>
        <v>1.4558333333333333</v>
      </c>
      <c r="CC89" s="121">
        <f t="shared" si="67"/>
        <v>1.4558333333333333</v>
      </c>
      <c r="CD89" s="121">
        <f t="shared" si="67"/>
        <v>1.4558333333333333</v>
      </c>
      <c r="CE89" s="121">
        <f t="shared" si="67"/>
        <v>1.4558333333333333</v>
      </c>
      <c r="CF89" s="121">
        <f t="shared" si="67"/>
        <v>1.4558333333333333</v>
      </c>
      <c r="CG89" s="121">
        <f t="shared" si="67"/>
        <v>1.4558333333333333</v>
      </c>
      <c r="CH89" s="121">
        <f t="shared" si="67"/>
        <v>1.4558333333333333</v>
      </c>
      <c r="CI89" s="121">
        <f t="shared" ref="CI89:CZ89" si="68">$E$70</f>
        <v>1.4558333333333333</v>
      </c>
      <c r="CJ89" s="121">
        <f t="shared" si="68"/>
        <v>1.4558333333333333</v>
      </c>
      <c r="CK89" s="121">
        <f t="shared" si="68"/>
        <v>1.4558333333333333</v>
      </c>
      <c r="CL89" s="121">
        <f t="shared" si="68"/>
        <v>1.4558333333333333</v>
      </c>
      <c r="CM89" s="121">
        <f t="shared" si="68"/>
        <v>1.4558333333333333</v>
      </c>
      <c r="CN89" s="121">
        <f t="shared" si="68"/>
        <v>1.4558333333333333</v>
      </c>
      <c r="CO89" s="121">
        <f t="shared" si="68"/>
        <v>1.4558333333333333</v>
      </c>
      <c r="CP89" s="121">
        <f t="shared" si="68"/>
        <v>1.4558333333333333</v>
      </c>
      <c r="CQ89" s="121">
        <f t="shared" si="68"/>
        <v>1.4558333333333333</v>
      </c>
      <c r="CR89" s="121">
        <f t="shared" si="68"/>
        <v>1.4558333333333333</v>
      </c>
      <c r="CS89" s="121">
        <f t="shared" si="68"/>
        <v>1.4558333333333333</v>
      </c>
      <c r="CT89" s="121">
        <f t="shared" si="68"/>
        <v>1.4558333333333333</v>
      </c>
      <c r="CU89" s="121">
        <f t="shared" si="68"/>
        <v>1.4558333333333333</v>
      </c>
      <c r="CV89" s="121">
        <f t="shared" si="68"/>
        <v>1.4558333333333333</v>
      </c>
      <c r="CW89" s="121">
        <f t="shared" si="68"/>
        <v>1.4558333333333333</v>
      </c>
      <c r="CX89" s="121">
        <f t="shared" si="68"/>
        <v>1.4558333333333333</v>
      </c>
      <c r="CY89" s="121">
        <f t="shared" si="68"/>
        <v>1.4558333333333333</v>
      </c>
      <c r="CZ89" s="160">
        <f t="shared" si="68"/>
        <v>1.4558333333333333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1.5681284666666666</v>
      </c>
      <c r="M90" s="152">
        <f>M88+M89</f>
        <v>1.5347951333333334</v>
      </c>
      <c r="N90" s="152">
        <f>N88+N89</f>
        <v>1.5347951333333334</v>
      </c>
      <c r="O90" s="121"/>
      <c r="P90" s="152">
        <f>P88+P89</f>
        <v>1.5347951254371535</v>
      </c>
      <c r="Q90" s="152">
        <f>Q88+Q89</f>
        <v>1.5347951333333334</v>
      </c>
      <c r="R90" s="121"/>
      <c r="S90" s="152">
        <f>S88+S89</f>
        <v>1.5347951254371532</v>
      </c>
      <c r="T90" s="152">
        <f>T88+T89</f>
        <v>1.5347951333333332</v>
      </c>
      <c r="U90" s="152">
        <f>U88+U89</f>
        <v>1.5347951333333332</v>
      </c>
      <c r="V90" s="121"/>
      <c r="W90" s="152">
        <f t="shared" ref="W90:CH90" si="69">W88+W89</f>
        <v>1.5347951254371535</v>
      </c>
      <c r="X90" s="152">
        <f t="shared" si="69"/>
        <v>1.5347951333333332</v>
      </c>
      <c r="Y90" s="152">
        <f t="shared" si="69"/>
        <v>1.5175151333333332</v>
      </c>
      <c r="Z90" s="152">
        <f t="shared" si="69"/>
        <v>1.5175151333333332</v>
      </c>
      <c r="AA90" s="152">
        <f t="shared" si="69"/>
        <v>1.5175151333333334</v>
      </c>
      <c r="AB90" s="152">
        <f t="shared" si="69"/>
        <v>1.5175151333333334</v>
      </c>
      <c r="AC90" s="152">
        <f t="shared" si="69"/>
        <v>1.5175151333333334</v>
      </c>
      <c r="AD90" s="152">
        <f t="shared" si="69"/>
        <v>1.5175151333333334</v>
      </c>
      <c r="AE90" s="152">
        <f t="shared" si="69"/>
        <v>1.5175151333333334</v>
      </c>
      <c r="AF90" s="152">
        <f t="shared" si="69"/>
        <v>1.5175151333333334</v>
      </c>
      <c r="AG90" s="152">
        <f t="shared" si="69"/>
        <v>1.5175151333333334</v>
      </c>
      <c r="AH90" s="152">
        <f t="shared" si="69"/>
        <v>1.5175151333333334</v>
      </c>
      <c r="AI90" s="152">
        <f t="shared" si="69"/>
        <v>1.5175151333333334</v>
      </c>
      <c r="AJ90" s="152">
        <f t="shared" si="69"/>
        <v>1.5175151333333334</v>
      </c>
      <c r="AK90" s="152">
        <f t="shared" si="69"/>
        <v>1.5175151333333334</v>
      </c>
      <c r="AL90" s="152">
        <f t="shared" si="69"/>
        <v>1.5175151333333334</v>
      </c>
      <c r="AM90" s="152">
        <f t="shared" si="69"/>
        <v>1.5175151333333334</v>
      </c>
      <c r="AN90" s="152">
        <f t="shared" si="69"/>
        <v>1.5175151333333334</v>
      </c>
      <c r="AO90" s="152">
        <f t="shared" si="69"/>
        <v>1.5175151333333334</v>
      </c>
      <c r="AP90" s="152">
        <f t="shared" si="69"/>
        <v>1.5175151333333334</v>
      </c>
      <c r="AQ90" s="152">
        <f t="shared" si="69"/>
        <v>1.5175151333333334</v>
      </c>
      <c r="AR90" s="152">
        <f t="shared" si="69"/>
        <v>1.5175151333333334</v>
      </c>
      <c r="AS90" s="152">
        <f t="shared" si="69"/>
        <v>1.5175151333333334</v>
      </c>
      <c r="AT90" s="152">
        <f t="shared" si="69"/>
        <v>1.5175151333333334</v>
      </c>
      <c r="AU90" s="152">
        <f t="shared" si="69"/>
        <v>1.5175151333333334</v>
      </c>
      <c r="AV90" s="152">
        <f t="shared" si="69"/>
        <v>1.5175151333333334</v>
      </c>
      <c r="AW90" s="152">
        <f t="shared" si="69"/>
        <v>1.5175151333333334</v>
      </c>
      <c r="AX90" s="152">
        <f t="shared" si="69"/>
        <v>1.5175151333333334</v>
      </c>
      <c r="AY90" s="152">
        <f t="shared" si="69"/>
        <v>1.5175151333333334</v>
      </c>
      <c r="AZ90" s="152">
        <f t="shared" si="69"/>
        <v>1.5175151333333334</v>
      </c>
      <c r="BA90" s="152">
        <f t="shared" si="69"/>
        <v>1.5175151333333334</v>
      </c>
      <c r="BB90" s="152">
        <f t="shared" si="69"/>
        <v>1.5175151333333334</v>
      </c>
      <c r="BC90" s="152">
        <f t="shared" si="69"/>
        <v>1.5175151333333334</v>
      </c>
      <c r="BD90" s="152">
        <f t="shared" si="69"/>
        <v>1.5175151333333334</v>
      </c>
      <c r="BE90" s="152">
        <f t="shared" si="69"/>
        <v>1.5175151333333334</v>
      </c>
      <c r="BF90" s="152">
        <f t="shared" si="69"/>
        <v>1.5175151333333334</v>
      </c>
      <c r="BG90" s="152">
        <f t="shared" si="69"/>
        <v>1.5175151333333334</v>
      </c>
      <c r="BH90" s="152">
        <f t="shared" si="69"/>
        <v>1.5175151333333334</v>
      </c>
      <c r="BI90" s="152">
        <f t="shared" si="69"/>
        <v>1.5175151333333334</v>
      </c>
      <c r="BJ90" s="152">
        <f t="shared" si="69"/>
        <v>1.5175151333333334</v>
      </c>
      <c r="BK90" s="152">
        <f t="shared" si="69"/>
        <v>1.5175151333333334</v>
      </c>
      <c r="BL90" s="152">
        <f t="shared" si="69"/>
        <v>1.5175151333333334</v>
      </c>
      <c r="BM90" s="152">
        <f t="shared" si="69"/>
        <v>1.5175151333333334</v>
      </c>
      <c r="BN90" s="152">
        <f t="shared" si="69"/>
        <v>1.5175151333333334</v>
      </c>
      <c r="BO90" s="152">
        <f t="shared" si="69"/>
        <v>1.5175151333333334</v>
      </c>
      <c r="BP90" s="152">
        <f t="shared" si="69"/>
        <v>1.5175151333333334</v>
      </c>
      <c r="BQ90" s="152">
        <f t="shared" si="69"/>
        <v>1.5175151333333334</v>
      </c>
      <c r="BR90" s="152">
        <f t="shared" si="69"/>
        <v>1.5175151333333334</v>
      </c>
      <c r="BS90" s="152">
        <f t="shared" si="69"/>
        <v>1.5175151333333334</v>
      </c>
      <c r="BT90" s="152">
        <f t="shared" si="69"/>
        <v>1.5175151333333334</v>
      </c>
      <c r="BU90" s="152">
        <f t="shared" si="69"/>
        <v>1.5175151333333334</v>
      </c>
      <c r="BV90" s="152">
        <f t="shared" si="69"/>
        <v>1.5175151333333334</v>
      </c>
      <c r="BW90" s="152">
        <f t="shared" si="69"/>
        <v>1.5175151333333334</v>
      </c>
      <c r="BX90" s="152">
        <f t="shared" si="69"/>
        <v>1.5175151333333334</v>
      </c>
      <c r="BY90" s="152">
        <f t="shared" si="69"/>
        <v>1.517515133333333</v>
      </c>
      <c r="BZ90" s="152">
        <f t="shared" si="69"/>
        <v>1.517515133333333</v>
      </c>
      <c r="CA90" s="152">
        <f t="shared" si="69"/>
        <v>1.517515133333333</v>
      </c>
      <c r="CB90" s="152">
        <f t="shared" si="69"/>
        <v>1.517515133333333</v>
      </c>
      <c r="CC90" s="152">
        <f t="shared" si="69"/>
        <v>1.517515133333333</v>
      </c>
      <c r="CD90" s="152">
        <f t="shared" si="69"/>
        <v>1.517515133333333</v>
      </c>
      <c r="CE90" s="152">
        <f t="shared" si="69"/>
        <v>1.517515133333333</v>
      </c>
      <c r="CF90" s="152">
        <f t="shared" si="69"/>
        <v>1.517515133333333</v>
      </c>
      <c r="CG90" s="152">
        <f t="shared" si="69"/>
        <v>1.517515133333333</v>
      </c>
      <c r="CH90" s="152">
        <f t="shared" si="69"/>
        <v>1.517515133333333</v>
      </c>
      <c r="CI90" s="152">
        <f t="shared" ref="CI90:CZ90" si="70">CI88+CI89</f>
        <v>1.517515133333333</v>
      </c>
      <c r="CJ90" s="152">
        <f t="shared" si="70"/>
        <v>1.517515133333333</v>
      </c>
      <c r="CK90" s="152">
        <f t="shared" si="70"/>
        <v>1.517515133333333</v>
      </c>
      <c r="CL90" s="152">
        <f t="shared" si="70"/>
        <v>1.517515133333333</v>
      </c>
      <c r="CM90" s="152">
        <f t="shared" si="70"/>
        <v>1.517515133333333</v>
      </c>
      <c r="CN90" s="152">
        <f t="shared" si="70"/>
        <v>1.517515133333333</v>
      </c>
      <c r="CO90" s="152">
        <f t="shared" si="70"/>
        <v>1.517515133333333</v>
      </c>
      <c r="CP90" s="152">
        <f t="shared" si="70"/>
        <v>1.517515133333333</v>
      </c>
      <c r="CQ90" s="152">
        <f t="shared" si="70"/>
        <v>1.517515133333333</v>
      </c>
      <c r="CR90" s="152">
        <f t="shared" si="70"/>
        <v>1.517515133333333</v>
      </c>
      <c r="CS90" s="152">
        <f t="shared" si="70"/>
        <v>1.517515133333333</v>
      </c>
      <c r="CT90" s="152">
        <f t="shared" si="70"/>
        <v>1.517515133333333</v>
      </c>
      <c r="CU90" s="152">
        <f t="shared" si="70"/>
        <v>1.517515133333333</v>
      </c>
      <c r="CV90" s="152">
        <f t="shared" si="70"/>
        <v>1.517515133333333</v>
      </c>
      <c r="CW90" s="152">
        <f t="shared" si="70"/>
        <v>1.517515133333333</v>
      </c>
      <c r="CX90" s="152">
        <f t="shared" si="70"/>
        <v>1.517515133333333</v>
      </c>
      <c r="CY90" s="152">
        <f t="shared" si="70"/>
        <v>1.517515133333333</v>
      </c>
      <c r="CZ90" s="179">
        <f t="shared" si="70"/>
        <v>1.517515133333333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1.5681284666666666</v>
      </c>
      <c r="M91" s="145">
        <f t="shared" ref="M91:BX91" si="71">M90+L91</f>
        <v>3.1029236</v>
      </c>
      <c r="N91" s="145">
        <f t="shared" si="71"/>
        <v>4.6377187333333332</v>
      </c>
      <c r="O91" s="145">
        <f t="shared" si="71"/>
        <v>4.6377187333333332</v>
      </c>
      <c r="P91" s="145">
        <f t="shared" si="71"/>
        <v>6.1725138587704862</v>
      </c>
      <c r="Q91" s="145">
        <f t="shared" si="71"/>
        <v>7.7073089921038198</v>
      </c>
      <c r="R91" s="145">
        <f t="shared" si="71"/>
        <v>7.7073089921038198</v>
      </c>
      <c r="S91" s="145">
        <f t="shared" si="71"/>
        <v>9.2421041175409737</v>
      </c>
      <c r="T91" s="145">
        <f t="shared" si="71"/>
        <v>10.776899250874306</v>
      </c>
      <c r="U91" s="145">
        <f t="shared" si="71"/>
        <v>12.311694384207639</v>
      </c>
      <c r="V91" s="145">
        <f t="shared" si="71"/>
        <v>12.311694384207639</v>
      </c>
      <c r="W91" s="145">
        <f t="shared" si="71"/>
        <v>13.846489509644792</v>
      </c>
      <c r="X91" s="145">
        <f t="shared" si="71"/>
        <v>15.381284642978125</v>
      </c>
      <c r="Y91" s="145">
        <f t="shared" si="71"/>
        <v>16.898799776311456</v>
      </c>
      <c r="Z91" s="145">
        <f t="shared" si="71"/>
        <v>18.41631490964479</v>
      </c>
      <c r="AA91" s="145">
        <f t="shared" si="71"/>
        <v>19.933830042978123</v>
      </c>
      <c r="AB91" s="145">
        <f t="shared" si="71"/>
        <v>21.451345176311456</v>
      </c>
      <c r="AC91" s="145">
        <f t="shared" si="71"/>
        <v>22.968860309644789</v>
      </c>
      <c r="AD91" s="145">
        <f t="shared" si="71"/>
        <v>24.486375442978122</v>
      </c>
      <c r="AE91" s="145">
        <f t="shared" si="71"/>
        <v>26.003890576311456</v>
      </c>
      <c r="AF91" s="145">
        <f t="shared" si="71"/>
        <v>27.521405709644789</v>
      </c>
      <c r="AG91" s="145">
        <f t="shared" si="71"/>
        <v>29.038920842978122</v>
      </c>
      <c r="AH91" s="145">
        <f t="shared" si="71"/>
        <v>30.556435976311455</v>
      </c>
      <c r="AI91" s="145">
        <f t="shared" si="71"/>
        <v>32.073951109644788</v>
      </c>
      <c r="AJ91" s="145">
        <f t="shared" si="71"/>
        <v>33.591466242978122</v>
      </c>
      <c r="AK91" s="145">
        <f t="shared" si="71"/>
        <v>35.108981376311455</v>
      </c>
      <c r="AL91" s="145">
        <f t="shared" si="71"/>
        <v>36.626496509644788</v>
      </c>
      <c r="AM91" s="145">
        <f t="shared" si="71"/>
        <v>38.144011642978121</v>
      </c>
      <c r="AN91" s="145">
        <f t="shared" si="71"/>
        <v>39.661526776311455</v>
      </c>
      <c r="AO91" s="145">
        <f t="shared" si="71"/>
        <v>41.179041909644788</v>
      </c>
      <c r="AP91" s="145">
        <f t="shared" si="71"/>
        <v>42.696557042978121</v>
      </c>
      <c r="AQ91" s="145">
        <f t="shared" si="71"/>
        <v>44.214072176311454</v>
      </c>
      <c r="AR91" s="145">
        <f t="shared" si="71"/>
        <v>45.731587309644787</v>
      </c>
      <c r="AS91" s="145">
        <f t="shared" si="71"/>
        <v>47.249102442978121</v>
      </c>
      <c r="AT91" s="145">
        <f t="shared" si="71"/>
        <v>48.766617576311454</v>
      </c>
      <c r="AU91" s="145">
        <f t="shared" si="71"/>
        <v>50.284132709644787</v>
      </c>
      <c r="AV91" s="145">
        <f t="shared" si="71"/>
        <v>51.80164784297812</v>
      </c>
      <c r="AW91" s="145">
        <f t="shared" si="71"/>
        <v>53.319162976311453</v>
      </c>
      <c r="AX91" s="145">
        <f t="shared" si="71"/>
        <v>54.836678109644787</v>
      </c>
      <c r="AY91" s="145">
        <f t="shared" si="71"/>
        <v>56.35419324297812</v>
      </c>
      <c r="AZ91" s="145">
        <f t="shared" si="71"/>
        <v>57.871708376311453</v>
      </c>
      <c r="BA91" s="145">
        <f t="shared" si="71"/>
        <v>59.389223509644786</v>
      </c>
      <c r="BB91" s="145">
        <f t="shared" si="71"/>
        <v>60.906738642978119</v>
      </c>
      <c r="BC91" s="145">
        <f t="shared" si="71"/>
        <v>62.424253776311453</v>
      </c>
      <c r="BD91" s="145">
        <f t="shared" si="71"/>
        <v>63.941768909644786</v>
      </c>
      <c r="BE91" s="145">
        <f t="shared" si="71"/>
        <v>65.459284042978126</v>
      </c>
      <c r="BF91" s="145">
        <f t="shared" si="71"/>
        <v>66.976799176311459</v>
      </c>
      <c r="BG91" s="145">
        <f t="shared" si="71"/>
        <v>68.494314309644793</v>
      </c>
      <c r="BH91" s="145">
        <f t="shared" si="71"/>
        <v>70.011829442978126</v>
      </c>
      <c r="BI91" s="145">
        <f t="shared" si="71"/>
        <v>71.529344576311459</v>
      </c>
      <c r="BJ91" s="145">
        <f t="shared" si="71"/>
        <v>73.046859709644792</v>
      </c>
      <c r="BK91" s="145">
        <f t="shared" si="71"/>
        <v>74.564374842978125</v>
      </c>
      <c r="BL91" s="145">
        <f t="shared" si="71"/>
        <v>76.081889976311459</v>
      </c>
      <c r="BM91" s="145">
        <f t="shared" si="71"/>
        <v>77.599405109644792</v>
      </c>
      <c r="BN91" s="145">
        <f t="shared" si="71"/>
        <v>79.116920242978125</v>
      </c>
      <c r="BO91" s="145">
        <f t="shared" si="71"/>
        <v>80.634435376311458</v>
      </c>
      <c r="BP91" s="145">
        <f t="shared" si="71"/>
        <v>82.151950509644792</v>
      </c>
      <c r="BQ91" s="145">
        <f t="shared" si="71"/>
        <v>83.669465642978125</v>
      </c>
      <c r="BR91" s="145">
        <f t="shared" si="71"/>
        <v>85.186980776311458</v>
      </c>
      <c r="BS91" s="145">
        <f t="shared" si="71"/>
        <v>86.704495909644791</v>
      </c>
      <c r="BT91" s="145">
        <f t="shared" si="71"/>
        <v>88.222011042978124</v>
      </c>
      <c r="BU91" s="145">
        <f t="shared" si="71"/>
        <v>89.739526176311458</v>
      </c>
      <c r="BV91" s="145">
        <f t="shared" si="71"/>
        <v>91.257041309644791</v>
      </c>
      <c r="BW91" s="145">
        <f t="shared" si="71"/>
        <v>92.774556442978124</v>
      </c>
      <c r="BX91" s="145">
        <f t="shared" si="71"/>
        <v>94.292071576311457</v>
      </c>
      <c r="BY91" s="145">
        <f t="shared" ref="BY91:CZ91" si="72">BY90+BX91</f>
        <v>95.80958670964479</v>
      </c>
      <c r="BZ91" s="145">
        <f t="shared" si="72"/>
        <v>97.327101842978124</v>
      </c>
      <c r="CA91" s="145">
        <f t="shared" si="72"/>
        <v>98.844616976311457</v>
      </c>
      <c r="CB91" s="145">
        <f t="shared" si="72"/>
        <v>100.36213210964479</v>
      </c>
      <c r="CC91" s="145">
        <f t="shared" si="72"/>
        <v>101.87964724297812</v>
      </c>
      <c r="CD91" s="145">
        <f t="shared" si="72"/>
        <v>103.39716237631146</v>
      </c>
      <c r="CE91" s="145">
        <f t="shared" si="72"/>
        <v>104.91467750964479</v>
      </c>
      <c r="CF91" s="145">
        <f t="shared" si="72"/>
        <v>106.43219264297812</v>
      </c>
      <c r="CG91" s="145">
        <f t="shared" si="72"/>
        <v>107.94970777631146</v>
      </c>
      <c r="CH91" s="145">
        <f t="shared" si="72"/>
        <v>109.46722290964479</v>
      </c>
      <c r="CI91" s="145">
        <f t="shared" si="72"/>
        <v>110.98473804297812</v>
      </c>
      <c r="CJ91" s="145">
        <f t="shared" si="72"/>
        <v>112.50225317631146</v>
      </c>
      <c r="CK91" s="145">
        <f t="shared" si="72"/>
        <v>114.01976830964479</v>
      </c>
      <c r="CL91" s="145">
        <f t="shared" si="72"/>
        <v>115.53728344297812</v>
      </c>
      <c r="CM91" s="145">
        <f t="shared" si="72"/>
        <v>117.05479857631146</v>
      </c>
      <c r="CN91" s="145">
        <f t="shared" si="72"/>
        <v>118.57231370964479</v>
      </c>
      <c r="CO91" s="145">
        <f t="shared" si="72"/>
        <v>120.08982884297812</v>
      </c>
      <c r="CP91" s="145">
        <f t="shared" si="72"/>
        <v>121.60734397631145</v>
      </c>
      <c r="CQ91" s="145">
        <f t="shared" si="72"/>
        <v>123.12485910964479</v>
      </c>
      <c r="CR91" s="145">
        <f t="shared" si="72"/>
        <v>124.64237424297812</v>
      </c>
      <c r="CS91" s="145">
        <f t="shared" si="72"/>
        <v>126.15988937631145</v>
      </c>
      <c r="CT91" s="145">
        <f t="shared" si="72"/>
        <v>127.67740450964479</v>
      </c>
      <c r="CU91" s="145">
        <f t="shared" si="72"/>
        <v>129.19491964297811</v>
      </c>
      <c r="CV91" s="145">
        <f t="shared" si="72"/>
        <v>130.71243477631143</v>
      </c>
      <c r="CW91" s="145">
        <f t="shared" si="72"/>
        <v>132.22994990964474</v>
      </c>
      <c r="CX91" s="145">
        <f t="shared" si="72"/>
        <v>133.74746504297806</v>
      </c>
      <c r="CY91" s="145">
        <f t="shared" si="72"/>
        <v>135.26498017631138</v>
      </c>
      <c r="CZ91" s="164">
        <f t="shared" si="72"/>
        <v>136.7824953096447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73">F83</f>
        <v>6.9444444444444447E-4</v>
      </c>
      <c r="G115" s="166">
        <f t="shared" si="73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0.88914979999999999</v>
      </c>
      <c r="M115" s="166">
        <f t="shared" ref="M115:AR115" si="74">M$45</f>
        <v>0.61553913333333332</v>
      </c>
      <c r="N115" s="166">
        <f>N$45</f>
        <v>0.61553913333333354</v>
      </c>
      <c r="O115" s="166">
        <f t="shared" ref="O115:W115" si="75">O$45</f>
        <v>0</v>
      </c>
      <c r="P115" s="166">
        <f t="shared" si="75"/>
        <v>0.50033908329942012</v>
      </c>
      <c r="Q115" s="166">
        <f t="shared" si="75"/>
        <v>0.50033913333333357</v>
      </c>
      <c r="R115" s="166">
        <f t="shared" si="75"/>
        <v>0</v>
      </c>
      <c r="S115" s="166">
        <f t="shared" si="75"/>
        <v>0.50033908329941967</v>
      </c>
      <c r="T115" s="166">
        <f t="shared" si="75"/>
        <v>0.50033913333333313</v>
      </c>
      <c r="U115" s="166">
        <f t="shared" si="75"/>
        <v>0.50033913333333313</v>
      </c>
      <c r="V115" s="166">
        <f t="shared" si="75"/>
        <v>0</v>
      </c>
      <c r="W115" s="166">
        <f t="shared" si="75"/>
        <v>0.37894709543862071</v>
      </c>
      <c r="X115" s="166">
        <f t="shared" si="74"/>
        <v>0.37894713333333296</v>
      </c>
      <c r="Y115" s="166">
        <f t="shared" si="74"/>
        <v>0.37894713333333296</v>
      </c>
      <c r="Z115" s="166">
        <f t="shared" si="74"/>
        <v>0.37894713333333296</v>
      </c>
      <c r="AA115" s="166">
        <f t="shared" si="74"/>
        <v>0.37894713333333296</v>
      </c>
      <c r="AB115" s="166">
        <f t="shared" si="74"/>
        <v>0.37894713333333296</v>
      </c>
      <c r="AC115" s="166">
        <f t="shared" si="74"/>
        <v>0.37894713333333296</v>
      </c>
      <c r="AD115" s="166">
        <f t="shared" si="74"/>
        <v>0.37894713333333296</v>
      </c>
      <c r="AE115" s="166">
        <f t="shared" si="74"/>
        <v>0.37894713333333296</v>
      </c>
      <c r="AF115" s="166">
        <f t="shared" si="74"/>
        <v>0.37894713333333385</v>
      </c>
      <c r="AG115" s="166">
        <f t="shared" si="74"/>
        <v>0.37894713333333385</v>
      </c>
      <c r="AH115" s="166">
        <f t="shared" si="74"/>
        <v>0.37894713333333385</v>
      </c>
      <c r="AI115" s="166">
        <f t="shared" si="74"/>
        <v>0.37894713333333385</v>
      </c>
      <c r="AJ115" s="166">
        <f t="shared" si="74"/>
        <v>0.37894713333333385</v>
      </c>
      <c r="AK115" s="166">
        <f t="shared" si="74"/>
        <v>0.37894713333333385</v>
      </c>
      <c r="AL115" s="166">
        <f t="shared" si="74"/>
        <v>0.37894713333333385</v>
      </c>
      <c r="AM115" s="166">
        <f t="shared" si="74"/>
        <v>0.37894713333333385</v>
      </c>
      <c r="AN115" s="166">
        <f t="shared" si="74"/>
        <v>0.37894713333333385</v>
      </c>
      <c r="AO115" s="166">
        <f t="shared" si="74"/>
        <v>0.37894713333333385</v>
      </c>
      <c r="AP115" s="166">
        <f t="shared" si="74"/>
        <v>0.37894713333333385</v>
      </c>
      <c r="AQ115" s="166">
        <f t="shared" si="74"/>
        <v>0.37894713333333385</v>
      </c>
      <c r="AR115" s="166">
        <f t="shared" si="74"/>
        <v>0.37894713333333385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76">L115*100/$C$5</f>
        <v>1.4819163333333334</v>
      </c>
      <c r="M116" s="121">
        <f t="shared" si="76"/>
        <v>1.0258985555555555</v>
      </c>
      <c r="N116" s="121">
        <f t="shared" si="76"/>
        <v>1.025898555555556</v>
      </c>
      <c r="O116" s="121">
        <f t="shared" si="76"/>
        <v>0</v>
      </c>
      <c r="P116" s="121">
        <f t="shared" si="76"/>
        <v>0.83389847216570012</v>
      </c>
      <c r="Q116" s="121">
        <f t="shared" si="76"/>
        <v>0.83389855555555603</v>
      </c>
      <c r="R116" s="121">
        <f t="shared" si="76"/>
        <v>0</v>
      </c>
      <c r="S116" s="121">
        <f t="shared" si="76"/>
        <v>0.83389847216569946</v>
      </c>
      <c r="T116" s="121">
        <f t="shared" si="76"/>
        <v>0.83389855555555525</v>
      </c>
      <c r="U116" s="121">
        <f t="shared" si="76"/>
        <v>0.83389855555555525</v>
      </c>
      <c r="V116" s="121">
        <f t="shared" si="76"/>
        <v>0</v>
      </c>
      <c r="W116" s="121">
        <f t="shared" si="76"/>
        <v>0.63157849239770114</v>
      </c>
      <c r="X116" s="121">
        <f t="shared" si="76"/>
        <v>0.63157855555555498</v>
      </c>
      <c r="Y116" s="121">
        <f t="shared" si="76"/>
        <v>0.63157855555555498</v>
      </c>
      <c r="Z116" s="121">
        <f t="shared" si="76"/>
        <v>0.63157855555555498</v>
      </c>
      <c r="AA116" s="121">
        <f t="shared" si="76"/>
        <v>0.63157855555555498</v>
      </c>
      <c r="AB116" s="121">
        <f t="shared" si="76"/>
        <v>0.63157855555555498</v>
      </c>
      <c r="AC116" s="121">
        <f t="shared" si="76"/>
        <v>0.63157855555555498</v>
      </c>
      <c r="AD116" s="121">
        <f t="shared" si="76"/>
        <v>0.63157855555555498</v>
      </c>
      <c r="AE116" s="121">
        <f t="shared" si="76"/>
        <v>0.63157855555555498</v>
      </c>
      <c r="AF116" s="121">
        <f t="shared" si="76"/>
        <v>0.63157855555555642</v>
      </c>
      <c r="AG116" s="121">
        <f t="shared" si="76"/>
        <v>0.63157855555555642</v>
      </c>
      <c r="AH116" s="121">
        <f t="shared" si="76"/>
        <v>0.63157855555555642</v>
      </c>
      <c r="AI116" s="121">
        <f t="shared" si="76"/>
        <v>0.63157855555555642</v>
      </c>
      <c r="AJ116" s="121">
        <f t="shared" si="76"/>
        <v>0.63157855555555642</v>
      </c>
      <c r="AK116" s="121">
        <f t="shared" si="76"/>
        <v>0.63157855555555642</v>
      </c>
      <c r="AL116" s="121">
        <f t="shared" si="76"/>
        <v>0.63157855555555642</v>
      </c>
      <c r="AM116" s="121">
        <f t="shared" si="76"/>
        <v>0.63157855555555642</v>
      </c>
      <c r="AN116" s="121">
        <f t="shared" si="76"/>
        <v>0.63157855555555642</v>
      </c>
      <c r="AO116" s="121">
        <f t="shared" si="76"/>
        <v>0.63157855555555642</v>
      </c>
      <c r="AP116" s="121">
        <f t="shared" si="76"/>
        <v>0.63157855555555642</v>
      </c>
      <c r="AQ116" s="121">
        <f t="shared" si="76"/>
        <v>0.63157855555555642</v>
      </c>
      <c r="AR116" s="121">
        <f t="shared" si="76"/>
        <v>0.63157855555555642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77">$N$103</f>
        <v>92</v>
      </c>
      <c r="F117" s="159">
        <f t="shared" si="77"/>
        <v>92</v>
      </c>
      <c r="G117" s="159">
        <f t="shared" si="77"/>
        <v>92</v>
      </c>
      <c r="H117" s="159">
        <f t="shared" si="77"/>
        <v>92</v>
      </c>
      <c r="I117" s="159">
        <f t="shared" si="77"/>
        <v>92</v>
      </c>
      <c r="J117" s="159">
        <f t="shared" si="77"/>
        <v>92</v>
      </c>
      <c r="K117" s="159">
        <f t="shared" si="77"/>
        <v>92</v>
      </c>
      <c r="L117" s="121">
        <f>IF((K117-L116)&lt;$N$104,100,(K117-L116))</f>
        <v>90.518083666666669</v>
      </c>
      <c r="M117" s="121">
        <f>IF((L117-M116)&lt;$N$104,100,(L117-M116))</f>
        <v>89.492185111111112</v>
      </c>
      <c r="N117" s="121">
        <f t="shared" ref="N117:AR117" si="78">IF((M117-N116)&lt;$N$104,100,(M117-N116))</f>
        <v>88.466286555555556</v>
      </c>
      <c r="O117" s="121">
        <f t="shared" si="78"/>
        <v>88.466286555555556</v>
      </c>
      <c r="P117" s="121">
        <f t="shared" si="78"/>
        <v>87.632388083389856</v>
      </c>
      <c r="Q117" s="121">
        <f t="shared" si="78"/>
        <v>86.798489527834306</v>
      </c>
      <c r="R117" s="121">
        <f t="shared" si="78"/>
        <v>86.798489527834306</v>
      </c>
      <c r="S117" s="121">
        <f t="shared" si="78"/>
        <v>85.964591055668606</v>
      </c>
      <c r="T117" s="121">
        <f t="shared" si="78"/>
        <v>85.130692500113057</v>
      </c>
      <c r="U117" s="121">
        <f t="shared" si="78"/>
        <v>84.296793944557507</v>
      </c>
      <c r="V117" s="121">
        <f t="shared" si="78"/>
        <v>84.296793944557507</v>
      </c>
      <c r="W117" s="121">
        <f t="shared" si="78"/>
        <v>83.665215452159799</v>
      </c>
      <c r="X117" s="121">
        <f t="shared" si="78"/>
        <v>83.03363689660425</v>
      </c>
      <c r="Y117" s="121">
        <f t="shared" si="78"/>
        <v>82.402058341048701</v>
      </c>
      <c r="Z117" s="121">
        <f t="shared" si="78"/>
        <v>81.770479785493151</v>
      </c>
      <c r="AA117" s="121">
        <f t="shared" si="78"/>
        <v>81.138901229937602</v>
      </c>
      <c r="AB117" s="121">
        <f>IF((AA117-AB116)&lt;$N$104,100,(AA117-AB116))</f>
        <v>80.507322674382053</v>
      </c>
      <c r="AC117" s="121">
        <f t="shared" si="78"/>
        <v>79.875744118826503</v>
      </c>
      <c r="AD117" s="121">
        <f t="shared" si="78"/>
        <v>79.244165563270954</v>
      </c>
      <c r="AE117" s="121">
        <f t="shared" si="78"/>
        <v>78.612587007715405</v>
      </c>
      <c r="AF117" s="121">
        <f t="shared" si="78"/>
        <v>77.981008452159841</v>
      </c>
      <c r="AG117" s="121">
        <f t="shared" si="78"/>
        <v>77.349429896604278</v>
      </c>
      <c r="AH117" s="121">
        <f t="shared" si="78"/>
        <v>76.717851341048714</v>
      </c>
      <c r="AI117" s="121">
        <f t="shared" si="78"/>
        <v>76.086272785493151</v>
      </c>
      <c r="AJ117" s="121">
        <f t="shared" si="78"/>
        <v>75.454694229937587</v>
      </c>
      <c r="AK117" s="121">
        <f t="shared" si="78"/>
        <v>74.823115674382024</v>
      </c>
      <c r="AL117" s="121">
        <f t="shared" si="78"/>
        <v>74.19153711882646</v>
      </c>
      <c r="AM117" s="121">
        <f t="shared" si="78"/>
        <v>73.559958563270897</v>
      </c>
      <c r="AN117" s="121">
        <f t="shared" si="78"/>
        <v>72.928380007715333</v>
      </c>
      <c r="AO117" s="121">
        <f t="shared" si="78"/>
        <v>72.296801452159769</v>
      </c>
      <c r="AP117" s="121">
        <f t="shared" si="78"/>
        <v>71.665222896604206</v>
      </c>
      <c r="AQ117" s="121">
        <f t="shared" si="78"/>
        <v>71.033644341048642</v>
      </c>
      <c r="AR117" s="121">
        <f t="shared" si="78"/>
        <v>70.402065785493079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79">IF((P117=100),(P117-O117)/100*$C$5+$E$100,0)</f>
        <v>0</v>
      </c>
      <c r="Q118" s="145">
        <f t="shared" si="79"/>
        <v>0</v>
      </c>
      <c r="R118" s="145">
        <f t="shared" si="79"/>
        <v>0</v>
      </c>
      <c r="S118" s="145">
        <f t="shared" si="79"/>
        <v>0</v>
      </c>
      <c r="T118" s="145">
        <f t="shared" si="79"/>
        <v>0</v>
      </c>
      <c r="U118" s="145">
        <f t="shared" si="79"/>
        <v>0</v>
      </c>
      <c r="V118" s="145">
        <f t="shared" si="79"/>
        <v>0</v>
      </c>
      <c r="W118" s="145">
        <f t="shared" si="79"/>
        <v>0</v>
      </c>
      <c r="X118" s="145">
        <f t="shared" si="79"/>
        <v>0</v>
      </c>
      <c r="Y118" s="145">
        <f t="shared" si="79"/>
        <v>0</v>
      </c>
      <c r="Z118" s="145">
        <f t="shared" si="79"/>
        <v>0</v>
      </c>
      <c r="AA118" s="145">
        <f t="shared" si="79"/>
        <v>0</v>
      </c>
      <c r="AB118" s="145">
        <f t="shared" si="79"/>
        <v>0</v>
      </c>
      <c r="AC118" s="145">
        <f t="shared" si="79"/>
        <v>0</v>
      </c>
      <c r="AD118" s="145">
        <f t="shared" si="79"/>
        <v>0</v>
      </c>
      <c r="AE118" s="145">
        <f t="shared" si="79"/>
        <v>0</v>
      </c>
      <c r="AF118" s="145">
        <f t="shared" si="79"/>
        <v>0</v>
      </c>
      <c r="AG118" s="145">
        <f t="shared" si="79"/>
        <v>0</v>
      </c>
      <c r="AH118" s="145">
        <f t="shared" si="79"/>
        <v>0</v>
      </c>
      <c r="AI118" s="145">
        <f t="shared" si="79"/>
        <v>0</v>
      </c>
      <c r="AJ118" s="145">
        <f t="shared" si="79"/>
        <v>0</v>
      </c>
      <c r="AK118" s="145">
        <f t="shared" si="79"/>
        <v>0</v>
      </c>
      <c r="AL118" s="145">
        <f t="shared" si="79"/>
        <v>0</v>
      </c>
      <c r="AM118" s="145">
        <f t="shared" si="79"/>
        <v>0</v>
      </c>
      <c r="AN118" s="145">
        <f t="shared" si="79"/>
        <v>0</v>
      </c>
      <c r="AO118" s="145">
        <f t="shared" si="79"/>
        <v>0</v>
      </c>
      <c r="AP118" s="145">
        <f t="shared" si="79"/>
        <v>0</v>
      </c>
      <c r="AQ118" s="145">
        <f t="shared" si="79"/>
        <v>0</v>
      </c>
      <c r="AR118" s="145">
        <f t="shared" si="79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80">E86</f>
        <v>0</v>
      </c>
      <c r="F119" s="166">
        <f t="shared" si="80"/>
        <v>0</v>
      </c>
      <c r="G119" s="166">
        <f t="shared" si="80"/>
        <v>0</v>
      </c>
      <c r="H119" s="166">
        <f t="shared" si="80"/>
        <v>0</v>
      </c>
      <c r="I119" s="166">
        <f t="shared" si="80"/>
        <v>0</v>
      </c>
      <c r="J119" s="166">
        <f t="shared" si="80"/>
        <v>0</v>
      </c>
      <c r="K119" s="166">
        <f t="shared" si="80"/>
        <v>0</v>
      </c>
      <c r="L119" s="166" t="e">
        <f>L$48</f>
        <v>#REF!</v>
      </c>
      <c r="M119" s="166" t="e">
        <f>M$48</f>
        <v>#REF!</v>
      </c>
      <c r="N119" s="166" t="e">
        <f>N$48</f>
        <v>#REF!</v>
      </c>
      <c r="O119" s="166">
        <f t="shared" ref="O119:AR119" si="81">O$48</f>
        <v>0</v>
      </c>
      <c r="P119" s="166" t="e">
        <f t="shared" si="81"/>
        <v>#REF!</v>
      </c>
      <c r="Q119" s="166" t="e">
        <f t="shared" si="81"/>
        <v>#REF!</v>
      </c>
      <c r="R119" s="166">
        <f t="shared" si="81"/>
        <v>0</v>
      </c>
      <c r="S119" s="166" t="e">
        <f t="shared" si="81"/>
        <v>#REF!</v>
      </c>
      <c r="T119" s="166" t="e">
        <f t="shared" si="81"/>
        <v>#REF!</v>
      </c>
      <c r="U119" s="166" t="e">
        <f t="shared" si="81"/>
        <v>#REF!</v>
      </c>
      <c r="V119" s="166">
        <f t="shared" si="81"/>
        <v>0</v>
      </c>
      <c r="W119" s="166" t="e">
        <f t="shared" si="81"/>
        <v>#REF!</v>
      </c>
      <c r="X119" s="166" t="e">
        <f t="shared" si="81"/>
        <v>#REF!</v>
      </c>
      <c r="Y119" s="166" t="e">
        <f t="shared" si="81"/>
        <v>#REF!</v>
      </c>
      <c r="Z119" s="166" t="e">
        <f t="shared" si="81"/>
        <v>#REF!</v>
      </c>
      <c r="AA119" s="166" t="e">
        <f t="shared" si="81"/>
        <v>#REF!</v>
      </c>
      <c r="AB119" s="166" t="e">
        <f t="shared" si="81"/>
        <v>#REF!</v>
      </c>
      <c r="AC119" s="166" t="e">
        <f t="shared" si="81"/>
        <v>#REF!</v>
      </c>
      <c r="AD119" s="166" t="e">
        <f t="shared" si="81"/>
        <v>#REF!</v>
      </c>
      <c r="AE119" s="166" t="e">
        <f t="shared" si="81"/>
        <v>#REF!</v>
      </c>
      <c r="AF119" s="166" t="e">
        <f t="shared" si="81"/>
        <v>#REF!</v>
      </c>
      <c r="AG119" s="166" t="e">
        <f t="shared" si="81"/>
        <v>#REF!</v>
      </c>
      <c r="AH119" s="166" t="e">
        <f t="shared" si="81"/>
        <v>#REF!</v>
      </c>
      <c r="AI119" s="166" t="e">
        <f t="shared" si="81"/>
        <v>#REF!</v>
      </c>
      <c r="AJ119" s="166" t="e">
        <f t="shared" si="81"/>
        <v>#REF!</v>
      </c>
      <c r="AK119" s="166" t="e">
        <f t="shared" si="81"/>
        <v>#REF!</v>
      </c>
      <c r="AL119" s="166" t="e">
        <f t="shared" si="81"/>
        <v>#REF!</v>
      </c>
      <c r="AM119" s="166" t="e">
        <f t="shared" si="81"/>
        <v>#REF!</v>
      </c>
      <c r="AN119" s="166" t="e">
        <f t="shared" si="81"/>
        <v>#REF!</v>
      </c>
      <c r="AO119" s="166" t="e">
        <f t="shared" si="81"/>
        <v>#REF!</v>
      </c>
      <c r="AP119" s="166" t="e">
        <f t="shared" si="81"/>
        <v>#REF!</v>
      </c>
      <c r="AQ119" s="166" t="e">
        <f t="shared" si="81"/>
        <v>#REF!</v>
      </c>
      <c r="AR119" s="166" t="e">
        <f t="shared" si="81"/>
        <v>#REF!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 t="e">
        <f t="shared" ref="L120:AR120" si="82">L119*100/$C$6</f>
        <v>#REF!</v>
      </c>
      <c r="M120" s="121" t="e">
        <f t="shared" si="82"/>
        <v>#REF!</v>
      </c>
      <c r="N120" s="121" t="e">
        <f t="shared" si="82"/>
        <v>#REF!</v>
      </c>
      <c r="O120" s="121">
        <f t="shared" si="82"/>
        <v>0</v>
      </c>
      <c r="P120" s="121" t="e">
        <f t="shared" si="82"/>
        <v>#REF!</v>
      </c>
      <c r="Q120" s="121" t="e">
        <f t="shared" si="82"/>
        <v>#REF!</v>
      </c>
      <c r="R120" s="121">
        <f t="shared" si="82"/>
        <v>0</v>
      </c>
      <c r="S120" s="121" t="e">
        <f t="shared" si="82"/>
        <v>#REF!</v>
      </c>
      <c r="T120" s="121" t="e">
        <f t="shared" si="82"/>
        <v>#REF!</v>
      </c>
      <c r="U120" s="121" t="e">
        <f t="shared" si="82"/>
        <v>#REF!</v>
      </c>
      <c r="V120" s="121">
        <f t="shared" si="82"/>
        <v>0</v>
      </c>
      <c r="W120" s="121" t="e">
        <f t="shared" si="82"/>
        <v>#REF!</v>
      </c>
      <c r="X120" s="121" t="e">
        <f t="shared" si="82"/>
        <v>#REF!</v>
      </c>
      <c r="Y120" s="121" t="e">
        <f t="shared" si="82"/>
        <v>#REF!</v>
      </c>
      <c r="Z120" s="121" t="e">
        <f t="shared" si="82"/>
        <v>#REF!</v>
      </c>
      <c r="AA120" s="121" t="e">
        <f t="shared" si="82"/>
        <v>#REF!</v>
      </c>
      <c r="AB120" s="121" t="e">
        <f t="shared" si="82"/>
        <v>#REF!</v>
      </c>
      <c r="AC120" s="121" t="e">
        <f t="shared" si="82"/>
        <v>#REF!</v>
      </c>
      <c r="AD120" s="121" t="e">
        <f t="shared" si="82"/>
        <v>#REF!</v>
      </c>
      <c r="AE120" s="121" t="e">
        <f t="shared" si="82"/>
        <v>#REF!</v>
      </c>
      <c r="AF120" s="121" t="e">
        <f t="shared" si="82"/>
        <v>#REF!</v>
      </c>
      <c r="AG120" s="121" t="e">
        <f t="shared" si="82"/>
        <v>#REF!</v>
      </c>
      <c r="AH120" s="121" t="e">
        <f t="shared" si="82"/>
        <v>#REF!</v>
      </c>
      <c r="AI120" s="121" t="e">
        <f t="shared" si="82"/>
        <v>#REF!</v>
      </c>
      <c r="AJ120" s="121" t="e">
        <f t="shared" si="82"/>
        <v>#REF!</v>
      </c>
      <c r="AK120" s="121" t="e">
        <f t="shared" si="82"/>
        <v>#REF!</v>
      </c>
      <c r="AL120" s="121" t="e">
        <f t="shared" si="82"/>
        <v>#REF!</v>
      </c>
      <c r="AM120" s="121" t="e">
        <f t="shared" si="82"/>
        <v>#REF!</v>
      </c>
      <c r="AN120" s="121" t="e">
        <f t="shared" si="82"/>
        <v>#REF!</v>
      </c>
      <c r="AO120" s="121" t="e">
        <f t="shared" si="82"/>
        <v>#REF!</v>
      </c>
      <c r="AP120" s="121" t="e">
        <f t="shared" si="82"/>
        <v>#REF!</v>
      </c>
      <c r="AQ120" s="121" t="e">
        <f t="shared" si="82"/>
        <v>#REF!</v>
      </c>
      <c r="AR120" s="121" t="e">
        <f t="shared" si="82"/>
        <v>#REF!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83">$N$103</f>
        <v>92</v>
      </c>
      <c r="F121" s="159">
        <f t="shared" si="83"/>
        <v>92</v>
      </c>
      <c r="G121" s="159">
        <f t="shared" si="83"/>
        <v>92</v>
      </c>
      <c r="H121" s="159">
        <f t="shared" si="83"/>
        <v>92</v>
      </c>
      <c r="I121" s="159">
        <f t="shared" si="83"/>
        <v>92</v>
      </c>
      <c r="J121" s="159">
        <f t="shared" si="83"/>
        <v>92</v>
      </c>
      <c r="K121" s="121">
        <f t="shared" ref="K121:W121" si="84">IF((J121-K120)&lt;$N$104,100,(J121-K120))</f>
        <v>92</v>
      </c>
      <c r="L121" s="121" t="e">
        <f t="shared" si="84"/>
        <v>#REF!</v>
      </c>
      <c r="M121" s="121" t="e">
        <f t="shared" si="84"/>
        <v>#REF!</v>
      </c>
      <c r="N121" s="121" t="e">
        <f t="shared" si="84"/>
        <v>#REF!</v>
      </c>
      <c r="O121" s="121" t="e">
        <f t="shared" si="84"/>
        <v>#REF!</v>
      </c>
      <c r="P121" s="121" t="e">
        <f t="shared" si="84"/>
        <v>#REF!</v>
      </c>
      <c r="Q121" s="121" t="e">
        <f t="shared" si="84"/>
        <v>#REF!</v>
      </c>
      <c r="R121" s="121" t="e">
        <f t="shared" si="84"/>
        <v>#REF!</v>
      </c>
      <c r="S121" s="121" t="e">
        <f t="shared" si="84"/>
        <v>#REF!</v>
      </c>
      <c r="T121" s="121" t="e">
        <f t="shared" si="84"/>
        <v>#REF!</v>
      </c>
      <c r="U121" s="121" t="e">
        <f t="shared" si="84"/>
        <v>#REF!</v>
      </c>
      <c r="V121" s="121" t="e">
        <f t="shared" si="84"/>
        <v>#REF!</v>
      </c>
      <c r="W121" s="121" t="e">
        <f t="shared" si="84"/>
        <v>#REF!</v>
      </c>
      <c r="X121" s="121" t="e">
        <f t="shared" ref="X121:AR121" si="85">IF((W121-X120)&lt;$N$108,100,(W121-X120))</f>
        <v>#REF!</v>
      </c>
      <c r="Y121" s="121" t="e">
        <f t="shared" si="85"/>
        <v>#REF!</v>
      </c>
      <c r="Z121" s="121" t="e">
        <f t="shared" si="85"/>
        <v>#REF!</v>
      </c>
      <c r="AA121" s="121" t="e">
        <f t="shared" si="85"/>
        <v>#REF!</v>
      </c>
      <c r="AB121" s="121" t="e">
        <f t="shared" si="85"/>
        <v>#REF!</v>
      </c>
      <c r="AC121" s="121" t="e">
        <f t="shared" si="85"/>
        <v>#REF!</v>
      </c>
      <c r="AD121" s="121" t="e">
        <f t="shared" si="85"/>
        <v>#REF!</v>
      </c>
      <c r="AE121" s="121" t="e">
        <f t="shared" si="85"/>
        <v>#REF!</v>
      </c>
      <c r="AF121" s="121" t="e">
        <f t="shared" si="85"/>
        <v>#REF!</v>
      </c>
      <c r="AG121" s="121" t="e">
        <f t="shared" si="85"/>
        <v>#REF!</v>
      </c>
      <c r="AH121" s="121" t="e">
        <f t="shared" si="85"/>
        <v>#REF!</v>
      </c>
      <c r="AI121" s="121" t="e">
        <f t="shared" si="85"/>
        <v>#REF!</v>
      </c>
      <c r="AJ121" s="121" t="e">
        <f t="shared" si="85"/>
        <v>#REF!</v>
      </c>
      <c r="AK121" s="121" t="e">
        <f t="shared" si="85"/>
        <v>#REF!</v>
      </c>
      <c r="AL121" s="121" t="e">
        <f t="shared" si="85"/>
        <v>#REF!</v>
      </c>
      <c r="AM121" s="121" t="e">
        <f t="shared" si="85"/>
        <v>#REF!</v>
      </c>
      <c r="AN121" s="121" t="e">
        <f t="shared" si="85"/>
        <v>#REF!</v>
      </c>
      <c r="AO121" s="121" t="e">
        <f t="shared" si="85"/>
        <v>#REF!</v>
      </c>
      <c r="AP121" s="121" t="e">
        <f t="shared" si="85"/>
        <v>#REF!</v>
      </c>
      <c r="AQ121" s="121" t="e">
        <f t="shared" si="85"/>
        <v>#REF!</v>
      </c>
      <c r="AR121" s="121" t="e">
        <f t="shared" si="85"/>
        <v>#REF!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 t="e">
        <f t="shared" ref="L122:AR122" si="86">IF((L121=100),(L121-K121)/100*$C$6+$E$103,0)</f>
        <v>#REF!</v>
      </c>
      <c r="M122" s="145" t="e">
        <f t="shared" si="86"/>
        <v>#REF!</v>
      </c>
      <c r="N122" s="145" t="e">
        <f t="shared" si="86"/>
        <v>#REF!</v>
      </c>
      <c r="O122" s="145" t="e">
        <f t="shared" si="86"/>
        <v>#REF!</v>
      </c>
      <c r="P122" s="145" t="e">
        <f t="shared" si="86"/>
        <v>#REF!</v>
      </c>
      <c r="Q122" s="145" t="e">
        <f t="shared" si="86"/>
        <v>#REF!</v>
      </c>
      <c r="R122" s="145" t="e">
        <f t="shared" si="86"/>
        <v>#REF!</v>
      </c>
      <c r="S122" s="145" t="e">
        <f t="shared" si="86"/>
        <v>#REF!</v>
      </c>
      <c r="T122" s="145" t="e">
        <f t="shared" si="86"/>
        <v>#REF!</v>
      </c>
      <c r="U122" s="145" t="e">
        <f t="shared" si="86"/>
        <v>#REF!</v>
      </c>
      <c r="V122" s="145" t="e">
        <f t="shared" si="86"/>
        <v>#REF!</v>
      </c>
      <c r="W122" s="145" t="e">
        <f t="shared" si="86"/>
        <v>#REF!</v>
      </c>
      <c r="X122" s="145" t="e">
        <f t="shared" si="86"/>
        <v>#REF!</v>
      </c>
      <c r="Y122" s="145" t="e">
        <f t="shared" si="86"/>
        <v>#REF!</v>
      </c>
      <c r="Z122" s="145" t="e">
        <f t="shared" si="86"/>
        <v>#REF!</v>
      </c>
      <c r="AA122" s="145" t="e">
        <f t="shared" si="86"/>
        <v>#REF!</v>
      </c>
      <c r="AB122" s="145" t="e">
        <f t="shared" si="86"/>
        <v>#REF!</v>
      </c>
      <c r="AC122" s="145" t="e">
        <f t="shared" si="86"/>
        <v>#REF!</v>
      </c>
      <c r="AD122" s="145" t="e">
        <f t="shared" si="86"/>
        <v>#REF!</v>
      </c>
      <c r="AE122" s="145" t="e">
        <f t="shared" si="86"/>
        <v>#REF!</v>
      </c>
      <c r="AF122" s="145" t="e">
        <f t="shared" si="86"/>
        <v>#REF!</v>
      </c>
      <c r="AG122" s="145" t="e">
        <f t="shared" si="86"/>
        <v>#REF!</v>
      </c>
      <c r="AH122" s="145" t="e">
        <f t="shared" si="86"/>
        <v>#REF!</v>
      </c>
      <c r="AI122" s="145" t="e">
        <f t="shared" si="86"/>
        <v>#REF!</v>
      </c>
      <c r="AJ122" s="145" t="e">
        <f t="shared" si="86"/>
        <v>#REF!</v>
      </c>
      <c r="AK122" s="145" t="e">
        <f t="shared" si="86"/>
        <v>#REF!</v>
      </c>
      <c r="AL122" s="145" t="e">
        <f t="shared" si="86"/>
        <v>#REF!</v>
      </c>
      <c r="AM122" s="145" t="e">
        <f t="shared" si="86"/>
        <v>#REF!</v>
      </c>
      <c r="AN122" s="145" t="e">
        <f t="shared" si="86"/>
        <v>#REF!</v>
      </c>
      <c r="AO122" s="145" t="e">
        <f t="shared" si="86"/>
        <v>#REF!</v>
      </c>
      <c r="AP122" s="145" t="e">
        <f t="shared" si="86"/>
        <v>#REF!</v>
      </c>
      <c r="AQ122" s="145" t="e">
        <f t="shared" si="86"/>
        <v>#REF!</v>
      </c>
      <c r="AR122" s="145" t="e">
        <f t="shared" si="86"/>
        <v>#REF!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87">E90</f>
        <v>0</v>
      </c>
      <c r="F124" s="166">
        <f t="shared" si="87"/>
        <v>0</v>
      </c>
      <c r="G124" s="166">
        <f t="shared" si="87"/>
        <v>0</v>
      </c>
      <c r="H124" s="166">
        <f t="shared" si="87"/>
        <v>0</v>
      </c>
      <c r="I124" s="166">
        <f t="shared" si="87"/>
        <v>0</v>
      </c>
      <c r="J124" s="166">
        <f t="shared" si="87"/>
        <v>0</v>
      </c>
      <c r="K124" s="166">
        <f t="shared" si="87"/>
        <v>0</v>
      </c>
      <c r="L124" s="166">
        <f>L$51</f>
        <v>0.11229513333333335</v>
      </c>
      <c r="M124" s="166">
        <f>M$51</f>
        <v>7.8961800000000026E-2</v>
      </c>
      <c r="N124" s="166">
        <f>N$51</f>
        <v>7.8961800000000026E-2</v>
      </c>
      <c r="O124" s="166">
        <f t="shared" ref="O124:BZ124" si="88">O$51</f>
        <v>0</v>
      </c>
      <c r="P124" s="166">
        <f t="shared" si="88"/>
        <v>7.8961792103820039E-2</v>
      </c>
      <c r="Q124" s="166">
        <f t="shared" si="88"/>
        <v>7.8961800000000026E-2</v>
      </c>
      <c r="R124" s="166">
        <f t="shared" si="88"/>
        <v>0</v>
      </c>
      <c r="S124" s="166">
        <f t="shared" si="88"/>
        <v>7.8961792103819983E-2</v>
      </c>
      <c r="T124" s="166">
        <f t="shared" si="88"/>
        <v>7.8961799999999971E-2</v>
      </c>
      <c r="U124" s="166">
        <f t="shared" si="88"/>
        <v>7.8961799999999971E-2</v>
      </c>
      <c r="V124" s="166">
        <f t="shared" si="88"/>
        <v>7.8961799321319859E-9</v>
      </c>
      <c r="W124" s="166">
        <f t="shared" si="88"/>
        <v>7.8961792103820039E-2</v>
      </c>
      <c r="X124" s="166">
        <f t="shared" si="88"/>
        <v>7.8961799999999971E-2</v>
      </c>
      <c r="Y124" s="166">
        <f t="shared" si="88"/>
        <v>6.1681800000000009E-2</v>
      </c>
      <c r="Z124" s="166">
        <f t="shared" si="88"/>
        <v>6.1681800000000009E-2</v>
      </c>
      <c r="AA124" s="166">
        <f t="shared" si="88"/>
        <v>6.168180000000012E-2</v>
      </c>
      <c r="AB124" s="166">
        <f t="shared" si="88"/>
        <v>6.168180000000012E-2</v>
      </c>
      <c r="AC124" s="166">
        <f t="shared" si="88"/>
        <v>6.168180000000012E-2</v>
      </c>
      <c r="AD124" s="166">
        <f t="shared" si="88"/>
        <v>6.168180000000012E-2</v>
      </c>
      <c r="AE124" s="166">
        <f t="shared" si="88"/>
        <v>6.168180000000012E-2</v>
      </c>
      <c r="AF124" s="166">
        <f t="shared" si="88"/>
        <v>6.168180000000012E-2</v>
      </c>
      <c r="AG124" s="166">
        <f t="shared" si="88"/>
        <v>6.168180000000012E-2</v>
      </c>
      <c r="AH124" s="166">
        <f t="shared" si="88"/>
        <v>6.168180000000012E-2</v>
      </c>
      <c r="AI124" s="166">
        <f t="shared" si="88"/>
        <v>6.168180000000012E-2</v>
      </c>
      <c r="AJ124" s="166">
        <f t="shared" si="88"/>
        <v>6.168180000000012E-2</v>
      </c>
      <c r="AK124" s="166">
        <f t="shared" si="88"/>
        <v>6.168180000000012E-2</v>
      </c>
      <c r="AL124" s="166">
        <f t="shared" si="88"/>
        <v>6.168180000000012E-2</v>
      </c>
      <c r="AM124" s="166">
        <f t="shared" si="88"/>
        <v>6.168180000000012E-2</v>
      </c>
      <c r="AN124" s="166">
        <f t="shared" si="88"/>
        <v>6.168180000000012E-2</v>
      </c>
      <c r="AO124" s="166">
        <f t="shared" si="88"/>
        <v>6.168180000000012E-2</v>
      </c>
      <c r="AP124" s="166">
        <f t="shared" si="88"/>
        <v>6.168180000000012E-2</v>
      </c>
      <c r="AQ124" s="166">
        <f t="shared" si="88"/>
        <v>6.168180000000012E-2</v>
      </c>
      <c r="AR124" s="166">
        <f t="shared" si="88"/>
        <v>6.168180000000012E-2</v>
      </c>
      <c r="AS124" s="166">
        <f t="shared" si="88"/>
        <v>6.168180000000012E-2</v>
      </c>
      <c r="AT124" s="166">
        <f t="shared" si="88"/>
        <v>6.168180000000012E-2</v>
      </c>
      <c r="AU124" s="166">
        <f t="shared" si="88"/>
        <v>6.168180000000012E-2</v>
      </c>
      <c r="AV124" s="166">
        <f t="shared" si="88"/>
        <v>6.168180000000012E-2</v>
      </c>
      <c r="AW124" s="166">
        <f t="shared" si="88"/>
        <v>6.168180000000012E-2</v>
      </c>
      <c r="AX124" s="166">
        <f t="shared" si="88"/>
        <v>6.168180000000012E-2</v>
      </c>
      <c r="AY124" s="166">
        <f t="shared" si="88"/>
        <v>6.168180000000012E-2</v>
      </c>
      <c r="AZ124" s="166">
        <f t="shared" si="88"/>
        <v>6.168180000000012E-2</v>
      </c>
      <c r="BA124" s="166">
        <f t="shared" si="88"/>
        <v>6.168180000000012E-2</v>
      </c>
      <c r="BB124" s="166">
        <f t="shared" si="88"/>
        <v>6.168180000000012E-2</v>
      </c>
      <c r="BC124" s="166">
        <f t="shared" si="88"/>
        <v>6.168180000000012E-2</v>
      </c>
      <c r="BD124" s="166">
        <f t="shared" si="88"/>
        <v>6.168180000000012E-2</v>
      </c>
      <c r="BE124" s="166">
        <f t="shared" si="88"/>
        <v>6.168180000000012E-2</v>
      </c>
      <c r="BF124" s="166">
        <f t="shared" si="88"/>
        <v>6.168180000000012E-2</v>
      </c>
      <c r="BG124" s="166">
        <f t="shared" si="88"/>
        <v>6.168180000000012E-2</v>
      </c>
      <c r="BH124" s="166">
        <f t="shared" si="88"/>
        <v>6.168180000000012E-2</v>
      </c>
      <c r="BI124" s="166">
        <f t="shared" si="88"/>
        <v>6.168180000000012E-2</v>
      </c>
      <c r="BJ124" s="166">
        <f t="shared" si="88"/>
        <v>6.168180000000012E-2</v>
      </c>
      <c r="BK124" s="166">
        <f t="shared" si="88"/>
        <v>6.168180000000012E-2</v>
      </c>
      <c r="BL124" s="166">
        <f t="shared" si="88"/>
        <v>6.168180000000012E-2</v>
      </c>
      <c r="BM124" s="166">
        <f t="shared" si="88"/>
        <v>6.168180000000012E-2</v>
      </c>
      <c r="BN124" s="166">
        <f t="shared" si="88"/>
        <v>6.168180000000012E-2</v>
      </c>
      <c r="BO124" s="166">
        <f t="shared" si="88"/>
        <v>6.168180000000012E-2</v>
      </c>
      <c r="BP124" s="166">
        <f t="shared" si="88"/>
        <v>6.168180000000012E-2</v>
      </c>
      <c r="BQ124" s="166">
        <f t="shared" si="88"/>
        <v>6.168180000000012E-2</v>
      </c>
      <c r="BR124" s="166">
        <f t="shared" si="88"/>
        <v>6.168180000000012E-2</v>
      </c>
      <c r="BS124" s="166">
        <f t="shared" si="88"/>
        <v>6.168180000000012E-2</v>
      </c>
      <c r="BT124" s="166">
        <f t="shared" si="88"/>
        <v>6.168180000000012E-2</v>
      </c>
      <c r="BU124" s="166">
        <f t="shared" si="88"/>
        <v>6.168180000000012E-2</v>
      </c>
      <c r="BV124" s="166">
        <f t="shared" si="88"/>
        <v>6.168180000000012E-2</v>
      </c>
      <c r="BW124" s="166">
        <f t="shared" si="88"/>
        <v>6.168180000000012E-2</v>
      </c>
      <c r="BX124" s="166">
        <f t="shared" si="88"/>
        <v>6.168180000000012E-2</v>
      </c>
      <c r="BY124" s="166">
        <f t="shared" si="88"/>
        <v>6.1681799999999676E-2</v>
      </c>
      <c r="BZ124" s="166">
        <f t="shared" si="88"/>
        <v>6.1681799999999676E-2</v>
      </c>
      <c r="CA124" s="166">
        <f t="shared" ref="CA124:CZ124" si="89">CA$51</f>
        <v>6.1681799999999676E-2</v>
      </c>
      <c r="CB124" s="166">
        <f t="shared" si="89"/>
        <v>6.1681799999999676E-2</v>
      </c>
      <c r="CC124" s="166">
        <f t="shared" si="89"/>
        <v>6.1681799999999676E-2</v>
      </c>
      <c r="CD124" s="166">
        <f t="shared" si="89"/>
        <v>6.1681799999999676E-2</v>
      </c>
      <c r="CE124" s="166">
        <f t="shared" si="89"/>
        <v>6.1681799999999676E-2</v>
      </c>
      <c r="CF124" s="166">
        <f t="shared" si="89"/>
        <v>6.1681799999999676E-2</v>
      </c>
      <c r="CG124" s="166">
        <f t="shared" si="89"/>
        <v>6.1681799999999676E-2</v>
      </c>
      <c r="CH124" s="166">
        <f t="shared" si="89"/>
        <v>6.1681799999999676E-2</v>
      </c>
      <c r="CI124" s="166">
        <f t="shared" si="89"/>
        <v>6.1681799999999676E-2</v>
      </c>
      <c r="CJ124" s="166">
        <f t="shared" si="89"/>
        <v>6.1681799999999676E-2</v>
      </c>
      <c r="CK124" s="166">
        <f t="shared" si="89"/>
        <v>6.1681799999999676E-2</v>
      </c>
      <c r="CL124" s="166">
        <f t="shared" si="89"/>
        <v>6.1681799999999676E-2</v>
      </c>
      <c r="CM124" s="166">
        <f t="shared" si="89"/>
        <v>6.1681799999999676E-2</v>
      </c>
      <c r="CN124" s="166">
        <f t="shared" si="89"/>
        <v>6.1681799999999676E-2</v>
      </c>
      <c r="CO124" s="166">
        <f t="shared" si="89"/>
        <v>6.1681799999999676E-2</v>
      </c>
      <c r="CP124" s="166">
        <f t="shared" si="89"/>
        <v>6.1681799999999676E-2</v>
      </c>
      <c r="CQ124" s="166">
        <f t="shared" si="89"/>
        <v>6.1681799999999676E-2</v>
      </c>
      <c r="CR124" s="166">
        <f t="shared" si="89"/>
        <v>6.1681799999999676E-2</v>
      </c>
      <c r="CS124" s="166">
        <f t="shared" si="89"/>
        <v>6.1681799999999676E-2</v>
      </c>
      <c r="CT124" s="166">
        <f t="shared" si="89"/>
        <v>6.1681799999999676E-2</v>
      </c>
      <c r="CU124" s="166">
        <f t="shared" si="89"/>
        <v>6.1681799999999676E-2</v>
      </c>
      <c r="CV124" s="166">
        <f t="shared" si="89"/>
        <v>6.1681799999999676E-2</v>
      </c>
      <c r="CW124" s="166">
        <f t="shared" si="89"/>
        <v>6.1681799999999676E-2</v>
      </c>
      <c r="CX124" s="166">
        <f t="shared" si="89"/>
        <v>6.1681799999999676E-2</v>
      </c>
      <c r="CY124" s="166">
        <f t="shared" si="89"/>
        <v>6.1681799999999676E-2</v>
      </c>
      <c r="CZ124" s="175">
        <f t="shared" si="89"/>
        <v>6.1681799999999676E-2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0">L124*100/$C$5</f>
        <v>0.18715855555555558</v>
      </c>
      <c r="M125" s="121">
        <f t="shared" si="90"/>
        <v>0.13160300000000005</v>
      </c>
      <c r="N125" s="121">
        <f t="shared" si="90"/>
        <v>0.13160300000000005</v>
      </c>
      <c r="O125" s="121">
        <f t="shared" si="90"/>
        <v>0</v>
      </c>
      <c r="P125" s="121">
        <f t="shared" si="90"/>
        <v>0.13160298683970006</v>
      </c>
      <c r="Q125" s="121">
        <f t="shared" si="90"/>
        <v>0.13160300000000005</v>
      </c>
      <c r="R125" s="121">
        <f t="shared" si="90"/>
        <v>0</v>
      </c>
      <c r="S125" s="121">
        <f t="shared" si="90"/>
        <v>0.13160298683969998</v>
      </c>
      <c r="T125" s="121">
        <f t="shared" si="90"/>
        <v>0.13160299999999997</v>
      </c>
      <c r="U125" s="121">
        <f t="shared" si="90"/>
        <v>0.13160299999999997</v>
      </c>
      <c r="V125" s="121">
        <f t="shared" si="90"/>
        <v>1.3160299886886643E-8</v>
      </c>
      <c r="W125" s="121">
        <f t="shared" si="90"/>
        <v>0.13160298683970006</v>
      </c>
      <c r="X125" s="121">
        <f t="shared" si="90"/>
        <v>0.13160299999999997</v>
      </c>
      <c r="Y125" s="121">
        <f t="shared" si="90"/>
        <v>0.10280300000000002</v>
      </c>
      <c r="Z125" s="121">
        <f t="shared" si="90"/>
        <v>0.10280300000000002</v>
      </c>
      <c r="AA125" s="121">
        <f t="shared" si="90"/>
        <v>0.1028030000000002</v>
      </c>
      <c r="AB125" s="121">
        <f t="shared" si="90"/>
        <v>0.1028030000000002</v>
      </c>
      <c r="AC125" s="121">
        <f t="shared" si="90"/>
        <v>0.1028030000000002</v>
      </c>
      <c r="AD125" s="121">
        <f t="shared" si="90"/>
        <v>0.1028030000000002</v>
      </c>
      <c r="AE125" s="121">
        <f t="shared" si="90"/>
        <v>0.1028030000000002</v>
      </c>
      <c r="AF125" s="121">
        <f t="shared" si="90"/>
        <v>0.1028030000000002</v>
      </c>
      <c r="AG125" s="121">
        <f t="shared" si="90"/>
        <v>0.1028030000000002</v>
      </c>
      <c r="AH125" s="121">
        <f t="shared" si="90"/>
        <v>0.1028030000000002</v>
      </c>
      <c r="AI125" s="121">
        <f t="shared" si="90"/>
        <v>0.1028030000000002</v>
      </c>
      <c r="AJ125" s="121">
        <f t="shared" si="90"/>
        <v>0.1028030000000002</v>
      </c>
      <c r="AK125" s="121">
        <f t="shared" si="90"/>
        <v>0.1028030000000002</v>
      </c>
      <c r="AL125" s="121">
        <f t="shared" si="90"/>
        <v>0.1028030000000002</v>
      </c>
      <c r="AM125" s="121">
        <f t="shared" si="90"/>
        <v>0.1028030000000002</v>
      </c>
      <c r="AN125" s="121">
        <f t="shared" si="90"/>
        <v>0.1028030000000002</v>
      </c>
      <c r="AO125" s="121">
        <f t="shared" si="90"/>
        <v>0.1028030000000002</v>
      </c>
      <c r="AP125" s="121">
        <f t="shared" si="90"/>
        <v>0.1028030000000002</v>
      </c>
      <c r="AQ125" s="121">
        <f t="shared" si="90"/>
        <v>0.1028030000000002</v>
      </c>
      <c r="AR125" s="121">
        <f t="shared" si="90"/>
        <v>0.1028030000000002</v>
      </c>
      <c r="AS125" s="121">
        <f t="shared" si="90"/>
        <v>0.1028030000000002</v>
      </c>
      <c r="AT125" s="121">
        <f t="shared" si="90"/>
        <v>0.1028030000000002</v>
      </c>
      <c r="AU125" s="121">
        <f t="shared" si="90"/>
        <v>0.1028030000000002</v>
      </c>
      <c r="AV125" s="121">
        <f t="shared" si="90"/>
        <v>0.1028030000000002</v>
      </c>
      <c r="AW125" s="121">
        <f t="shared" si="90"/>
        <v>0.1028030000000002</v>
      </c>
      <c r="AX125" s="121">
        <f t="shared" si="90"/>
        <v>0.1028030000000002</v>
      </c>
      <c r="AY125" s="121">
        <f t="shared" si="90"/>
        <v>0.1028030000000002</v>
      </c>
      <c r="AZ125" s="121">
        <f t="shared" si="90"/>
        <v>0.1028030000000002</v>
      </c>
      <c r="BA125" s="121">
        <f t="shared" si="90"/>
        <v>0.1028030000000002</v>
      </c>
      <c r="BB125" s="121">
        <f t="shared" si="90"/>
        <v>0.1028030000000002</v>
      </c>
      <c r="BC125" s="121">
        <f t="shared" si="90"/>
        <v>0.1028030000000002</v>
      </c>
      <c r="BD125" s="121">
        <f t="shared" si="90"/>
        <v>0.1028030000000002</v>
      </c>
      <c r="BE125" s="121">
        <f t="shared" si="90"/>
        <v>0.1028030000000002</v>
      </c>
      <c r="BF125" s="121">
        <f t="shared" si="90"/>
        <v>0.1028030000000002</v>
      </c>
      <c r="BG125" s="121">
        <f t="shared" si="90"/>
        <v>0.1028030000000002</v>
      </c>
      <c r="BH125" s="121">
        <f t="shared" si="90"/>
        <v>0.1028030000000002</v>
      </c>
      <c r="BI125" s="121">
        <f t="shared" si="90"/>
        <v>0.1028030000000002</v>
      </c>
      <c r="BJ125" s="121">
        <f t="shared" si="90"/>
        <v>0.1028030000000002</v>
      </c>
      <c r="BK125" s="121">
        <f t="shared" si="90"/>
        <v>0.1028030000000002</v>
      </c>
      <c r="BL125" s="121">
        <f t="shared" si="90"/>
        <v>0.1028030000000002</v>
      </c>
      <c r="BM125" s="121">
        <f t="shared" si="90"/>
        <v>0.1028030000000002</v>
      </c>
      <c r="BN125" s="121">
        <f t="shared" si="90"/>
        <v>0.1028030000000002</v>
      </c>
      <c r="BO125" s="121">
        <f t="shared" si="90"/>
        <v>0.1028030000000002</v>
      </c>
      <c r="BP125" s="121">
        <f t="shared" si="90"/>
        <v>0.1028030000000002</v>
      </c>
      <c r="BQ125" s="121">
        <f t="shared" si="90"/>
        <v>0.1028030000000002</v>
      </c>
      <c r="BR125" s="121">
        <f t="shared" si="90"/>
        <v>0.1028030000000002</v>
      </c>
      <c r="BS125" s="121">
        <f t="shared" si="90"/>
        <v>0.1028030000000002</v>
      </c>
      <c r="BT125" s="121">
        <f t="shared" si="90"/>
        <v>0.1028030000000002</v>
      </c>
      <c r="BU125" s="121">
        <f t="shared" si="90"/>
        <v>0.1028030000000002</v>
      </c>
      <c r="BV125" s="121">
        <f t="shared" si="90"/>
        <v>0.1028030000000002</v>
      </c>
      <c r="BW125" s="121">
        <f t="shared" si="90"/>
        <v>0.1028030000000002</v>
      </c>
      <c r="BX125" s="121">
        <f t="shared" ref="BX125:CZ125" si="91">BX124*100/$C$5</f>
        <v>0.1028030000000002</v>
      </c>
      <c r="BY125" s="121">
        <f t="shared" si="91"/>
        <v>0.10280299999999946</v>
      </c>
      <c r="BZ125" s="121">
        <f t="shared" si="91"/>
        <v>0.10280299999999946</v>
      </c>
      <c r="CA125" s="121">
        <f t="shared" si="91"/>
        <v>0.10280299999999946</v>
      </c>
      <c r="CB125" s="121">
        <f t="shared" si="91"/>
        <v>0.10280299999999946</v>
      </c>
      <c r="CC125" s="121">
        <f t="shared" si="91"/>
        <v>0.10280299999999946</v>
      </c>
      <c r="CD125" s="121">
        <f t="shared" si="91"/>
        <v>0.10280299999999946</v>
      </c>
      <c r="CE125" s="121">
        <f t="shared" si="91"/>
        <v>0.10280299999999946</v>
      </c>
      <c r="CF125" s="121">
        <f t="shared" si="91"/>
        <v>0.10280299999999946</v>
      </c>
      <c r="CG125" s="121">
        <f t="shared" si="91"/>
        <v>0.10280299999999946</v>
      </c>
      <c r="CH125" s="121">
        <f t="shared" si="91"/>
        <v>0.10280299999999946</v>
      </c>
      <c r="CI125" s="121">
        <f t="shared" si="91"/>
        <v>0.10280299999999946</v>
      </c>
      <c r="CJ125" s="121">
        <f t="shared" si="91"/>
        <v>0.10280299999999946</v>
      </c>
      <c r="CK125" s="121">
        <f t="shared" si="91"/>
        <v>0.10280299999999946</v>
      </c>
      <c r="CL125" s="121">
        <f t="shared" si="91"/>
        <v>0.10280299999999946</v>
      </c>
      <c r="CM125" s="121">
        <f t="shared" si="91"/>
        <v>0.10280299999999946</v>
      </c>
      <c r="CN125" s="121">
        <f t="shared" si="91"/>
        <v>0.10280299999999946</v>
      </c>
      <c r="CO125" s="121">
        <f t="shared" si="91"/>
        <v>0.10280299999999946</v>
      </c>
      <c r="CP125" s="121">
        <f t="shared" si="91"/>
        <v>0.10280299999999946</v>
      </c>
      <c r="CQ125" s="121">
        <f t="shared" si="91"/>
        <v>0.10280299999999946</v>
      </c>
      <c r="CR125" s="121">
        <f t="shared" si="91"/>
        <v>0.10280299999999946</v>
      </c>
      <c r="CS125" s="121">
        <f t="shared" si="91"/>
        <v>0.10280299999999946</v>
      </c>
      <c r="CT125" s="121">
        <f t="shared" si="91"/>
        <v>0.10280299999999946</v>
      </c>
      <c r="CU125" s="121">
        <f t="shared" si="91"/>
        <v>0.10280299999999946</v>
      </c>
      <c r="CV125" s="121">
        <f t="shared" si="91"/>
        <v>0.10280299999999946</v>
      </c>
      <c r="CW125" s="121">
        <f t="shared" si="91"/>
        <v>0.10280299999999946</v>
      </c>
      <c r="CX125" s="121">
        <f t="shared" si="91"/>
        <v>0.10280299999999946</v>
      </c>
      <c r="CY125" s="121">
        <f t="shared" si="91"/>
        <v>0.10280299999999946</v>
      </c>
      <c r="CZ125" s="160">
        <f t="shared" si="91"/>
        <v>0.10280299999999946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2">IF((K126-L125)&lt;$N$104,100,(K126-L125))</f>
        <v>89.812841444444445</v>
      </c>
      <c r="M126" s="121">
        <f t="shared" si="92"/>
        <v>89.681238444444446</v>
      </c>
      <c r="N126" s="121">
        <f t="shared" si="92"/>
        <v>89.549635444444448</v>
      </c>
      <c r="O126" s="121">
        <f t="shared" si="92"/>
        <v>89.549635444444448</v>
      </c>
      <c r="P126" s="121">
        <f t="shared" si="92"/>
        <v>89.418032457604752</v>
      </c>
      <c r="Q126" s="121">
        <f t="shared" si="92"/>
        <v>89.286429457604754</v>
      </c>
      <c r="R126" s="121">
        <f t="shared" si="92"/>
        <v>89.286429457604754</v>
      </c>
      <c r="S126" s="121">
        <f t="shared" si="92"/>
        <v>89.154826470765059</v>
      </c>
      <c r="T126" s="121">
        <f t="shared" si="92"/>
        <v>89.02322347076506</v>
      </c>
      <c r="U126" s="121">
        <f t="shared" si="92"/>
        <v>88.891620470765062</v>
      </c>
      <c r="V126" s="121">
        <f t="shared" si="92"/>
        <v>88.891620457604759</v>
      </c>
      <c r="W126" s="121">
        <f t="shared" si="92"/>
        <v>88.760017470765064</v>
      </c>
      <c r="X126" s="121">
        <f t="shared" si="92"/>
        <v>88.628414470765065</v>
      </c>
      <c r="Y126" s="121">
        <f t="shared" si="92"/>
        <v>88.525611470765071</v>
      </c>
      <c r="Z126" s="121">
        <f t="shared" si="92"/>
        <v>88.422808470765077</v>
      </c>
      <c r="AA126" s="121">
        <f t="shared" si="92"/>
        <v>88.320005470765082</v>
      </c>
      <c r="AB126" s="121">
        <f t="shared" si="92"/>
        <v>88.217202470765088</v>
      </c>
      <c r="AC126" s="121">
        <f t="shared" si="92"/>
        <v>88.114399470765093</v>
      </c>
      <c r="AD126" s="121">
        <f t="shared" si="92"/>
        <v>88.011596470765099</v>
      </c>
      <c r="AE126" s="121">
        <f t="shared" si="92"/>
        <v>87.908793470765104</v>
      </c>
      <c r="AF126" s="121">
        <f t="shared" si="92"/>
        <v>87.80599047076511</v>
      </c>
      <c r="AG126" s="121">
        <f t="shared" si="92"/>
        <v>87.703187470765116</v>
      </c>
      <c r="AH126" s="121">
        <f t="shared" si="92"/>
        <v>87.600384470765121</v>
      </c>
      <c r="AI126" s="121">
        <f t="shared" si="92"/>
        <v>87.497581470765127</v>
      </c>
      <c r="AJ126" s="121">
        <f t="shared" si="92"/>
        <v>87.394778470765132</v>
      </c>
      <c r="AK126" s="121">
        <f t="shared" si="92"/>
        <v>87.291975470765138</v>
      </c>
      <c r="AL126" s="121">
        <f t="shared" si="92"/>
        <v>87.189172470765143</v>
      </c>
      <c r="AM126" s="121">
        <f t="shared" si="92"/>
        <v>87.086369470765149</v>
      </c>
      <c r="AN126" s="121">
        <f t="shared" si="92"/>
        <v>86.983566470765155</v>
      </c>
      <c r="AO126" s="121">
        <f t="shared" si="92"/>
        <v>86.88076347076516</v>
      </c>
      <c r="AP126" s="121">
        <f t="shared" si="92"/>
        <v>86.777960470765166</v>
      </c>
      <c r="AQ126" s="121">
        <f t="shared" si="92"/>
        <v>86.675157470765171</v>
      </c>
      <c r="AR126" s="121">
        <f t="shared" si="92"/>
        <v>86.572354470765177</v>
      </c>
      <c r="AS126" s="121">
        <f t="shared" si="92"/>
        <v>86.469551470765182</v>
      </c>
      <c r="AT126" s="121">
        <f t="shared" si="92"/>
        <v>86.366748470765188</v>
      </c>
      <c r="AU126" s="121">
        <f t="shared" si="92"/>
        <v>86.263945470765194</v>
      </c>
      <c r="AV126" s="121">
        <f t="shared" si="92"/>
        <v>86.161142470765199</v>
      </c>
      <c r="AW126" s="121">
        <f t="shared" si="92"/>
        <v>86.058339470765205</v>
      </c>
      <c r="AX126" s="121">
        <f t="shared" si="92"/>
        <v>85.95553647076521</v>
      </c>
      <c r="AY126" s="121">
        <f t="shared" si="92"/>
        <v>85.852733470765216</v>
      </c>
      <c r="AZ126" s="121">
        <f t="shared" si="92"/>
        <v>85.749930470765221</v>
      </c>
      <c r="BA126" s="121">
        <f t="shared" si="92"/>
        <v>85.647127470765227</v>
      </c>
      <c r="BB126" s="121">
        <f t="shared" si="92"/>
        <v>85.544324470765233</v>
      </c>
      <c r="BC126" s="121">
        <f t="shared" si="92"/>
        <v>85.441521470765238</v>
      </c>
      <c r="BD126" s="121">
        <f t="shared" si="92"/>
        <v>85.338718470765244</v>
      </c>
      <c r="BE126" s="121">
        <f t="shared" si="92"/>
        <v>85.235915470765249</v>
      </c>
      <c r="BF126" s="121">
        <f t="shared" si="92"/>
        <v>85.133112470765255</v>
      </c>
      <c r="BG126" s="121">
        <f t="shared" si="92"/>
        <v>85.03030947076526</v>
      </c>
      <c r="BH126" s="121">
        <f t="shared" si="92"/>
        <v>84.927506470765266</v>
      </c>
      <c r="BI126" s="121">
        <f t="shared" si="92"/>
        <v>84.824703470765272</v>
      </c>
      <c r="BJ126" s="121">
        <f t="shared" si="92"/>
        <v>84.721900470765277</v>
      </c>
      <c r="BK126" s="121">
        <f t="shared" si="92"/>
        <v>84.619097470765283</v>
      </c>
      <c r="BL126" s="121">
        <f t="shared" si="92"/>
        <v>84.516294470765288</v>
      </c>
      <c r="BM126" s="121">
        <f t="shared" si="92"/>
        <v>84.413491470765294</v>
      </c>
      <c r="BN126" s="121">
        <f t="shared" si="92"/>
        <v>84.310688470765299</v>
      </c>
      <c r="BO126" s="121">
        <f t="shared" si="92"/>
        <v>84.207885470765305</v>
      </c>
      <c r="BP126" s="121">
        <f t="shared" si="92"/>
        <v>84.105082470765311</v>
      </c>
      <c r="BQ126" s="121">
        <f t="shared" si="92"/>
        <v>84.002279470765316</v>
      </c>
      <c r="BR126" s="121">
        <f t="shared" si="92"/>
        <v>83.899476470765322</v>
      </c>
      <c r="BS126" s="121">
        <f t="shared" si="92"/>
        <v>83.796673470765327</v>
      </c>
      <c r="BT126" s="121">
        <f t="shared" si="92"/>
        <v>83.693870470765333</v>
      </c>
      <c r="BU126" s="121">
        <f t="shared" si="92"/>
        <v>83.591067470765338</v>
      </c>
      <c r="BV126" s="121">
        <f t="shared" si="92"/>
        <v>83.488264470765344</v>
      </c>
      <c r="BW126" s="121">
        <f t="shared" si="92"/>
        <v>83.38546147076535</v>
      </c>
      <c r="BX126" s="121">
        <f t="shared" ref="BX126:CZ126" si="93">IF((BW126-BX125)&lt;$N$104,100,(BW126-BX125))</f>
        <v>83.282658470765355</v>
      </c>
      <c r="BY126" s="121">
        <f t="shared" si="93"/>
        <v>83.179855470765361</v>
      </c>
      <c r="BZ126" s="121">
        <f t="shared" si="93"/>
        <v>83.077052470765366</v>
      </c>
      <c r="CA126" s="121">
        <f t="shared" si="93"/>
        <v>82.974249470765372</v>
      </c>
      <c r="CB126" s="121">
        <f t="shared" si="93"/>
        <v>82.871446470765378</v>
      </c>
      <c r="CC126" s="121">
        <f t="shared" si="93"/>
        <v>82.768643470765383</v>
      </c>
      <c r="CD126" s="121">
        <f t="shared" si="93"/>
        <v>82.665840470765389</v>
      </c>
      <c r="CE126" s="121">
        <f t="shared" si="93"/>
        <v>82.563037470765394</v>
      </c>
      <c r="CF126" s="121">
        <f t="shared" si="93"/>
        <v>82.4602344707654</v>
      </c>
      <c r="CG126" s="121">
        <f t="shared" si="93"/>
        <v>82.357431470765405</v>
      </c>
      <c r="CH126" s="121">
        <f t="shared" si="93"/>
        <v>82.254628470765411</v>
      </c>
      <c r="CI126" s="121">
        <f t="shared" si="93"/>
        <v>82.151825470765417</v>
      </c>
      <c r="CJ126" s="121">
        <f t="shared" si="93"/>
        <v>82.049022470765422</v>
      </c>
      <c r="CK126" s="121">
        <f t="shared" si="93"/>
        <v>81.946219470765428</v>
      </c>
      <c r="CL126" s="121">
        <f t="shared" si="93"/>
        <v>81.843416470765433</v>
      </c>
      <c r="CM126" s="121">
        <f t="shared" si="93"/>
        <v>81.740613470765439</v>
      </c>
      <c r="CN126" s="121">
        <f t="shared" si="93"/>
        <v>81.637810470765444</v>
      </c>
      <c r="CO126" s="121">
        <f t="shared" si="93"/>
        <v>81.53500747076545</v>
      </c>
      <c r="CP126" s="121">
        <f t="shared" si="93"/>
        <v>81.432204470765456</v>
      </c>
      <c r="CQ126" s="121">
        <f t="shared" si="93"/>
        <v>81.329401470765461</v>
      </c>
      <c r="CR126" s="121">
        <f t="shared" si="93"/>
        <v>81.226598470765467</v>
      </c>
      <c r="CS126" s="121">
        <f t="shared" si="93"/>
        <v>81.123795470765472</v>
      </c>
      <c r="CT126" s="121">
        <f t="shared" si="93"/>
        <v>81.020992470765478</v>
      </c>
      <c r="CU126" s="121">
        <f t="shared" si="93"/>
        <v>80.918189470765483</v>
      </c>
      <c r="CV126" s="121">
        <f t="shared" si="93"/>
        <v>80.815386470765489</v>
      </c>
      <c r="CW126" s="121">
        <f t="shared" si="93"/>
        <v>80.712583470765495</v>
      </c>
      <c r="CX126" s="121">
        <f t="shared" si="93"/>
        <v>80.6097804707655</v>
      </c>
      <c r="CY126" s="121">
        <f t="shared" si="93"/>
        <v>80.506977470765506</v>
      </c>
      <c r="CZ126" s="160">
        <f t="shared" si="93"/>
        <v>80.404174470765511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4">IF((L126=100),(L126-K126)/100*$C$5+$E$107,0)</f>
        <v>0</v>
      </c>
      <c r="M127" s="145">
        <f t="shared" si="94"/>
        <v>0</v>
      </c>
      <c r="N127" s="145">
        <f t="shared" si="94"/>
        <v>0</v>
      </c>
      <c r="O127" s="145">
        <f t="shared" si="94"/>
        <v>0</v>
      </c>
      <c r="P127" s="145">
        <f t="shared" si="94"/>
        <v>0</v>
      </c>
      <c r="Q127" s="145">
        <f t="shared" si="94"/>
        <v>0</v>
      </c>
      <c r="R127" s="145">
        <f t="shared" si="94"/>
        <v>0</v>
      </c>
      <c r="S127" s="145">
        <f t="shared" si="94"/>
        <v>0</v>
      </c>
      <c r="T127" s="145">
        <f t="shared" si="94"/>
        <v>0</v>
      </c>
      <c r="U127" s="145">
        <f t="shared" si="94"/>
        <v>0</v>
      </c>
      <c r="V127" s="145">
        <f t="shared" si="94"/>
        <v>0</v>
      </c>
      <c r="W127" s="145">
        <f t="shared" si="94"/>
        <v>0</v>
      </c>
      <c r="X127" s="145">
        <f t="shared" si="94"/>
        <v>0</v>
      </c>
      <c r="Y127" s="145">
        <f t="shared" si="94"/>
        <v>0</v>
      </c>
      <c r="Z127" s="145">
        <f t="shared" si="94"/>
        <v>0</v>
      </c>
      <c r="AA127" s="145">
        <f t="shared" si="94"/>
        <v>0</v>
      </c>
      <c r="AB127" s="145">
        <f t="shared" si="94"/>
        <v>0</v>
      </c>
      <c r="AC127" s="145">
        <f t="shared" si="94"/>
        <v>0</v>
      </c>
      <c r="AD127" s="145">
        <f t="shared" si="94"/>
        <v>0</v>
      </c>
      <c r="AE127" s="145">
        <f t="shared" si="94"/>
        <v>0</v>
      </c>
      <c r="AF127" s="145">
        <f t="shared" si="94"/>
        <v>0</v>
      </c>
      <c r="AG127" s="145">
        <f t="shared" si="94"/>
        <v>0</v>
      </c>
      <c r="AH127" s="145">
        <f t="shared" si="94"/>
        <v>0</v>
      </c>
      <c r="AI127" s="145">
        <f t="shared" si="94"/>
        <v>0</v>
      </c>
      <c r="AJ127" s="145">
        <f t="shared" si="94"/>
        <v>0</v>
      </c>
      <c r="AK127" s="145">
        <f t="shared" si="94"/>
        <v>0</v>
      </c>
      <c r="AL127" s="145">
        <f t="shared" si="94"/>
        <v>0</v>
      </c>
      <c r="AM127" s="145">
        <f t="shared" si="94"/>
        <v>0</v>
      </c>
      <c r="AN127" s="145">
        <f t="shared" si="94"/>
        <v>0</v>
      </c>
      <c r="AO127" s="145">
        <f t="shared" si="94"/>
        <v>0</v>
      </c>
      <c r="AP127" s="145">
        <f t="shared" si="94"/>
        <v>0</v>
      </c>
      <c r="AQ127" s="145">
        <f t="shared" si="94"/>
        <v>0</v>
      </c>
      <c r="AR127" s="145">
        <f t="shared" si="94"/>
        <v>0</v>
      </c>
      <c r="AS127" s="145">
        <f t="shared" si="94"/>
        <v>0</v>
      </c>
      <c r="AT127" s="145">
        <f t="shared" si="94"/>
        <v>0</v>
      </c>
      <c r="AU127" s="145">
        <f t="shared" si="94"/>
        <v>0</v>
      </c>
      <c r="AV127" s="145">
        <f t="shared" si="94"/>
        <v>0</v>
      </c>
      <c r="AW127" s="145">
        <f t="shared" si="94"/>
        <v>0</v>
      </c>
      <c r="AX127" s="145">
        <f t="shared" si="94"/>
        <v>0</v>
      </c>
      <c r="AY127" s="145">
        <f t="shared" si="94"/>
        <v>0</v>
      </c>
      <c r="AZ127" s="145">
        <f t="shared" si="94"/>
        <v>0</v>
      </c>
      <c r="BA127" s="145">
        <f t="shared" si="94"/>
        <v>0</v>
      </c>
      <c r="BB127" s="145">
        <f t="shared" si="94"/>
        <v>0</v>
      </c>
      <c r="BC127" s="145">
        <f t="shared" si="94"/>
        <v>0</v>
      </c>
      <c r="BD127" s="145">
        <f t="shared" si="94"/>
        <v>0</v>
      </c>
      <c r="BE127" s="145">
        <f t="shared" si="94"/>
        <v>0</v>
      </c>
      <c r="BF127" s="145">
        <f t="shared" si="94"/>
        <v>0</v>
      </c>
      <c r="BG127" s="145">
        <f t="shared" si="94"/>
        <v>0</v>
      </c>
      <c r="BH127" s="145">
        <f t="shared" si="94"/>
        <v>0</v>
      </c>
      <c r="BI127" s="145">
        <f t="shared" si="94"/>
        <v>0</v>
      </c>
      <c r="BJ127" s="145">
        <f t="shared" si="94"/>
        <v>0</v>
      </c>
      <c r="BK127" s="145">
        <f t="shared" si="94"/>
        <v>0</v>
      </c>
      <c r="BL127" s="145">
        <f t="shared" si="94"/>
        <v>0</v>
      </c>
      <c r="BM127" s="145">
        <f t="shared" si="94"/>
        <v>0</v>
      </c>
      <c r="BN127" s="145">
        <f t="shared" si="94"/>
        <v>0</v>
      </c>
      <c r="BO127" s="145">
        <f t="shared" si="94"/>
        <v>0</v>
      </c>
      <c r="BP127" s="145">
        <f t="shared" si="94"/>
        <v>0</v>
      </c>
      <c r="BQ127" s="145">
        <f t="shared" si="94"/>
        <v>0</v>
      </c>
      <c r="BR127" s="145">
        <f t="shared" si="94"/>
        <v>0</v>
      </c>
      <c r="BS127" s="145">
        <f t="shared" si="94"/>
        <v>0</v>
      </c>
      <c r="BT127" s="145">
        <f t="shared" si="94"/>
        <v>0</v>
      </c>
      <c r="BU127" s="145">
        <f t="shared" si="94"/>
        <v>0</v>
      </c>
      <c r="BV127" s="145">
        <f t="shared" si="94"/>
        <v>0</v>
      </c>
      <c r="BW127" s="145">
        <f t="shared" si="94"/>
        <v>0</v>
      </c>
      <c r="BX127" s="145">
        <f t="shared" ref="BX127:CZ127" si="95">IF((BX126=100),(BX126-BW126)/100*$C$5+$E$107,0)</f>
        <v>0</v>
      </c>
      <c r="BY127" s="145">
        <f t="shared" si="95"/>
        <v>0</v>
      </c>
      <c r="BZ127" s="145">
        <f t="shared" si="95"/>
        <v>0</v>
      </c>
      <c r="CA127" s="145">
        <f t="shared" si="95"/>
        <v>0</v>
      </c>
      <c r="CB127" s="145">
        <f t="shared" si="95"/>
        <v>0</v>
      </c>
      <c r="CC127" s="145">
        <f t="shared" si="95"/>
        <v>0</v>
      </c>
      <c r="CD127" s="145">
        <f t="shared" si="95"/>
        <v>0</v>
      </c>
      <c r="CE127" s="145">
        <f t="shared" si="95"/>
        <v>0</v>
      </c>
      <c r="CF127" s="145">
        <f t="shared" si="95"/>
        <v>0</v>
      </c>
      <c r="CG127" s="145">
        <f t="shared" si="95"/>
        <v>0</v>
      </c>
      <c r="CH127" s="145">
        <f t="shared" si="95"/>
        <v>0</v>
      </c>
      <c r="CI127" s="145">
        <f t="shared" si="95"/>
        <v>0</v>
      </c>
      <c r="CJ127" s="145">
        <f t="shared" si="95"/>
        <v>0</v>
      </c>
      <c r="CK127" s="145">
        <f t="shared" si="95"/>
        <v>0</v>
      </c>
      <c r="CL127" s="145">
        <f t="shared" si="95"/>
        <v>0</v>
      </c>
      <c r="CM127" s="145">
        <f t="shared" si="95"/>
        <v>0</v>
      </c>
      <c r="CN127" s="145">
        <f t="shared" si="95"/>
        <v>0</v>
      </c>
      <c r="CO127" s="145">
        <f t="shared" si="95"/>
        <v>0</v>
      </c>
      <c r="CP127" s="145">
        <f t="shared" si="95"/>
        <v>0</v>
      </c>
      <c r="CQ127" s="145">
        <f t="shared" si="95"/>
        <v>0</v>
      </c>
      <c r="CR127" s="145">
        <f t="shared" si="95"/>
        <v>0</v>
      </c>
      <c r="CS127" s="145">
        <f t="shared" si="95"/>
        <v>0</v>
      </c>
      <c r="CT127" s="145">
        <f t="shared" si="95"/>
        <v>0</v>
      </c>
      <c r="CU127" s="145">
        <f t="shared" si="95"/>
        <v>0</v>
      </c>
      <c r="CV127" s="145">
        <f t="shared" si="95"/>
        <v>0</v>
      </c>
      <c r="CW127" s="145">
        <f t="shared" si="95"/>
        <v>0</v>
      </c>
      <c r="CX127" s="145">
        <f t="shared" si="95"/>
        <v>0</v>
      </c>
      <c r="CY127" s="145">
        <f t="shared" si="95"/>
        <v>0</v>
      </c>
      <c r="CZ127" s="164">
        <f t="shared" si="95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96">F94</f>
        <v>0</v>
      </c>
      <c r="G128" s="166">
        <f t="shared" si="96"/>
        <v>0</v>
      </c>
      <c r="H128" s="166">
        <f t="shared" si="96"/>
        <v>0</v>
      </c>
      <c r="I128" s="166">
        <f t="shared" si="96"/>
        <v>0</v>
      </c>
      <c r="J128" s="166">
        <f t="shared" si="96"/>
        <v>0</v>
      </c>
      <c r="K128" s="166">
        <f t="shared" si="96"/>
        <v>0</v>
      </c>
      <c r="L128" s="166">
        <f>L$54</f>
        <v>0.11229513333333335</v>
      </c>
      <c r="M128" s="166">
        <f>M$54</f>
        <v>7.8961800000000026E-2</v>
      </c>
      <c r="N128" s="166">
        <f t="shared" ref="N128:BY128" si="97">N$54</f>
        <v>7.8961800000000026E-2</v>
      </c>
      <c r="O128" s="166">
        <f t="shared" si="97"/>
        <v>0</v>
      </c>
      <c r="P128" s="166">
        <f t="shared" si="97"/>
        <v>7.8961792103820039E-2</v>
      </c>
      <c r="Q128" s="166">
        <f t="shared" si="97"/>
        <v>7.8961800000000026E-2</v>
      </c>
      <c r="R128" s="166">
        <f t="shared" si="97"/>
        <v>0</v>
      </c>
      <c r="S128" s="166">
        <f t="shared" si="97"/>
        <v>7.8961792103819983E-2</v>
      </c>
      <c r="T128" s="166">
        <f t="shared" si="97"/>
        <v>7.8961799999999971E-2</v>
      </c>
      <c r="U128" s="166">
        <f t="shared" si="97"/>
        <v>7.8961799999999971E-2</v>
      </c>
      <c r="V128" s="166">
        <f t="shared" si="97"/>
        <v>7.8961799321319859E-9</v>
      </c>
      <c r="W128" s="166">
        <f t="shared" si="97"/>
        <v>7.8961792103820039E-2</v>
      </c>
      <c r="X128" s="166">
        <f t="shared" si="97"/>
        <v>7.8961799999999971E-2</v>
      </c>
      <c r="Y128" s="166">
        <f t="shared" si="97"/>
        <v>6.1681800000000009E-2</v>
      </c>
      <c r="Z128" s="166">
        <f t="shared" si="97"/>
        <v>6.1681800000000009E-2</v>
      </c>
      <c r="AA128" s="166">
        <f t="shared" si="97"/>
        <v>6.168180000000012E-2</v>
      </c>
      <c r="AB128" s="166">
        <f t="shared" si="97"/>
        <v>6.168180000000012E-2</v>
      </c>
      <c r="AC128" s="166">
        <f t="shared" si="97"/>
        <v>6.168180000000012E-2</v>
      </c>
      <c r="AD128" s="166">
        <f t="shared" si="97"/>
        <v>6.168180000000012E-2</v>
      </c>
      <c r="AE128" s="166">
        <f t="shared" si="97"/>
        <v>6.168180000000012E-2</v>
      </c>
      <c r="AF128" s="166">
        <f t="shared" si="97"/>
        <v>6.168180000000012E-2</v>
      </c>
      <c r="AG128" s="166">
        <f t="shared" si="97"/>
        <v>6.168180000000012E-2</v>
      </c>
      <c r="AH128" s="166">
        <f t="shared" si="97"/>
        <v>6.168180000000012E-2</v>
      </c>
      <c r="AI128" s="166">
        <f t="shared" si="97"/>
        <v>6.168180000000012E-2</v>
      </c>
      <c r="AJ128" s="166">
        <f t="shared" si="97"/>
        <v>6.168180000000012E-2</v>
      </c>
      <c r="AK128" s="166">
        <f t="shared" si="97"/>
        <v>6.168180000000012E-2</v>
      </c>
      <c r="AL128" s="166">
        <f t="shared" si="97"/>
        <v>6.168180000000012E-2</v>
      </c>
      <c r="AM128" s="166">
        <f t="shared" si="97"/>
        <v>6.168180000000012E-2</v>
      </c>
      <c r="AN128" s="166">
        <f t="shared" si="97"/>
        <v>6.168180000000012E-2</v>
      </c>
      <c r="AO128" s="166">
        <f t="shared" si="97"/>
        <v>6.168180000000012E-2</v>
      </c>
      <c r="AP128" s="166">
        <f t="shared" si="97"/>
        <v>6.168180000000012E-2</v>
      </c>
      <c r="AQ128" s="166">
        <f t="shared" si="97"/>
        <v>6.168180000000012E-2</v>
      </c>
      <c r="AR128" s="166">
        <f t="shared" si="97"/>
        <v>6.168180000000012E-2</v>
      </c>
      <c r="AS128" s="166">
        <f t="shared" si="97"/>
        <v>6.168180000000012E-2</v>
      </c>
      <c r="AT128" s="166">
        <f t="shared" si="97"/>
        <v>6.168180000000012E-2</v>
      </c>
      <c r="AU128" s="166">
        <f t="shared" si="97"/>
        <v>6.168180000000012E-2</v>
      </c>
      <c r="AV128" s="166">
        <f t="shared" si="97"/>
        <v>6.168180000000012E-2</v>
      </c>
      <c r="AW128" s="166">
        <f t="shared" si="97"/>
        <v>6.168180000000012E-2</v>
      </c>
      <c r="AX128" s="166">
        <f t="shared" si="97"/>
        <v>6.168180000000012E-2</v>
      </c>
      <c r="AY128" s="166">
        <f t="shared" si="97"/>
        <v>6.168180000000012E-2</v>
      </c>
      <c r="AZ128" s="166">
        <f t="shared" si="97"/>
        <v>6.168180000000012E-2</v>
      </c>
      <c r="BA128" s="166">
        <f t="shared" si="97"/>
        <v>6.168180000000012E-2</v>
      </c>
      <c r="BB128" s="166">
        <f t="shared" si="97"/>
        <v>6.168180000000012E-2</v>
      </c>
      <c r="BC128" s="166">
        <f t="shared" si="97"/>
        <v>6.168180000000012E-2</v>
      </c>
      <c r="BD128" s="166">
        <f t="shared" si="97"/>
        <v>6.168180000000012E-2</v>
      </c>
      <c r="BE128" s="166">
        <f t="shared" si="97"/>
        <v>6.168180000000012E-2</v>
      </c>
      <c r="BF128" s="166">
        <f t="shared" si="97"/>
        <v>6.168180000000012E-2</v>
      </c>
      <c r="BG128" s="166">
        <f t="shared" si="97"/>
        <v>6.168180000000012E-2</v>
      </c>
      <c r="BH128" s="166">
        <f t="shared" si="97"/>
        <v>6.168180000000012E-2</v>
      </c>
      <c r="BI128" s="166">
        <f t="shared" si="97"/>
        <v>6.168180000000012E-2</v>
      </c>
      <c r="BJ128" s="166">
        <f t="shared" si="97"/>
        <v>6.168180000000012E-2</v>
      </c>
      <c r="BK128" s="166">
        <f t="shared" si="97"/>
        <v>6.168180000000012E-2</v>
      </c>
      <c r="BL128" s="166">
        <f t="shared" si="97"/>
        <v>6.168180000000012E-2</v>
      </c>
      <c r="BM128" s="166">
        <f t="shared" si="97"/>
        <v>6.168180000000012E-2</v>
      </c>
      <c r="BN128" s="166">
        <f t="shared" si="97"/>
        <v>6.168180000000012E-2</v>
      </c>
      <c r="BO128" s="166">
        <f t="shared" si="97"/>
        <v>6.168180000000012E-2</v>
      </c>
      <c r="BP128" s="166">
        <f t="shared" si="97"/>
        <v>6.168180000000012E-2</v>
      </c>
      <c r="BQ128" s="166">
        <f t="shared" si="97"/>
        <v>6.168180000000012E-2</v>
      </c>
      <c r="BR128" s="166">
        <f t="shared" si="97"/>
        <v>6.168180000000012E-2</v>
      </c>
      <c r="BS128" s="166">
        <f t="shared" si="97"/>
        <v>6.168180000000012E-2</v>
      </c>
      <c r="BT128" s="166">
        <f t="shared" si="97"/>
        <v>6.168180000000012E-2</v>
      </c>
      <c r="BU128" s="166">
        <f t="shared" si="97"/>
        <v>6.168180000000012E-2</v>
      </c>
      <c r="BV128" s="166">
        <f t="shared" si="97"/>
        <v>6.168180000000012E-2</v>
      </c>
      <c r="BW128" s="166">
        <f t="shared" si="97"/>
        <v>6.168180000000012E-2</v>
      </c>
      <c r="BX128" s="166">
        <f t="shared" si="97"/>
        <v>6.168180000000012E-2</v>
      </c>
      <c r="BY128" s="166">
        <f t="shared" si="97"/>
        <v>6.1681799999999676E-2</v>
      </c>
      <c r="BZ128" s="166">
        <f t="shared" ref="BZ128:CZ128" si="98">BZ$54</f>
        <v>6.1681799999999676E-2</v>
      </c>
      <c r="CA128" s="166">
        <f t="shared" si="98"/>
        <v>6.1681799999999676E-2</v>
      </c>
      <c r="CB128" s="166">
        <f t="shared" si="98"/>
        <v>6.1681799999999676E-2</v>
      </c>
      <c r="CC128" s="166">
        <f t="shared" si="98"/>
        <v>6.1681799999999676E-2</v>
      </c>
      <c r="CD128" s="166">
        <f t="shared" si="98"/>
        <v>6.1681799999999676E-2</v>
      </c>
      <c r="CE128" s="166">
        <f t="shared" si="98"/>
        <v>6.1681799999999676E-2</v>
      </c>
      <c r="CF128" s="166">
        <f t="shared" si="98"/>
        <v>6.1681799999999676E-2</v>
      </c>
      <c r="CG128" s="166">
        <f t="shared" si="98"/>
        <v>6.1681799999999676E-2</v>
      </c>
      <c r="CH128" s="166">
        <f t="shared" si="98"/>
        <v>6.1681799999999676E-2</v>
      </c>
      <c r="CI128" s="166">
        <f t="shared" si="98"/>
        <v>6.1681799999999676E-2</v>
      </c>
      <c r="CJ128" s="166">
        <f t="shared" si="98"/>
        <v>6.1681799999999676E-2</v>
      </c>
      <c r="CK128" s="166">
        <f t="shared" si="98"/>
        <v>6.1681799999999676E-2</v>
      </c>
      <c r="CL128" s="166">
        <f t="shared" si="98"/>
        <v>6.1681799999999676E-2</v>
      </c>
      <c r="CM128" s="166">
        <f t="shared" si="98"/>
        <v>6.1681799999999676E-2</v>
      </c>
      <c r="CN128" s="166">
        <f t="shared" si="98"/>
        <v>6.1681799999999676E-2</v>
      </c>
      <c r="CO128" s="166">
        <f t="shared" si="98"/>
        <v>6.1681799999999676E-2</v>
      </c>
      <c r="CP128" s="166">
        <f t="shared" si="98"/>
        <v>6.1681799999999676E-2</v>
      </c>
      <c r="CQ128" s="166">
        <f t="shared" si="98"/>
        <v>6.1681799999999676E-2</v>
      </c>
      <c r="CR128" s="166">
        <f t="shared" si="98"/>
        <v>6.1681799999999676E-2</v>
      </c>
      <c r="CS128" s="166">
        <f t="shared" si="98"/>
        <v>6.1681799999999676E-2</v>
      </c>
      <c r="CT128" s="166">
        <f t="shared" si="98"/>
        <v>6.1681799999999676E-2</v>
      </c>
      <c r="CU128" s="166">
        <f t="shared" si="98"/>
        <v>6.1681799999999676E-2</v>
      </c>
      <c r="CV128" s="166">
        <f t="shared" si="98"/>
        <v>6.1681799999999676E-2</v>
      </c>
      <c r="CW128" s="166">
        <f t="shared" si="98"/>
        <v>6.1681799999999676E-2</v>
      </c>
      <c r="CX128" s="166">
        <f t="shared" si="98"/>
        <v>6.1681799999999676E-2</v>
      </c>
      <c r="CY128" s="166">
        <f t="shared" si="98"/>
        <v>6.1681799999999676E-2</v>
      </c>
      <c r="CZ128" s="175">
        <f t="shared" si="98"/>
        <v>6.1681799999999676E-2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99">L128*100/$C$6</f>
        <v>0.18715855555555558</v>
      </c>
      <c r="M129" s="121">
        <f t="shared" si="99"/>
        <v>0.13160300000000005</v>
      </c>
      <c r="N129" s="121">
        <f t="shared" si="99"/>
        <v>0.13160300000000005</v>
      </c>
      <c r="O129" s="121">
        <f t="shared" si="99"/>
        <v>0</v>
      </c>
      <c r="P129" s="121">
        <f t="shared" si="99"/>
        <v>0.13160298683970006</v>
      </c>
      <c r="Q129" s="121">
        <f t="shared" si="99"/>
        <v>0.13160300000000005</v>
      </c>
      <c r="R129" s="121">
        <f t="shared" si="99"/>
        <v>0</v>
      </c>
      <c r="S129" s="121">
        <f t="shared" si="99"/>
        <v>0.13160298683969998</v>
      </c>
      <c r="T129" s="121">
        <f t="shared" si="99"/>
        <v>0.13160299999999997</v>
      </c>
      <c r="U129" s="121">
        <f t="shared" si="99"/>
        <v>0.13160299999999997</v>
      </c>
      <c r="V129" s="121">
        <f t="shared" si="99"/>
        <v>1.3160299886886643E-8</v>
      </c>
      <c r="W129" s="121">
        <f t="shared" si="99"/>
        <v>0.13160298683970006</v>
      </c>
      <c r="X129" s="121">
        <f t="shared" si="99"/>
        <v>0.13160299999999997</v>
      </c>
      <c r="Y129" s="121">
        <f t="shared" si="99"/>
        <v>0.10280300000000002</v>
      </c>
      <c r="Z129" s="121">
        <f t="shared" si="99"/>
        <v>0.10280300000000002</v>
      </c>
      <c r="AA129" s="121">
        <f t="shared" si="99"/>
        <v>0.1028030000000002</v>
      </c>
      <c r="AB129" s="121">
        <f t="shared" si="99"/>
        <v>0.1028030000000002</v>
      </c>
      <c r="AC129" s="121">
        <f t="shared" si="99"/>
        <v>0.1028030000000002</v>
      </c>
      <c r="AD129" s="121">
        <f t="shared" si="99"/>
        <v>0.1028030000000002</v>
      </c>
      <c r="AE129" s="121">
        <f t="shared" si="99"/>
        <v>0.1028030000000002</v>
      </c>
      <c r="AF129" s="121">
        <f t="shared" si="99"/>
        <v>0.1028030000000002</v>
      </c>
      <c r="AG129" s="121">
        <f t="shared" si="99"/>
        <v>0.1028030000000002</v>
      </c>
      <c r="AH129" s="121">
        <f t="shared" si="99"/>
        <v>0.1028030000000002</v>
      </c>
      <c r="AI129" s="121">
        <f t="shared" si="99"/>
        <v>0.1028030000000002</v>
      </c>
      <c r="AJ129" s="121">
        <f t="shared" si="99"/>
        <v>0.1028030000000002</v>
      </c>
      <c r="AK129" s="121">
        <f t="shared" si="99"/>
        <v>0.1028030000000002</v>
      </c>
      <c r="AL129" s="121">
        <f t="shared" si="99"/>
        <v>0.1028030000000002</v>
      </c>
      <c r="AM129" s="121">
        <f t="shared" si="99"/>
        <v>0.1028030000000002</v>
      </c>
      <c r="AN129" s="121">
        <f t="shared" si="99"/>
        <v>0.1028030000000002</v>
      </c>
      <c r="AO129" s="121">
        <f t="shared" si="99"/>
        <v>0.1028030000000002</v>
      </c>
      <c r="AP129" s="121">
        <f t="shared" si="99"/>
        <v>0.1028030000000002</v>
      </c>
      <c r="AQ129" s="121">
        <f t="shared" si="99"/>
        <v>0.1028030000000002</v>
      </c>
      <c r="AR129" s="121">
        <f t="shared" si="99"/>
        <v>0.1028030000000002</v>
      </c>
      <c r="AS129" s="121">
        <f t="shared" si="99"/>
        <v>0.1028030000000002</v>
      </c>
      <c r="AT129" s="121">
        <f t="shared" si="99"/>
        <v>0.1028030000000002</v>
      </c>
      <c r="AU129" s="121">
        <f t="shared" si="99"/>
        <v>0.1028030000000002</v>
      </c>
      <c r="AV129" s="121">
        <f t="shared" si="99"/>
        <v>0.1028030000000002</v>
      </c>
      <c r="AW129" s="121">
        <f t="shared" si="99"/>
        <v>0.1028030000000002</v>
      </c>
      <c r="AX129" s="121">
        <f t="shared" si="99"/>
        <v>0.1028030000000002</v>
      </c>
      <c r="AY129" s="121">
        <f t="shared" si="99"/>
        <v>0.1028030000000002</v>
      </c>
      <c r="AZ129" s="121">
        <f t="shared" si="99"/>
        <v>0.1028030000000002</v>
      </c>
      <c r="BA129" s="121">
        <f t="shared" si="99"/>
        <v>0.1028030000000002</v>
      </c>
      <c r="BB129" s="121">
        <f t="shared" si="99"/>
        <v>0.1028030000000002</v>
      </c>
      <c r="BC129" s="121">
        <f t="shared" si="99"/>
        <v>0.1028030000000002</v>
      </c>
      <c r="BD129" s="121">
        <f t="shared" si="99"/>
        <v>0.1028030000000002</v>
      </c>
      <c r="BE129" s="121">
        <f t="shared" si="99"/>
        <v>0.1028030000000002</v>
      </c>
      <c r="BF129" s="121">
        <f t="shared" si="99"/>
        <v>0.1028030000000002</v>
      </c>
      <c r="BG129" s="121">
        <f t="shared" si="99"/>
        <v>0.1028030000000002</v>
      </c>
      <c r="BH129" s="121">
        <f t="shared" si="99"/>
        <v>0.1028030000000002</v>
      </c>
      <c r="BI129" s="121">
        <f t="shared" si="99"/>
        <v>0.1028030000000002</v>
      </c>
      <c r="BJ129" s="121">
        <f t="shared" si="99"/>
        <v>0.1028030000000002</v>
      </c>
      <c r="BK129" s="121">
        <f t="shared" si="99"/>
        <v>0.1028030000000002</v>
      </c>
      <c r="BL129" s="121">
        <f t="shared" si="99"/>
        <v>0.1028030000000002</v>
      </c>
      <c r="BM129" s="121">
        <f t="shared" si="99"/>
        <v>0.1028030000000002</v>
      </c>
      <c r="BN129" s="121">
        <f t="shared" si="99"/>
        <v>0.1028030000000002</v>
      </c>
      <c r="BO129" s="121">
        <f t="shared" si="99"/>
        <v>0.1028030000000002</v>
      </c>
      <c r="BP129" s="121">
        <f t="shared" si="99"/>
        <v>0.1028030000000002</v>
      </c>
      <c r="BQ129" s="121">
        <f t="shared" si="99"/>
        <v>0.1028030000000002</v>
      </c>
      <c r="BR129" s="121">
        <f t="shared" si="99"/>
        <v>0.1028030000000002</v>
      </c>
      <c r="BS129" s="121">
        <f t="shared" si="99"/>
        <v>0.1028030000000002</v>
      </c>
      <c r="BT129" s="121">
        <f t="shared" si="99"/>
        <v>0.1028030000000002</v>
      </c>
      <c r="BU129" s="121">
        <f t="shared" si="99"/>
        <v>0.1028030000000002</v>
      </c>
      <c r="BV129" s="121">
        <f t="shared" si="99"/>
        <v>0.1028030000000002</v>
      </c>
      <c r="BW129" s="121">
        <f t="shared" si="99"/>
        <v>0.1028030000000002</v>
      </c>
      <c r="BX129" s="121">
        <f t="shared" ref="BX129:CZ129" si="100">BX128*100/$C$6</f>
        <v>0.1028030000000002</v>
      </c>
      <c r="BY129" s="121">
        <f t="shared" si="100"/>
        <v>0.10280299999999946</v>
      </c>
      <c r="BZ129" s="121">
        <f t="shared" si="100"/>
        <v>0.10280299999999946</v>
      </c>
      <c r="CA129" s="121">
        <f t="shared" si="100"/>
        <v>0.10280299999999946</v>
      </c>
      <c r="CB129" s="121">
        <f t="shared" si="100"/>
        <v>0.10280299999999946</v>
      </c>
      <c r="CC129" s="121">
        <f t="shared" si="100"/>
        <v>0.10280299999999946</v>
      </c>
      <c r="CD129" s="121">
        <f t="shared" si="100"/>
        <v>0.10280299999999946</v>
      </c>
      <c r="CE129" s="121">
        <f t="shared" si="100"/>
        <v>0.10280299999999946</v>
      </c>
      <c r="CF129" s="121">
        <f t="shared" si="100"/>
        <v>0.10280299999999946</v>
      </c>
      <c r="CG129" s="121">
        <f t="shared" si="100"/>
        <v>0.10280299999999946</v>
      </c>
      <c r="CH129" s="121">
        <f t="shared" si="100"/>
        <v>0.10280299999999946</v>
      </c>
      <c r="CI129" s="121">
        <f t="shared" si="100"/>
        <v>0.10280299999999946</v>
      </c>
      <c r="CJ129" s="121">
        <f t="shared" si="100"/>
        <v>0.10280299999999946</v>
      </c>
      <c r="CK129" s="121">
        <f t="shared" si="100"/>
        <v>0.10280299999999946</v>
      </c>
      <c r="CL129" s="121">
        <f t="shared" si="100"/>
        <v>0.10280299999999946</v>
      </c>
      <c r="CM129" s="121">
        <f t="shared" si="100"/>
        <v>0.10280299999999946</v>
      </c>
      <c r="CN129" s="121">
        <f t="shared" si="100"/>
        <v>0.10280299999999946</v>
      </c>
      <c r="CO129" s="121">
        <f t="shared" si="100"/>
        <v>0.10280299999999946</v>
      </c>
      <c r="CP129" s="121">
        <f t="shared" si="100"/>
        <v>0.10280299999999946</v>
      </c>
      <c r="CQ129" s="121">
        <f t="shared" si="100"/>
        <v>0.10280299999999946</v>
      </c>
      <c r="CR129" s="121">
        <f t="shared" si="100"/>
        <v>0.10280299999999946</v>
      </c>
      <c r="CS129" s="121">
        <f t="shared" si="100"/>
        <v>0.10280299999999946</v>
      </c>
      <c r="CT129" s="121">
        <f t="shared" si="100"/>
        <v>0.10280299999999946</v>
      </c>
      <c r="CU129" s="121">
        <f t="shared" si="100"/>
        <v>0.10280299999999946</v>
      </c>
      <c r="CV129" s="121">
        <f t="shared" si="100"/>
        <v>0.10280299999999946</v>
      </c>
      <c r="CW129" s="121">
        <f t="shared" si="100"/>
        <v>0.10280299999999946</v>
      </c>
      <c r="CX129" s="121">
        <f t="shared" si="100"/>
        <v>0.10280299999999946</v>
      </c>
      <c r="CY129" s="121">
        <f t="shared" si="100"/>
        <v>0.10280299999999946</v>
      </c>
      <c r="CZ129" s="160">
        <f t="shared" si="100"/>
        <v>0.10280299999999946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89.812841444444445</v>
      </c>
      <c r="M130" s="121">
        <f t="shared" ref="M130:BX130" si="101">IF((L130-M129)&lt;$N$108,100,(L130-M129))</f>
        <v>89.681238444444446</v>
      </c>
      <c r="N130" s="121">
        <f t="shared" si="101"/>
        <v>89.549635444444448</v>
      </c>
      <c r="O130" s="121">
        <f t="shared" si="101"/>
        <v>89.549635444444448</v>
      </c>
      <c r="P130" s="121">
        <f t="shared" si="101"/>
        <v>89.418032457604752</v>
      </c>
      <c r="Q130" s="121">
        <f t="shared" si="101"/>
        <v>89.286429457604754</v>
      </c>
      <c r="R130" s="121">
        <f t="shared" si="101"/>
        <v>89.286429457604754</v>
      </c>
      <c r="S130" s="121">
        <f t="shared" si="101"/>
        <v>89.154826470765059</v>
      </c>
      <c r="T130" s="121">
        <f t="shared" si="101"/>
        <v>89.02322347076506</v>
      </c>
      <c r="U130" s="121">
        <f t="shared" si="101"/>
        <v>88.891620470765062</v>
      </c>
      <c r="V130" s="121">
        <f t="shared" si="101"/>
        <v>88.891620457604759</v>
      </c>
      <c r="W130" s="121">
        <f t="shared" si="101"/>
        <v>88.760017470765064</v>
      </c>
      <c r="X130" s="121">
        <f t="shared" si="101"/>
        <v>88.628414470765065</v>
      </c>
      <c r="Y130" s="121">
        <f t="shared" si="101"/>
        <v>88.525611470765071</v>
      </c>
      <c r="Z130" s="121">
        <f t="shared" si="101"/>
        <v>88.422808470765077</v>
      </c>
      <c r="AA130" s="121">
        <f t="shared" si="101"/>
        <v>88.320005470765082</v>
      </c>
      <c r="AB130" s="121">
        <f t="shared" si="101"/>
        <v>88.217202470765088</v>
      </c>
      <c r="AC130" s="121">
        <f t="shared" si="101"/>
        <v>88.114399470765093</v>
      </c>
      <c r="AD130" s="121">
        <f t="shared" si="101"/>
        <v>88.011596470765099</v>
      </c>
      <c r="AE130" s="121">
        <f t="shared" si="101"/>
        <v>87.908793470765104</v>
      </c>
      <c r="AF130" s="121">
        <f t="shared" si="101"/>
        <v>87.80599047076511</v>
      </c>
      <c r="AG130" s="121">
        <f t="shared" si="101"/>
        <v>87.703187470765116</v>
      </c>
      <c r="AH130" s="121">
        <f t="shared" si="101"/>
        <v>87.600384470765121</v>
      </c>
      <c r="AI130" s="121">
        <f t="shared" si="101"/>
        <v>87.497581470765127</v>
      </c>
      <c r="AJ130" s="121">
        <f t="shared" si="101"/>
        <v>87.394778470765132</v>
      </c>
      <c r="AK130" s="121">
        <f t="shared" si="101"/>
        <v>87.291975470765138</v>
      </c>
      <c r="AL130" s="121">
        <f t="shared" si="101"/>
        <v>87.189172470765143</v>
      </c>
      <c r="AM130" s="121">
        <f t="shared" si="101"/>
        <v>87.086369470765149</v>
      </c>
      <c r="AN130" s="121">
        <f t="shared" si="101"/>
        <v>86.983566470765155</v>
      </c>
      <c r="AO130" s="121">
        <f t="shared" si="101"/>
        <v>86.88076347076516</v>
      </c>
      <c r="AP130" s="121">
        <f t="shared" si="101"/>
        <v>86.777960470765166</v>
      </c>
      <c r="AQ130" s="121">
        <f t="shared" si="101"/>
        <v>86.675157470765171</v>
      </c>
      <c r="AR130" s="121">
        <f t="shared" si="101"/>
        <v>86.572354470765177</v>
      </c>
      <c r="AS130" s="121">
        <f t="shared" si="101"/>
        <v>86.469551470765182</v>
      </c>
      <c r="AT130" s="121">
        <f t="shared" si="101"/>
        <v>86.366748470765188</v>
      </c>
      <c r="AU130" s="121">
        <f t="shared" si="101"/>
        <v>86.263945470765194</v>
      </c>
      <c r="AV130" s="121">
        <f t="shared" si="101"/>
        <v>86.161142470765199</v>
      </c>
      <c r="AW130" s="121">
        <f t="shared" si="101"/>
        <v>86.058339470765205</v>
      </c>
      <c r="AX130" s="121">
        <f t="shared" si="101"/>
        <v>85.95553647076521</v>
      </c>
      <c r="AY130" s="121">
        <f t="shared" si="101"/>
        <v>85.852733470765216</v>
      </c>
      <c r="AZ130" s="121">
        <f t="shared" si="101"/>
        <v>85.749930470765221</v>
      </c>
      <c r="BA130" s="121">
        <f t="shared" si="101"/>
        <v>85.647127470765227</v>
      </c>
      <c r="BB130" s="121">
        <f t="shared" si="101"/>
        <v>85.544324470765233</v>
      </c>
      <c r="BC130" s="121">
        <f t="shared" si="101"/>
        <v>85.441521470765238</v>
      </c>
      <c r="BD130" s="121">
        <f t="shared" si="101"/>
        <v>85.338718470765244</v>
      </c>
      <c r="BE130" s="121">
        <f t="shared" si="101"/>
        <v>85.235915470765249</v>
      </c>
      <c r="BF130" s="121">
        <f t="shared" si="101"/>
        <v>85.133112470765255</v>
      </c>
      <c r="BG130" s="121">
        <f t="shared" si="101"/>
        <v>85.03030947076526</v>
      </c>
      <c r="BH130" s="121">
        <f t="shared" si="101"/>
        <v>84.927506470765266</v>
      </c>
      <c r="BI130" s="121">
        <f t="shared" si="101"/>
        <v>84.824703470765272</v>
      </c>
      <c r="BJ130" s="121">
        <f t="shared" si="101"/>
        <v>84.721900470765277</v>
      </c>
      <c r="BK130" s="121">
        <f t="shared" si="101"/>
        <v>84.619097470765283</v>
      </c>
      <c r="BL130" s="121">
        <f t="shared" si="101"/>
        <v>84.516294470765288</v>
      </c>
      <c r="BM130" s="121">
        <f t="shared" si="101"/>
        <v>84.413491470765294</v>
      </c>
      <c r="BN130" s="121">
        <f t="shared" si="101"/>
        <v>84.310688470765299</v>
      </c>
      <c r="BO130" s="121">
        <f t="shared" si="101"/>
        <v>84.207885470765305</v>
      </c>
      <c r="BP130" s="121">
        <f t="shared" si="101"/>
        <v>84.105082470765311</v>
      </c>
      <c r="BQ130" s="121">
        <f t="shared" si="101"/>
        <v>84.002279470765316</v>
      </c>
      <c r="BR130" s="121">
        <f t="shared" si="101"/>
        <v>83.899476470765322</v>
      </c>
      <c r="BS130" s="121">
        <f t="shared" si="101"/>
        <v>83.796673470765327</v>
      </c>
      <c r="BT130" s="121">
        <f t="shared" si="101"/>
        <v>83.693870470765333</v>
      </c>
      <c r="BU130" s="121">
        <f t="shared" si="101"/>
        <v>83.591067470765338</v>
      </c>
      <c r="BV130" s="121">
        <f t="shared" si="101"/>
        <v>83.488264470765344</v>
      </c>
      <c r="BW130" s="121">
        <f t="shared" si="101"/>
        <v>83.38546147076535</v>
      </c>
      <c r="BX130" s="121">
        <f t="shared" si="101"/>
        <v>83.282658470765355</v>
      </c>
      <c r="BY130" s="121">
        <f t="shared" ref="BY130:CZ130" si="102">IF((BX130-BY129)&lt;$N$108,100,(BX130-BY129))</f>
        <v>83.179855470765361</v>
      </c>
      <c r="BZ130" s="121">
        <f t="shared" si="102"/>
        <v>83.077052470765366</v>
      </c>
      <c r="CA130" s="121">
        <f t="shared" si="102"/>
        <v>82.974249470765372</v>
      </c>
      <c r="CB130" s="121">
        <f t="shared" si="102"/>
        <v>82.871446470765378</v>
      </c>
      <c r="CC130" s="121">
        <f t="shared" si="102"/>
        <v>82.768643470765383</v>
      </c>
      <c r="CD130" s="121">
        <f t="shared" si="102"/>
        <v>82.665840470765389</v>
      </c>
      <c r="CE130" s="121">
        <f t="shared" si="102"/>
        <v>82.563037470765394</v>
      </c>
      <c r="CF130" s="121">
        <f t="shared" si="102"/>
        <v>82.4602344707654</v>
      </c>
      <c r="CG130" s="121">
        <f t="shared" si="102"/>
        <v>82.357431470765405</v>
      </c>
      <c r="CH130" s="121">
        <f t="shared" si="102"/>
        <v>82.254628470765411</v>
      </c>
      <c r="CI130" s="121">
        <f t="shared" si="102"/>
        <v>82.151825470765417</v>
      </c>
      <c r="CJ130" s="121">
        <f t="shared" si="102"/>
        <v>82.049022470765422</v>
      </c>
      <c r="CK130" s="121">
        <f t="shared" si="102"/>
        <v>81.946219470765428</v>
      </c>
      <c r="CL130" s="121">
        <f t="shared" si="102"/>
        <v>81.843416470765433</v>
      </c>
      <c r="CM130" s="121">
        <f t="shared" si="102"/>
        <v>81.740613470765439</v>
      </c>
      <c r="CN130" s="121">
        <f t="shared" si="102"/>
        <v>81.637810470765444</v>
      </c>
      <c r="CO130" s="121">
        <f t="shared" si="102"/>
        <v>81.53500747076545</v>
      </c>
      <c r="CP130" s="121">
        <f t="shared" si="102"/>
        <v>81.432204470765456</v>
      </c>
      <c r="CQ130" s="121">
        <f t="shared" si="102"/>
        <v>81.329401470765461</v>
      </c>
      <c r="CR130" s="121">
        <f t="shared" si="102"/>
        <v>81.226598470765467</v>
      </c>
      <c r="CS130" s="121">
        <f t="shared" si="102"/>
        <v>81.123795470765472</v>
      </c>
      <c r="CT130" s="121">
        <f t="shared" si="102"/>
        <v>81.020992470765478</v>
      </c>
      <c r="CU130" s="121">
        <f t="shared" si="102"/>
        <v>80.918189470765483</v>
      </c>
      <c r="CV130" s="121">
        <f t="shared" si="102"/>
        <v>80.815386470765489</v>
      </c>
      <c r="CW130" s="121">
        <f t="shared" si="102"/>
        <v>80.712583470765495</v>
      </c>
      <c r="CX130" s="121">
        <f t="shared" si="102"/>
        <v>80.6097804707655</v>
      </c>
      <c r="CY130" s="121">
        <f t="shared" si="102"/>
        <v>80.506977470765506</v>
      </c>
      <c r="CZ130" s="160">
        <f t="shared" si="102"/>
        <v>80.404174470765511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3">IF((L130=100),(L130-K130)/100*$C$6+$E$110,0)</f>
        <v>0</v>
      </c>
      <c r="M131" s="145">
        <f t="shared" si="103"/>
        <v>0</v>
      </c>
      <c r="N131" s="145">
        <f t="shared" si="103"/>
        <v>0</v>
      </c>
      <c r="O131" s="145">
        <f t="shared" si="103"/>
        <v>0</v>
      </c>
      <c r="P131" s="145">
        <f t="shared" si="103"/>
        <v>0</v>
      </c>
      <c r="Q131" s="145">
        <f t="shared" si="103"/>
        <v>0</v>
      </c>
      <c r="R131" s="145">
        <f t="shared" si="103"/>
        <v>0</v>
      </c>
      <c r="S131" s="145">
        <f t="shared" si="103"/>
        <v>0</v>
      </c>
      <c r="T131" s="145">
        <f t="shared" si="103"/>
        <v>0</v>
      </c>
      <c r="U131" s="145">
        <f t="shared" si="103"/>
        <v>0</v>
      </c>
      <c r="V131" s="145">
        <f t="shared" si="103"/>
        <v>0</v>
      </c>
      <c r="W131" s="145">
        <f t="shared" si="103"/>
        <v>0</v>
      </c>
      <c r="X131" s="145">
        <f t="shared" si="103"/>
        <v>0</v>
      </c>
      <c r="Y131" s="145">
        <f t="shared" si="103"/>
        <v>0</v>
      </c>
      <c r="Z131" s="145">
        <f t="shared" si="103"/>
        <v>0</v>
      </c>
      <c r="AA131" s="145">
        <f t="shared" si="103"/>
        <v>0</v>
      </c>
      <c r="AB131" s="145">
        <f t="shared" si="103"/>
        <v>0</v>
      </c>
      <c r="AC131" s="145">
        <f t="shared" si="103"/>
        <v>0</v>
      </c>
      <c r="AD131" s="145">
        <f t="shared" si="103"/>
        <v>0</v>
      </c>
      <c r="AE131" s="145">
        <f t="shared" si="103"/>
        <v>0</v>
      </c>
      <c r="AF131" s="145">
        <f t="shared" si="103"/>
        <v>0</v>
      </c>
      <c r="AG131" s="145">
        <f t="shared" si="103"/>
        <v>0</v>
      </c>
      <c r="AH131" s="145">
        <f t="shared" si="103"/>
        <v>0</v>
      </c>
      <c r="AI131" s="145">
        <f t="shared" si="103"/>
        <v>0</v>
      </c>
      <c r="AJ131" s="145">
        <f t="shared" si="103"/>
        <v>0</v>
      </c>
      <c r="AK131" s="145">
        <f t="shared" si="103"/>
        <v>0</v>
      </c>
      <c r="AL131" s="145">
        <f t="shared" si="103"/>
        <v>0</v>
      </c>
      <c r="AM131" s="145">
        <f t="shared" si="103"/>
        <v>0</v>
      </c>
      <c r="AN131" s="145">
        <f t="shared" si="103"/>
        <v>0</v>
      </c>
      <c r="AO131" s="145">
        <f t="shared" si="103"/>
        <v>0</v>
      </c>
      <c r="AP131" s="145">
        <f t="shared" si="103"/>
        <v>0</v>
      </c>
      <c r="AQ131" s="145">
        <f t="shared" si="103"/>
        <v>0</v>
      </c>
      <c r="AR131" s="145">
        <f t="shared" si="103"/>
        <v>0</v>
      </c>
      <c r="AS131" s="145">
        <f t="shared" si="103"/>
        <v>0</v>
      </c>
      <c r="AT131" s="145">
        <f t="shared" si="103"/>
        <v>0</v>
      </c>
      <c r="AU131" s="145">
        <f t="shared" si="103"/>
        <v>0</v>
      </c>
      <c r="AV131" s="145">
        <f t="shared" si="103"/>
        <v>0</v>
      </c>
      <c r="AW131" s="145">
        <f t="shared" si="103"/>
        <v>0</v>
      </c>
      <c r="AX131" s="145">
        <f t="shared" si="103"/>
        <v>0</v>
      </c>
      <c r="AY131" s="145">
        <f t="shared" si="103"/>
        <v>0</v>
      </c>
      <c r="AZ131" s="145">
        <f t="shared" si="103"/>
        <v>0</v>
      </c>
      <c r="BA131" s="145">
        <f t="shared" si="103"/>
        <v>0</v>
      </c>
      <c r="BB131" s="145">
        <f t="shared" si="103"/>
        <v>0</v>
      </c>
      <c r="BC131" s="145">
        <f t="shared" si="103"/>
        <v>0</v>
      </c>
      <c r="BD131" s="145">
        <f t="shared" si="103"/>
        <v>0</v>
      </c>
      <c r="BE131" s="145">
        <f t="shared" si="103"/>
        <v>0</v>
      </c>
      <c r="BF131" s="145">
        <f t="shared" si="103"/>
        <v>0</v>
      </c>
      <c r="BG131" s="145">
        <f t="shared" si="103"/>
        <v>0</v>
      </c>
      <c r="BH131" s="145">
        <f t="shared" si="103"/>
        <v>0</v>
      </c>
      <c r="BI131" s="145">
        <f t="shared" si="103"/>
        <v>0</v>
      </c>
      <c r="BJ131" s="145">
        <f t="shared" si="103"/>
        <v>0</v>
      </c>
      <c r="BK131" s="145">
        <f t="shared" si="103"/>
        <v>0</v>
      </c>
      <c r="BL131" s="145">
        <f t="shared" si="103"/>
        <v>0</v>
      </c>
      <c r="BM131" s="145">
        <f t="shared" si="103"/>
        <v>0</v>
      </c>
      <c r="BN131" s="145">
        <f t="shared" si="103"/>
        <v>0</v>
      </c>
      <c r="BO131" s="145">
        <f t="shared" si="103"/>
        <v>0</v>
      </c>
      <c r="BP131" s="145">
        <f t="shared" si="103"/>
        <v>0</v>
      </c>
      <c r="BQ131" s="145">
        <f t="shared" si="103"/>
        <v>0</v>
      </c>
      <c r="BR131" s="145">
        <f t="shared" si="103"/>
        <v>0</v>
      </c>
      <c r="BS131" s="145">
        <f t="shared" si="103"/>
        <v>0</v>
      </c>
      <c r="BT131" s="145">
        <f t="shared" si="103"/>
        <v>0</v>
      </c>
      <c r="BU131" s="145">
        <f t="shared" si="103"/>
        <v>0</v>
      </c>
      <c r="BV131" s="145">
        <f t="shared" si="103"/>
        <v>0</v>
      </c>
      <c r="BW131" s="145">
        <f t="shared" si="103"/>
        <v>0</v>
      </c>
      <c r="BX131" s="145">
        <f t="shared" ref="BX131:CZ131" si="104">IF((BX130=100),(BX130-BW130)/100*$C$6+$E$110,0)</f>
        <v>0</v>
      </c>
      <c r="BY131" s="145">
        <f t="shared" si="104"/>
        <v>0</v>
      </c>
      <c r="BZ131" s="145">
        <f t="shared" si="104"/>
        <v>0</v>
      </c>
      <c r="CA131" s="145">
        <f t="shared" si="104"/>
        <v>0</v>
      </c>
      <c r="CB131" s="145">
        <f t="shared" si="104"/>
        <v>0</v>
      </c>
      <c r="CC131" s="145">
        <f t="shared" si="104"/>
        <v>0</v>
      </c>
      <c r="CD131" s="145">
        <f t="shared" si="104"/>
        <v>0</v>
      </c>
      <c r="CE131" s="145">
        <f t="shared" si="104"/>
        <v>0</v>
      </c>
      <c r="CF131" s="145">
        <f t="shared" si="104"/>
        <v>0</v>
      </c>
      <c r="CG131" s="145">
        <f t="shared" si="104"/>
        <v>0</v>
      </c>
      <c r="CH131" s="145">
        <f t="shared" si="104"/>
        <v>0</v>
      </c>
      <c r="CI131" s="145">
        <f t="shared" si="104"/>
        <v>0</v>
      </c>
      <c r="CJ131" s="145">
        <f t="shared" si="104"/>
        <v>0</v>
      </c>
      <c r="CK131" s="145">
        <f t="shared" si="104"/>
        <v>0</v>
      </c>
      <c r="CL131" s="145">
        <f t="shared" si="104"/>
        <v>0</v>
      </c>
      <c r="CM131" s="145">
        <f t="shared" si="104"/>
        <v>0</v>
      </c>
      <c r="CN131" s="145">
        <f t="shared" si="104"/>
        <v>0</v>
      </c>
      <c r="CO131" s="145">
        <f t="shared" si="104"/>
        <v>0</v>
      </c>
      <c r="CP131" s="145">
        <f t="shared" si="104"/>
        <v>0</v>
      </c>
      <c r="CQ131" s="145">
        <f t="shared" si="104"/>
        <v>0</v>
      </c>
      <c r="CR131" s="145">
        <f t="shared" si="104"/>
        <v>0</v>
      </c>
      <c r="CS131" s="145">
        <f t="shared" si="104"/>
        <v>0</v>
      </c>
      <c r="CT131" s="145">
        <f t="shared" si="104"/>
        <v>0</v>
      </c>
      <c r="CU131" s="145">
        <f t="shared" si="104"/>
        <v>0</v>
      </c>
      <c r="CV131" s="145">
        <f t="shared" si="104"/>
        <v>0</v>
      </c>
      <c r="CW131" s="145">
        <f t="shared" si="104"/>
        <v>0</v>
      </c>
      <c r="CX131" s="145">
        <f t="shared" si="104"/>
        <v>0</v>
      </c>
      <c r="CY131" s="145">
        <f t="shared" si="104"/>
        <v>0</v>
      </c>
      <c r="CZ131" s="164">
        <f t="shared" si="104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1.4819163333333334</v>
      </c>
      <c r="M178" s="266">
        <f>M75*100/60</f>
        <v>1.0258985555555555</v>
      </c>
      <c r="N178" s="266">
        <f>N75*100/60</f>
        <v>1.025898555555556</v>
      </c>
      <c r="O178" s="266"/>
      <c r="P178" s="266">
        <f t="shared" ref="P178:AR178" si="105">P75*100/60</f>
        <v>0.83389847216570012</v>
      </c>
      <c r="Q178" s="266">
        <f t="shared" si="105"/>
        <v>0.83389855555555603</v>
      </c>
      <c r="R178" s="266"/>
      <c r="S178" s="266">
        <f t="shared" si="105"/>
        <v>0.83389847216569946</v>
      </c>
      <c r="T178" s="266">
        <f t="shared" si="105"/>
        <v>0.83389855555555525</v>
      </c>
      <c r="U178" s="266">
        <f t="shared" si="105"/>
        <v>0.83389855555555525</v>
      </c>
      <c r="V178" s="266"/>
      <c r="W178" s="266">
        <f t="shared" si="105"/>
        <v>0.63157849239770114</v>
      </c>
      <c r="X178" s="266">
        <f t="shared" si="105"/>
        <v>0.63157855555555498</v>
      </c>
      <c r="Y178" s="266">
        <f t="shared" si="105"/>
        <v>0.63157855555555498</v>
      </c>
      <c r="Z178" s="266">
        <f t="shared" si="105"/>
        <v>0.63157855555555498</v>
      </c>
      <c r="AA178" s="266">
        <f t="shared" si="105"/>
        <v>0.63157855555555498</v>
      </c>
      <c r="AB178" s="266">
        <f t="shared" si="105"/>
        <v>0.63157855555555498</v>
      </c>
      <c r="AC178" s="266">
        <f t="shared" si="105"/>
        <v>0.63157855555555498</v>
      </c>
      <c r="AD178" s="266">
        <f t="shared" si="105"/>
        <v>0.63157855555555498</v>
      </c>
      <c r="AE178" s="266">
        <f t="shared" si="105"/>
        <v>0.63157855555555498</v>
      </c>
      <c r="AF178" s="266">
        <f t="shared" si="105"/>
        <v>0.63157855555555642</v>
      </c>
      <c r="AG178" s="266">
        <f t="shared" si="105"/>
        <v>0.63157855555555642</v>
      </c>
      <c r="AH178" s="266">
        <f t="shared" si="105"/>
        <v>0.63157855555555642</v>
      </c>
      <c r="AI178" s="266">
        <f t="shared" si="105"/>
        <v>0.63157855555555642</v>
      </c>
      <c r="AJ178" s="266">
        <f t="shared" si="105"/>
        <v>0.63157855555555642</v>
      </c>
      <c r="AK178" s="266">
        <f t="shared" si="105"/>
        <v>0.63157855555555642</v>
      </c>
      <c r="AL178" s="266">
        <f t="shared" si="105"/>
        <v>0.63157855555555642</v>
      </c>
      <c r="AM178" s="266">
        <f t="shared" si="105"/>
        <v>0.63157855555555642</v>
      </c>
      <c r="AN178" s="266">
        <f t="shared" si="105"/>
        <v>0.63157855555555642</v>
      </c>
      <c r="AO178" s="266">
        <f t="shared" si="105"/>
        <v>0.63157855555555642</v>
      </c>
      <c r="AP178" s="266">
        <f t="shared" si="105"/>
        <v>0.63157855555555642</v>
      </c>
      <c r="AQ178" s="266">
        <f t="shared" si="105"/>
        <v>0.63157855555555642</v>
      </c>
      <c r="AR178" s="266">
        <f t="shared" si="105"/>
        <v>0.63157855555555642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-0.68914980000000003</v>
      </c>
      <c r="M179" s="264">
        <f>$C$8-M75</f>
        <v>-0.41553913333333331</v>
      </c>
      <c r="N179" s="264">
        <f>$C$8-N75</f>
        <v>-0.41553913333333353</v>
      </c>
      <c r="O179" s="264"/>
      <c r="P179" s="264">
        <f t="shared" ref="P179:U179" si="106">$C$8-P75</f>
        <v>-0.30033908329942011</v>
      </c>
      <c r="Q179" s="264">
        <f t="shared" si="106"/>
        <v>-0.30033913333333356</v>
      </c>
      <c r="R179" s="264">
        <f t="shared" si="106"/>
        <v>0.2</v>
      </c>
      <c r="S179" s="264">
        <f t="shared" si="106"/>
        <v>-0.30033908329941966</v>
      </c>
      <c r="T179" s="264">
        <f t="shared" si="106"/>
        <v>-0.30033913333333312</v>
      </c>
      <c r="U179" s="264">
        <f t="shared" si="106"/>
        <v>-0.30033913333333312</v>
      </c>
      <c r="V179" s="264"/>
      <c r="W179" s="264">
        <f t="shared" ref="W179:AR179" si="107">$C$8-W75</f>
        <v>-0.1789470954386207</v>
      </c>
      <c r="X179" s="264">
        <f t="shared" si="107"/>
        <v>-0.17894713333333295</v>
      </c>
      <c r="Y179" s="264">
        <f t="shared" si="107"/>
        <v>-0.17894713333333295</v>
      </c>
      <c r="Z179" s="264">
        <f t="shared" si="107"/>
        <v>-0.17894713333333295</v>
      </c>
      <c r="AA179" s="264">
        <f t="shared" si="107"/>
        <v>-0.17894713333333295</v>
      </c>
      <c r="AB179" s="264">
        <f t="shared" si="107"/>
        <v>-0.17894713333333295</v>
      </c>
      <c r="AC179" s="264">
        <f t="shared" si="107"/>
        <v>-0.17894713333333295</v>
      </c>
      <c r="AD179" s="264">
        <f t="shared" si="107"/>
        <v>-0.17894713333333295</v>
      </c>
      <c r="AE179" s="264">
        <f t="shared" si="107"/>
        <v>-0.17894713333333295</v>
      </c>
      <c r="AF179" s="264">
        <f t="shared" si="107"/>
        <v>-0.17894713333333384</v>
      </c>
      <c r="AG179" s="264">
        <f t="shared" si="107"/>
        <v>-0.17894713333333384</v>
      </c>
      <c r="AH179" s="264">
        <f t="shared" si="107"/>
        <v>-0.17894713333333384</v>
      </c>
      <c r="AI179" s="264">
        <f t="shared" si="107"/>
        <v>-0.17894713333333384</v>
      </c>
      <c r="AJ179" s="264">
        <f t="shared" si="107"/>
        <v>-0.17894713333333384</v>
      </c>
      <c r="AK179" s="264">
        <f t="shared" si="107"/>
        <v>-0.17894713333333384</v>
      </c>
      <c r="AL179" s="264">
        <f t="shared" si="107"/>
        <v>-0.17894713333333384</v>
      </c>
      <c r="AM179" s="264">
        <f t="shared" si="107"/>
        <v>-0.17894713333333384</v>
      </c>
      <c r="AN179" s="264">
        <f t="shared" si="107"/>
        <v>-0.17894713333333384</v>
      </c>
      <c r="AO179" s="264">
        <f t="shared" si="107"/>
        <v>-0.17894713333333384</v>
      </c>
      <c r="AP179" s="264">
        <f t="shared" si="107"/>
        <v>-0.17894713333333384</v>
      </c>
      <c r="AQ179" s="264">
        <f t="shared" si="107"/>
        <v>-0.17894713333333384</v>
      </c>
      <c r="AR179" s="264">
        <f t="shared" si="107"/>
        <v>-0.17894713333333384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89.311089488125006</v>
      </c>
      <c r="M180" s="263">
        <f t="shared" ref="M180:AQ180" si="108">IF((L180+(M74-L74)*M179)&gt;100,100,L180+(M74-L74)*M179)</f>
        <v>88.895550354791666</v>
      </c>
      <c r="N180" s="263">
        <f t="shared" si="108"/>
        <v>88.480011221458327</v>
      </c>
      <c r="O180" s="263">
        <f t="shared" si="108"/>
        <v>88.480011221458327</v>
      </c>
      <c r="P180" s="263">
        <f t="shared" si="108"/>
        <v>88.179672138158907</v>
      </c>
      <c r="Q180" s="263">
        <f t="shared" si="108"/>
        <v>87.879333004825568</v>
      </c>
      <c r="R180" s="263">
        <f t="shared" si="108"/>
        <v>87.879333004825568</v>
      </c>
      <c r="S180" s="263">
        <f t="shared" si="108"/>
        <v>87.578993921526148</v>
      </c>
      <c r="T180" s="263">
        <f t="shared" si="108"/>
        <v>87.27865478819281</v>
      </c>
      <c r="U180" s="263">
        <f t="shared" si="108"/>
        <v>86.978315654859472</v>
      </c>
      <c r="V180" s="263">
        <f t="shared" si="108"/>
        <v>86.978315654859472</v>
      </c>
      <c r="W180" s="263">
        <f t="shared" si="108"/>
        <v>86.799368559420856</v>
      </c>
      <c r="X180" s="263">
        <f t="shared" si="108"/>
        <v>86.620421426087518</v>
      </c>
      <c r="Y180" s="263">
        <f t="shared" si="108"/>
        <v>86.441474292754179</v>
      </c>
      <c r="Z180" s="263">
        <f t="shared" si="108"/>
        <v>86.262527159420841</v>
      </c>
      <c r="AA180" s="263">
        <f t="shared" si="108"/>
        <v>86.083580026087503</v>
      </c>
      <c r="AB180" s="263">
        <f t="shared" si="108"/>
        <v>85.904632892754165</v>
      </c>
      <c r="AC180" s="263">
        <f t="shared" si="108"/>
        <v>85.725685759420827</v>
      </c>
      <c r="AD180" s="263">
        <f t="shared" si="108"/>
        <v>85.546738626087489</v>
      </c>
      <c r="AE180" s="263">
        <f t="shared" si="108"/>
        <v>85.367791492754151</v>
      </c>
      <c r="AF180" s="263">
        <f t="shared" si="108"/>
        <v>85.188844359420813</v>
      </c>
      <c r="AG180" s="263">
        <f t="shared" si="108"/>
        <v>85.009897226087475</v>
      </c>
      <c r="AH180" s="263">
        <f t="shared" si="108"/>
        <v>84.830950092754136</v>
      </c>
      <c r="AI180" s="263">
        <f t="shared" si="108"/>
        <v>84.652002959420798</v>
      </c>
      <c r="AJ180" s="263">
        <f t="shared" si="108"/>
        <v>84.47305582608746</v>
      </c>
      <c r="AK180" s="263">
        <f t="shared" si="108"/>
        <v>84.294108692754122</v>
      </c>
      <c r="AL180" s="263">
        <f t="shared" si="108"/>
        <v>84.115161559420784</v>
      </c>
      <c r="AM180" s="263">
        <f t="shared" si="108"/>
        <v>83.936214426087446</v>
      </c>
      <c r="AN180" s="263">
        <f t="shared" si="108"/>
        <v>83.757267292754108</v>
      </c>
      <c r="AO180" s="263">
        <f t="shared" si="108"/>
        <v>83.57832015942077</v>
      </c>
      <c r="AP180" s="263">
        <f t="shared" si="108"/>
        <v>83.399373026087432</v>
      </c>
      <c r="AQ180" s="263">
        <f t="shared" si="108"/>
        <v>83.220425892754093</v>
      </c>
      <c r="AR180" s="263">
        <f>IF((AQ180+(AR74-AQ74)*AR179)&gt;100,100,AQ180+(AR74-AQ74)*AR179)</f>
        <v>83.041478759420755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88.518083666666669</v>
      </c>
      <c r="M181" s="274">
        <f t="shared" ref="M181:AR181" si="109">L181-M178</f>
        <v>87.492185111111112</v>
      </c>
      <c r="N181" s="274">
        <f t="shared" si="109"/>
        <v>86.466286555555556</v>
      </c>
      <c r="O181" s="274">
        <f t="shared" si="109"/>
        <v>86.466286555555556</v>
      </c>
      <c r="P181" s="274">
        <f t="shared" si="109"/>
        <v>85.632388083389856</v>
      </c>
      <c r="Q181" s="274">
        <f t="shared" si="109"/>
        <v>84.798489527834306</v>
      </c>
      <c r="R181" s="274">
        <f t="shared" si="109"/>
        <v>84.798489527834306</v>
      </c>
      <c r="S181" s="274">
        <f t="shared" si="109"/>
        <v>83.964591055668606</v>
      </c>
      <c r="T181" s="274">
        <f t="shared" si="109"/>
        <v>83.130692500113057</v>
      </c>
      <c r="U181" s="274">
        <f t="shared" si="109"/>
        <v>82.296793944557507</v>
      </c>
      <c r="V181" s="274">
        <f t="shared" si="109"/>
        <v>82.296793944557507</v>
      </c>
      <c r="W181" s="274">
        <f t="shared" si="109"/>
        <v>81.665215452159799</v>
      </c>
      <c r="X181" s="274">
        <f t="shared" si="109"/>
        <v>81.03363689660425</v>
      </c>
      <c r="Y181" s="274">
        <f t="shared" si="109"/>
        <v>80.402058341048701</v>
      </c>
      <c r="Z181" s="274">
        <f t="shared" si="109"/>
        <v>79.770479785493151</v>
      </c>
      <c r="AA181" s="274">
        <f t="shared" si="109"/>
        <v>79.138901229937602</v>
      </c>
      <c r="AB181" s="274">
        <f t="shared" si="109"/>
        <v>78.507322674382053</v>
      </c>
      <c r="AC181" s="274">
        <f t="shared" si="109"/>
        <v>77.875744118826503</v>
      </c>
      <c r="AD181" s="274">
        <f t="shared" si="109"/>
        <v>77.244165563270954</v>
      </c>
      <c r="AE181" s="274">
        <f t="shared" si="109"/>
        <v>76.612587007715405</v>
      </c>
      <c r="AF181" s="274">
        <f t="shared" si="109"/>
        <v>75.981008452159841</v>
      </c>
      <c r="AG181" s="274">
        <f t="shared" si="109"/>
        <v>75.349429896604278</v>
      </c>
      <c r="AH181" s="274">
        <f t="shared" si="109"/>
        <v>74.717851341048714</v>
      </c>
      <c r="AI181" s="274">
        <f t="shared" si="109"/>
        <v>74.086272785493151</v>
      </c>
      <c r="AJ181" s="274">
        <f t="shared" si="109"/>
        <v>73.454694229937587</v>
      </c>
      <c r="AK181" s="274">
        <f t="shared" si="109"/>
        <v>72.823115674382024</v>
      </c>
      <c r="AL181" s="274">
        <f t="shared" si="109"/>
        <v>72.19153711882646</v>
      </c>
      <c r="AM181" s="274">
        <f t="shared" si="109"/>
        <v>71.559958563270897</v>
      </c>
      <c r="AN181" s="274">
        <f t="shared" si="109"/>
        <v>70.928380007715333</v>
      </c>
      <c r="AO181" s="274">
        <f t="shared" si="109"/>
        <v>70.296801452159769</v>
      </c>
      <c r="AP181" s="274">
        <f t="shared" si="109"/>
        <v>69.665222896604206</v>
      </c>
      <c r="AQ181" s="274">
        <f t="shared" si="109"/>
        <v>69.033644341048642</v>
      </c>
      <c r="AR181" s="274">
        <f t="shared" si="109"/>
        <v>68.402065785493079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0.18715855555555558</v>
      </c>
      <c r="M183" s="266">
        <f t="shared" ref="M183:BX183" si="110">M84*100/$C$5</f>
        <v>0.13160300000000005</v>
      </c>
      <c r="N183" s="266">
        <f t="shared" si="110"/>
        <v>0.13160300000000005</v>
      </c>
      <c r="O183" s="266"/>
      <c r="P183" s="266">
        <f t="shared" si="110"/>
        <v>0.13160298683970006</v>
      </c>
      <c r="Q183" s="266">
        <f t="shared" si="110"/>
        <v>0.13160300000000005</v>
      </c>
      <c r="R183" s="266"/>
      <c r="S183" s="266">
        <f t="shared" si="110"/>
        <v>0.13160298683969998</v>
      </c>
      <c r="T183" s="266">
        <f t="shared" si="110"/>
        <v>0.13160299999999997</v>
      </c>
      <c r="U183" s="266">
        <f>U84*100/$C$5</f>
        <v>0.13160299999999997</v>
      </c>
      <c r="V183" s="266"/>
      <c r="W183" s="266">
        <f t="shared" si="110"/>
        <v>0.13160298683970006</v>
      </c>
      <c r="X183" s="266">
        <f t="shared" si="110"/>
        <v>0.13160299999999997</v>
      </c>
      <c r="Y183" s="266">
        <f t="shared" si="110"/>
        <v>0.10280300000000002</v>
      </c>
      <c r="Z183" s="266">
        <f t="shared" si="110"/>
        <v>0.10280300000000002</v>
      </c>
      <c r="AA183" s="266">
        <f t="shared" si="110"/>
        <v>0.1028030000000002</v>
      </c>
      <c r="AB183" s="266">
        <f t="shared" si="110"/>
        <v>0.1028030000000002</v>
      </c>
      <c r="AC183" s="266">
        <f t="shared" si="110"/>
        <v>0.1028030000000002</v>
      </c>
      <c r="AD183" s="266">
        <f t="shared" si="110"/>
        <v>0.1028030000000002</v>
      </c>
      <c r="AE183" s="266">
        <f t="shared" si="110"/>
        <v>0.1028030000000002</v>
      </c>
      <c r="AF183" s="266">
        <f t="shared" si="110"/>
        <v>0.1028030000000002</v>
      </c>
      <c r="AG183" s="266">
        <f t="shared" si="110"/>
        <v>0.1028030000000002</v>
      </c>
      <c r="AH183" s="266">
        <f t="shared" si="110"/>
        <v>0.1028030000000002</v>
      </c>
      <c r="AI183" s="266">
        <f t="shared" si="110"/>
        <v>0.1028030000000002</v>
      </c>
      <c r="AJ183" s="266">
        <f t="shared" si="110"/>
        <v>0.1028030000000002</v>
      </c>
      <c r="AK183" s="266">
        <f t="shared" si="110"/>
        <v>0.1028030000000002</v>
      </c>
      <c r="AL183" s="266">
        <f t="shared" si="110"/>
        <v>0.1028030000000002</v>
      </c>
      <c r="AM183" s="266">
        <f t="shared" si="110"/>
        <v>0.1028030000000002</v>
      </c>
      <c r="AN183" s="266">
        <f t="shared" si="110"/>
        <v>0.1028030000000002</v>
      </c>
      <c r="AO183" s="266">
        <f t="shared" si="110"/>
        <v>0.1028030000000002</v>
      </c>
      <c r="AP183" s="266">
        <f t="shared" si="110"/>
        <v>0.1028030000000002</v>
      </c>
      <c r="AQ183" s="266">
        <f t="shared" si="110"/>
        <v>0.1028030000000002</v>
      </c>
      <c r="AR183" s="266">
        <f t="shared" si="110"/>
        <v>0.1028030000000002</v>
      </c>
      <c r="AS183" s="266">
        <f t="shared" si="110"/>
        <v>0.1028030000000002</v>
      </c>
      <c r="AT183" s="266">
        <f t="shared" si="110"/>
        <v>0.1028030000000002</v>
      </c>
      <c r="AU183" s="266">
        <f t="shared" si="110"/>
        <v>0.1028030000000002</v>
      </c>
      <c r="AV183" s="266">
        <f t="shared" si="110"/>
        <v>0.1028030000000002</v>
      </c>
      <c r="AW183" s="266">
        <f t="shared" si="110"/>
        <v>0.1028030000000002</v>
      </c>
      <c r="AX183" s="266">
        <f t="shared" si="110"/>
        <v>0.1028030000000002</v>
      </c>
      <c r="AY183" s="266">
        <f t="shared" si="110"/>
        <v>0.1028030000000002</v>
      </c>
      <c r="AZ183" s="266">
        <f t="shared" si="110"/>
        <v>0.1028030000000002</v>
      </c>
      <c r="BA183" s="266">
        <f t="shared" si="110"/>
        <v>0.1028030000000002</v>
      </c>
      <c r="BB183" s="266">
        <f t="shared" si="110"/>
        <v>0.1028030000000002</v>
      </c>
      <c r="BC183" s="266">
        <f t="shared" si="110"/>
        <v>0.1028030000000002</v>
      </c>
      <c r="BD183" s="266">
        <f t="shared" si="110"/>
        <v>0.1028030000000002</v>
      </c>
      <c r="BE183" s="266">
        <f t="shared" si="110"/>
        <v>0.1028030000000002</v>
      </c>
      <c r="BF183" s="266">
        <f t="shared" si="110"/>
        <v>0.1028030000000002</v>
      </c>
      <c r="BG183" s="266">
        <f t="shared" si="110"/>
        <v>0.1028030000000002</v>
      </c>
      <c r="BH183" s="266">
        <f t="shared" si="110"/>
        <v>0.1028030000000002</v>
      </c>
      <c r="BI183" s="266">
        <f t="shared" si="110"/>
        <v>0.1028030000000002</v>
      </c>
      <c r="BJ183" s="266">
        <f t="shared" si="110"/>
        <v>0.1028030000000002</v>
      </c>
      <c r="BK183" s="266">
        <f t="shared" si="110"/>
        <v>0.1028030000000002</v>
      </c>
      <c r="BL183" s="266">
        <f t="shared" si="110"/>
        <v>0.1028030000000002</v>
      </c>
      <c r="BM183" s="266">
        <f t="shared" si="110"/>
        <v>0.1028030000000002</v>
      </c>
      <c r="BN183" s="266">
        <f t="shared" si="110"/>
        <v>0.1028030000000002</v>
      </c>
      <c r="BO183" s="266">
        <f t="shared" si="110"/>
        <v>0.1028030000000002</v>
      </c>
      <c r="BP183" s="266">
        <f t="shared" si="110"/>
        <v>0.1028030000000002</v>
      </c>
      <c r="BQ183" s="266">
        <f t="shared" si="110"/>
        <v>0.1028030000000002</v>
      </c>
      <c r="BR183" s="266">
        <f t="shared" si="110"/>
        <v>0.1028030000000002</v>
      </c>
      <c r="BS183" s="266">
        <f t="shared" si="110"/>
        <v>0.1028030000000002</v>
      </c>
      <c r="BT183" s="266">
        <f t="shared" si="110"/>
        <v>0.1028030000000002</v>
      </c>
      <c r="BU183" s="266">
        <f t="shared" si="110"/>
        <v>0.1028030000000002</v>
      </c>
      <c r="BV183" s="266">
        <f t="shared" si="110"/>
        <v>0.1028030000000002</v>
      </c>
      <c r="BW183" s="266">
        <f t="shared" si="110"/>
        <v>0.1028030000000002</v>
      </c>
      <c r="BX183" s="266">
        <f t="shared" si="110"/>
        <v>0.1028030000000002</v>
      </c>
      <c r="BY183" s="266">
        <f t="shared" ref="BY183:CZ183" si="111">BY84*100/$C$5</f>
        <v>0.10280299999999946</v>
      </c>
      <c r="BZ183" s="266">
        <f t="shared" si="111"/>
        <v>0.10280299999999946</v>
      </c>
      <c r="CA183" s="266">
        <f t="shared" si="111"/>
        <v>0.10280299999999946</v>
      </c>
      <c r="CB183" s="266">
        <f t="shared" si="111"/>
        <v>0.10280299999999946</v>
      </c>
      <c r="CC183" s="266">
        <f t="shared" si="111"/>
        <v>0.10280299999999946</v>
      </c>
      <c r="CD183" s="266">
        <f t="shared" si="111"/>
        <v>0.10280299999999946</v>
      </c>
      <c r="CE183" s="266">
        <f t="shared" si="111"/>
        <v>0.10280299999999946</v>
      </c>
      <c r="CF183" s="266">
        <f t="shared" si="111"/>
        <v>0.10280299999999946</v>
      </c>
      <c r="CG183" s="266">
        <f t="shared" si="111"/>
        <v>0.10280299999999946</v>
      </c>
      <c r="CH183" s="266">
        <f t="shared" si="111"/>
        <v>0.10280299999999946</v>
      </c>
      <c r="CI183" s="266">
        <f t="shared" si="111"/>
        <v>0.10280299999999946</v>
      </c>
      <c r="CJ183" s="266">
        <f t="shared" si="111"/>
        <v>0.10280299999999946</v>
      </c>
      <c r="CK183" s="266">
        <f t="shared" si="111"/>
        <v>0.10280299999999946</v>
      </c>
      <c r="CL183" s="266">
        <f t="shared" si="111"/>
        <v>0.10280299999999946</v>
      </c>
      <c r="CM183" s="266">
        <f t="shared" si="111"/>
        <v>0.10280299999999946</v>
      </c>
      <c r="CN183" s="266">
        <f t="shared" si="111"/>
        <v>0.10280299999999946</v>
      </c>
      <c r="CO183" s="266">
        <f t="shared" si="111"/>
        <v>0.10280299999999946</v>
      </c>
      <c r="CP183" s="266">
        <f t="shared" si="111"/>
        <v>0.10280299999999946</v>
      </c>
      <c r="CQ183" s="266">
        <f t="shared" si="111"/>
        <v>0.10280299999999946</v>
      </c>
      <c r="CR183" s="266">
        <f t="shared" si="111"/>
        <v>0.10280299999999946</v>
      </c>
      <c r="CS183" s="266">
        <f t="shared" si="111"/>
        <v>0.10280299999999946</v>
      </c>
      <c r="CT183" s="266">
        <f t="shared" si="111"/>
        <v>0.10280299999999946</v>
      </c>
      <c r="CU183" s="266">
        <f t="shared" si="111"/>
        <v>0.10280299999999946</v>
      </c>
      <c r="CV183" s="266">
        <f t="shared" si="111"/>
        <v>0.10280299999999946</v>
      </c>
      <c r="CW183" s="266">
        <f t="shared" si="111"/>
        <v>0.10280299999999946</v>
      </c>
      <c r="CX183" s="266">
        <f t="shared" si="111"/>
        <v>0.10280299999999946</v>
      </c>
      <c r="CY183" s="266">
        <f t="shared" si="111"/>
        <v>0.10280299999999946</v>
      </c>
      <c r="CZ183" s="272">
        <f t="shared" si="111"/>
        <v>0.10280299999999946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8.7704866666666659E-2</v>
      </c>
      <c r="M184" s="264">
        <f>$C$8-M84</f>
        <v>0.12103819999999998</v>
      </c>
      <c r="N184" s="264">
        <f>$C$8-N84</f>
        <v>0.12103819999999998</v>
      </c>
      <c r="O184" s="264"/>
      <c r="P184" s="264">
        <f>$C$8-P84</f>
        <v>0.12103820789617997</v>
      </c>
      <c r="Q184" s="264">
        <f>$C$8-Q84</f>
        <v>0.12103819999999998</v>
      </c>
      <c r="R184" s="264"/>
      <c r="S184" s="264">
        <f>$C$8-S84</f>
        <v>0.12103820789618003</v>
      </c>
      <c r="T184" s="264">
        <f>$C$8-T84</f>
        <v>0.12103820000000004</v>
      </c>
      <c r="U184" s="264">
        <f>$C$8-U84</f>
        <v>0.12103820000000004</v>
      </c>
      <c r="V184" s="264"/>
      <c r="W184" s="264">
        <f t="shared" ref="W184:CH184" si="112">$C$8-W84</f>
        <v>0.12103820789617997</v>
      </c>
      <c r="X184" s="264">
        <f t="shared" si="112"/>
        <v>0.12103820000000004</v>
      </c>
      <c r="Y184" s="264">
        <f t="shared" si="112"/>
        <v>0.1383182</v>
      </c>
      <c r="Z184" s="264">
        <f t="shared" si="112"/>
        <v>0.1383182</v>
      </c>
      <c r="AA184" s="264">
        <f t="shared" si="112"/>
        <v>0.13831819999999989</v>
      </c>
      <c r="AB184" s="264">
        <f t="shared" si="112"/>
        <v>0.13831819999999989</v>
      </c>
      <c r="AC184" s="264">
        <f t="shared" si="112"/>
        <v>0.13831819999999989</v>
      </c>
      <c r="AD184" s="264">
        <f t="shared" si="112"/>
        <v>0.13831819999999989</v>
      </c>
      <c r="AE184" s="264">
        <f t="shared" si="112"/>
        <v>0.13831819999999989</v>
      </c>
      <c r="AF184" s="264">
        <f t="shared" si="112"/>
        <v>0.13831819999999989</v>
      </c>
      <c r="AG184" s="264">
        <f t="shared" si="112"/>
        <v>0.13831819999999989</v>
      </c>
      <c r="AH184" s="264">
        <f t="shared" si="112"/>
        <v>0.13831819999999989</v>
      </c>
      <c r="AI184" s="264">
        <f t="shared" si="112"/>
        <v>0.13831819999999989</v>
      </c>
      <c r="AJ184" s="264">
        <f t="shared" si="112"/>
        <v>0.13831819999999989</v>
      </c>
      <c r="AK184" s="264">
        <f t="shared" si="112"/>
        <v>0.13831819999999989</v>
      </c>
      <c r="AL184" s="264">
        <f t="shared" si="112"/>
        <v>0.13831819999999989</v>
      </c>
      <c r="AM184" s="264">
        <f t="shared" si="112"/>
        <v>0.13831819999999989</v>
      </c>
      <c r="AN184" s="264">
        <f t="shared" si="112"/>
        <v>0.13831819999999989</v>
      </c>
      <c r="AO184" s="264">
        <f t="shared" si="112"/>
        <v>0.13831819999999989</v>
      </c>
      <c r="AP184" s="264">
        <f t="shared" si="112"/>
        <v>0.13831819999999989</v>
      </c>
      <c r="AQ184" s="264">
        <f t="shared" si="112"/>
        <v>0.13831819999999989</v>
      </c>
      <c r="AR184" s="264">
        <f t="shared" si="112"/>
        <v>0.13831819999999989</v>
      </c>
      <c r="AS184" s="264">
        <f t="shared" si="112"/>
        <v>0.13831819999999989</v>
      </c>
      <c r="AT184" s="264">
        <f t="shared" si="112"/>
        <v>0.13831819999999989</v>
      </c>
      <c r="AU184" s="264">
        <f t="shared" si="112"/>
        <v>0.13831819999999989</v>
      </c>
      <c r="AV184" s="264">
        <f t="shared" si="112"/>
        <v>0.13831819999999989</v>
      </c>
      <c r="AW184" s="264">
        <f t="shared" si="112"/>
        <v>0.13831819999999989</v>
      </c>
      <c r="AX184" s="264">
        <f t="shared" si="112"/>
        <v>0.13831819999999989</v>
      </c>
      <c r="AY184" s="264">
        <f t="shared" si="112"/>
        <v>0.13831819999999989</v>
      </c>
      <c r="AZ184" s="264">
        <f t="shared" si="112"/>
        <v>0.13831819999999989</v>
      </c>
      <c r="BA184" s="264">
        <f t="shared" si="112"/>
        <v>0.13831819999999989</v>
      </c>
      <c r="BB184" s="264">
        <f t="shared" si="112"/>
        <v>0.13831819999999989</v>
      </c>
      <c r="BC184" s="264">
        <f t="shared" si="112"/>
        <v>0.13831819999999989</v>
      </c>
      <c r="BD184" s="264">
        <f t="shared" si="112"/>
        <v>0.13831819999999989</v>
      </c>
      <c r="BE184" s="264">
        <f t="shared" si="112"/>
        <v>0.13831819999999989</v>
      </c>
      <c r="BF184" s="264">
        <f t="shared" si="112"/>
        <v>0.13831819999999989</v>
      </c>
      <c r="BG184" s="264">
        <f t="shared" si="112"/>
        <v>0.13831819999999989</v>
      </c>
      <c r="BH184" s="264">
        <f t="shared" si="112"/>
        <v>0.13831819999999989</v>
      </c>
      <c r="BI184" s="264">
        <f t="shared" si="112"/>
        <v>0.13831819999999989</v>
      </c>
      <c r="BJ184" s="264">
        <f t="shared" si="112"/>
        <v>0.13831819999999989</v>
      </c>
      <c r="BK184" s="264">
        <f t="shared" si="112"/>
        <v>0.13831819999999989</v>
      </c>
      <c r="BL184" s="264">
        <f t="shared" si="112"/>
        <v>0.13831819999999989</v>
      </c>
      <c r="BM184" s="264">
        <f t="shared" si="112"/>
        <v>0.13831819999999989</v>
      </c>
      <c r="BN184" s="264">
        <f t="shared" si="112"/>
        <v>0.13831819999999989</v>
      </c>
      <c r="BO184" s="264">
        <f t="shared" si="112"/>
        <v>0.13831819999999989</v>
      </c>
      <c r="BP184" s="264">
        <f t="shared" si="112"/>
        <v>0.13831819999999989</v>
      </c>
      <c r="BQ184" s="264">
        <f t="shared" si="112"/>
        <v>0.13831819999999989</v>
      </c>
      <c r="BR184" s="264">
        <f t="shared" si="112"/>
        <v>0.13831819999999989</v>
      </c>
      <c r="BS184" s="264">
        <f t="shared" si="112"/>
        <v>0.13831819999999989</v>
      </c>
      <c r="BT184" s="264">
        <f t="shared" si="112"/>
        <v>0.13831819999999989</v>
      </c>
      <c r="BU184" s="264">
        <f t="shared" si="112"/>
        <v>0.13831819999999989</v>
      </c>
      <c r="BV184" s="264">
        <f t="shared" si="112"/>
        <v>0.13831819999999989</v>
      </c>
      <c r="BW184" s="264">
        <f t="shared" si="112"/>
        <v>0.13831819999999989</v>
      </c>
      <c r="BX184" s="264">
        <f t="shared" si="112"/>
        <v>0.13831819999999989</v>
      </c>
      <c r="BY184" s="264">
        <f t="shared" si="112"/>
        <v>0.13831820000000034</v>
      </c>
      <c r="BZ184" s="264">
        <f t="shared" si="112"/>
        <v>0.13831820000000034</v>
      </c>
      <c r="CA184" s="264">
        <f t="shared" si="112"/>
        <v>0.13831820000000034</v>
      </c>
      <c r="CB184" s="264">
        <f t="shared" si="112"/>
        <v>0.13831820000000034</v>
      </c>
      <c r="CC184" s="264">
        <f t="shared" si="112"/>
        <v>0.13831820000000034</v>
      </c>
      <c r="CD184" s="264">
        <f t="shared" si="112"/>
        <v>0.13831820000000034</v>
      </c>
      <c r="CE184" s="264">
        <f t="shared" si="112"/>
        <v>0.13831820000000034</v>
      </c>
      <c r="CF184" s="264">
        <f t="shared" si="112"/>
        <v>0.13831820000000034</v>
      </c>
      <c r="CG184" s="264">
        <f t="shared" si="112"/>
        <v>0.13831820000000034</v>
      </c>
      <c r="CH184" s="264">
        <f t="shared" si="112"/>
        <v>0.13831820000000034</v>
      </c>
      <c r="CI184" s="264">
        <f t="shared" ref="CI184:CZ184" si="113">$C$8-CI84</f>
        <v>0.13831820000000034</v>
      </c>
      <c r="CJ184" s="264">
        <f t="shared" si="113"/>
        <v>0.13831820000000034</v>
      </c>
      <c r="CK184" s="264">
        <f t="shared" si="113"/>
        <v>0.13831820000000034</v>
      </c>
      <c r="CL184" s="264">
        <f t="shared" si="113"/>
        <v>0.13831820000000034</v>
      </c>
      <c r="CM184" s="264">
        <f t="shared" si="113"/>
        <v>0.13831820000000034</v>
      </c>
      <c r="CN184" s="264">
        <f t="shared" si="113"/>
        <v>0.13831820000000034</v>
      </c>
      <c r="CO184" s="264">
        <f t="shared" si="113"/>
        <v>0.13831820000000034</v>
      </c>
      <c r="CP184" s="264">
        <f t="shared" si="113"/>
        <v>0.13831820000000034</v>
      </c>
      <c r="CQ184" s="264">
        <f t="shared" si="113"/>
        <v>0.13831820000000034</v>
      </c>
      <c r="CR184" s="264">
        <f t="shared" si="113"/>
        <v>0.13831820000000034</v>
      </c>
      <c r="CS184" s="264">
        <f t="shared" si="113"/>
        <v>0.13831820000000034</v>
      </c>
      <c r="CT184" s="264">
        <f t="shared" si="113"/>
        <v>0.13831820000000034</v>
      </c>
      <c r="CU184" s="264">
        <f t="shared" si="113"/>
        <v>0.13831820000000034</v>
      </c>
      <c r="CV184" s="264">
        <f t="shared" si="113"/>
        <v>0.13831820000000034</v>
      </c>
      <c r="CW184" s="264">
        <f t="shared" si="113"/>
        <v>0.13831820000000034</v>
      </c>
      <c r="CX184" s="264">
        <f t="shared" si="113"/>
        <v>0.13831820000000034</v>
      </c>
      <c r="CY184" s="264">
        <f t="shared" si="113"/>
        <v>0.13831820000000034</v>
      </c>
      <c r="CZ184" s="273">
        <f t="shared" si="113"/>
        <v>0.13831820000000034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90.058469911111118</v>
      </c>
      <c r="M185" s="263">
        <f>IF((L185+(M83-F83)*M184)&gt;95,95,L185+(M83-L83)*M184)</f>
        <v>90.179508111111119</v>
      </c>
      <c r="N185" s="263">
        <f>IF((M185+(N83-G83)*N184)&gt;95,95,M185+(N83-M83)*N184)</f>
        <v>90.30054631111112</v>
      </c>
      <c r="O185" s="263">
        <f>IF((N185+(O83-H83)*O184)&gt;95,95,N185+(O83-N83)*O184)</f>
        <v>90.30054631111112</v>
      </c>
      <c r="P185" s="263">
        <f>IF((O185+(P83-I83)*P184)&gt;95,95,O185+(P83-O83)*P184)</f>
        <v>90.421584506903486</v>
      </c>
      <c r="Q185" s="263">
        <f t="shared" ref="Q185:CB185" si="114">IF((P185+(Q83-J83)*Q184)&gt;95,95,P185+(Q83-P83)*Q184)</f>
        <v>90.542622706903487</v>
      </c>
      <c r="R185" s="263">
        <f t="shared" si="114"/>
        <v>90.542622706903487</v>
      </c>
      <c r="S185" s="263">
        <f t="shared" si="114"/>
        <v>90.663660902695852</v>
      </c>
      <c r="T185" s="263">
        <f t="shared" si="114"/>
        <v>90.784699102695853</v>
      </c>
      <c r="U185" s="263">
        <f t="shared" si="114"/>
        <v>90.905737302695854</v>
      </c>
      <c r="V185" s="263">
        <f t="shared" si="114"/>
        <v>90.905737302695854</v>
      </c>
      <c r="W185" s="263">
        <f t="shared" si="114"/>
        <v>91.02677549848822</v>
      </c>
      <c r="X185" s="263">
        <f t="shared" si="114"/>
        <v>91.147813698488221</v>
      </c>
      <c r="Y185" s="263">
        <f t="shared" si="114"/>
        <v>91.286131898488222</v>
      </c>
      <c r="Z185" s="263">
        <f t="shared" si="114"/>
        <v>91.424450098488222</v>
      </c>
      <c r="AA185" s="263">
        <f t="shared" si="114"/>
        <v>91.562768298488223</v>
      </c>
      <c r="AB185" s="263">
        <f t="shared" si="114"/>
        <v>91.701086498488223</v>
      </c>
      <c r="AC185" s="263">
        <f t="shared" si="114"/>
        <v>91.839404698488224</v>
      </c>
      <c r="AD185" s="263">
        <f t="shared" si="114"/>
        <v>91.977722898488224</v>
      </c>
      <c r="AE185" s="263">
        <f t="shared" si="114"/>
        <v>92.116041098488225</v>
      </c>
      <c r="AF185" s="263">
        <f t="shared" si="114"/>
        <v>92.254359298488225</v>
      </c>
      <c r="AG185" s="263">
        <f t="shared" si="114"/>
        <v>92.392677498488226</v>
      </c>
      <c r="AH185" s="263">
        <f t="shared" si="114"/>
        <v>92.530995698488226</v>
      </c>
      <c r="AI185" s="263">
        <f t="shared" si="114"/>
        <v>92.669313898488227</v>
      </c>
      <c r="AJ185" s="263">
        <f t="shared" si="114"/>
        <v>92.807632098488227</v>
      </c>
      <c r="AK185" s="263">
        <f t="shared" si="114"/>
        <v>92.945950298488228</v>
      </c>
      <c r="AL185" s="263">
        <f t="shared" si="114"/>
        <v>93.084268498488228</v>
      </c>
      <c r="AM185" s="263">
        <f t="shared" si="114"/>
        <v>93.222586698488229</v>
      </c>
      <c r="AN185" s="263">
        <f t="shared" si="114"/>
        <v>93.360904898488229</v>
      </c>
      <c r="AO185" s="263">
        <f t="shared" si="114"/>
        <v>93.49922309848823</v>
      </c>
      <c r="AP185" s="263">
        <f t="shared" si="114"/>
        <v>93.63754129848823</v>
      </c>
      <c r="AQ185" s="263">
        <f t="shared" si="114"/>
        <v>93.775859498488231</v>
      </c>
      <c r="AR185" s="263">
        <f t="shared" si="114"/>
        <v>93.914177698488231</v>
      </c>
      <c r="AS185" s="263">
        <f t="shared" si="114"/>
        <v>94.052495898488232</v>
      </c>
      <c r="AT185" s="263">
        <f t="shared" si="114"/>
        <v>95</v>
      </c>
      <c r="AU185" s="263">
        <f t="shared" si="114"/>
        <v>95</v>
      </c>
      <c r="AV185" s="263">
        <f t="shared" si="114"/>
        <v>95</v>
      </c>
      <c r="AW185" s="263">
        <f t="shared" si="114"/>
        <v>95</v>
      </c>
      <c r="AX185" s="263">
        <f t="shared" si="114"/>
        <v>95</v>
      </c>
      <c r="AY185" s="263">
        <f t="shared" si="114"/>
        <v>95</v>
      </c>
      <c r="AZ185" s="263">
        <f t="shared" si="114"/>
        <v>95</v>
      </c>
      <c r="BA185" s="263">
        <f t="shared" si="114"/>
        <v>95</v>
      </c>
      <c r="BB185" s="263">
        <f t="shared" si="114"/>
        <v>95</v>
      </c>
      <c r="BC185" s="263">
        <f t="shared" si="114"/>
        <v>95</v>
      </c>
      <c r="BD185" s="263">
        <f t="shared" si="114"/>
        <v>95</v>
      </c>
      <c r="BE185" s="263">
        <f t="shared" si="114"/>
        <v>95</v>
      </c>
      <c r="BF185" s="263">
        <f t="shared" si="114"/>
        <v>95</v>
      </c>
      <c r="BG185" s="263">
        <f t="shared" si="114"/>
        <v>95</v>
      </c>
      <c r="BH185" s="263">
        <f t="shared" si="114"/>
        <v>95</v>
      </c>
      <c r="BI185" s="263">
        <f t="shared" si="114"/>
        <v>95</v>
      </c>
      <c r="BJ185" s="263">
        <f t="shared" si="114"/>
        <v>95</v>
      </c>
      <c r="BK185" s="263">
        <f t="shared" si="114"/>
        <v>95</v>
      </c>
      <c r="BL185" s="263">
        <f t="shared" si="114"/>
        <v>95</v>
      </c>
      <c r="BM185" s="263">
        <f t="shared" si="114"/>
        <v>95</v>
      </c>
      <c r="BN185" s="263">
        <f t="shared" si="114"/>
        <v>95</v>
      </c>
      <c r="BO185" s="263">
        <f t="shared" si="114"/>
        <v>95</v>
      </c>
      <c r="BP185" s="263">
        <f t="shared" si="114"/>
        <v>95</v>
      </c>
      <c r="BQ185" s="263">
        <f t="shared" si="114"/>
        <v>95</v>
      </c>
      <c r="BR185" s="263">
        <f t="shared" si="114"/>
        <v>95</v>
      </c>
      <c r="BS185" s="263">
        <f t="shared" si="114"/>
        <v>95</v>
      </c>
      <c r="BT185" s="263">
        <f t="shared" si="114"/>
        <v>95</v>
      </c>
      <c r="BU185" s="263">
        <f t="shared" si="114"/>
        <v>95</v>
      </c>
      <c r="BV185" s="263">
        <f t="shared" si="114"/>
        <v>95</v>
      </c>
      <c r="BW185" s="263">
        <f t="shared" si="114"/>
        <v>95</v>
      </c>
      <c r="BX185" s="263">
        <f t="shared" si="114"/>
        <v>95</v>
      </c>
      <c r="BY185" s="263">
        <f t="shared" si="114"/>
        <v>95</v>
      </c>
      <c r="BZ185" s="263">
        <f t="shared" si="114"/>
        <v>95</v>
      </c>
      <c r="CA185" s="263">
        <f t="shared" si="114"/>
        <v>95</v>
      </c>
      <c r="CB185" s="263">
        <f t="shared" si="114"/>
        <v>95</v>
      </c>
      <c r="CC185" s="263">
        <f t="shared" ref="CC185:CZ185" si="115">IF((CB185+(CC83-BV83)*CC184)&gt;95,95,CB185+(CC83-CB83)*CC184)</f>
        <v>95</v>
      </c>
      <c r="CD185" s="263">
        <f t="shared" si="115"/>
        <v>95</v>
      </c>
      <c r="CE185" s="263">
        <f t="shared" si="115"/>
        <v>95</v>
      </c>
      <c r="CF185" s="263">
        <f t="shared" si="115"/>
        <v>95</v>
      </c>
      <c r="CG185" s="263">
        <f t="shared" si="115"/>
        <v>95</v>
      </c>
      <c r="CH185" s="263">
        <f t="shared" si="115"/>
        <v>95</v>
      </c>
      <c r="CI185" s="263">
        <f t="shared" si="115"/>
        <v>95</v>
      </c>
      <c r="CJ185" s="263">
        <f t="shared" si="115"/>
        <v>95</v>
      </c>
      <c r="CK185" s="263">
        <f t="shared" si="115"/>
        <v>95</v>
      </c>
      <c r="CL185" s="263">
        <f t="shared" si="115"/>
        <v>95</v>
      </c>
      <c r="CM185" s="263">
        <f t="shared" si="115"/>
        <v>95</v>
      </c>
      <c r="CN185" s="263">
        <f t="shared" si="115"/>
        <v>95</v>
      </c>
      <c r="CO185" s="263">
        <f t="shared" si="115"/>
        <v>95</v>
      </c>
      <c r="CP185" s="263">
        <f t="shared" si="115"/>
        <v>95</v>
      </c>
      <c r="CQ185" s="263">
        <f t="shared" si="115"/>
        <v>95</v>
      </c>
      <c r="CR185" s="263">
        <f t="shared" si="115"/>
        <v>95</v>
      </c>
      <c r="CS185" s="263">
        <f t="shared" si="115"/>
        <v>95</v>
      </c>
      <c r="CT185" s="263">
        <f t="shared" si="115"/>
        <v>95</v>
      </c>
      <c r="CU185" s="263">
        <f t="shared" si="115"/>
        <v>95</v>
      </c>
      <c r="CV185" s="263">
        <f t="shared" si="115"/>
        <v>95</v>
      </c>
      <c r="CW185" s="263">
        <f t="shared" si="115"/>
        <v>95</v>
      </c>
      <c r="CX185" s="263">
        <f t="shared" si="115"/>
        <v>95</v>
      </c>
      <c r="CY185" s="263">
        <f t="shared" si="115"/>
        <v>95</v>
      </c>
      <c r="CZ185" s="263">
        <f t="shared" si="115"/>
        <v>95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89.812841444444445</v>
      </c>
      <c r="M186" s="274">
        <f>L186-M183</f>
        <v>89.681238444444446</v>
      </c>
      <c r="N186" s="274">
        <f t="shared" ref="N186:BY186" si="116">M186-N183</f>
        <v>89.549635444444448</v>
      </c>
      <c r="O186" s="274">
        <f t="shared" si="116"/>
        <v>89.549635444444448</v>
      </c>
      <c r="P186" s="274">
        <f t="shared" si="116"/>
        <v>89.418032457604752</v>
      </c>
      <c r="Q186" s="274">
        <f t="shared" si="116"/>
        <v>89.286429457604754</v>
      </c>
      <c r="R186" s="274">
        <f t="shared" si="116"/>
        <v>89.286429457604754</v>
      </c>
      <c r="S186" s="274">
        <f t="shared" si="116"/>
        <v>89.154826470765059</v>
      </c>
      <c r="T186" s="274">
        <f t="shared" si="116"/>
        <v>89.02322347076506</v>
      </c>
      <c r="U186" s="274">
        <f t="shared" si="116"/>
        <v>88.891620470765062</v>
      </c>
      <c r="V186" s="274">
        <f t="shared" si="116"/>
        <v>88.891620470765062</v>
      </c>
      <c r="W186" s="274">
        <f t="shared" si="116"/>
        <v>88.760017483925367</v>
      </c>
      <c r="X186" s="274">
        <f t="shared" si="116"/>
        <v>88.628414483925368</v>
      </c>
      <c r="Y186" s="274">
        <f t="shared" si="116"/>
        <v>88.525611483925374</v>
      </c>
      <c r="Z186" s="274">
        <f t="shared" si="116"/>
        <v>88.42280848392538</v>
      </c>
      <c r="AA186" s="274">
        <f t="shared" si="116"/>
        <v>88.320005483925385</v>
      </c>
      <c r="AB186" s="274">
        <f t="shared" si="116"/>
        <v>88.217202483925391</v>
      </c>
      <c r="AC186" s="274">
        <f t="shared" si="116"/>
        <v>88.114399483925396</v>
      </c>
      <c r="AD186" s="274">
        <f t="shared" si="116"/>
        <v>88.011596483925402</v>
      </c>
      <c r="AE186" s="274">
        <f t="shared" si="116"/>
        <v>87.908793483925407</v>
      </c>
      <c r="AF186" s="274">
        <f t="shared" si="116"/>
        <v>87.805990483925413</v>
      </c>
      <c r="AG186" s="274">
        <f t="shared" si="116"/>
        <v>87.703187483925419</v>
      </c>
      <c r="AH186" s="274">
        <f t="shared" si="116"/>
        <v>87.600384483925424</v>
      </c>
      <c r="AI186" s="274">
        <f t="shared" si="116"/>
        <v>87.49758148392543</v>
      </c>
      <c r="AJ186" s="274">
        <f t="shared" si="116"/>
        <v>87.394778483925435</v>
      </c>
      <c r="AK186" s="274">
        <f t="shared" si="116"/>
        <v>87.291975483925441</v>
      </c>
      <c r="AL186" s="274">
        <f t="shared" si="116"/>
        <v>87.189172483925446</v>
      </c>
      <c r="AM186" s="274">
        <f t="shared" si="116"/>
        <v>87.086369483925452</v>
      </c>
      <c r="AN186" s="274">
        <f t="shared" si="116"/>
        <v>86.983566483925458</v>
      </c>
      <c r="AO186" s="274">
        <f t="shared" si="116"/>
        <v>86.880763483925463</v>
      </c>
      <c r="AP186" s="274">
        <f t="shared" si="116"/>
        <v>86.777960483925469</v>
      </c>
      <c r="AQ186" s="274">
        <f t="shared" si="116"/>
        <v>86.675157483925474</v>
      </c>
      <c r="AR186" s="274">
        <f t="shared" si="116"/>
        <v>86.57235448392548</v>
      </c>
      <c r="AS186" s="274">
        <f t="shared" si="116"/>
        <v>86.469551483925486</v>
      </c>
      <c r="AT186" s="274">
        <f t="shared" si="116"/>
        <v>86.366748483925491</v>
      </c>
      <c r="AU186" s="274">
        <f t="shared" si="116"/>
        <v>86.263945483925497</v>
      </c>
      <c r="AV186" s="274">
        <f t="shared" si="116"/>
        <v>86.161142483925502</v>
      </c>
      <c r="AW186" s="274">
        <f t="shared" si="116"/>
        <v>86.058339483925508</v>
      </c>
      <c r="AX186" s="274">
        <f t="shared" si="116"/>
        <v>85.955536483925513</v>
      </c>
      <c r="AY186" s="274">
        <f t="shared" si="116"/>
        <v>85.852733483925519</v>
      </c>
      <c r="AZ186" s="274">
        <f t="shared" si="116"/>
        <v>85.749930483925525</v>
      </c>
      <c r="BA186" s="274">
        <f t="shared" si="116"/>
        <v>85.64712748392553</v>
      </c>
      <c r="BB186" s="274">
        <f t="shared" si="116"/>
        <v>85.544324483925536</v>
      </c>
      <c r="BC186" s="274">
        <f t="shared" si="116"/>
        <v>85.441521483925541</v>
      </c>
      <c r="BD186" s="274">
        <f t="shared" si="116"/>
        <v>85.338718483925547</v>
      </c>
      <c r="BE186" s="274">
        <f t="shared" si="116"/>
        <v>85.235915483925552</v>
      </c>
      <c r="BF186" s="274">
        <f t="shared" si="116"/>
        <v>85.133112483925558</v>
      </c>
      <c r="BG186" s="274">
        <f t="shared" si="116"/>
        <v>85.030309483925564</v>
      </c>
      <c r="BH186" s="274">
        <f t="shared" si="116"/>
        <v>84.927506483925569</v>
      </c>
      <c r="BI186" s="274">
        <f t="shared" si="116"/>
        <v>84.824703483925575</v>
      </c>
      <c r="BJ186" s="274">
        <f t="shared" si="116"/>
        <v>84.72190048392558</v>
      </c>
      <c r="BK186" s="274">
        <f t="shared" si="116"/>
        <v>84.619097483925586</v>
      </c>
      <c r="BL186" s="274">
        <f t="shared" si="116"/>
        <v>84.516294483925591</v>
      </c>
      <c r="BM186" s="274">
        <f t="shared" si="116"/>
        <v>84.413491483925597</v>
      </c>
      <c r="BN186" s="274">
        <f t="shared" si="116"/>
        <v>84.310688483925603</v>
      </c>
      <c r="BO186" s="274">
        <f t="shared" si="116"/>
        <v>84.207885483925608</v>
      </c>
      <c r="BP186" s="274">
        <f t="shared" si="116"/>
        <v>84.105082483925614</v>
      </c>
      <c r="BQ186" s="274">
        <f t="shared" si="116"/>
        <v>84.002279483925619</v>
      </c>
      <c r="BR186" s="274">
        <f t="shared" si="116"/>
        <v>83.899476483925625</v>
      </c>
      <c r="BS186" s="274">
        <f t="shared" si="116"/>
        <v>83.79667348392563</v>
      </c>
      <c r="BT186" s="274">
        <f t="shared" si="116"/>
        <v>83.693870483925636</v>
      </c>
      <c r="BU186" s="274">
        <f t="shared" si="116"/>
        <v>83.591067483925642</v>
      </c>
      <c r="BV186" s="274">
        <f t="shared" si="116"/>
        <v>83.488264483925647</v>
      </c>
      <c r="BW186" s="274">
        <f t="shared" si="116"/>
        <v>83.385461483925653</v>
      </c>
      <c r="BX186" s="274">
        <f t="shared" si="116"/>
        <v>83.282658483925658</v>
      </c>
      <c r="BY186" s="274">
        <f t="shared" si="116"/>
        <v>83.179855483925664</v>
      </c>
      <c r="BZ186" s="274">
        <f t="shared" ref="BZ186:CZ186" si="117">BY186-BZ183</f>
        <v>83.077052483925669</v>
      </c>
      <c r="CA186" s="274">
        <f t="shared" si="117"/>
        <v>82.974249483925675</v>
      </c>
      <c r="CB186" s="274">
        <f t="shared" si="117"/>
        <v>82.871446483925681</v>
      </c>
      <c r="CC186" s="274">
        <f t="shared" si="117"/>
        <v>82.768643483925686</v>
      </c>
      <c r="CD186" s="274">
        <f t="shared" si="117"/>
        <v>82.665840483925692</v>
      </c>
      <c r="CE186" s="274">
        <f t="shared" si="117"/>
        <v>82.563037483925697</v>
      </c>
      <c r="CF186" s="274">
        <f t="shared" si="117"/>
        <v>82.460234483925703</v>
      </c>
      <c r="CG186" s="274">
        <f t="shared" si="117"/>
        <v>82.357431483925708</v>
      </c>
      <c r="CH186" s="274">
        <f t="shared" si="117"/>
        <v>82.254628483925714</v>
      </c>
      <c r="CI186" s="274">
        <f t="shared" si="117"/>
        <v>82.15182548392572</v>
      </c>
      <c r="CJ186" s="274">
        <f t="shared" si="117"/>
        <v>82.049022483925725</v>
      </c>
      <c r="CK186" s="274">
        <f t="shared" si="117"/>
        <v>81.946219483925731</v>
      </c>
      <c r="CL186" s="274">
        <f t="shared" si="117"/>
        <v>81.843416483925736</v>
      </c>
      <c r="CM186" s="274">
        <f t="shared" si="117"/>
        <v>81.740613483925742</v>
      </c>
      <c r="CN186" s="274">
        <f t="shared" si="117"/>
        <v>81.637810483925747</v>
      </c>
      <c r="CO186" s="274">
        <f t="shared" si="117"/>
        <v>81.535007483925753</v>
      </c>
      <c r="CP186" s="274">
        <f t="shared" si="117"/>
        <v>81.432204483925759</v>
      </c>
      <c r="CQ186" s="274">
        <f t="shared" si="117"/>
        <v>81.329401483925764</v>
      </c>
      <c r="CR186" s="274">
        <f t="shared" si="117"/>
        <v>81.22659848392577</v>
      </c>
      <c r="CS186" s="274">
        <f t="shared" si="117"/>
        <v>81.123795483925775</v>
      </c>
      <c r="CT186" s="274">
        <f t="shared" si="117"/>
        <v>81.020992483925781</v>
      </c>
      <c r="CU186" s="274">
        <f t="shared" si="117"/>
        <v>80.918189483925786</v>
      </c>
      <c r="CV186" s="274">
        <f t="shared" si="117"/>
        <v>80.815386483925792</v>
      </c>
      <c r="CW186" s="274">
        <f t="shared" si="117"/>
        <v>80.712583483925798</v>
      </c>
      <c r="CX186" s="274">
        <f t="shared" si="117"/>
        <v>80.609780483925803</v>
      </c>
      <c r="CY186" s="274">
        <f t="shared" si="117"/>
        <v>80.506977483925809</v>
      </c>
      <c r="CZ186" s="275">
        <f t="shared" si="117"/>
        <v>80.404174483925814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118">E$45</f>
        <v>0</v>
      </c>
      <c r="F213" s="291">
        <f t="shared" si="118"/>
        <v>6.1312341064814813E-2</v>
      </c>
      <c r="G213" s="291">
        <f t="shared" si="118"/>
        <v>9.5091348796296299E-2</v>
      </c>
      <c r="H213" s="291">
        <f t="shared" si="118"/>
        <v>0.1964283719907407</v>
      </c>
      <c r="I213" s="291">
        <f t="shared" si="118"/>
        <v>0.26398638745370367</v>
      </c>
      <c r="J213" s="291">
        <f t="shared" si="118"/>
        <v>0.28760713055555553</v>
      </c>
      <c r="K213" s="291">
        <f t="shared" si="118"/>
        <v>0.47479037777777777</v>
      </c>
      <c r="L213" s="161">
        <f>L$45</f>
        <v>0.88914979999999999</v>
      </c>
      <c r="M213" s="291">
        <f>M$45</f>
        <v>0.61553913333333332</v>
      </c>
      <c r="N213" s="291">
        <f t="shared" ref="N213:AR213" si="119">N$45</f>
        <v>0.61553913333333354</v>
      </c>
      <c r="O213" s="291">
        <f>O$45</f>
        <v>0</v>
      </c>
      <c r="P213" s="291">
        <f t="shared" si="119"/>
        <v>0.50033908329942012</v>
      </c>
      <c r="Q213" s="291">
        <f t="shared" si="119"/>
        <v>0.50033913333333357</v>
      </c>
      <c r="R213" s="291">
        <f t="shared" si="119"/>
        <v>0</v>
      </c>
      <c r="S213" s="291">
        <f t="shared" si="119"/>
        <v>0.50033908329941967</v>
      </c>
      <c r="T213" s="291">
        <f t="shared" si="119"/>
        <v>0.50033913333333313</v>
      </c>
      <c r="U213" s="291">
        <f>U$45</f>
        <v>0.50033913333333313</v>
      </c>
      <c r="V213" s="291">
        <f t="shared" si="119"/>
        <v>0</v>
      </c>
      <c r="W213" s="291">
        <f t="shared" si="119"/>
        <v>0.37894709543862071</v>
      </c>
      <c r="X213" s="291">
        <f t="shared" si="119"/>
        <v>0.37894713333333296</v>
      </c>
      <c r="Y213" s="291">
        <f t="shared" si="119"/>
        <v>0.37894713333333296</v>
      </c>
      <c r="Z213" s="291">
        <f t="shared" si="119"/>
        <v>0.37894713333333296</v>
      </c>
      <c r="AA213" s="291">
        <f t="shared" si="119"/>
        <v>0.37894713333333296</v>
      </c>
      <c r="AB213" s="291">
        <f t="shared" si="119"/>
        <v>0.37894713333333296</v>
      </c>
      <c r="AC213" s="291">
        <f t="shared" si="119"/>
        <v>0.37894713333333296</v>
      </c>
      <c r="AD213" s="291">
        <f t="shared" si="119"/>
        <v>0.37894713333333296</v>
      </c>
      <c r="AE213" s="291">
        <f t="shared" si="119"/>
        <v>0.37894713333333296</v>
      </c>
      <c r="AF213" s="291">
        <f t="shared" si="119"/>
        <v>0.37894713333333385</v>
      </c>
      <c r="AG213" s="291">
        <f t="shared" si="119"/>
        <v>0.37894713333333385</v>
      </c>
      <c r="AH213" s="291">
        <f t="shared" si="119"/>
        <v>0.37894713333333385</v>
      </c>
      <c r="AI213" s="291">
        <f t="shared" si="119"/>
        <v>0.37894713333333385</v>
      </c>
      <c r="AJ213" s="291">
        <f t="shared" si="119"/>
        <v>0.37894713333333385</v>
      </c>
      <c r="AK213" s="291">
        <f t="shared" si="119"/>
        <v>0.37894713333333385</v>
      </c>
      <c r="AL213" s="291">
        <f t="shared" si="119"/>
        <v>0.37894713333333385</v>
      </c>
      <c r="AM213" s="291">
        <f t="shared" si="119"/>
        <v>0.37894713333333385</v>
      </c>
      <c r="AN213" s="291">
        <f t="shared" si="119"/>
        <v>0.37894713333333385</v>
      </c>
      <c r="AO213" s="291">
        <f t="shared" si="119"/>
        <v>0.37894713333333385</v>
      </c>
      <c r="AP213" s="291">
        <f t="shared" si="119"/>
        <v>0.37894713333333385</v>
      </c>
      <c r="AQ213" s="291">
        <f t="shared" si="119"/>
        <v>0.37894713333333385</v>
      </c>
      <c r="AR213" s="291">
        <f t="shared" si="119"/>
        <v>0.37894713333333385</v>
      </c>
      <c r="AS213" s="317">
        <f>SUM(L213:AR213)</f>
        <v>12.958760528704131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 t="str">
        <f>IF(OR($C$220=2,$C$220=2,$C$220=2)=TRUE,$G$225," ")</f>
        <v> </v>
      </c>
      <c r="N214" s="660" t="str">
        <f>IF(OR($C$220=3,$C$220=3,$C$220=3)=TRUE,$G$225," ")</f>
        <v> </v>
      </c>
      <c r="O214" s="661"/>
      <c r="P214" s="660" t="str">
        <f>IF(OR($C$220=2,$C$220=4,$C$220=4)=TRUE,$G$225," ")</f>
        <v> </v>
      </c>
      <c r="Q214" s="660" t="str">
        <f>IF(OR($C$220=5,$C$220=5,$C$220=5)=TRUE,$G$225," ")</f>
        <v> </v>
      </c>
      <c r="R214" s="661"/>
      <c r="S214" s="660" t="str">
        <f>IF(OR($C$220=2,$C$220=3,$C$220=6)=TRUE,$G$225," ")</f>
        <v> </v>
      </c>
      <c r="T214" s="660">
        <f>IF(OR($C$220=7,$C$220=7,$C$220=7)=TRUE,$G$225," ")</f>
        <v>15.942</v>
      </c>
      <c r="U214" s="660" t="str">
        <f>IF(OR($C$220=2,$C$220=4,$C$220=8)=TRUE,$G$225," ")</f>
        <v> </v>
      </c>
      <c r="V214" s="661"/>
      <c r="W214" s="660" t="str">
        <f>IF(OR($C$220=3,$C$220=9,$C$220=9)=TRUE,$G$225," ")</f>
        <v> </v>
      </c>
      <c r="X214" s="661" t="str">
        <f>IF(OR($C$220=2,$C$220=5,$C$220=$G$225)=TRUE,$G$225," ")</f>
        <v> </v>
      </c>
      <c r="Y214" s="661"/>
      <c r="Z214" s="660" t="str">
        <f>IF(OR($C$220=2,$C$220=4,$C$220=3,$C$220=6)=TRUE,$G$225," ")</f>
        <v> </v>
      </c>
      <c r="AA214" s="661"/>
      <c r="AB214" s="660">
        <f>IF(OR($C$220=2,$C$220=7,$C$220=7)=TRUE,$G$225," ")</f>
        <v>15.942</v>
      </c>
      <c r="AC214" s="660" t="str">
        <f>IF(OR($C$220=3,$C$220=5,$C$220=5)=TRUE,$G$225," ")</f>
        <v> </v>
      </c>
      <c r="AD214" s="660" t="str">
        <f>IF(OR($C$220=2,$C$220=4,$C$220=8)=TRUE,$G$225," ")</f>
        <v> </v>
      </c>
      <c r="AE214" s="661"/>
      <c r="AF214" s="660" t="str">
        <f>IF(OR($C$220=2,$C$220=3,$C$220=6,$C$220=9)=TRUE,$G$225," ")</f>
        <v> </v>
      </c>
      <c r="AG214" s="674"/>
      <c r="AH214" s="661" t="str">
        <f>IF(OR($C$220=2,$C$220=5,$C$220=4)=TRUE,$G$225," ")</f>
        <v> </v>
      </c>
      <c r="AI214" s="660">
        <f>IF(OR($C$220=3,$C$220=7,$C$220=7)=TRUE,$G$225," ")</f>
        <v>15.942</v>
      </c>
      <c r="AJ214" s="661" t="str">
        <f>IF(OR($C$220=2,$C$220=2,$C$220=2)=TRUE,$G$225," ")</f>
        <v> </v>
      </c>
      <c r="AK214" s="661"/>
      <c r="AL214" s="661" t="str">
        <f>IF(OR($C$220=2,$C$220=3,$C$220=4,$C$220=6,$C$220=8)=TRUE,$G$225," ")</f>
        <v> </v>
      </c>
      <c r="AM214" s="661" t="str">
        <f>IF(OR($C$220=5,$C$220=5,$C$220=5)=TRUE,$G$225," ")</f>
        <v> </v>
      </c>
      <c r="AN214" s="661" t="str">
        <f>IF(OR($C$220=2,$C$220=2,$C$220=2)=TRUE,$G$225," ")</f>
        <v> </v>
      </c>
      <c r="AO214" s="674" t="str">
        <f>IF(OR($C$220=3,$C$220=9,$C$220=9)=TRUE,$G$225," ")</f>
        <v> </v>
      </c>
      <c r="AP214" s="674">
        <f>IF(OR($C$220=2,$C$220=4,$C$220=7)=TRUE,$G$225," ")</f>
        <v>15.942</v>
      </c>
      <c r="AQ214" s="674"/>
      <c r="AR214" s="674" t="str">
        <f>IF(OR($C$220=2,$C$220=5,$C$220=3,$C$220=6)=TRUE,$G$225," ")</f>
        <v> </v>
      </c>
      <c r="AS214" s="657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 t="str">
        <f>IF(OR($C$220=2,$C$220=2,$C$220=2)=TRUE,$C$222," ")</f>
        <v> </v>
      </c>
      <c r="N215" s="660" t="str">
        <f>IF(OR($C$220=3,$C$220=3,$C$220=3)=TRUE,$C$222," ")</f>
        <v> </v>
      </c>
      <c r="O215" s="661"/>
      <c r="P215" s="660" t="str">
        <f>IF(OR($C$220=2,$C$220=4,$C$220=4)=TRUE,$C$222," ")</f>
        <v> </v>
      </c>
      <c r="Q215" s="660" t="str">
        <f>IF(OR($C$220=5,$C$220=5,$C$220=5)=TRUE,$C$222," ")</f>
        <v> </v>
      </c>
      <c r="R215" s="661"/>
      <c r="S215" s="660" t="str">
        <f>IF(OR($C$220=2,$C$220=3,$C$220=6)=TRUE,$C$222," ")</f>
        <v> </v>
      </c>
      <c r="T215" s="660">
        <f>IF(OR($C$220=7,$C$220=7,$C$220=7)=TRUE,$C$222," ")</f>
        <v>6</v>
      </c>
      <c r="U215" s="660" t="str">
        <f>IF(OR($C$220=2,$C$220=4,$C$220=8)=TRUE,$C$222," ")</f>
        <v> </v>
      </c>
      <c r="V215" s="661"/>
      <c r="W215" s="660" t="str">
        <f>IF(OR($C$220=3,$C$220=9,$C$220=9)=TRUE,$C$222," ")</f>
        <v> </v>
      </c>
      <c r="X215" s="660" t="str">
        <f>IF(OR($C$220=2,$C$220=5,$C$220=5)=TRUE,$C$222," ")</f>
        <v> </v>
      </c>
      <c r="Y215" s="662"/>
      <c r="Z215" s="660" t="str">
        <f>IF(OR($C$220=2,$C$220=4,$C$220=3,$C$220=6)=TRUE,$C$222," ")</f>
        <v> </v>
      </c>
      <c r="AA215" s="662"/>
      <c r="AB215" s="660">
        <f>IF(OR($C$220=2,$C$220=7,$C$220=7)=TRUE,$C$222," ")</f>
        <v>6</v>
      </c>
      <c r="AC215" s="660" t="str">
        <f>IF(OR($C$220=3,$C$220=5,$C$220=5)=TRUE,$C$222," ")</f>
        <v> </v>
      </c>
      <c r="AD215" s="660" t="str">
        <f>IF(OR($C$220=2,$C$220=4,$C$220=8)=TRUE,$C$222," ")</f>
        <v> </v>
      </c>
      <c r="AE215" s="662"/>
      <c r="AF215" s="660" t="str">
        <f>IF(OR($C$220=2,$C$220=3,$C$220=6,$C$220=9)=TRUE,$C$222," ")</f>
        <v> </v>
      </c>
      <c r="AG215" s="659"/>
      <c r="AH215" s="662" t="str">
        <f>IF(OR($C$220=2,$C$220=5,$C$220=4)=TRUE,$C$222," ")</f>
        <v> </v>
      </c>
      <c r="AI215" s="660">
        <f>IF(OR($C$220=3,$C$220=7,$C$220=7)=TRUE,$C$222," ")</f>
        <v>6</v>
      </c>
      <c r="AJ215" s="662" t="str">
        <f>IF(OR($C$220=2,$C$220=2,$C$220=2)=TRUE,$C$222," ")</f>
        <v> </v>
      </c>
      <c r="AK215" s="662"/>
      <c r="AL215" s="662" t="str">
        <f>IF(OR($C$220=2,$C$220=3,$C$220=4,$C$220=6,$C$220=8)=TRUE,$C$222," ")</f>
        <v> </v>
      </c>
      <c r="AM215" s="662" t="str">
        <f>IF(OR($C$220=5,$C$220=5,$C$220=5)=TRUE,$C$222," ")</f>
        <v> </v>
      </c>
      <c r="AN215" s="662" t="str">
        <f>IF(OR($C$220=2,$C$220=2,$C$220=2)=TRUE,$C$222," ")</f>
        <v> </v>
      </c>
      <c r="AO215" s="659" t="str">
        <f>IF(OR($C$220=3,$C$220=9,$C$220=9)=TRUE,$C$222," ")</f>
        <v> </v>
      </c>
      <c r="AP215" s="659">
        <f>IF(OR($C$220=2,$C$220=4,$C$220=7)=TRUE,$C$222," ")</f>
        <v>6</v>
      </c>
      <c r="AQ215" s="659"/>
      <c r="AR215" s="659" t="str">
        <f>IF(OR($C$220=2,$C$220=5,$C$220=3,$C$220=6)=TRUE,$C$222," ")</f>
        <v> </v>
      </c>
      <c r="AS215" s="657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0">L213*100/$C$5</f>
        <v>1.4819163333333334</v>
      </c>
      <c r="M216" s="295">
        <f t="shared" si="120"/>
        <v>1.0258985555555555</v>
      </c>
      <c r="N216" s="295">
        <f t="shared" si="120"/>
        <v>1.025898555555556</v>
      </c>
      <c r="O216" s="295">
        <f t="shared" si="120"/>
        <v>0</v>
      </c>
      <c r="P216" s="295">
        <f t="shared" si="120"/>
        <v>0.83389847216570012</v>
      </c>
      <c r="Q216" s="295">
        <f t="shared" si="120"/>
        <v>0.83389855555555603</v>
      </c>
      <c r="R216" s="295">
        <f t="shared" si="120"/>
        <v>0</v>
      </c>
      <c r="S216" s="295">
        <f t="shared" si="120"/>
        <v>0.83389847216569946</v>
      </c>
      <c r="T216" s="295">
        <f t="shared" si="120"/>
        <v>0.83389855555555525</v>
      </c>
      <c r="U216" s="295">
        <f t="shared" si="120"/>
        <v>0.83389855555555525</v>
      </c>
      <c r="V216" s="295">
        <f t="shared" si="120"/>
        <v>0</v>
      </c>
      <c r="W216" s="295">
        <f t="shared" si="120"/>
        <v>0.63157849239770114</v>
      </c>
      <c r="X216" s="295">
        <f t="shared" si="120"/>
        <v>0.63157855555555498</v>
      </c>
      <c r="Y216" s="295">
        <f t="shared" si="120"/>
        <v>0.63157855555555498</v>
      </c>
      <c r="Z216" s="295">
        <f t="shared" si="120"/>
        <v>0.63157855555555498</v>
      </c>
      <c r="AA216" s="295">
        <f t="shared" si="120"/>
        <v>0.63157855555555498</v>
      </c>
      <c r="AB216" s="295">
        <f t="shared" si="120"/>
        <v>0.63157855555555498</v>
      </c>
      <c r="AC216" s="295">
        <f t="shared" si="120"/>
        <v>0.63157855555555498</v>
      </c>
      <c r="AD216" s="295">
        <f t="shared" si="120"/>
        <v>0.63157855555555498</v>
      </c>
      <c r="AE216" s="295">
        <f t="shared" si="120"/>
        <v>0.63157855555555498</v>
      </c>
      <c r="AF216" s="295">
        <f t="shared" si="120"/>
        <v>0.63157855555555642</v>
      </c>
      <c r="AG216" s="295">
        <f t="shared" si="120"/>
        <v>0.63157855555555642</v>
      </c>
      <c r="AH216" s="295">
        <f t="shared" si="120"/>
        <v>0.63157855555555642</v>
      </c>
      <c r="AI216" s="295">
        <f t="shared" si="120"/>
        <v>0.63157855555555642</v>
      </c>
      <c r="AJ216" s="295">
        <f t="shared" si="120"/>
        <v>0.63157855555555642</v>
      </c>
      <c r="AK216" s="295">
        <f t="shared" si="120"/>
        <v>0.63157855555555642</v>
      </c>
      <c r="AL216" s="295">
        <f t="shared" si="120"/>
        <v>0.63157855555555642</v>
      </c>
      <c r="AM216" s="295">
        <f t="shared" si="120"/>
        <v>0.63157855555555642</v>
      </c>
      <c r="AN216" s="295">
        <f t="shared" si="120"/>
        <v>0.63157855555555642</v>
      </c>
      <c r="AO216" s="295">
        <f t="shared" si="120"/>
        <v>0.63157855555555642</v>
      </c>
      <c r="AP216" s="295">
        <f t="shared" si="120"/>
        <v>0.63157855555555642</v>
      </c>
      <c r="AQ216" s="295">
        <f t="shared" si="120"/>
        <v>0.63157855555555642</v>
      </c>
      <c r="AR216" s="295">
        <f t="shared" si="120"/>
        <v>0.63157855555555642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90.518083666666669</v>
      </c>
      <c r="M217" s="295">
        <f t="shared" ref="M217:AR217" si="121">IF(M214=$G$225,90,IF((L217-M216)&lt;$I$222,$L$222,(L217-M216)))</f>
        <v>89.492185111111112</v>
      </c>
      <c r="N217" s="295">
        <f t="shared" si="121"/>
        <v>88.466286555555556</v>
      </c>
      <c r="O217" s="295">
        <f t="shared" si="121"/>
        <v>88.466286555555556</v>
      </c>
      <c r="P217" s="295">
        <f t="shared" si="121"/>
        <v>87.632388083389856</v>
      </c>
      <c r="Q217" s="295">
        <f t="shared" si="121"/>
        <v>86.798489527834306</v>
      </c>
      <c r="R217" s="295">
        <f t="shared" si="121"/>
        <v>86.798489527834306</v>
      </c>
      <c r="S217" s="295">
        <f t="shared" si="121"/>
        <v>85.964591055668606</v>
      </c>
      <c r="T217" s="295">
        <f t="shared" si="121"/>
        <v>90</v>
      </c>
      <c r="U217" s="295">
        <f t="shared" si="121"/>
        <v>89.16610144444445</v>
      </c>
      <c r="V217" s="295">
        <f t="shared" si="121"/>
        <v>89.16610144444445</v>
      </c>
      <c r="W217" s="295">
        <f t="shared" si="121"/>
        <v>88.534522952046743</v>
      </c>
      <c r="X217" s="295">
        <f t="shared" si="121"/>
        <v>87.902944396491193</v>
      </c>
      <c r="Y217" s="295">
        <f t="shared" si="121"/>
        <v>87.271365840935644</v>
      </c>
      <c r="Z217" s="295">
        <f t="shared" si="121"/>
        <v>86.639787285380095</v>
      </c>
      <c r="AA217" s="295">
        <f t="shared" si="121"/>
        <v>86.008208729824545</v>
      </c>
      <c r="AB217" s="295">
        <f t="shared" si="121"/>
        <v>90</v>
      </c>
      <c r="AC217" s="295">
        <f t="shared" si="121"/>
        <v>89.368421444444451</v>
      </c>
      <c r="AD217" s="295">
        <f t="shared" si="121"/>
        <v>88.736842888888901</v>
      </c>
      <c r="AE217" s="295">
        <f t="shared" si="121"/>
        <v>88.105264333333352</v>
      </c>
      <c r="AF217" s="295">
        <f t="shared" si="121"/>
        <v>87.473685777777803</v>
      </c>
      <c r="AG217" s="295">
        <f t="shared" si="121"/>
        <v>86.842107222222239</v>
      </c>
      <c r="AH217" s="295">
        <f t="shared" si="121"/>
        <v>86.210528666666676</v>
      </c>
      <c r="AI217" s="295">
        <f t="shared" si="121"/>
        <v>90</v>
      </c>
      <c r="AJ217" s="295">
        <f t="shared" si="121"/>
        <v>89.368421444444436</v>
      </c>
      <c r="AK217" s="295">
        <f t="shared" si="121"/>
        <v>88.736842888888873</v>
      </c>
      <c r="AL217" s="295">
        <f t="shared" si="121"/>
        <v>88.105264333333309</v>
      </c>
      <c r="AM217" s="295">
        <f t="shared" si="121"/>
        <v>87.473685777777746</v>
      </c>
      <c r="AN217" s="295">
        <f t="shared" si="121"/>
        <v>86.842107222222182</v>
      </c>
      <c r="AO217" s="295">
        <f t="shared" si="121"/>
        <v>86.210528666666619</v>
      </c>
      <c r="AP217" s="295">
        <f t="shared" si="121"/>
        <v>90</v>
      </c>
      <c r="AQ217" s="295">
        <f t="shared" si="121"/>
        <v>89.368421444444436</v>
      </c>
      <c r="AR217" s="295">
        <f t="shared" si="121"/>
        <v>88.736842888888873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2">IF((P217=100),(P217-O217)/100*$C$3+$E$92,0)</f>
        <v>0</v>
      </c>
      <c r="Q218" s="303">
        <f t="shared" si="122"/>
        <v>0</v>
      </c>
      <c r="R218" s="303">
        <f t="shared" si="122"/>
        <v>0</v>
      </c>
      <c r="S218" s="303">
        <f t="shared" si="122"/>
        <v>0</v>
      </c>
      <c r="T218" s="303">
        <f t="shared" si="122"/>
        <v>0</v>
      </c>
      <c r="U218" s="303">
        <f t="shared" si="122"/>
        <v>0</v>
      </c>
      <c r="V218" s="303">
        <f t="shared" si="122"/>
        <v>0</v>
      </c>
      <c r="W218" s="303">
        <f t="shared" si="122"/>
        <v>0</v>
      </c>
      <c r="X218" s="303">
        <f t="shared" si="122"/>
        <v>0</v>
      </c>
      <c r="Y218" s="303">
        <f t="shared" si="122"/>
        <v>0</v>
      </c>
      <c r="Z218" s="303">
        <f t="shared" si="122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3">IF((AD217=100),(AD217-AC217)/100*$C$3+$E$92,0)</f>
        <v>0</v>
      </c>
      <c r="AE218" s="303">
        <f t="shared" si="123"/>
        <v>0</v>
      </c>
      <c r="AF218" s="303">
        <f t="shared" si="123"/>
        <v>0</v>
      </c>
      <c r="AG218" s="303">
        <f t="shared" si="123"/>
        <v>0</v>
      </c>
      <c r="AH218" s="303">
        <f t="shared" si="123"/>
        <v>0</v>
      </c>
      <c r="AI218" s="303">
        <f t="shared" si="123"/>
        <v>0</v>
      </c>
      <c r="AJ218" s="303">
        <f>IF((AJ217=100),(AJ217-#REF!)/100*$C$3+$E$92,0)</f>
        <v>0</v>
      </c>
      <c r="AK218" s="303">
        <f t="shared" si="123"/>
        <v>0</v>
      </c>
      <c r="AL218" s="303">
        <f t="shared" si="123"/>
        <v>0</v>
      </c>
      <c r="AM218" s="303">
        <f t="shared" si="123"/>
        <v>0</v>
      </c>
      <c r="AN218" s="303">
        <f t="shared" si="123"/>
        <v>0</v>
      </c>
      <c r="AO218" s="303">
        <f t="shared" si="123"/>
        <v>0</v>
      </c>
      <c r="AP218" s="303">
        <f t="shared" si="123"/>
        <v>0</v>
      </c>
      <c r="AQ218" s="303">
        <f t="shared" si="123"/>
        <v>0</v>
      </c>
      <c r="AR218" s="303">
        <f t="shared" si="123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665">
        <v>7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666">
        <v>120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6</v>
      </c>
      <c r="E222" s="1078" t="s">
        <v>248</v>
      </c>
      <c r="F222" s="1079"/>
      <c r="G222" s="1079"/>
      <c r="H222" s="1080"/>
      <c r="I222" s="1106">
        <v>80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4">
      <c r="B224" s="565" t="s">
        <v>624</v>
      </c>
      <c r="C224" s="669">
        <f>(C222/C5)*100</f>
        <v>10</v>
      </c>
      <c r="D224" s="664"/>
      <c r="E224" s="264" t="s">
        <v>339</v>
      </c>
      <c r="F224" s="263" t="s">
        <v>340</v>
      </c>
      <c r="G224" s="316"/>
      <c r="H224" s="316" t="s">
        <v>182</v>
      </c>
      <c r="AG224" s="285"/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v>120</v>
      </c>
      <c r="G225" s="316">
        <f>E225*F225/60</f>
        <v>15.942</v>
      </c>
      <c r="H225" s="528">
        <f>G225+C222</f>
        <v>21.942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G226" s="655" t="s">
        <v>635</v>
      </c>
      <c r="AH226" s="300">
        <f>AS213</f>
        <v>12.958760528704131</v>
      </c>
      <c r="AI226" s="300">
        <f>AH226*14</f>
        <v>181.42264740185783</v>
      </c>
      <c r="AJ226" s="1104">
        <f>(AI226+AI227)</f>
        <v>1074.1746474018578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63.768000000000001</v>
      </c>
      <c r="AI227" s="300">
        <f>AH227*14</f>
        <v>892.75199999999995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G228" s="655" t="s">
        <v>636</v>
      </c>
      <c r="AH228" s="300">
        <f>AH229*C222</f>
        <v>24</v>
      </c>
      <c r="AI228" s="300">
        <f>AH228*14</f>
        <v>336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AG229" s="672" t="s">
        <v>638</v>
      </c>
      <c r="AH229" s="673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 t="e">
        <f>L$48</f>
        <v>#REF!</v>
      </c>
      <c r="M238" s="291" t="e">
        <f t="shared" ref="M238:AQ238" si="124">M$48</f>
        <v>#REF!</v>
      </c>
      <c r="N238" s="291" t="e">
        <f t="shared" si="124"/>
        <v>#REF!</v>
      </c>
      <c r="O238" s="291">
        <f t="shared" si="124"/>
        <v>0</v>
      </c>
      <c r="P238" s="291" t="e">
        <f t="shared" si="124"/>
        <v>#REF!</v>
      </c>
      <c r="Q238" s="291" t="e">
        <f t="shared" si="124"/>
        <v>#REF!</v>
      </c>
      <c r="R238" s="291">
        <f t="shared" si="124"/>
        <v>0</v>
      </c>
      <c r="S238" s="291" t="e">
        <f t="shared" si="124"/>
        <v>#REF!</v>
      </c>
      <c r="T238" s="291" t="e">
        <f t="shared" si="124"/>
        <v>#REF!</v>
      </c>
      <c r="U238" s="291" t="e">
        <f t="shared" si="124"/>
        <v>#REF!</v>
      </c>
      <c r="V238" s="291">
        <f t="shared" si="124"/>
        <v>0</v>
      </c>
      <c r="W238" s="291" t="e">
        <f t="shared" si="124"/>
        <v>#REF!</v>
      </c>
      <c r="X238" s="291" t="e">
        <f t="shared" si="124"/>
        <v>#REF!</v>
      </c>
      <c r="Y238" s="291" t="e">
        <f t="shared" si="124"/>
        <v>#REF!</v>
      </c>
      <c r="Z238" s="291" t="e">
        <f t="shared" si="124"/>
        <v>#REF!</v>
      </c>
      <c r="AA238" s="291" t="e">
        <f t="shared" si="124"/>
        <v>#REF!</v>
      </c>
      <c r="AB238" s="291" t="e">
        <f t="shared" si="124"/>
        <v>#REF!</v>
      </c>
      <c r="AC238" s="291" t="e">
        <f t="shared" si="124"/>
        <v>#REF!</v>
      </c>
      <c r="AD238" s="291" t="e">
        <f t="shared" si="124"/>
        <v>#REF!</v>
      </c>
      <c r="AE238" s="291" t="e">
        <f t="shared" si="124"/>
        <v>#REF!</v>
      </c>
      <c r="AF238" s="291" t="e">
        <f t="shared" si="124"/>
        <v>#REF!</v>
      </c>
      <c r="AG238" s="291" t="e">
        <f t="shared" si="124"/>
        <v>#REF!</v>
      </c>
      <c r="AH238" s="291" t="e">
        <f>AH$48</f>
        <v>#REF!</v>
      </c>
      <c r="AI238" s="291" t="e">
        <f t="shared" si="124"/>
        <v>#REF!</v>
      </c>
      <c r="AJ238" s="291" t="e">
        <f t="shared" si="124"/>
        <v>#REF!</v>
      </c>
      <c r="AK238" s="291" t="e">
        <f t="shared" si="124"/>
        <v>#REF!</v>
      </c>
      <c r="AL238" s="291" t="e">
        <f t="shared" si="124"/>
        <v>#REF!</v>
      </c>
      <c r="AM238" s="291" t="e">
        <f t="shared" si="124"/>
        <v>#REF!</v>
      </c>
      <c r="AN238" s="291" t="e">
        <f t="shared" si="124"/>
        <v>#REF!</v>
      </c>
      <c r="AO238" s="291" t="e">
        <f t="shared" si="124"/>
        <v>#REF!</v>
      </c>
      <c r="AP238" s="291" t="e">
        <f t="shared" si="124"/>
        <v>#REF!</v>
      </c>
      <c r="AQ238" s="291" t="e">
        <f t="shared" si="124"/>
        <v>#REF!</v>
      </c>
      <c r="AR238" s="291" t="e">
        <f>AR$48</f>
        <v>#REF!</v>
      </c>
      <c r="AS238" s="317" t="e">
        <f>SUM(L238:AR238)</f>
        <v>#REF!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 t="str">
        <f>IF(OR($C$245=2,$C$245=2,$C$245=2)=TRUE,$G$250," ")</f>
        <v> </v>
      </c>
      <c r="N239" s="660" t="str">
        <f>IF(OR($C$245=3,$C$245=3,$C$245=3)=TRUE,$G$250," ")</f>
        <v> </v>
      </c>
      <c r="O239" s="661"/>
      <c r="P239" s="660" t="str">
        <f>IF(OR($C$245=2,$C$245=4,$C$245=4)=TRUE,$G$250," ")</f>
        <v> </v>
      </c>
      <c r="Q239" s="660" t="str">
        <f>IF(OR($C$245=5,$C$245=5,$C$245=5)=TRUE,$G$250," ")</f>
        <v> </v>
      </c>
      <c r="R239" s="661"/>
      <c r="S239" s="660" t="str">
        <f>IF(OR($C$245=2,$C$245=3,$C$245=6)=TRUE,$G$250," ")</f>
        <v> </v>
      </c>
      <c r="T239" s="660">
        <f>IF(OR($C$245=7,$C$245=7,$C$245=7)=TRUE,$G$250," ")</f>
        <v>15.942</v>
      </c>
      <c r="U239" s="660" t="str">
        <f>IF(OR($C$245=2,$C$245=4,$C$245=8)=TRUE,$G$250," ")</f>
        <v> </v>
      </c>
      <c r="V239" s="661"/>
      <c r="W239" s="660" t="str">
        <f>IF(OR($C$245=3,$C$245=9,$C$245=9)=TRUE,$G$250," ")</f>
        <v> </v>
      </c>
      <c r="X239" s="661" t="str">
        <f>IF(OR($C$245=2,$C$245=5,$C$245=$G$250)=TRUE,$G$250," ")</f>
        <v> </v>
      </c>
      <c r="Y239" s="662"/>
      <c r="Z239" s="660" t="str">
        <f>IF(OR($C$245=2,$C$245=4,$C$245=3,$C$245=6)=TRUE,$G$250," ")</f>
        <v> </v>
      </c>
      <c r="AA239" s="662"/>
      <c r="AB239" s="660">
        <f>IF(OR($C$245=2,$C$245=7,$C$245=7)=TRUE,$G$250," ")</f>
        <v>15.942</v>
      </c>
      <c r="AC239" s="660" t="str">
        <f>IF(OR($C$245=3,$C$245=5,$C$245=5)=TRUE,$G$250," ")</f>
        <v> </v>
      </c>
      <c r="AD239" s="660" t="str">
        <f>IF(OR($C$245=2,$C$245=4,$C$245=8)=TRUE,$G$250," ")</f>
        <v> </v>
      </c>
      <c r="AE239" s="662"/>
      <c r="AF239" s="660" t="str">
        <f>IF(OR($C$245=2,$C$245=3,$C$245=6,$C$245=9)=TRUE,$G$250," ")</f>
        <v> </v>
      </c>
      <c r="AG239" s="659"/>
      <c r="AH239" s="662" t="str">
        <f>IF(OR($C$245=2,$C$245=5,$C$245=4)=TRUE,$G$250," ")</f>
        <v> </v>
      </c>
      <c r="AI239" s="660">
        <f>IF(OR($C$245=3,$C$245=7,$C$245=7)=TRUE,$G$250," ")</f>
        <v>15.942</v>
      </c>
      <c r="AJ239" s="662" t="str">
        <f>IF(OR($C$245=2,$C$245=2,$C$245=2)=TRUE,$G$250," ")</f>
        <v> </v>
      </c>
      <c r="AK239" s="662"/>
      <c r="AL239" s="662" t="str">
        <f>IF(OR($C$245=2,$C$245=3,$C$245=4,$C$245=6,$C$245=8)=TRUE,$G$250," ")</f>
        <v> </v>
      </c>
      <c r="AM239" s="662" t="str">
        <f>IF(OR($C$245=5,$C$245=5,$C$245=5)=TRUE,$G$250," ")</f>
        <v> </v>
      </c>
      <c r="AN239" s="662" t="str">
        <f>IF(OR($C$245=2,$C$245=2,$C$245=2)=TRUE,$G$250," ")</f>
        <v> </v>
      </c>
      <c r="AO239" s="659" t="str">
        <f>IF(OR($C$245=3,$C$245=9,$C$245=9)=TRUE,$G$250," ")</f>
        <v> </v>
      </c>
      <c r="AP239" s="659">
        <f>IF(OR($C$245=2,$C$245=4,$C$245=7)=TRUE,$G$250," ")</f>
        <v>15.942</v>
      </c>
      <c r="AQ239" s="659"/>
      <c r="AR239" s="659" t="str">
        <f>IF(OR($C$245=2,$C$245=5,$C$245=3,$C$245=6)=TRUE,$G$250," ")</f>
        <v> </v>
      </c>
      <c r="AS239" s="657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 t="str">
        <f>IF(OR($C$245=2,$C$245=2,$C$245=2)=TRUE,$C$247," ")</f>
        <v> </v>
      </c>
      <c r="N240" s="660" t="str">
        <f>IF(OR($C$245=3,$C$245=3,$C$245=3)=TRUE,$C$247," ")</f>
        <v> </v>
      </c>
      <c r="O240" s="661"/>
      <c r="P240" s="660" t="str">
        <f>IF(OR($C$245=2,$C$245=4,$C$245=4)=TRUE,$C$247," ")</f>
        <v> </v>
      </c>
      <c r="Q240" s="660" t="str">
        <f>IF(OR($C$245=5,$C$245=5,$C$245=5)=TRUE,$C$247," ")</f>
        <v> </v>
      </c>
      <c r="R240" s="661"/>
      <c r="S240" s="660" t="str">
        <f>IF(OR($C$245=2,$C$245=3,$C$245=6)=TRUE,$C$247," ")</f>
        <v> </v>
      </c>
      <c r="T240" s="660">
        <f>IF(OR($C$245=7,$C$245=7,$C$245=7)=TRUE,$C$247," ")</f>
        <v>6</v>
      </c>
      <c r="U240" s="660" t="str">
        <f>IF(OR($C$245=2,$C$245=4,$C$245=8)=TRUE,$C$247," ")</f>
        <v> </v>
      </c>
      <c r="V240" s="661"/>
      <c r="W240" s="660" t="str">
        <f>IF(OR($C$245=3,$C$245=9,$C$245=9)=TRUE,$C$247," ")</f>
        <v> </v>
      </c>
      <c r="X240" s="660" t="str">
        <f>IF(OR($C$245=2,$C$245=5,$C$245=5)=TRUE,$C$247," ")</f>
        <v> </v>
      </c>
      <c r="Y240" s="662"/>
      <c r="Z240" s="660" t="str">
        <f>IF(OR($C$245=2,$C$245=4,$C$245=3,$C$245=6)=TRUE,$C$247," ")</f>
        <v> </v>
      </c>
      <c r="AA240" s="662"/>
      <c r="AB240" s="660">
        <f>IF(OR($C$245=2,$C$245=7,$C$245=7)=TRUE,$C$247," ")</f>
        <v>6</v>
      </c>
      <c r="AC240" s="660" t="str">
        <f>IF(OR($C$245=3,$C$245=5,$C$245=5)=TRUE,$C$247," ")</f>
        <v> </v>
      </c>
      <c r="AD240" s="660" t="str">
        <f>IF(OR($C$245=2,$C$245=4,$C$245=8)=TRUE,$C$247," ")</f>
        <v> </v>
      </c>
      <c r="AE240" s="662"/>
      <c r="AF240" s="660" t="str">
        <f>IF(OR($C$245=2,$C$245=3,$C$245=6,$C$245=9)=TRUE,$C$247," ")</f>
        <v> </v>
      </c>
      <c r="AG240" s="659"/>
      <c r="AH240" s="662" t="str">
        <f>IF(OR($C$245=2,$C$245=5,$C$245=4)=TRUE,$C$247," ")</f>
        <v> </v>
      </c>
      <c r="AI240" s="660">
        <f>IF(OR($C$245=3,$C$245=7,$C$245=7)=TRUE,$C$247," ")</f>
        <v>6</v>
      </c>
      <c r="AJ240" s="662" t="str">
        <f>IF(OR($C$245=2,$C$245=2,$C$245=2)=TRUE,$C$247," ")</f>
        <v> </v>
      </c>
      <c r="AK240" s="662"/>
      <c r="AL240" s="662" t="str">
        <f>IF(OR($C$245=2,$C$245=3,$C$245=4,$C$245=6,$C$245=8)=TRUE,$C$247," ")</f>
        <v> </v>
      </c>
      <c r="AM240" s="662" t="str">
        <f>IF(OR($C$245=5,$C$245=5,$C$245=5)=TRUE,$C$247," ")</f>
        <v> </v>
      </c>
      <c r="AN240" s="662" t="str">
        <f>IF(OR($C$245=2,$C$245=2,$C$245=2)=TRUE,$C$247," ")</f>
        <v> </v>
      </c>
      <c r="AO240" s="659" t="str">
        <f>IF(OR($C$245=3,$C$245=9,$C$245=9)=TRUE,$C$247," ")</f>
        <v> </v>
      </c>
      <c r="AP240" s="659">
        <f>IF(OR($C$245=2,$C$245=4,$C$245=7)=TRUE,$C$247," ")</f>
        <v>6</v>
      </c>
      <c r="AQ240" s="659"/>
      <c r="AR240" s="659" t="str">
        <f>IF(OR($C$245=2,$C$245=5,$C$245=3,$C$245=6)=TRUE,$C$247," ")</f>
        <v> </v>
      </c>
      <c r="AS240" s="657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 t="e">
        <f>L238*100/$C$5</f>
        <v>#REF!</v>
      </c>
      <c r="M241" s="295" t="e">
        <f>M238*100/$C$5</f>
        <v>#REF!</v>
      </c>
      <c r="N241" s="295" t="e">
        <f t="shared" ref="N241:AR241" si="125">N238*100/$C$5</f>
        <v>#REF!</v>
      </c>
      <c r="O241" s="295">
        <f t="shared" si="125"/>
        <v>0</v>
      </c>
      <c r="P241" s="295" t="e">
        <f t="shared" si="125"/>
        <v>#REF!</v>
      </c>
      <c r="Q241" s="295" t="e">
        <f t="shared" si="125"/>
        <v>#REF!</v>
      </c>
      <c r="R241" s="295">
        <f t="shared" si="125"/>
        <v>0</v>
      </c>
      <c r="S241" s="295" t="e">
        <f t="shared" si="125"/>
        <v>#REF!</v>
      </c>
      <c r="T241" s="295" t="e">
        <f t="shared" si="125"/>
        <v>#REF!</v>
      </c>
      <c r="U241" s="295" t="e">
        <f t="shared" si="125"/>
        <v>#REF!</v>
      </c>
      <c r="V241" s="295">
        <f t="shared" si="125"/>
        <v>0</v>
      </c>
      <c r="W241" s="295" t="e">
        <f t="shared" si="125"/>
        <v>#REF!</v>
      </c>
      <c r="X241" s="295" t="e">
        <f t="shared" si="125"/>
        <v>#REF!</v>
      </c>
      <c r="Y241" s="295" t="e">
        <f t="shared" si="125"/>
        <v>#REF!</v>
      </c>
      <c r="Z241" s="295" t="e">
        <f t="shared" si="125"/>
        <v>#REF!</v>
      </c>
      <c r="AA241" s="295" t="e">
        <f t="shared" si="125"/>
        <v>#REF!</v>
      </c>
      <c r="AB241" s="295" t="e">
        <f t="shared" si="125"/>
        <v>#REF!</v>
      </c>
      <c r="AC241" s="295" t="e">
        <f t="shared" si="125"/>
        <v>#REF!</v>
      </c>
      <c r="AD241" s="295" t="e">
        <f t="shared" si="125"/>
        <v>#REF!</v>
      </c>
      <c r="AE241" s="295" t="e">
        <f t="shared" si="125"/>
        <v>#REF!</v>
      </c>
      <c r="AF241" s="295" t="e">
        <f t="shared" si="125"/>
        <v>#REF!</v>
      </c>
      <c r="AG241" s="295" t="e">
        <f t="shared" si="125"/>
        <v>#REF!</v>
      </c>
      <c r="AH241" s="295" t="e">
        <f t="shared" si="125"/>
        <v>#REF!</v>
      </c>
      <c r="AI241" s="295" t="e">
        <f t="shared" si="125"/>
        <v>#REF!</v>
      </c>
      <c r="AJ241" s="295" t="e">
        <f t="shared" si="125"/>
        <v>#REF!</v>
      </c>
      <c r="AK241" s="295" t="e">
        <f t="shared" si="125"/>
        <v>#REF!</v>
      </c>
      <c r="AL241" s="295" t="e">
        <f t="shared" si="125"/>
        <v>#REF!</v>
      </c>
      <c r="AM241" s="295" t="e">
        <f t="shared" si="125"/>
        <v>#REF!</v>
      </c>
      <c r="AN241" s="295" t="e">
        <f t="shared" si="125"/>
        <v>#REF!</v>
      </c>
      <c r="AO241" s="295" t="e">
        <f t="shared" si="125"/>
        <v>#REF!</v>
      </c>
      <c r="AP241" s="295" t="e">
        <f t="shared" si="125"/>
        <v>#REF!</v>
      </c>
      <c r="AQ241" s="295" t="e">
        <f t="shared" si="125"/>
        <v>#REF!</v>
      </c>
      <c r="AR241" s="295" t="e">
        <f t="shared" si="125"/>
        <v>#REF!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 t="e">
        <f>IF(L239=$G$250,90,IF((K242-L241)&lt;$I$247,$L$247,(K242-L241)))</f>
        <v>#REF!</v>
      </c>
      <c r="M242" s="295" t="e">
        <f t="shared" ref="M242:AR242" si="126">IF(M239=$G$250,90,IF((L242-M241)&lt;$I$247,$L$247,(L242-M241)))</f>
        <v>#REF!</v>
      </c>
      <c r="N242" s="295" t="e">
        <f t="shared" si="126"/>
        <v>#REF!</v>
      </c>
      <c r="O242" s="295" t="e">
        <f t="shared" si="126"/>
        <v>#REF!</v>
      </c>
      <c r="P242" s="295" t="e">
        <f t="shared" si="126"/>
        <v>#REF!</v>
      </c>
      <c r="Q242" s="295" t="e">
        <f t="shared" si="126"/>
        <v>#REF!</v>
      </c>
      <c r="R242" s="295" t="e">
        <f t="shared" si="126"/>
        <v>#REF!</v>
      </c>
      <c r="S242" s="295" t="e">
        <f t="shared" si="126"/>
        <v>#REF!</v>
      </c>
      <c r="T242" s="295">
        <f t="shared" si="126"/>
        <v>90</v>
      </c>
      <c r="U242" s="295" t="e">
        <f t="shared" si="126"/>
        <v>#REF!</v>
      </c>
      <c r="V242" s="295" t="e">
        <f t="shared" si="126"/>
        <v>#REF!</v>
      </c>
      <c r="W242" s="295" t="e">
        <f t="shared" si="126"/>
        <v>#REF!</v>
      </c>
      <c r="X242" s="295" t="e">
        <f t="shared" si="126"/>
        <v>#REF!</v>
      </c>
      <c r="Y242" s="295" t="e">
        <f t="shared" si="126"/>
        <v>#REF!</v>
      </c>
      <c r="Z242" s="295" t="e">
        <f t="shared" si="126"/>
        <v>#REF!</v>
      </c>
      <c r="AA242" s="295" t="e">
        <f t="shared" si="126"/>
        <v>#REF!</v>
      </c>
      <c r="AB242" s="295">
        <f t="shared" si="126"/>
        <v>90</v>
      </c>
      <c r="AC242" s="295" t="e">
        <f t="shared" si="126"/>
        <v>#REF!</v>
      </c>
      <c r="AD242" s="295" t="e">
        <f t="shared" si="126"/>
        <v>#REF!</v>
      </c>
      <c r="AE242" s="295" t="e">
        <f t="shared" si="126"/>
        <v>#REF!</v>
      </c>
      <c r="AF242" s="295" t="e">
        <f t="shared" si="126"/>
        <v>#REF!</v>
      </c>
      <c r="AG242" s="295" t="e">
        <f t="shared" si="126"/>
        <v>#REF!</v>
      </c>
      <c r="AH242" s="295" t="e">
        <f t="shared" si="126"/>
        <v>#REF!</v>
      </c>
      <c r="AI242" s="295">
        <f t="shared" si="126"/>
        <v>90</v>
      </c>
      <c r="AJ242" s="295" t="e">
        <f t="shared" si="126"/>
        <v>#REF!</v>
      </c>
      <c r="AK242" s="295" t="e">
        <f t="shared" si="126"/>
        <v>#REF!</v>
      </c>
      <c r="AL242" s="295" t="e">
        <f t="shared" si="126"/>
        <v>#REF!</v>
      </c>
      <c r="AM242" s="295" t="e">
        <f t="shared" si="126"/>
        <v>#REF!</v>
      </c>
      <c r="AN242" s="295" t="e">
        <f t="shared" si="126"/>
        <v>#REF!</v>
      </c>
      <c r="AO242" s="295" t="e">
        <f t="shared" si="126"/>
        <v>#REF!</v>
      </c>
      <c r="AP242" s="295">
        <f t="shared" si="126"/>
        <v>90</v>
      </c>
      <c r="AQ242" s="295" t="e">
        <f t="shared" si="126"/>
        <v>#REF!</v>
      </c>
      <c r="AR242" s="295" t="e">
        <f t="shared" si="126"/>
        <v>#REF!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 t="e">
        <f>IF((L242=100),(L242-K242)/100*$C$3+$E$92,0)</f>
        <v>#REF!</v>
      </c>
      <c r="M243" s="303" t="e">
        <f>IF((M242=100),(M242-L242)/100*$C$3+$E$92,0)</f>
        <v>#REF!</v>
      </c>
      <c r="N243" s="303" t="e">
        <f>IF((N242=100),(N242-M242)/100*$C$3+$E$92,0)</f>
        <v>#REF!</v>
      </c>
      <c r="O243" s="303">
        <v>0</v>
      </c>
      <c r="P243" s="303" t="e">
        <f t="shared" ref="P243:Y243" si="127">IF((P242=100),(P242-O242)/100*$C$3+$E$92,0)</f>
        <v>#REF!</v>
      </c>
      <c r="Q243" s="303" t="e">
        <f t="shared" si="127"/>
        <v>#REF!</v>
      </c>
      <c r="R243" s="303" t="e">
        <f t="shared" si="127"/>
        <v>#REF!</v>
      </c>
      <c r="S243" s="303" t="e">
        <f t="shared" si="127"/>
        <v>#REF!</v>
      </c>
      <c r="T243" s="303">
        <f t="shared" si="127"/>
        <v>0</v>
      </c>
      <c r="U243" s="303" t="e">
        <f t="shared" si="127"/>
        <v>#REF!</v>
      </c>
      <c r="V243" s="303" t="e">
        <f t="shared" si="127"/>
        <v>#REF!</v>
      </c>
      <c r="W243" s="303" t="e">
        <f t="shared" si="127"/>
        <v>#REF!</v>
      </c>
      <c r="X243" s="303" t="e">
        <f t="shared" si="127"/>
        <v>#REF!</v>
      </c>
      <c r="Y243" s="303" t="e">
        <f t="shared" si="127"/>
        <v>#REF!</v>
      </c>
      <c r="Z243" s="303" t="e">
        <f>IF((Z242=100),(Z242-#REF!)/100*$C$3+$E$92,0)</f>
        <v>#REF!</v>
      </c>
      <c r="AA243" s="303" t="e">
        <f>IF((AA242=100),(AA242-Z242)/100*$C$3+$E$92,0)</f>
        <v>#REF!</v>
      </c>
      <c r="AB243" s="303">
        <f>IF((AB242=100),(AB242-AA242)/100*$C$3+$E$92,0)</f>
        <v>0</v>
      </c>
      <c r="AC243" s="303" t="e">
        <f>IF((Y242=100),(Y242-AB242)/100*$C$3+$E$92,0)</f>
        <v>#REF!</v>
      </c>
      <c r="AD243" s="303" t="e">
        <f>IF((AD242=100),(AD242-Y242)/100*$C$3+$E$92,0)</f>
        <v>#REF!</v>
      </c>
      <c r="AE243" s="303" t="e">
        <f>IF((AE242=100),(AE242-AD242)/100*$C$3+$E$92,0)</f>
        <v>#REF!</v>
      </c>
      <c r="AF243" s="303" t="e">
        <f>IF((AF242=100),(AF242-AE242)/100*$C$3+$E$92,0)</f>
        <v>#REF!</v>
      </c>
      <c r="AG243" s="303" t="e">
        <f>IF((AD242=100),(AD242-AF242)/100*$C$3+$E$92,0)</f>
        <v>#REF!</v>
      </c>
      <c r="AH243" s="303" t="e">
        <f>IF((AH242=100),(AH242-AD242)/100*$C$3+$E$92,0)</f>
        <v>#REF!</v>
      </c>
      <c r="AI243" s="303">
        <f t="shared" ref="AI243:AR243" si="128">IF((AI242=100),(AI242-AH242)/100*$C$3+$E$92,0)</f>
        <v>0</v>
      </c>
      <c r="AJ243" s="303" t="e">
        <f t="shared" si="128"/>
        <v>#REF!</v>
      </c>
      <c r="AK243" s="303" t="e">
        <f t="shared" si="128"/>
        <v>#REF!</v>
      </c>
      <c r="AL243" s="303" t="e">
        <f t="shared" si="128"/>
        <v>#REF!</v>
      </c>
      <c r="AM243" s="303" t="e">
        <f t="shared" si="128"/>
        <v>#REF!</v>
      </c>
      <c r="AN243" s="303" t="e">
        <f t="shared" si="128"/>
        <v>#REF!</v>
      </c>
      <c r="AO243" s="303" t="e">
        <f t="shared" si="128"/>
        <v>#REF!</v>
      </c>
      <c r="AP243" s="303">
        <f t="shared" si="128"/>
        <v>0</v>
      </c>
      <c r="AQ243" s="303" t="e">
        <f t="shared" si="128"/>
        <v>#REF!</v>
      </c>
      <c r="AR243" s="303" t="e">
        <f t="shared" si="128"/>
        <v>#REF!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634</v>
      </c>
      <c r="C245" s="665">
        <v>7</v>
      </c>
      <c r="E245" s="1075" t="s">
        <v>249</v>
      </c>
      <c r="F245" s="1076"/>
      <c r="G245" s="1076"/>
      <c r="H245" s="1076"/>
      <c r="I245" s="1076"/>
      <c r="J245" s="1076"/>
      <c r="K245" s="1077"/>
    </row>
    <row r="246" spans="1:116" ht="13.5" thickBot="1" x14ac:dyDescent="0.35">
      <c r="B246" s="79" t="s">
        <v>199</v>
      </c>
      <c r="C246" s="666">
        <v>120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</row>
    <row r="247" spans="1:116" ht="13.5" thickBot="1" x14ac:dyDescent="0.35">
      <c r="B247" s="76" t="s">
        <v>203</v>
      </c>
      <c r="C247" s="667">
        <f>C248/60*C246</f>
        <v>6</v>
      </c>
      <c r="E247" s="1078" t="s">
        <v>248</v>
      </c>
      <c r="F247" s="1079"/>
      <c r="G247" s="1079"/>
      <c r="H247" s="1080"/>
      <c r="I247" s="1110">
        <v>77</v>
      </c>
      <c r="J247" s="1111"/>
      <c r="K247" s="1112"/>
      <c r="L247" s="656">
        <v>90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</row>
    <row r="249" spans="1:116" ht="13.75" customHeight="1" thickBot="1" x14ac:dyDescent="0.4">
      <c r="B249" s="565" t="s">
        <v>624</v>
      </c>
      <c r="C249" s="669">
        <f>(C222/C5)*100</f>
        <v>10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</row>
    <row r="250" spans="1:116" ht="15" thickBot="1" x14ac:dyDescent="0.4">
      <c r="D250" s="1119" t="s">
        <v>338</v>
      </c>
      <c r="E250" s="663">
        <v>7.9710000000000001</v>
      </c>
      <c r="F250" s="263">
        <v>120</v>
      </c>
      <c r="G250" s="316">
        <f>E250*F250/60</f>
        <v>15.942</v>
      </c>
      <c r="H250" s="528">
        <f>G250+C222</f>
        <v>21.942</v>
      </c>
      <c r="J250" s="424"/>
      <c r="K250" s="43" t="s">
        <v>341</v>
      </c>
      <c r="AG250" s="285"/>
      <c r="AH250" s="1122"/>
      <c r="AI250" s="1122"/>
      <c r="AK250"/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</row>
    <row r="252" spans="1:116" ht="15" thickBot="1" x14ac:dyDescent="0.4">
      <c r="B252" s="76" t="s">
        <v>203</v>
      </c>
      <c r="C252" s="667">
        <f>C253/60*C251</f>
        <v>4.5</v>
      </c>
      <c r="AG252" s="655" t="s">
        <v>635</v>
      </c>
      <c r="AH252" s="300" t="e">
        <f>AS238</f>
        <v>#REF!</v>
      </c>
      <c r="AI252" s="300" t="e">
        <f>AH252*14</f>
        <v>#REF!</v>
      </c>
      <c r="AJ252" s="1109">
        <f>(AI254+AI253)</f>
        <v>1228.752</v>
      </c>
      <c r="AK252"/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63.768000000000001</v>
      </c>
      <c r="AI253" s="300">
        <f>AH253*14</f>
        <v>892.75199999999995</v>
      </c>
      <c r="AJ253" s="1105"/>
      <c r="AK253"/>
    </row>
    <row r="254" spans="1:116" ht="14.5" thickBot="1" x14ac:dyDescent="0.35">
      <c r="B254" s="565" t="s">
        <v>624</v>
      </c>
      <c r="C254" s="670">
        <f>(C252/C5)*100</f>
        <v>7.5</v>
      </c>
      <c r="AG254" s="655" t="s">
        <v>636</v>
      </c>
      <c r="AH254" s="300">
        <f>AH255*C247</f>
        <v>24</v>
      </c>
      <c r="AI254" s="300">
        <f>AH254*14</f>
        <v>336</v>
      </c>
    </row>
    <row r="255" spans="1:116" ht="14.5" thickBot="1" x14ac:dyDescent="0.35">
      <c r="AG255" s="672" t="s">
        <v>638</v>
      </c>
      <c r="AH255" s="673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>L$51</f>
        <v>0.11229513333333335</v>
      </c>
      <c r="M264" s="291">
        <f t="shared" ref="M264:BX264" si="129">M$51</f>
        <v>7.8961800000000026E-2</v>
      </c>
      <c r="N264" s="291">
        <f>N$51</f>
        <v>7.8961800000000026E-2</v>
      </c>
      <c r="O264" s="291">
        <f t="shared" si="129"/>
        <v>0</v>
      </c>
      <c r="P264" s="291">
        <f t="shared" si="129"/>
        <v>7.8961792103820039E-2</v>
      </c>
      <c r="Q264" s="291">
        <f t="shared" si="129"/>
        <v>7.8961800000000026E-2</v>
      </c>
      <c r="R264" s="291">
        <f t="shared" si="129"/>
        <v>0</v>
      </c>
      <c r="S264" s="291">
        <f t="shared" si="129"/>
        <v>7.8961792103819983E-2</v>
      </c>
      <c r="T264" s="291">
        <f t="shared" si="129"/>
        <v>7.8961799999999971E-2</v>
      </c>
      <c r="U264" s="291">
        <f t="shared" si="129"/>
        <v>7.8961799999999971E-2</v>
      </c>
      <c r="V264" s="291">
        <f t="shared" si="129"/>
        <v>7.8961799321319859E-9</v>
      </c>
      <c r="W264" s="291">
        <f t="shared" si="129"/>
        <v>7.8961792103820039E-2</v>
      </c>
      <c r="X264" s="291">
        <f t="shared" si="129"/>
        <v>7.8961799999999971E-2</v>
      </c>
      <c r="Y264" s="291">
        <f t="shared" si="129"/>
        <v>6.1681800000000009E-2</v>
      </c>
      <c r="Z264" s="291">
        <f t="shared" si="129"/>
        <v>6.1681800000000009E-2</v>
      </c>
      <c r="AA264" s="291">
        <f t="shared" si="129"/>
        <v>6.168180000000012E-2</v>
      </c>
      <c r="AB264" s="291">
        <f t="shared" si="129"/>
        <v>6.168180000000012E-2</v>
      </c>
      <c r="AC264" s="291">
        <f t="shared" si="129"/>
        <v>6.168180000000012E-2</v>
      </c>
      <c r="AD264" s="291">
        <f t="shared" si="129"/>
        <v>6.168180000000012E-2</v>
      </c>
      <c r="AE264" s="291">
        <f t="shared" si="129"/>
        <v>6.168180000000012E-2</v>
      </c>
      <c r="AF264" s="291">
        <f t="shared" si="129"/>
        <v>6.168180000000012E-2</v>
      </c>
      <c r="AG264" s="291">
        <f t="shared" si="129"/>
        <v>6.168180000000012E-2</v>
      </c>
      <c r="AH264" s="291">
        <f t="shared" si="129"/>
        <v>6.168180000000012E-2</v>
      </c>
      <c r="AI264" s="291">
        <f t="shared" si="129"/>
        <v>6.168180000000012E-2</v>
      </c>
      <c r="AJ264" s="291">
        <f t="shared" si="129"/>
        <v>6.168180000000012E-2</v>
      </c>
      <c r="AK264" s="291">
        <f t="shared" si="129"/>
        <v>6.168180000000012E-2</v>
      </c>
      <c r="AL264" s="291">
        <f t="shared" si="129"/>
        <v>6.168180000000012E-2</v>
      </c>
      <c r="AM264" s="291">
        <f t="shared" si="129"/>
        <v>6.168180000000012E-2</v>
      </c>
      <c r="AN264" s="291">
        <f t="shared" si="129"/>
        <v>6.168180000000012E-2</v>
      </c>
      <c r="AO264" s="291">
        <f t="shared" si="129"/>
        <v>6.168180000000012E-2</v>
      </c>
      <c r="AP264" s="291">
        <f t="shared" si="129"/>
        <v>6.168180000000012E-2</v>
      </c>
      <c r="AQ264" s="291">
        <f t="shared" si="129"/>
        <v>6.168180000000012E-2</v>
      </c>
      <c r="AR264" s="291">
        <f t="shared" si="129"/>
        <v>6.168180000000012E-2</v>
      </c>
      <c r="AS264" s="291">
        <f t="shared" si="129"/>
        <v>6.168180000000012E-2</v>
      </c>
      <c r="AT264" s="291">
        <f t="shared" si="129"/>
        <v>6.168180000000012E-2</v>
      </c>
      <c r="AU264" s="291">
        <f t="shared" si="129"/>
        <v>6.168180000000012E-2</v>
      </c>
      <c r="AV264" s="291">
        <f t="shared" si="129"/>
        <v>6.168180000000012E-2</v>
      </c>
      <c r="AW264" s="291">
        <f t="shared" si="129"/>
        <v>6.168180000000012E-2</v>
      </c>
      <c r="AX264" s="291">
        <f t="shared" si="129"/>
        <v>6.168180000000012E-2</v>
      </c>
      <c r="AY264" s="291">
        <f t="shared" si="129"/>
        <v>6.168180000000012E-2</v>
      </c>
      <c r="AZ264" s="291">
        <f t="shared" si="129"/>
        <v>6.168180000000012E-2</v>
      </c>
      <c r="BA264" s="291">
        <f t="shared" si="129"/>
        <v>6.168180000000012E-2</v>
      </c>
      <c r="BB264" s="291">
        <f t="shared" si="129"/>
        <v>6.168180000000012E-2</v>
      </c>
      <c r="BC264" s="291">
        <f t="shared" si="129"/>
        <v>6.168180000000012E-2</v>
      </c>
      <c r="BD264" s="291">
        <f t="shared" si="129"/>
        <v>6.168180000000012E-2</v>
      </c>
      <c r="BE264" s="291">
        <f t="shared" si="129"/>
        <v>6.168180000000012E-2</v>
      </c>
      <c r="BF264" s="291">
        <f t="shared" si="129"/>
        <v>6.168180000000012E-2</v>
      </c>
      <c r="BG264" s="291">
        <f t="shared" si="129"/>
        <v>6.168180000000012E-2</v>
      </c>
      <c r="BH264" s="291">
        <f t="shared" si="129"/>
        <v>6.168180000000012E-2</v>
      </c>
      <c r="BI264" s="291">
        <f t="shared" si="129"/>
        <v>6.168180000000012E-2</v>
      </c>
      <c r="BJ264" s="291">
        <f t="shared" si="129"/>
        <v>6.168180000000012E-2</v>
      </c>
      <c r="BK264" s="291">
        <f t="shared" si="129"/>
        <v>6.168180000000012E-2</v>
      </c>
      <c r="BL264" s="291">
        <f t="shared" si="129"/>
        <v>6.168180000000012E-2</v>
      </c>
      <c r="BM264" s="291">
        <f t="shared" si="129"/>
        <v>6.168180000000012E-2</v>
      </c>
      <c r="BN264" s="291">
        <f t="shared" si="129"/>
        <v>6.168180000000012E-2</v>
      </c>
      <c r="BO264" s="291">
        <f t="shared" si="129"/>
        <v>6.168180000000012E-2</v>
      </c>
      <c r="BP264" s="291">
        <f t="shared" si="129"/>
        <v>6.168180000000012E-2</v>
      </c>
      <c r="BQ264" s="291">
        <f t="shared" si="129"/>
        <v>6.168180000000012E-2</v>
      </c>
      <c r="BR264" s="291">
        <f t="shared" si="129"/>
        <v>6.168180000000012E-2</v>
      </c>
      <c r="BS264" s="291">
        <f t="shared" si="129"/>
        <v>6.168180000000012E-2</v>
      </c>
      <c r="BT264" s="291">
        <f t="shared" si="129"/>
        <v>6.168180000000012E-2</v>
      </c>
      <c r="BU264" s="291">
        <f t="shared" si="129"/>
        <v>6.168180000000012E-2</v>
      </c>
      <c r="BV264" s="291">
        <f t="shared" si="129"/>
        <v>6.168180000000012E-2</v>
      </c>
      <c r="BW264" s="291">
        <f t="shared" si="129"/>
        <v>6.168180000000012E-2</v>
      </c>
      <c r="BX264" s="291">
        <f t="shared" si="129"/>
        <v>6.168180000000012E-2</v>
      </c>
      <c r="BY264" s="291">
        <f t="shared" ref="BY264:CZ264" si="130">BY$51</f>
        <v>6.1681799999999676E-2</v>
      </c>
      <c r="BZ264" s="291">
        <f t="shared" si="130"/>
        <v>6.1681799999999676E-2</v>
      </c>
      <c r="CA264" s="291">
        <f t="shared" si="130"/>
        <v>6.1681799999999676E-2</v>
      </c>
      <c r="CB264" s="291">
        <f t="shared" si="130"/>
        <v>6.1681799999999676E-2</v>
      </c>
      <c r="CC264" s="291">
        <f t="shared" si="130"/>
        <v>6.1681799999999676E-2</v>
      </c>
      <c r="CD264" s="291">
        <f t="shared" si="130"/>
        <v>6.1681799999999676E-2</v>
      </c>
      <c r="CE264" s="291">
        <f t="shared" si="130"/>
        <v>6.1681799999999676E-2</v>
      </c>
      <c r="CF264" s="291">
        <f t="shared" si="130"/>
        <v>6.1681799999999676E-2</v>
      </c>
      <c r="CG264" s="291">
        <f t="shared" si="130"/>
        <v>6.1681799999999676E-2</v>
      </c>
      <c r="CH264" s="291">
        <f t="shared" si="130"/>
        <v>6.1681799999999676E-2</v>
      </c>
      <c r="CI264" s="291">
        <f t="shared" si="130"/>
        <v>6.1681799999999676E-2</v>
      </c>
      <c r="CJ264" s="291">
        <f>CJ$51</f>
        <v>6.1681799999999676E-2</v>
      </c>
      <c r="CK264" s="291">
        <f t="shared" si="130"/>
        <v>6.1681799999999676E-2</v>
      </c>
      <c r="CL264" s="291">
        <f t="shared" si="130"/>
        <v>6.1681799999999676E-2</v>
      </c>
      <c r="CM264" s="291">
        <f t="shared" si="130"/>
        <v>6.1681799999999676E-2</v>
      </c>
      <c r="CN264" s="291">
        <f t="shared" si="130"/>
        <v>6.1681799999999676E-2</v>
      </c>
      <c r="CO264" s="291">
        <f t="shared" si="130"/>
        <v>6.1681799999999676E-2</v>
      </c>
      <c r="CP264" s="291">
        <f t="shared" si="130"/>
        <v>6.1681799999999676E-2</v>
      </c>
      <c r="CQ264" s="291">
        <f t="shared" si="130"/>
        <v>6.1681799999999676E-2</v>
      </c>
      <c r="CR264" s="291">
        <f t="shared" si="130"/>
        <v>6.1681799999999676E-2</v>
      </c>
      <c r="CS264" s="291">
        <f t="shared" si="130"/>
        <v>6.1681799999999676E-2</v>
      </c>
      <c r="CT264" s="291">
        <f t="shared" si="130"/>
        <v>6.1681799999999676E-2</v>
      </c>
      <c r="CU264" s="291">
        <f t="shared" si="130"/>
        <v>6.1681799999999676E-2</v>
      </c>
      <c r="CV264" s="291">
        <f t="shared" si="130"/>
        <v>6.1681799999999676E-2</v>
      </c>
      <c r="CW264" s="291">
        <f t="shared" si="130"/>
        <v>6.1681799999999676E-2</v>
      </c>
      <c r="CX264" s="291">
        <f t="shared" si="130"/>
        <v>6.1681799999999676E-2</v>
      </c>
      <c r="CY264" s="291">
        <f t="shared" si="130"/>
        <v>6.1681799999999676E-2</v>
      </c>
      <c r="CZ264" s="291">
        <f t="shared" si="130"/>
        <v>6.1681799999999676E-2</v>
      </c>
      <c r="DA264" s="291">
        <f>CZ264</f>
        <v>6.1681799999999676E-2</v>
      </c>
      <c r="DB264" s="317">
        <f>SUM(L264:DA264)</f>
        <v>5.8191771175409697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131">M265</f>
        <v>#DIV/0!</v>
      </c>
      <c r="O265" s="295">
        <v>0</v>
      </c>
      <c r="P265" s="295" t="e">
        <f>N265</f>
        <v>#DIV/0!</v>
      </c>
      <c r="Q265" s="295" t="e">
        <f t="shared" si="131"/>
        <v>#DIV/0!</v>
      </c>
      <c r="R265" s="295" t="e">
        <f t="shared" si="131"/>
        <v>#DIV/0!</v>
      </c>
      <c r="S265" s="295" t="e">
        <f t="shared" si="131"/>
        <v>#DIV/0!</v>
      </c>
      <c r="T265" s="295" t="e">
        <f t="shared" si="131"/>
        <v>#DIV/0!</v>
      </c>
      <c r="U265" s="295" t="e">
        <f t="shared" si="131"/>
        <v>#DIV/0!</v>
      </c>
      <c r="V265" s="295">
        <v>0</v>
      </c>
      <c r="W265" s="295" t="e">
        <f>U265</f>
        <v>#DIV/0!</v>
      </c>
      <c r="X265" s="295" t="e">
        <f t="shared" si="131"/>
        <v>#DIV/0!</v>
      </c>
      <c r="Y265" s="295" t="e">
        <f t="shared" si="131"/>
        <v>#DIV/0!</v>
      </c>
      <c r="Z265" s="295" t="e">
        <f t="shared" si="131"/>
        <v>#DIV/0!</v>
      </c>
      <c r="AA265" s="295" t="e">
        <f t="shared" si="131"/>
        <v>#DIV/0!</v>
      </c>
      <c r="AB265" s="295" t="e">
        <f t="shared" si="131"/>
        <v>#DIV/0!</v>
      </c>
      <c r="AC265" s="295" t="e">
        <f t="shared" si="131"/>
        <v>#DIV/0!</v>
      </c>
      <c r="AD265" s="295" t="e">
        <f t="shared" si="131"/>
        <v>#DIV/0!</v>
      </c>
      <c r="AE265" s="295" t="e">
        <f t="shared" si="131"/>
        <v>#DIV/0!</v>
      </c>
      <c r="AF265" s="295" t="e">
        <f t="shared" si="131"/>
        <v>#DIV/0!</v>
      </c>
      <c r="AG265" s="295" t="e">
        <f t="shared" si="131"/>
        <v>#DIV/0!</v>
      </c>
      <c r="AH265" s="295" t="e">
        <f t="shared" si="131"/>
        <v>#DIV/0!</v>
      </c>
      <c r="AI265" s="295" t="e">
        <f t="shared" si="131"/>
        <v>#DIV/0!</v>
      </c>
      <c r="AJ265" s="295" t="e">
        <f t="shared" si="131"/>
        <v>#DIV/0!</v>
      </c>
      <c r="AK265" s="295" t="e">
        <f t="shared" si="131"/>
        <v>#DIV/0!</v>
      </c>
      <c r="AL265" s="295" t="e">
        <f t="shared" si="131"/>
        <v>#DIV/0!</v>
      </c>
      <c r="AM265" s="295" t="e">
        <f t="shared" si="131"/>
        <v>#DIV/0!</v>
      </c>
      <c r="AN265" s="295" t="e">
        <f t="shared" si="131"/>
        <v>#DIV/0!</v>
      </c>
      <c r="AO265" s="295" t="e">
        <f t="shared" si="131"/>
        <v>#DIV/0!</v>
      </c>
      <c r="AP265" s="295" t="e">
        <f t="shared" si="131"/>
        <v>#DIV/0!</v>
      </c>
      <c r="AQ265" s="295" t="e">
        <f t="shared" si="131"/>
        <v>#DIV/0!</v>
      </c>
      <c r="AR265" s="295" t="e">
        <f t="shared" si="131"/>
        <v>#DIV/0!</v>
      </c>
      <c r="AS265" s="295" t="e">
        <f t="shared" si="131"/>
        <v>#DIV/0!</v>
      </c>
      <c r="AT265" s="295" t="e">
        <f t="shared" si="131"/>
        <v>#DIV/0!</v>
      </c>
      <c r="AU265" s="295" t="e">
        <f t="shared" si="131"/>
        <v>#DIV/0!</v>
      </c>
      <c r="AV265" s="295" t="e">
        <f t="shared" si="131"/>
        <v>#DIV/0!</v>
      </c>
      <c r="AW265" s="295" t="e">
        <f t="shared" si="131"/>
        <v>#DIV/0!</v>
      </c>
      <c r="AX265" s="295" t="e">
        <f t="shared" si="131"/>
        <v>#DIV/0!</v>
      </c>
      <c r="AY265" s="295" t="e">
        <f t="shared" si="131"/>
        <v>#DIV/0!</v>
      </c>
      <c r="AZ265" s="295" t="e">
        <f t="shared" si="131"/>
        <v>#DIV/0!</v>
      </c>
      <c r="BA265" s="295" t="e">
        <f t="shared" si="131"/>
        <v>#DIV/0!</v>
      </c>
      <c r="BB265" s="295" t="e">
        <f t="shared" si="131"/>
        <v>#DIV/0!</v>
      </c>
      <c r="BC265" s="295" t="e">
        <f t="shared" si="131"/>
        <v>#DIV/0!</v>
      </c>
      <c r="BD265" s="295" t="e">
        <f t="shared" si="131"/>
        <v>#DIV/0!</v>
      </c>
      <c r="BE265" s="295" t="e">
        <f t="shared" si="131"/>
        <v>#DIV/0!</v>
      </c>
      <c r="BF265" s="295" t="e">
        <f t="shared" si="131"/>
        <v>#DIV/0!</v>
      </c>
      <c r="BG265" s="295" t="e">
        <f t="shared" si="131"/>
        <v>#DIV/0!</v>
      </c>
      <c r="BH265" s="295" t="e">
        <f t="shared" si="131"/>
        <v>#DIV/0!</v>
      </c>
      <c r="BI265" s="295" t="e">
        <f t="shared" si="131"/>
        <v>#DIV/0!</v>
      </c>
      <c r="BJ265" s="295" t="e">
        <f t="shared" si="131"/>
        <v>#DIV/0!</v>
      </c>
      <c r="BK265" s="295" t="e">
        <f t="shared" si="131"/>
        <v>#DIV/0!</v>
      </c>
      <c r="BL265" s="295" t="e">
        <f t="shared" si="131"/>
        <v>#DIV/0!</v>
      </c>
      <c r="BM265" s="295" t="e">
        <f t="shared" si="131"/>
        <v>#DIV/0!</v>
      </c>
      <c r="BN265" s="295" t="e">
        <f t="shared" si="131"/>
        <v>#DIV/0!</v>
      </c>
      <c r="BO265" s="295" t="e">
        <f t="shared" si="131"/>
        <v>#DIV/0!</v>
      </c>
      <c r="BP265" s="295" t="e">
        <f t="shared" si="131"/>
        <v>#DIV/0!</v>
      </c>
      <c r="BQ265" s="295" t="e">
        <f t="shared" si="131"/>
        <v>#DIV/0!</v>
      </c>
      <c r="BR265" s="295" t="e">
        <f t="shared" si="131"/>
        <v>#DIV/0!</v>
      </c>
      <c r="BS265" s="295" t="e">
        <f t="shared" si="131"/>
        <v>#DIV/0!</v>
      </c>
      <c r="BT265" s="295" t="e">
        <f t="shared" si="131"/>
        <v>#DIV/0!</v>
      </c>
      <c r="BU265" s="295" t="e">
        <f t="shared" si="131"/>
        <v>#DIV/0!</v>
      </c>
      <c r="BV265" s="295" t="e">
        <f t="shared" si="131"/>
        <v>#DIV/0!</v>
      </c>
      <c r="BW265" s="295" t="e">
        <f t="shared" si="131"/>
        <v>#DIV/0!</v>
      </c>
      <c r="BX265" s="295" t="e">
        <f t="shared" si="131"/>
        <v>#DIV/0!</v>
      </c>
      <c r="BY265" s="295" t="e">
        <f t="shared" si="131"/>
        <v>#DIV/0!</v>
      </c>
      <c r="BZ265" s="295" t="e">
        <f t="shared" ref="BZ265:DA265" si="132">BY265</f>
        <v>#DIV/0!</v>
      </c>
      <c r="CA265" s="295" t="e">
        <f t="shared" si="132"/>
        <v>#DIV/0!</v>
      </c>
      <c r="CB265" s="295" t="e">
        <f t="shared" si="132"/>
        <v>#DIV/0!</v>
      </c>
      <c r="CC265" s="295" t="e">
        <f t="shared" si="132"/>
        <v>#DIV/0!</v>
      </c>
      <c r="CD265" s="295" t="e">
        <f t="shared" si="132"/>
        <v>#DIV/0!</v>
      </c>
      <c r="CE265" s="295" t="e">
        <f t="shared" si="132"/>
        <v>#DIV/0!</v>
      </c>
      <c r="CF265" s="295" t="e">
        <f t="shared" si="132"/>
        <v>#DIV/0!</v>
      </c>
      <c r="CG265" s="295" t="e">
        <f t="shared" si="132"/>
        <v>#DIV/0!</v>
      </c>
      <c r="CH265" s="295" t="e">
        <f t="shared" si="132"/>
        <v>#DIV/0!</v>
      </c>
      <c r="CI265" s="295" t="e">
        <f t="shared" si="132"/>
        <v>#DIV/0!</v>
      </c>
      <c r="CJ265" s="295" t="e">
        <f t="shared" si="132"/>
        <v>#DIV/0!</v>
      </c>
      <c r="CK265" s="295" t="e">
        <f t="shared" si="132"/>
        <v>#DIV/0!</v>
      </c>
      <c r="CL265" s="295" t="e">
        <f t="shared" si="132"/>
        <v>#DIV/0!</v>
      </c>
      <c r="CM265" s="295" t="e">
        <f t="shared" si="132"/>
        <v>#DIV/0!</v>
      </c>
      <c r="CN265" s="295" t="e">
        <f t="shared" si="132"/>
        <v>#DIV/0!</v>
      </c>
      <c r="CO265" s="295" t="e">
        <f t="shared" si="132"/>
        <v>#DIV/0!</v>
      </c>
      <c r="CP265" s="295" t="e">
        <f t="shared" si="132"/>
        <v>#DIV/0!</v>
      </c>
      <c r="CQ265" s="295" t="e">
        <f t="shared" si="132"/>
        <v>#DIV/0!</v>
      </c>
      <c r="CR265" s="295" t="e">
        <f t="shared" si="132"/>
        <v>#DIV/0!</v>
      </c>
      <c r="CS265" s="295" t="e">
        <f t="shared" si="132"/>
        <v>#DIV/0!</v>
      </c>
      <c r="CT265" s="295" t="e">
        <f t="shared" si="132"/>
        <v>#DIV/0!</v>
      </c>
      <c r="CU265" s="295" t="e">
        <f t="shared" si="132"/>
        <v>#DIV/0!</v>
      </c>
      <c r="CV265" s="295" t="e">
        <f t="shared" si="132"/>
        <v>#DIV/0!</v>
      </c>
      <c r="CW265" s="295" t="e">
        <f t="shared" si="132"/>
        <v>#DIV/0!</v>
      </c>
      <c r="CX265" s="295" t="e">
        <f t="shared" si="132"/>
        <v>#DIV/0!</v>
      </c>
      <c r="CY265" s="295" t="e">
        <f t="shared" si="132"/>
        <v>#DIV/0!</v>
      </c>
      <c r="CZ265" s="295" t="e">
        <f t="shared" si="132"/>
        <v>#DIV/0!</v>
      </c>
      <c r="DA265" s="295" t="e">
        <f t="shared" si="132"/>
        <v>#DIV/0!</v>
      </c>
      <c r="DB265" s="317" t="e">
        <f t="shared" ref="DB265:DB266" si="133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134">SUM(M264:M265)</f>
        <v>#DIV/0!</v>
      </c>
      <c r="N266" s="295" t="e">
        <f t="shared" si="134"/>
        <v>#DIV/0!</v>
      </c>
      <c r="O266" s="295">
        <v>0</v>
      </c>
      <c r="P266" s="295" t="e">
        <f t="shared" si="134"/>
        <v>#DIV/0!</v>
      </c>
      <c r="Q266" s="295" t="e">
        <f t="shared" si="134"/>
        <v>#DIV/0!</v>
      </c>
      <c r="R266" s="295" t="e">
        <f t="shared" si="134"/>
        <v>#DIV/0!</v>
      </c>
      <c r="S266" s="295" t="e">
        <f t="shared" si="134"/>
        <v>#DIV/0!</v>
      </c>
      <c r="T266" s="295" t="e">
        <f t="shared" si="134"/>
        <v>#DIV/0!</v>
      </c>
      <c r="U266" s="295" t="e">
        <f t="shared" si="134"/>
        <v>#DIV/0!</v>
      </c>
      <c r="V266" s="295">
        <f t="shared" si="134"/>
        <v>7.8961799321319859E-9</v>
      </c>
      <c r="W266" s="295" t="e">
        <f t="shared" si="134"/>
        <v>#DIV/0!</v>
      </c>
      <c r="X266" s="295" t="e">
        <f t="shared" si="134"/>
        <v>#DIV/0!</v>
      </c>
      <c r="Y266" s="295" t="e">
        <f t="shared" si="134"/>
        <v>#DIV/0!</v>
      </c>
      <c r="Z266" s="295" t="e">
        <f t="shared" si="134"/>
        <v>#DIV/0!</v>
      </c>
      <c r="AA266" s="295" t="e">
        <f t="shared" si="134"/>
        <v>#DIV/0!</v>
      </c>
      <c r="AB266" s="295" t="e">
        <f t="shared" si="134"/>
        <v>#DIV/0!</v>
      </c>
      <c r="AC266" s="295" t="e">
        <f t="shared" si="134"/>
        <v>#DIV/0!</v>
      </c>
      <c r="AD266" s="295" t="e">
        <f t="shared" si="134"/>
        <v>#DIV/0!</v>
      </c>
      <c r="AE266" s="295" t="e">
        <f t="shared" si="134"/>
        <v>#DIV/0!</v>
      </c>
      <c r="AF266" s="295" t="e">
        <f t="shared" si="134"/>
        <v>#DIV/0!</v>
      </c>
      <c r="AG266" s="295" t="e">
        <f t="shared" si="134"/>
        <v>#DIV/0!</v>
      </c>
      <c r="AH266" s="295" t="e">
        <f t="shared" si="134"/>
        <v>#DIV/0!</v>
      </c>
      <c r="AI266" s="295" t="e">
        <f t="shared" si="134"/>
        <v>#DIV/0!</v>
      </c>
      <c r="AJ266" s="295" t="e">
        <f t="shared" si="134"/>
        <v>#DIV/0!</v>
      </c>
      <c r="AK266" s="295" t="e">
        <f t="shared" si="134"/>
        <v>#DIV/0!</v>
      </c>
      <c r="AL266" s="295" t="e">
        <f t="shared" si="134"/>
        <v>#DIV/0!</v>
      </c>
      <c r="AM266" s="295" t="e">
        <f t="shared" si="134"/>
        <v>#DIV/0!</v>
      </c>
      <c r="AN266" s="295" t="e">
        <f t="shared" si="134"/>
        <v>#DIV/0!</v>
      </c>
      <c r="AO266" s="295" t="e">
        <f t="shared" si="134"/>
        <v>#DIV/0!</v>
      </c>
      <c r="AP266" s="295" t="e">
        <f t="shared" si="134"/>
        <v>#DIV/0!</v>
      </c>
      <c r="AQ266" s="295" t="e">
        <f t="shared" si="134"/>
        <v>#DIV/0!</v>
      </c>
      <c r="AR266" s="295" t="e">
        <f t="shared" si="134"/>
        <v>#DIV/0!</v>
      </c>
      <c r="AS266" s="295" t="e">
        <f t="shared" si="134"/>
        <v>#DIV/0!</v>
      </c>
      <c r="AT266" s="295" t="e">
        <f t="shared" si="134"/>
        <v>#DIV/0!</v>
      </c>
      <c r="AU266" s="295" t="e">
        <f t="shared" si="134"/>
        <v>#DIV/0!</v>
      </c>
      <c r="AV266" s="295" t="e">
        <f t="shared" si="134"/>
        <v>#DIV/0!</v>
      </c>
      <c r="AW266" s="295" t="e">
        <f t="shared" si="134"/>
        <v>#DIV/0!</v>
      </c>
      <c r="AX266" s="295" t="e">
        <f t="shared" si="134"/>
        <v>#DIV/0!</v>
      </c>
      <c r="AY266" s="295" t="e">
        <f t="shared" si="134"/>
        <v>#DIV/0!</v>
      </c>
      <c r="AZ266" s="295" t="e">
        <f t="shared" si="134"/>
        <v>#DIV/0!</v>
      </c>
      <c r="BA266" s="295" t="e">
        <f t="shared" si="134"/>
        <v>#DIV/0!</v>
      </c>
      <c r="BB266" s="295" t="e">
        <f t="shared" si="134"/>
        <v>#DIV/0!</v>
      </c>
      <c r="BC266" s="295" t="e">
        <f t="shared" si="134"/>
        <v>#DIV/0!</v>
      </c>
      <c r="BD266" s="295" t="e">
        <f t="shared" si="134"/>
        <v>#DIV/0!</v>
      </c>
      <c r="BE266" s="295" t="e">
        <f t="shared" si="134"/>
        <v>#DIV/0!</v>
      </c>
      <c r="BF266" s="295" t="e">
        <f t="shared" si="134"/>
        <v>#DIV/0!</v>
      </c>
      <c r="BG266" s="295" t="e">
        <f t="shared" si="134"/>
        <v>#DIV/0!</v>
      </c>
      <c r="BH266" s="295" t="e">
        <f t="shared" si="134"/>
        <v>#DIV/0!</v>
      </c>
      <c r="BI266" s="295" t="e">
        <f t="shared" si="134"/>
        <v>#DIV/0!</v>
      </c>
      <c r="BJ266" s="295" t="e">
        <f t="shared" si="134"/>
        <v>#DIV/0!</v>
      </c>
      <c r="BK266" s="295" t="e">
        <f t="shared" si="134"/>
        <v>#DIV/0!</v>
      </c>
      <c r="BL266" s="295" t="e">
        <f t="shared" si="134"/>
        <v>#DIV/0!</v>
      </c>
      <c r="BM266" s="295" t="e">
        <f t="shared" si="134"/>
        <v>#DIV/0!</v>
      </c>
      <c r="BN266" s="295" t="e">
        <f t="shared" si="134"/>
        <v>#DIV/0!</v>
      </c>
      <c r="BO266" s="295" t="e">
        <f t="shared" si="134"/>
        <v>#DIV/0!</v>
      </c>
      <c r="BP266" s="295" t="e">
        <f t="shared" si="134"/>
        <v>#DIV/0!</v>
      </c>
      <c r="BQ266" s="295" t="e">
        <f t="shared" si="134"/>
        <v>#DIV/0!</v>
      </c>
      <c r="BR266" s="295" t="e">
        <f t="shared" si="134"/>
        <v>#DIV/0!</v>
      </c>
      <c r="BS266" s="295" t="e">
        <f t="shared" si="134"/>
        <v>#DIV/0!</v>
      </c>
      <c r="BT266" s="295" t="e">
        <f t="shared" si="134"/>
        <v>#DIV/0!</v>
      </c>
      <c r="BU266" s="295" t="e">
        <f t="shared" si="134"/>
        <v>#DIV/0!</v>
      </c>
      <c r="BV266" s="295" t="e">
        <f t="shared" si="134"/>
        <v>#DIV/0!</v>
      </c>
      <c r="BW266" s="295" t="e">
        <f t="shared" si="134"/>
        <v>#DIV/0!</v>
      </c>
      <c r="BX266" s="295" t="e">
        <f t="shared" si="134"/>
        <v>#DIV/0!</v>
      </c>
      <c r="BY266" s="295" t="e">
        <f t="shared" ref="BY266:DA266" si="135">SUM(BY264:BY265)</f>
        <v>#DIV/0!</v>
      </c>
      <c r="BZ266" s="295" t="e">
        <f t="shared" si="135"/>
        <v>#DIV/0!</v>
      </c>
      <c r="CA266" s="295" t="e">
        <f t="shared" si="135"/>
        <v>#DIV/0!</v>
      </c>
      <c r="CB266" s="295" t="e">
        <f t="shared" si="135"/>
        <v>#DIV/0!</v>
      </c>
      <c r="CC266" s="295" t="e">
        <f t="shared" si="135"/>
        <v>#DIV/0!</v>
      </c>
      <c r="CD266" s="295" t="e">
        <f t="shared" si="135"/>
        <v>#DIV/0!</v>
      </c>
      <c r="CE266" s="295" t="e">
        <f t="shared" si="135"/>
        <v>#DIV/0!</v>
      </c>
      <c r="CF266" s="295" t="e">
        <f t="shared" si="135"/>
        <v>#DIV/0!</v>
      </c>
      <c r="CG266" s="295" t="e">
        <f t="shared" si="135"/>
        <v>#DIV/0!</v>
      </c>
      <c r="CH266" s="295" t="e">
        <f t="shared" si="135"/>
        <v>#DIV/0!</v>
      </c>
      <c r="CI266" s="295" t="e">
        <f t="shared" si="135"/>
        <v>#DIV/0!</v>
      </c>
      <c r="CJ266" s="295" t="e">
        <f t="shared" si="135"/>
        <v>#DIV/0!</v>
      </c>
      <c r="CK266" s="295" t="e">
        <f t="shared" si="135"/>
        <v>#DIV/0!</v>
      </c>
      <c r="CL266" s="295" t="e">
        <f t="shared" si="135"/>
        <v>#DIV/0!</v>
      </c>
      <c r="CM266" s="295" t="e">
        <f t="shared" si="135"/>
        <v>#DIV/0!</v>
      </c>
      <c r="CN266" s="295" t="e">
        <f t="shared" si="135"/>
        <v>#DIV/0!</v>
      </c>
      <c r="CO266" s="295" t="e">
        <f t="shared" si="135"/>
        <v>#DIV/0!</v>
      </c>
      <c r="CP266" s="295" t="e">
        <f t="shared" si="135"/>
        <v>#DIV/0!</v>
      </c>
      <c r="CQ266" s="295" t="e">
        <f t="shared" si="135"/>
        <v>#DIV/0!</v>
      </c>
      <c r="CR266" s="295" t="e">
        <f t="shared" si="135"/>
        <v>#DIV/0!</v>
      </c>
      <c r="CS266" s="295" t="e">
        <f t="shared" si="135"/>
        <v>#DIV/0!</v>
      </c>
      <c r="CT266" s="295" t="e">
        <f t="shared" si="135"/>
        <v>#DIV/0!</v>
      </c>
      <c r="CU266" s="295" t="e">
        <f t="shared" si="135"/>
        <v>#DIV/0!</v>
      </c>
      <c r="CV266" s="295" t="e">
        <f t="shared" si="135"/>
        <v>#DIV/0!</v>
      </c>
      <c r="CW266" s="295" t="e">
        <f t="shared" si="135"/>
        <v>#DIV/0!</v>
      </c>
      <c r="CX266" s="295" t="e">
        <f t="shared" si="135"/>
        <v>#DIV/0!</v>
      </c>
      <c r="CY266" s="295" t="e">
        <f t="shared" si="135"/>
        <v>#DIV/0!</v>
      </c>
      <c r="CZ266" s="295" t="e">
        <f t="shared" si="135"/>
        <v>#DIV/0!</v>
      </c>
      <c r="DA266" s="295" t="e">
        <f t="shared" si="135"/>
        <v>#DIV/0!</v>
      </c>
      <c r="DB266" s="317" t="e">
        <f t="shared" si="133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 t="str">
        <f>IF(OR($C$273=2,$C$273=2,$C$273=2)=TRUE,$G$278," ")</f>
        <v> </v>
      </c>
      <c r="N267" s="660" t="str">
        <f>IF(OR($C$273=3,$C$273=3,$C$273=3)=TRUE,$G$278," ")</f>
        <v> </v>
      </c>
      <c r="O267" s="661"/>
      <c r="P267" s="660" t="str">
        <f>IF(OR($C$273=2,$C$273=4,$C$273=4)=TRUE,$G$278," ")</f>
        <v> </v>
      </c>
      <c r="Q267" s="660" t="str">
        <f>IF(OR($C$273=5,$C$273=5,$C$273=5)=TRUE,$G$278," ")</f>
        <v> </v>
      </c>
      <c r="R267" s="661"/>
      <c r="S267" s="660" t="str">
        <f>IF(OR($C$273=2,$C$273=3,$C$273=6)=TRUE,$G$278," ")</f>
        <v> </v>
      </c>
      <c r="T267" s="660">
        <f>IF(OR($C$273=7,$C$273=7,$C$273=7)=TRUE,$G$278," ")</f>
        <v>15.942</v>
      </c>
      <c r="U267" s="660" t="str">
        <f>IF(OR($C$273=2,$C$273=4,$C$273=8)=TRUE,$G$278," ")</f>
        <v> </v>
      </c>
      <c r="V267" s="661"/>
      <c r="W267" s="660" t="str">
        <f>IF(OR($C$273=3,$C$273=9,$C$273=9)=TRUE,$G$278," ")</f>
        <v> </v>
      </c>
      <c r="X267" s="661" t="str">
        <f>IF(OR($C$273=2,$C$273=5,$C$273=$G$278)=TRUE,$G$278," ")</f>
        <v> </v>
      </c>
      <c r="Y267" s="662"/>
      <c r="Z267" s="660" t="str">
        <f>IF(OR($C$273=2,$C$273=4,$C$273=3,$C$273=6)=TRUE,$G$278," ")</f>
        <v> </v>
      </c>
      <c r="AA267" s="662"/>
      <c r="AB267" s="660">
        <f>IF(OR($C$273=2,$C$273=7,$C$273=7)=TRUE,$G$278," ")</f>
        <v>15.942</v>
      </c>
      <c r="AC267" s="660" t="str">
        <f>IF(OR($C$273=3,$C$273=5,$C$273=5)=TRUE,$G$278," ")</f>
        <v> </v>
      </c>
      <c r="AD267" s="660" t="str">
        <f>IF(OR($C$273=2,$C$273=4,$C$273=8)=TRUE,$G$278," ")</f>
        <v> </v>
      </c>
      <c r="AE267" s="662"/>
      <c r="AF267" s="660" t="str">
        <f>IF(OR($C$273=2,$C$273=3,$C$273=6,$C$273=9)=TRUE,$G$278," ")</f>
        <v> </v>
      </c>
      <c r="AG267" s="659"/>
      <c r="AH267" s="662" t="str">
        <f>IF(OR($C$273=2,$C$273=5,$C$273=4)=TRUE,$G$278," ")</f>
        <v> </v>
      </c>
      <c r="AI267" s="660">
        <f>IF(OR($C$273=3,$C$273=7,$C$273=7)=TRUE,$G$278," ")</f>
        <v>15.942</v>
      </c>
      <c r="AJ267" s="662" t="str">
        <f>IF(OR($C$273=2,$C$273=2,$C$273=2)=TRUE,$G$278," ")</f>
        <v> </v>
      </c>
      <c r="AK267" s="662"/>
      <c r="AL267" s="662" t="str">
        <f>IF(OR($C$273=2,$C$273=3,$C$273=4,$C$273=6,$C$273=8)=TRUE,$G$278," ")</f>
        <v> </v>
      </c>
      <c r="AM267" s="662" t="str">
        <f>IF(OR($C$273=5,$C$273=5,$C$273=5)=TRUE,$G$278," ")</f>
        <v> </v>
      </c>
      <c r="AN267" s="662" t="str">
        <f>IF(OR($C$273=2,$C$273=2,$C$273=2)=TRUE,$G$278," ")</f>
        <v> </v>
      </c>
      <c r="AO267" s="659" t="str">
        <f>IF(OR($C$273=3,$C$273=9,$C$273=9)=TRUE,$G$278," ")</f>
        <v> </v>
      </c>
      <c r="AP267" s="659">
        <f>IF(OR($C$273=2,$C$273=4,$C$273=7)=TRUE,$G$278," ")</f>
        <v>15.942</v>
      </c>
      <c r="AQ267" s="659"/>
      <c r="AR267" s="659" t="str">
        <f>IF(OR($C$273=2,$C$273=5,$C$273=3,$C$273=6)=TRUE,$G$278," ")</f>
        <v> </v>
      </c>
      <c r="AS267" s="659"/>
      <c r="AT267" s="659" t="str">
        <f>IF(OR($C$273=2,$C$273=4,$C$273=8,$C$273=8)=TRUE,$G$278," ")</f>
        <v> </v>
      </c>
      <c r="AU267" s="659" t="str">
        <f>IF(OR($C$273=3,$C$273=3,$C$273=3,$C$273=3)=TRUE,$G$278," ")</f>
        <v> </v>
      </c>
      <c r="AV267" s="659" t="str">
        <f>IF(OR($C$273=2)=TRUE,$G$278," ")</f>
        <v> </v>
      </c>
      <c r="AW267" s="659">
        <f>IF(OR($C$273=5,$C$273=7)=TRUE,$G$278," ")</f>
        <v>15.942</v>
      </c>
      <c r="AX267" s="659" t="str">
        <f>IF(OR($C$273=2,$C$273=3,$C$273=4,$C$273=6)=TRUE,$G$278," ")</f>
        <v> </v>
      </c>
      <c r="AY267" s="659"/>
      <c r="AZ267" s="659" t="str">
        <f>IF(OR($C$273=2)=TRUE,$G$278," ")</f>
        <v> </v>
      </c>
      <c r="BA267" s="659" t="str">
        <f>IF(OR($C$273=3)=TRUE,$G$278," ")</f>
        <v> </v>
      </c>
      <c r="BB267" s="659" t="str">
        <f>IF(OR($C$273=2,$C$273=5,$C$273=4,$C$273=8)=TRUE,$G$278," ")</f>
        <v> </v>
      </c>
      <c r="BC267" s="659"/>
      <c r="BD267" s="659">
        <f>IF(OR($C$273=2,$C$273=3,$C$273=7,$C$273=6)=TRUE,$G$278," ")</f>
        <v>15.942</v>
      </c>
      <c r="BE267" s="659"/>
      <c r="BF267" s="659" t="str">
        <f>IF(OR($C$273=2,$C$273=4)=TRUE,$G$278," ")</f>
        <v> </v>
      </c>
      <c r="BG267" s="659" t="str">
        <f>IF(OR($C$273=5,$C$273=3)=TRUE,$G$278," ")</f>
        <v> </v>
      </c>
      <c r="BH267" s="659" t="str">
        <f>IF(OR($C$273=2)=TRUE,$G$278," ")</f>
        <v> </v>
      </c>
      <c r="BI267" s="659"/>
      <c r="BJ267" s="659" t="str">
        <f>IF(OR($C$273=2,$C$273=3,$C$273=4,$C$273=6,$C$273=8)=TRUE,$G$278," ")</f>
        <v> </v>
      </c>
      <c r="BK267" s="659">
        <f>IF(OR($C$273=7)=TRUE,$G$278," ")</f>
        <v>15.942</v>
      </c>
      <c r="BL267" s="659" t="str">
        <f>IF(OR($C$273=2,$C$273=5)=TRUE,$G$278," ")</f>
        <v> </v>
      </c>
      <c r="BM267" s="659" t="str">
        <f>IF(OR($C$273=3)=TRUE,$G$278," ")</f>
        <v> </v>
      </c>
      <c r="BN267" s="659" t="str">
        <f>IF(OR($C$273=2,$C$273=4)=TRUE,$G$278," ")</f>
        <v> </v>
      </c>
      <c r="BO267" s="659"/>
      <c r="BP267" s="659" t="str">
        <f>IF(OR($C$273=2,$C$273=3,$C$273=6,$C$273=9)=TRUE,$G$278," ")</f>
        <v> </v>
      </c>
      <c r="BQ267" s="659" t="str">
        <f>IF(OR($C$273=5)=TRUE,$G$278," ")</f>
        <v> </v>
      </c>
      <c r="BR267" s="659">
        <f>IF(OR($C$273=2,$C$273=4,$C$273=7,$C$273=8)=TRUE,$G$278," ")</f>
        <v>15.942</v>
      </c>
      <c r="BS267" s="659" t="str">
        <f>IF(OR($C$273=3)=TRUE,$G$278," ")</f>
        <v> </v>
      </c>
      <c r="BT267" s="659" t="str">
        <f>IF(OR($C$273=2)=TRUE,$G$278," ")</f>
        <v> </v>
      </c>
      <c r="BU267" s="659"/>
      <c r="BV267" s="659" t="str">
        <f>IF(OR($C$273=2,$C$273=3,$C$273=4,$C$273=5,$C$273=6)=TRUE,$G$278," ")</f>
        <v> </v>
      </c>
      <c r="BW267" s="659"/>
      <c r="BX267" s="659" t="str">
        <f>IF(OR($C$273=2)=TRUE,$G$278," ")</f>
        <v> </v>
      </c>
      <c r="BY267" s="659">
        <f>IF(OR($C$273=3,$C$273=7,$C$273=9)=TRUE,$G$278," ")</f>
        <v>15.942</v>
      </c>
      <c r="BZ267" s="659" t="str">
        <f>IF(OR($C$273=2,$C$273=4,$C$273=8)=TRUE,$G$278," ")</f>
        <v> </v>
      </c>
      <c r="CA267" s="659" t="str">
        <f>IF(OR($C$273=5)=TRUE,$G$278," ")</f>
        <v> </v>
      </c>
      <c r="CB267" s="659" t="str">
        <f>IF(OR($C$273=2,$C$273=3,$C$273=3,$C$273=6)=TRUE,$G$278," ")</f>
        <v> </v>
      </c>
      <c r="CC267" s="659"/>
      <c r="CD267" s="659" t="str">
        <f>IF(OR($C$273=2,$C$273=4)=TRUE,$G$278," ")</f>
        <v> </v>
      </c>
      <c r="CE267" s="659" t="str">
        <f>IF(OR($C$273=3)=TRUE,$G$278," ")</f>
        <v> </v>
      </c>
      <c r="CF267" s="659">
        <f>IF(OR($C$273=2,$C$273=5,$C$273=7)=TRUE,$G$278," ")</f>
        <v>15.942</v>
      </c>
      <c r="CG267" s="659"/>
      <c r="CH267" s="659" t="str">
        <f>IF(OR($C$273=2,$C$273=2,$C$273=3,$C$273=6,$C$273=8,$C$273=4)=TRUE,$G$278," ")</f>
        <v> </v>
      </c>
      <c r="CI267" s="659"/>
      <c r="CJ267" s="659" t="str">
        <f>IF(OR($C$273=2)=TRUE,$G$278," ")</f>
        <v> </v>
      </c>
      <c r="CK267" s="659" t="str">
        <f>IF(OR($C$273=3,$C$273=5)=TRUE,$G$278," ")</f>
        <v> </v>
      </c>
      <c r="CL267" s="659" t="str">
        <f>IF(OR($C$273=2,$C$273=4)=TRUE,$G$278," ")</f>
        <v> </v>
      </c>
      <c r="CM267" s="659">
        <f>IF(OR($C$273=7)=TRUE,$G$278," ")</f>
        <v>15.942</v>
      </c>
      <c r="CN267" s="659" t="str">
        <f>IF(OR($C$273=2,$C$273=6,$C$273=3,$C$273=6)=TRUE,$G$278," ")</f>
        <v> </v>
      </c>
      <c r="CO267" s="659"/>
      <c r="CP267" s="659" t="str">
        <f>IF(OR($C$273=2,$C$273=5,$C$273=4,$C$273=8)=TRUE,$G$278," ")</f>
        <v> </v>
      </c>
      <c r="CQ267" s="659" t="str">
        <f>IF(OR($C$273=3,$C$273=9)=TRUE,$G$278," ")</f>
        <v> </v>
      </c>
      <c r="CR267" s="659" t="str">
        <f>IF(OR($C$273=2)=TRUE,$G$278," ")</f>
        <v> </v>
      </c>
      <c r="CS267" s="659"/>
      <c r="CT267" s="659">
        <f>IF(OR($C$273=2,$C$273=4,$C$273=3,$C$273=6,$C$273=7)=TRUE,$G$278," ")</f>
        <v>15.942</v>
      </c>
      <c r="CU267" s="659" t="str">
        <f>IF(OR($C$273=5)=TRUE,$G$278," ")</f>
        <v> </v>
      </c>
      <c r="CV267" s="659" t="str">
        <f>IF(OR($C$273=2)=TRUE,$G$278," ")</f>
        <v> </v>
      </c>
      <c r="CW267" s="659" t="str">
        <f>IF(OR($C$273=3)=TRUE,$G$278," ")</f>
        <v> </v>
      </c>
      <c r="CX267" s="659" t="str">
        <f>IF(OR($C$273=2,$C$273=4,$C$273=8)=TRUE,$G$278," ")</f>
        <v> </v>
      </c>
      <c r="CY267" s="659"/>
      <c r="CZ267" s="659" t="str">
        <f>IF(OR($C$273=2,$C$273=5,$C$273=3,$C$273=6,$C$273=9)=TRUE,$G$278," ")</f>
        <v> </v>
      </c>
      <c r="DA267" s="659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 t="str">
        <f>IF(OR($C$273=2,$C$273=2,$C$273=2)=TRUE,$C$275," ")</f>
        <v> </v>
      </c>
      <c r="N268" s="660" t="str">
        <f>IF(OR($C$273=3,$C$273=3,$C$273=3)=TRUE,$C$275," ")</f>
        <v> </v>
      </c>
      <c r="O268" s="661"/>
      <c r="P268" s="660" t="str">
        <f>IF(OR($C$273=2,$C$273=4,$C$273=4)=TRUE,$C$275," ")</f>
        <v> </v>
      </c>
      <c r="Q268" s="660" t="str">
        <f>IF(OR($C$273=5,$C$273=5,$C$273=5)=TRUE,$C$275," ")</f>
        <v> </v>
      </c>
      <c r="R268" s="661"/>
      <c r="S268" s="660" t="str">
        <f>IF(OR($C$273=2,$C$273=3,$C$273=6)=TRUE,$C$275," ")</f>
        <v> </v>
      </c>
      <c r="T268" s="660">
        <f>IF(OR($C$273=7,$C$273=7,$C$273=7)=TRUE,$C$275," ")</f>
        <v>6</v>
      </c>
      <c r="U268" s="660" t="str">
        <f>IF(OR($C$273=2,$C$273=4,$C$273=8)=TRUE,$C$275," ")</f>
        <v> </v>
      </c>
      <c r="V268" s="661"/>
      <c r="W268" s="660" t="str">
        <f>IF(OR($C$273=3,$C$273=9,$C$273=9)=TRUE,$C$275," ")</f>
        <v> </v>
      </c>
      <c r="X268" s="660" t="str">
        <f>IF(OR($C$273=2,$C$273=5,$C$273=5)=TRUE,$C$275," ")</f>
        <v> </v>
      </c>
      <c r="Y268" s="662"/>
      <c r="Z268" s="660" t="str">
        <f>IF(OR($C$273=2,$C$273=4,$C$273=3,$C$273=6)=TRUE,$C$275," ")</f>
        <v> </v>
      </c>
      <c r="AA268" s="662"/>
      <c r="AB268" s="660">
        <f>IF(OR($C$273=2,$C$273=7,$C$273=7)=TRUE,$C$275," ")</f>
        <v>6</v>
      </c>
      <c r="AC268" s="660" t="str">
        <f>IF(OR($C$273=3,$C$273=5,$C$273=5)=TRUE,$C$275," ")</f>
        <v> </v>
      </c>
      <c r="AD268" s="660" t="str">
        <f>IF(OR($C$273=2,$C$273=4,$C$273=8)=TRUE,$C$275," ")</f>
        <v> </v>
      </c>
      <c r="AE268" s="662"/>
      <c r="AF268" s="660" t="str">
        <f>IF(OR($C$273=2,$C$273=3,$C$273=6,$C$273=9)=TRUE,$C$275," ")</f>
        <v> </v>
      </c>
      <c r="AG268" s="659"/>
      <c r="AH268" s="662" t="str">
        <f>IF(OR($C$273=2,$C$273=5,$C$273=4)=TRUE,$C$275," ")</f>
        <v> </v>
      </c>
      <c r="AI268" s="660">
        <f>IF(OR($C$273=3,$C$273=7,$C$273=7)=TRUE,$C$275," ")</f>
        <v>6</v>
      </c>
      <c r="AJ268" s="662" t="str">
        <f>IF(OR($C$273=2,$C$273=2,$C$273=2)=TRUE,$C$275," ")</f>
        <v> </v>
      </c>
      <c r="AK268" s="662"/>
      <c r="AL268" s="662" t="str">
        <f>IF(OR($C$273=2,$C$273=3,$C$273=4,$C$273=6,$C$273=8)=TRUE,$C$275," ")</f>
        <v> </v>
      </c>
      <c r="AM268" s="662" t="str">
        <f>IF(OR($C$273=5,$C$273=5,$C$273=5)=TRUE,$C$275," ")</f>
        <v> </v>
      </c>
      <c r="AN268" s="662" t="str">
        <f>IF(OR($C$273=2,$C$273=2,$C$273=2)=TRUE,$C$275," ")</f>
        <v> </v>
      </c>
      <c r="AO268" s="659" t="str">
        <f>IF(OR($C$273=3,$C$273=9,$C$273=9)=TRUE,$C$275," ")</f>
        <v> </v>
      </c>
      <c r="AP268" s="659">
        <f>IF(OR($C$273=2,$C$273=4,$C$273=7)=TRUE,$C$275," ")</f>
        <v>6</v>
      </c>
      <c r="AQ268" s="659"/>
      <c r="AR268" s="659" t="str">
        <f>IF(OR($C$273=2,$C$273=5,$C$273=3,$C$273=6)=TRUE,$C$275," ")</f>
        <v> </v>
      </c>
      <c r="AS268" s="659"/>
      <c r="AT268" s="660" t="str">
        <f>IF(OR($C$273=2,$C$273=4,$C$273=8)=TRUE,$C$275," ")</f>
        <v> </v>
      </c>
      <c r="AU268" s="660" t="str">
        <f>IF(OR($C$273=3,$C$273=3,$C$273=3)=TRUE,$C$275," ")</f>
        <v> </v>
      </c>
      <c r="AV268" s="660" t="str">
        <f>IF(OR($C$273=2)=TRUE,$C$275," ")</f>
        <v> </v>
      </c>
      <c r="AW268" s="660">
        <f>IF(OR($C$273=5,$C$273=7)=TRUE,$C$275," ")</f>
        <v>6</v>
      </c>
      <c r="AX268" s="660" t="str">
        <f>IF(OR($C$273=2,$C$273=3,$C$273=6,$C$273=4)=TRUE,$C$275," ")</f>
        <v> </v>
      </c>
      <c r="AY268" s="660"/>
      <c r="AZ268" s="660" t="str">
        <f>IF(OR($C$273=2)=TRUE,$C$275," ")</f>
        <v> </v>
      </c>
      <c r="BA268" s="660" t="str">
        <f>IF(OR($C$273=3)=TRUE,$C$275," ")</f>
        <v> </v>
      </c>
      <c r="BB268" s="662" t="str">
        <f>IF(OR($C$273=2,$C$273=5,$C$273=8,$C$273=4)=TRUE,$C$275," ")</f>
        <v> </v>
      </c>
      <c r="BC268" s="660"/>
      <c r="BD268" s="660">
        <f>IF(OR($C$273=2,$C$273=3,$C$273=7,$C$273=6)=TRUE,$C$275," ")</f>
        <v>6</v>
      </c>
      <c r="BE268" s="660"/>
      <c r="BF268" s="662" t="str">
        <f>IF(OR($C$273=2,$C$273=4)=TRUE,$C$275," ")</f>
        <v> </v>
      </c>
      <c r="BG268" s="660" t="str">
        <f>IF(OR($C$273=5,$C$273=3)=TRUE,$C$275," ")</f>
        <v> </v>
      </c>
      <c r="BH268" s="659" t="str">
        <f>IF(OR($C$273=2)=TRUE,$C$275," ")</f>
        <v> </v>
      </c>
      <c r="BI268" s="662"/>
      <c r="BJ268" s="660" t="str">
        <f>IF(OR($C$273=2,$C$273=3,$C$273=4,$C$273=6,$C$273=8)=TRUE,$C$275," ")</f>
        <v> </v>
      </c>
      <c r="BK268" s="662">
        <f>IF(OR($C$273=7)=TRUE,$C$275," ")</f>
        <v>6</v>
      </c>
      <c r="BL268" s="662" t="str">
        <f>IF(OR($C$273=2,$C$273=5)=TRUE,$C$275," ")</f>
        <v> </v>
      </c>
      <c r="BM268" s="662" t="str">
        <f>IF(OR($C$273=3)=TRUE,$C$275," ")</f>
        <v> </v>
      </c>
      <c r="BN268" s="662" t="str">
        <f>IF(OR($C$273=2,$C$273=4)=TRUE,$C$275," ")</f>
        <v> </v>
      </c>
      <c r="BO268" s="662"/>
      <c r="BP268" s="660" t="str">
        <f>IF(OR($C$273=2,$C$273=3,$C$273=6,$C$273=9)=TRUE,$C$275," ")</f>
        <v> </v>
      </c>
      <c r="BQ268" s="660" t="str">
        <f>IF(OR($C$273=5)=TRUE,$C$275," ")</f>
        <v> </v>
      </c>
      <c r="BR268" s="660">
        <f>IF(OR($C$273=2,$C$273=4,$C$273=7,$C$273=8)=TRUE,$C$275," ")</f>
        <v>6</v>
      </c>
      <c r="BS268" s="662" t="str">
        <f>IF(OR($C$273=3)=TRUE,$C$275," ")</f>
        <v> </v>
      </c>
      <c r="BT268" s="660" t="str">
        <f>IF(OR($C$273=2)=TRUE,$C$275," ")</f>
        <v> </v>
      </c>
      <c r="BU268" s="659"/>
      <c r="BV268" s="662" t="str">
        <f>IF(OR($C$273=2,$C$273=3,$C$273=4,$C$273=5,$C$273=6)=TRUE,$C$275," ")</f>
        <v> </v>
      </c>
      <c r="BW268" s="660"/>
      <c r="BX268" s="662" t="str">
        <f>IF(OR($C$273=2)=TRUE,$C$275," ")</f>
        <v> </v>
      </c>
      <c r="BY268" s="662">
        <f>IF(OR($C$273=3,$C$273=7,$C$273=9)=TRUE,$C$275," ")</f>
        <v>6</v>
      </c>
      <c r="BZ268" s="662" t="str">
        <f>IF(OR($C$273=2,$C$273=4,$C$273=8)=TRUE,$C$275," ")</f>
        <v> </v>
      </c>
      <c r="CA268" s="662" t="str">
        <f>IF(OR($C$273=5)=TRUE,$C$275," ")</f>
        <v> </v>
      </c>
      <c r="CB268" s="662" t="str">
        <f>IF(OR($C$273=2,$C$273=3,$C$273=3,$C$273=6)=TRUE,$C$275," ")</f>
        <v> </v>
      </c>
      <c r="CC268" s="660"/>
      <c r="CD268" s="660" t="str">
        <f>IF(OR($C$273=2,$C$273=4)=TRUE,$C$275," ")</f>
        <v> </v>
      </c>
      <c r="CE268" s="660" t="str">
        <f>IF(OR($C$273=3)=TRUE,$C$275," ")</f>
        <v> </v>
      </c>
      <c r="CF268" s="662">
        <f>IF(OR($C$273=2,$C$273=5,$C$273=7)=TRUE,$C$275," ")</f>
        <v>6</v>
      </c>
      <c r="CG268" s="660"/>
      <c r="CH268" s="660" t="str">
        <f>IF(OR($C$273=2,$C$273=2,$C$273=3,$C$273=6,$C$273=8,$C$273=4)=TRUE,$C$275," ")</f>
        <v> </v>
      </c>
      <c r="CI268" s="662"/>
      <c r="CJ268" s="660" t="str">
        <f>IF(OR($C$273=2)=TRUE,$C$275," ")</f>
        <v> </v>
      </c>
      <c r="CK268" s="662" t="str">
        <f>IF(OR($C$273=3,$C$273=5)=TRUE,$C$275," ")</f>
        <v> </v>
      </c>
      <c r="CL268" s="662" t="str">
        <f>IF(OR($C$273=2,$C$273=4)=TRUE,$C$275," ")</f>
        <v> </v>
      </c>
      <c r="CM268" s="662">
        <f>IF(OR($C$273=7)=TRUE,$C$275," ")</f>
        <v>6</v>
      </c>
      <c r="CN268" s="662" t="str">
        <f>IF(OR($C$273=2,$C$273=6,$C$273=3,$C$273=6)=TRUE,$C$275," ")</f>
        <v> </v>
      </c>
      <c r="CO268" s="662"/>
      <c r="CP268" s="660" t="str">
        <f>IF(OR($C$273=2,$C$273=5,$C$273=4,$C$273=8)=TRUE,$C$275," ")</f>
        <v> </v>
      </c>
      <c r="CQ268" s="660" t="str">
        <f>IF(OR($C$273=3,$C$273=9)=TRUE,$C$275," ")</f>
        <v> </v>
      </c>
      <c r="CR268" s="660" t="str">
        <f>IF(OR($C$273=2)=TRUE,$C$275," ")</f>
        <v> </v>
      </c>
      <c r="CS268" s="662"/>
      <c r="CT268" s="660">
        <f>IF(OR($C$273=2,$C$273=4,$C$273=3,$C$273=6,$C$273=7)=TRUE,$C$275," ")</f>
        <v>6</v>
      </c>
      <c r="CU268" s="659" t="str">
        <f>IF(OR($C$273=5)=TRUE,$C$275," ")</f>
        <v> </v>
      </c>
      <c r="CV268" s="662" t="str">
        <f>IF(OR($C$273=2)=TRUE,$C$275," ")</f>
        <v> </v>
      </c>
      <c r="CW268" s="660" t="str">
        <f>IF(OR($C$273=3)=TRUE,$C$275," ")</f>
        <v> </v>
      </c>
      <c r="CX268" s="662" t="str">
        <f>IF(OR($C$273=2,$C$273=4,$C$273=8)=TRUE,$C$275," ")</f>
        <v> </v>
      </c>
      <c r="CY268" s="662"/>
      <c r="CZ268" s="661" t="str">
        <f>IF(OR($C$273=2,$C$273=5,$C$273=3,$C$273=6,$C$273=9)=TRUE,$C$275," ")</f>
        <v> </v>
      </c>
      <c r="DA268" s="662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136">M266*100/$C$5</f>
        <v>#DIV/0!</v>
      </c>
      <c r="N269" s="295" t="e">
        <f t="shared" si="136"/>
        <v>#DIV/0!</v>
      </c>
      <c r="O269" s="295">
        <f t="shared" si="136"/>
        <v>0</v>
      </c>
      <c r="P269" s="295" t="e">
        <f t="shared" si="136"/>
        <v>#DIV/0!</v>
      </c>
      <c r="Q269" s="295" t="e">
        <f t="shared" si="136"/>
        <v>#DIV/0!</v>
      </c>
      <c r="R269" s="295" t="e">
        <f t="shared" si="136"/>
        <v>#DIV/0!</v>
      </c>
      <c r="S269" s="295" t="e">
        <f t="shared" si="136"/>
        <v>#DIV/0!</v>
      </c>
      <c r="T269" s="295" t="e">
        <f t="shared" si="136"/>
        <v>#DIV/0!</v>
      </c>
      <c r="U269" s="295" t="e">
        <f t="shared" si="136"/>
        <v>#DIV/0!</v>
      </c>
      <c r="V269" s="295">
        <f t="shared" si="136"/>
        <v>1.3160299886886643E-8</v>
      </c>
      <c r="W269" s="295" t="e">
        <f t="shared" si="136"/>
        <v>#DIV/0!</v>
      </c>
      <c r="X269" s="295" t="e">
        <f t="shared" si="136"/>
        <v>#DIV/0!</v>
      </c>
      <c r="Y269" s="295" t="e">
        <f t="shared" si="136"/>
        <v>#DIV/0!</v>
      </c>
      <c r="Z269" s="295" t="e">
        <f t="shared" si="136"/>
        <v>#DIV/0!</v>
      </c>
      <c r="AA269" s="295" t="e">
        <f t="shared" si="136"/>
        <v>#DIV/0!</v>
      </c>
      <c r="AB269" s="295" t="e">
        <f t="shared" si="136"/>
        <v>#DIV/0!</v>
      </c>
      <c r="AC269" s="295" t="e">
        <f t="shared" si="136"/>
        <v>#DIV/0!</v>
      </c>
      <c r="AD269" s="295" t="e">
        <f t="shared" si="136"/>
        <v>#DIV/0!</v>
      </c>
      <c r="AE269" s="295" t="e">
        <f t="shared" si="136"/>
        <v>#DIV/0!</v>
      </c>
      <c r="AF269" s="295" t="e">
        <f t="shared" si="136"/>
        <v>#DIV/0!</v>
      </c>
      <c r="AG269" s="295" t="e">
        <f t="shared" si="136"/>
        <v>#DIV/0!</v>
      </c>
      <c r="AH269" s="295" t="e">
        <f t="shared" si="136"/>
        <v>#DIV/0!</v>
      </c>
      <c r="AI269" s="295" t="e">
        <f t="shared" si="136"/>
        <v>#DIV/0!</v>
      </c>
      <c r="AJ269" s="295" t="e">
        <f t="shared" si="136"/>
        <v>#DIV/0!</v>
      </c>
      <c r="AK269" s="295" t="e">
        <f t="shared" si="136"/>
        <v>#DIV/0!</v>
      </c>
      <c r="AL269" s="295" t="e">
        <f t="shared" si="136"/>
        <v>#DIV/0!</v>
      </c>
      <c r="AM269" s="295" t="e">
        <f t="shared" si="136"/>
        <v>#DIV/0!</v>
      </c>
      <c r="AN269" s="295" t="e">
        <f t="shared" si="136"/>
        <v>#DIV/0!</v>
      </c>
      <c r="AO269" s="295" t="e">
        <f t="shared" si="136"/>
        <v>#DIV/0!</v>
      </c>
      <c r="AP269" s="295" t="e">
        <f t="shared" si="136"/>
        <v>#DIV/0!</v>
      </c>
      <c r="AQ269" s="295" t="e">
        <f t="shared" si="136"/>
        <v>#DIV/0!</v>
      </c>
      <c r="AR269" s="295" t="e">
        <f t="shared" si="136"/>
        <v>#DIV/0!</v>
      </c>
      <c r="AS269" s="295" t="e">
        <f t="shared" si="136"/>
        <v>#DIV/0!</v>
      </c>
      <c r="AT269" s="295" t="e">
        <f t="shared" si="136"/>
        <v>#DIV/0!</v>
      </c>
      <c r="AU269" s="295" t="e">
        <f t="shared" si="136"/>
        <v>#DIV/0!</v>
      </c>
      <c r="AV269" s="295" t="e">
        <f t="shared" si="136"/>
        <v>#DIV/0!</v>
      </c>
      <c r="AW269" s="295" t="e">
        <f t="shared" si="136"/>
        <v>#DIV/0!</v>
      </c>
      <c r="AX269" s="295" t="e">
        <f t="shared" si="136"/>
        <v>#DIV/0!</v>
      </c>
      <c r="AY269" s="295" t="e">
        <f t="shared" si="136"/>
        <v>#DIV/0!</v>
      </c>
      <c r="AZ269" s="295" t="e">
        <f t="shared" si="136"/>
        <v>#DIV/0!</v>
      </c>
      <c r="BA269" s="295" t="e">
        <f t="shared" si="136"/>
        <v>#DIV/0!</v>
      </c>
      <c r="BB269" s="295" t="e">
        <f t="shared" si="136"/>
        <v>#DIV/0!</v>
      </c>
      <c r="BC269" s="295" t="e">
        <f t="shared" si="136"/>
        <v>#DIV/0!</v>
      </c>
      <c r="BD269" s="295" t="e">
        <f t="shared" si="136"/>
        <v>#DIV/0!</v>
      </c>
      <c r="BE269" s="295" t="e">
        <f t="shared" si="136"/>
        <v>#DIV/0!</v>
      </c>
      <c r="BF269" s="295" t="e">
        <f t="shared" si="136"/>
        <v>#DIV/0!</v>
      </c>
      <c r="BG269" s="295" t="e">
        <f t="shared" si="136"/>
        <v>#DIV/0!</v>
      </c>
      <c r="BH269" s="295" t="e">
        <f t="shared" si="136"/>
        <v>#DIV/0!</v>
      </c>
      <c r="BI269" s="295" t="e">
        <f t="shared" si="136"/>
        <v>#DIV/0!</v>
      </c>
      <c r="BJ269" s="295" t="e">
        <f t="shared" si="136"/>
        <v>#DIV/0!</v>
      </c>
      <c r="BK269" s="295" t="e">
        <f t="shared" si="136"/>
        <v>#DIV/0!</v>
      </c>
      <c r="BL269" s="295" t="e">
        <f t="shared" si="136"/>
        <v>#DIV/0!</v>
      </c>
      <c r="BM269" s="295" t="e">
        <f t="shared" si="136"/>
        <v>#DIV/0!</v>
      </c>
      <c r="BN269" s="295" t="e">
        <f t="shared" si="136"/>
        <v>#DIV/0!</v>
      </c>
      <c r="BO269" s="295" t="e">
        <f t="shared" si="136"/>
        <v>#DIV/0!</v>
      </c>
      <c r="BP269" s="295" t="e">
        <f t="shared" si="136"/>
        <v>#DIV/0!</v>
      </c>
      <c r="BQ269" s="295" t="e">
        <f t="shared" si="136"/>
        <v>#DIV/0!</v>
      </c>
      <c r="BR269" s="295" t="e">
        <f t="shared" si="136"/>
        <v>#DIV/0!</v>
      </c>
      <c r="BS269" s="295" t="e">
        <f t="shared" si="136"/>
        <v>#DIV/0!</v>
      </c>
      <c r="BT269" s="295" t="e">
        <f t="shared" si="136"/>
        <v>#DIV/0!</v>
      </c>
      <c r="BU269" s="295" t="e">
        <f t="shared" si="136"/>
        <v>#DIV/0!</v>
      </c>
      <c r="BV269" s="295" t="e">
        <f t="shared" si="136"/>
        <v>#DIV/0!</v>
      </c>
      <c r="BW269" s="295" t="e">
        <f t="shared" si="136"/>
        <v>#DIV/0!</v>
      </c>
      <c r="BX269" s="295" t="e">
        <f t="shared" si="136"/>
        <v>#DIV/0!</v>
      </c>
      <c r="BY269" s="295" t="e">
        <f t="shared" ref="BY269:DA269" si="137">BY266*100/$C$5</f>
        <v>#DIV/0!</v>
      </c>
      <c r="BZ269" s="295" t="e">
        <f t="shared" si="137"/>
        <v>#DIV/0!</v>
      </c>
      <c r="CA269" s="295" t="e">
        <f t="shared" si="137"/>
        <v>#DIV/0!</v>
      </c>
      <c r="CB269" s="295" t="e">
        <f t="shared" si="137"/>
        <v>#DIV/0!</v>
      </c>
      <c r="CC269" s="295" t="e">
        <f t="shared" si="137"/>
        <v>#DIV/0!</v>
      </c>
      <c r="CD269" s="295" t="e">
        <f t="shared" si="137"/>
        <v>#DIV/0!</v>
      </c>
      <c r="CE269" s="295" t="e">
        <f t="shared" si="137"/>
        <v>#DIV/0!</v>
      </c>
      <c r="CF269" s="295" t="e">
        <f t="shared" si="137"/>
        <v>#DIV/0!</v>
      </c>
      <c r="CG269" s="295" t="e">
        <f t="shared" si="137"/>
        <v>#DIV/0!</v>
      </c>
      <c r="CH269" s="295" t="e">
        <f t="shared" si="137"/>
        <v>#DIV/0!</v>
      </c>
      <c r="CI269" s="295" t="e">
        <f t="shared" si="137"/>
        <v>#DIV/0!</v>
      </c>
      <c r="CJ269" s="295" t="e">
        <f t="shared" si="137"/>
        <v>#DIV/0!</v>
      </c>
      <c r="CK269" s="295" t="e">
        <f t="shared" si="137"/>
        <v>#DIV/0!</v>
      </c>
      <c r="CL269" s="295" t="e">
        <f t="shared" si="137"/>
        <v>#DIV/0!</v>
      </c>
      <c r="CM269" s="295" t="e">
        <f t="shared" si="137"/>
        <v>#DIV/0!</v>
      </c>
      <c r="CN269" s="295" t="e">
        <f t="shared" si="137"/>
        <v>#DIV/0!</v>
      </c>
      <c r="CO269" s="295" t="e">
        <f t="shared" si="137"/>
        <v>#DIV/0!</v>
      </c>
      <c r="CP269" s="295" t="e">
        <f t="shared" si="137"/>
        <v>#DIV/0!</v>
      </c>
      <c r="CQ269" s="295" t="e">
        <f t="shared" si="137"/>
        <v>#DIV/0!</v>
      </c>
      <c r="CR269" s="295" t="e">
        <f t="shared" si="137"/>
        <v>#DIV/0!</v>
      </c>
      <c r="CS269" s="295" t="e">
        <f t="shared" si="137"/>
        <v>#DIV/0!</v>
      </c>
      <c r="CT269" s="295" t="e">
        <f t="shared" si="137"/>
        <v>#DIV/0!</v>
      </c>
      <c r="CU269" s="295" t="e">
        <f t="shared" si="137"/>
        <v>#DIV/0!</v>
      </c>
      <c r="CV269" s="295" t="e">
        <f t="shared" si="137"/>
        <v>#DIV/0!</v>
      </c>
      <c r="CW269" s="295" t="e">
        <f t="shared" si="137"/>
        <v>#DIV/0!</v>
      </c>
      <c r="CX269" s="295" t="e">
        <f t="shared" si="137"/>
        <v>#DIV/0!</v>
      </c>
      <c r="CY269" s="295" t="e">
        <f t="shared" si="137"/>
        <v>#DIV/0!</v>
      </c>
      <c r="CZ269" s="295" t="e">
        <f t="shared" si="137"/>
        <v>#DIV/0!</v>
      </c>
      <c r="DA269" s="295" t="e">
        <f t="shared" si="137"/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 t="e">
        <f t="shared" ref="M270:BX270" si="138">IF(M267=$G$278,90,IF((L270-M269)&lt;$I$275,$L$275,(L270-M269)))</f>
        <v>#DIV/0!</v>
      </c>
      <c r="N270" s="295" t="e">
        <f t="shared" si="138"/>
        <v>#DIV/0!</v>
      </c>
      <c r="O270" s="295" t="e">
        <f t="shared" si="138"/>
        <v>#DIV/0!</v>
      </c>
      <c r="P270" s="295" t="e">
        <f t="shared" si="138"/>
        <v>#DIV/0!</v>
      </c>
      <c r="Q270" s="295" t="e">
        <f>IF(Q267=$G$278,90,IF((P270-Q269)&lt;$I$275,$L$275,(P270-Q269)))</f>
        <v>#DIV/0!</v>
      </c>
      <c r="R270" s="295" t="e">
        <f t="shared" si="138"/>
        <v>#DIV/0!</v>
      </c>
      <c r="S270" s="295" t="e">
        <f t="shared" si="138"/>
        <v>#DIV/0!</v>
      </c>
      <c r="T270" s="295">
        <f t="shared" si="138"/>
        <v>90</v>
      </c>
      <c r="U270" s="295" t="e">
        <f t="shared" si="138"/>
        <v>#DIV/0!</v>
      </c>
      <c r="V270" s="295" t="e">
        <f t="shared" si="138"/>
        <v>#DIV/0!</v>
      </c>
      <c r="W270" s="295" t="e">
        <f t="shared" si="138"/>
        <v>#DIV/0!</v>
      </c>
      <c r="X270" s="295" t="e">
        <f t="shared" si="138"/>
        <v>#DIV/0!</v>
      </c>
      <c r="Y270" s="295" t="e">
        <f t="shared" si="138"/>
        <v>#DIV/0!</v>
      </c>
      <c r="Z270" s="295" t="e">
        <f t="shared" si="138"/>
        <v>#DIV/0!</v>
      </c>
      <c r="AA270" s="295" t="e">
        <f t="shared" si="138"/>
        <v>#DIV/0!</v>
      </c>
      <c r="AB270" s="295">
        <f t="shared" si="138"/>
        <v>90</v>
      </c>
      <c r="AC270" s="295" t="e">
        <f t="shared" si="138"/>
        <v>#DIV/0!</v>
      </c>
      <c r="AD270" s="295" t="e">
        <f t="shared" si="138"/>
        <v>#DIV/0!</v>
      </c>
      <c r="AE270" s="295" t="e">
        <f t="shared" si="138"/>
        <v>#DIV/0!</v>
      </c>
      <c r="AF270" s="295" t="e">
        <f t="shared" si="138"/>
        <v>#DIV/0!</v>
      </c>
      <c r="AG270" s="295" t="e">
        <f t="shared" si="138"/>
        <v>#DIV/0!</v>
      </c>
      <c r="AH270" s="295" t="e">
        <f t="shared" si="138"/>
        <v>#DIV/0!</v>
      </c>
      <c r="AI270" s="295">
        <f t="shared" si="138"/>
        <v>90</v>
      </c>
      <c r="AJ270" s="295" t="e">
        <f t="shared" si="138"/>
        <v>#DIV/0!</v>
      </c>
      <c r="AK270" s="295" t="e">
        <f t="shared" si="138"/>
        <v>#DIV/0!</v>
      </c>
      <c r="AL270" s="295" t="e">
        <f t="shared" si="138"/>
        <v>#DIV/0!</v>
      </c>
      <c r="AM270" s="295" t="e">
        <f t="shared" si="138"/>
        <v>#DIV/0!</v>
      </c>
      <c r="AN270" s="295" t="e">
        <f t="shared" si="138"/>
        <v>#DIV/0!</v>
      </c>
      <c r="AO270" s="295" t="e">
        <f t="shared" si="138"/>
        <v>#DIV/0!</v>
      </c>
      <c r="AP270" s="295">
        <f t="shared" si="138"/>
        <v>90</v>
      </c>
      <c r="AQ270" s="295" t="e">
        <f t="shared" si="138"/>
        <v>#DIV/0!</v>
      </c>
      <c r="AR270" s="295" t="e">
        <f t="shared" si="138"/>
        <v>#DIV/0!</v>
      </c>
      <c r="AS270" s="295" t="e">
        <f t="shared" si="138"/>
        <v>#DIV/0!</v>
      </c>
      <c r="AT270" s="295" t="e">
        <f t="shared" si="138"/>
        <v>#DIV/0!</v>
      </c>
      <c r="AU270" s="295" t="e">
        <f t="shared" si="138"/>
        <v>#DIV/0!</v>
      </c>
      <c r="AV270" s="295" t="e">
        <f t="shared" si="138"/>
        <v>#DIV/0!</v>
      </c>
      <c r="AW270" s="295">
        <f t="shared" si="138"/>
        <v>90</v>
      </c>
      <c r="AX270" s="295" t="e">
        <f t="shared" si="138"/>
        <v>#DIV/0!</v>
      </c>
      <c r="AY270" s="295" t="e">
        <f t="shared" si="138"/>
        <v>#DIV/0!</v>
      </c>
      <c r="AZ270" s="295" t="e">
        <f t="shared" si="138"/>
        <v>#DIV/0!</v>
      </c>
      <c r="BA270" s="295" t="e">
        <f t="shared" si="138"/>
        <v>#DIV/0!</v>
      </c>
      <c r="BB270" s="295" t="e">
        <f t="shared" si="138"/>
        <v>#DIV/0!</v>
      </c>
      <c r="BC270" s="295" t="e">
        <f t="shared" si="138"/>
        <v>#DIV/0!</v>
      </c>
      <c r="BD270" s="295">
        <f t="shared" si="138"/>
        <v>90</v>
      </c>
      <c r="BE270" s="295" t="e">
        <f t="shared" si="138"/>
        <v>#DIV/0!</v>
      </c>
      <c r="BF270" s="295" t="e">
        <f t="shared" si="138"/>
        <v>#DIV/0!</v>
      </c>
      <c r="BG270" s="295" t="e">
        <f t="shared" si="138"/>
        <v>#DIV/0!</v>
      </c>
      <c r="BH270" s="295" t="e">
        <f t="shared" si="138"/>
        <v>#DIV/0!</v>
      </c>
      <c r="BI270" s="295" t="e">
        <f t="shared" si="138"/>
        <v>#DIV/0!</v>
      </c>
      <c r="BJ270" s="295" t="e">
        <f t="shared" si="138"/>
        <v>#DIV/0!</v>
      </c>
      <c r="BK270" s="295">
        <f t="shared" si="138"/>
        <v>90</v>
      </c>
      <c r="BL270" s="295" t="e">
        <f t="shared" si="138"/>
        <v>#DIV/0!</v>
      </c>
      <c r="BM270" s="295" t="e">
        <f t="shared" si="138"/>
        <v>#DIV/0!</v>
      </c>
      <c r="BN270" s="295" t="e">
        <f t="shared" si="138"/>
        <v>#DIV/0!</v>
      </c>
      <c r="BO270" s="295" t="e">
        <f t="shared" si="138"/>
        <v>#DIV/0!</v>
      </c>
      <c r="BP270" s="295" t="e">
        <f t="shared" si="138"/>
        <v>#DIV/0!</v>
      </c>
      <c r="BQ270" s="295" t="e">
        <f t="shared" si="138"/>
        <v>#DIV/0!</v>
      </c>
      <c r="BR270" s="295">
        <f t="shared" si="138"/>
        <v>90</v>
      </c>
      <c r="BS270" s="295" t="e">
        <f t="shared" si="138"/>
        <v>#DIV/0!</v>
      </c>
      <c r="BT270" s="295" t="e">
        <f t="shared" si="138"/>
        <v>#DIV/0!</v>
      </c>
      <c r="BU270" s="295" t="e">
        <f t="shared" si="138"/>
        <v>#DIV/0!</v>
      </c>
      <c r="BV270" s="295" t="e">
        <f t="shared" si="138"/>
        <v>#DIV/0!</v>
      </c>
      <c r="BW270" s="295" t="e">
        <f t="shared" si="138"/>
        <v>#DIV/0!</v>
      </c>
      <c r="BX270" s="295" t="e">
        <f t="shared" si="138"/>
        <v>#DIV/0!</v>
      </c>
      <c r="BY270" s="295">
        <f t="shared" ref="BY270:DA270" si="139">IF(BY267=$G$278,90,IF((BX270-BY269)&lt;$I$275,$L$275,(BX270-BY269)))</f>
        <v>90</v>
      </c>
      <c r="BZ270" s="295" t="e">
        <f t="shared" si="139"/>
        <v>#DIV/0!</v>
      </c>
      <c r="CA270" s="295" t="e">
        <f t="shared" si="139"/>
        <v>#DIV/0!</v>
      </c>
      <c r="CB270" s="295" t="e">
        <f t="shared" si="139"/>
        <v>#DIV/0!</v>
      </c>
      <c r="CC270" s="295" t="e">
        <f t="shared" si="139"/>
        <v>#DIV/0!</v>
      </c>
      <c r="CD270" s="295" t="e">
        <f t="shared" si="139"/>
        <v>#DIV/0!</v>
      </c>
      <c r="CE270" s="295" t="e">
        <f t="shared" si="139"/>
        <v>#DIV/0!</v>
      </c>
      <c r="CF270" s="295">
        <f t="shared" si="139"/>
        <v>90</v>
      </c>
      <c r="CG270" s="295" t="e">
        <f t="shared" si="139"/>
        <v>#DIV/0!</v>
      </c>
      <c r="CH270" s="295" t="e">
        <f t="shared" si="139"/>
        <v>#DIV/0!</v>
      </c>
      <c r="CI270" s="295" t="e">
        <f t="shared" si="139"/>
        <v>#DIV/0!</v>
      </c>
      <c r="CJ270" s="295" t="e">
        <f t="shared" si="139"/>
        <v>#DIV/0!</v>
      </c>
      <c r="CK270" s="295" t="e">
        <f t="shared" si="139"/>
        <v>#DIV/0!</v>
      </c>
      <c r="CL270" s="295" t="e">
        <f t="shared" si="139"/>
        <v>#DIV/0!</v>
      </c>
      <c r="CM270" s="295">
        <f t="shared" si="139"/>
        <v>90</v>
      </c>
      <c r="CN270" s="295" t="e">
        <f t="shared" si="139"/>
        <v>#DIV/0!</v>
      </c>
      <c r="CO270" s="295" t="e">
        <f t="shared" si="139"/>
        <v>#DIV/0!</v>
      </c>
      <c r="CP270" s="295" t="e">
        <f t="shared" si="139"/>
        <v>#DIV/0!</v>
      </c>
      <c r="CQ270" s="295" t="e">
        <f t="shared" si="139"/>
        <v>#DIV/0!</v>
      </c>
      <c r="CR270" s="295" t="e">
        <f t="shared" si="139"/>
        <v>#DIV/0!</v>
      </c>
      <c r="CS270" s="295" t="e">
        <f t="shared" si="139"/>
        <v>#DIV/0!</v>
      </c>
      <c r="CT270" s="295">
        <f t="shared" si="139"/>
        <v>90</v>
      </c>
      <c r="CU270" s="295" t="e">
        <f t="shared" si="139"/>
        <v>#DIV/0!</v>
      </c>
      <c r="CV270" s="295" t="e">
        <f t="shared" si="139"/>
        <v>#DIV/0!</v>
      </c>
      <c r="CW270" s="295" t="e">
        <f t="shared" si="139"/>
        <v>#DIV/0!</v>
      </c>
      <c r="CX270" s="295" t="e">
        <f t="shared" si="139"/>
        <v>#DIV/0!</v>
      </c>
      <c r="CY270" s="295" t="e">
        <f t="shared" si="139"/>
        <v>#DIV/0!</v>
      </c>
      <c r="CZ270" s="295" t="e">
        <f t="shared" si="139"/>
        <v>#DIV/0!</v>
      </c>
      <c r="DA270" s="295">
        <f t="shared" si="139"/>
        <v>90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 t="e">
        <f>IF((M270=100),(M270-L270)/100*$C$3+$E$92,0)</f>
        <v>#DIV/0!</v>
      </c>
      <c r="N271" s="303" t="e">
        <f>IF((N270=100),(N270-M270)/100*$C$3+$E$92,0)</f>
        <v>#DIV/0!</v>
      </c>
      <c r="O271" s="303">
        <v>0</v>
      </c>
      <c r="P271" s="303" t="e">
        <f t="shared" ref="P271:CA271" si="140">IF((P270=100),(P270-O270)/100*$C$3+$E$92,0)</f>
        <v>#DIV/0!</v>
      </c>
      <c r="Q271" s="303" t="e">
        <f t="shared" si="140"/>
        <v>#DIV/0!</v>
      </c>
      <c r="R271" s="303" t="e">
        <f t="shared" si="140"/>
        <v>#DIV/0!</v>
      </c>
      <c r="S271" s="303" t="e">
        <f t="shared" si="140"/>
        <v>#DIV/0!</v>
      </c>
      <c r="T271" s="303">
        <f t="shared" si="140"/>
        <v>0</v>
      </c>
      <c r="U271" s="303" t="e">
        <f t="shared" si="140"/>
        <v>#DIV/0!</v>
      </c>
      <c r="V271" s="303" t="e">
        <f t="shared" si="140"/>
        <v>#DIV/0!</v>
      </c>
      <c r="W271" s="303" t="e">
        <f t="shared" si="140"/>
        <v>#DIV/0!</v>
      </c>
      <c r="X271" s="303" t="e">
        <f t="shared" si="140"/>
        <v>#DIV/0!</v>
      </c>
      <c r="Y271" s="303" t="e">
        <f t="shared" si="140"/>
        <v>#DIV/0!</v>
      </c>
      <c r="Z271" s="303" t="e">
        <f t="shared" si="140"/>
        <v>#DIV/0!</v>
      </c>
      <c r="AA271" s="303" t="e">
        <f t="shared" si="140"/>
        <v>#DIV/0!</v>
      </c>
      <c r="AB271" s="303">
        <f t="shared" si="140"/>
        <v>0</v>
      </c>
      <c r="AC271" s="303" t="e">
        <f t="shared" si="140"/>
        <v>#DIV/0!</v>
      </c>
      <c r="AD271" s="303" t="e">
        <f t="shared" si="140"/>
        <v>#DIV/0!</v>
      </c>
      <c r="AE271" s="303" t="e">
        <f t="shared" si="140"/>
        <v>#DIV/0!</v>
      </c>
      <c r="AF271" s="303" t="e">
        <f t="shared" si="140"/>
        <v>#DIV/0!</v>
      </c>
      <c r="AG271" s="303" t="e">
        <f t="shared" si="140"/>
        <v>#DIV/0!</v>
      </c>
      <c r="AH271" s="303" t="e">
        <f t="shared" si="140"/>
        <v>#DIV/0!</v>
      </c>
      <c r="AI271" s="303">
        <f t="shared" si="140"/>
        <v>0</v>
      </c>
      <c r="AJ271" s="303" t="e">
        <f t="shared" si="140"/>
        <v>#DIV/0!</v>
      </c>
      <c r="AK271" s="303" t="e">
        <f t="shared" si="140"/>
        <v>#DIV/0!</v>
      </c>
      <c r="AL271" s="303" t="e">
        <f t="shared" si="140"/>
        <v>#DIV/0!</v>
      </c>
      <c r="AM271" s="303" t="e">
        <f t="shared" si="140"/>
        <v>#DIV/0!</v>
      </c>
      <c r="AN271" s="303" t="e">
        <f t="shared" si="140"/>
        <v>#DIV/0!</v>
      </c>
      <c r="AO271" s="303" t="e">
        <f t="shared" si="140"/>
        <v>#DIV/0!</v>
      </c>
      <c r="AP271" s="303">
        <f t="shared" si="140"/>
        <v>0</v>
      </c>
      <c r="AQ271" s="303" t="e">
        <f t="shared" si="140"/>
        <v>#DIV/0!</v>
      </c>
      <c r="AR271" s="303" t="e">
        <f t="shared" si="140"/>
        <v>#DIV/0!</v>
      </c>
      <c r="AS271" s="303" t="e">
        <f t="shared" si="140"/>
        <v>#DIV/0!</v>
      </c>
      <c r="AT271" s="303" t="e">
        <f t="shared" si="140"/>
        <v>#DIV/0!</v>
      </c>
      <c r="AU271" s="303" t="e">
        <f t="shared" si="140"/>
        <v>#DIV/0!</v>
      </c>
      <c r="AV271" s="303" t="e">
        <f t="shared" si="140"/>
        <v>#DIV/0!</v>
      </c>
      <c r="AW271" s="303">
        <f t="shared" si="140"/>
        <v>0</v>
      </c>
      <c r="AX271" s="303" t="e">
        <f t="shared" si="140"/>
        <v>#DIV/0!</v>
      </c>
      <c r="AY271" s="303" t="e">
        <f t="shared" si="140"/>
        <v>#DIV/0!</v>
      </c>
      <c r="AZ271" s="303" t="e">
        <f t="shared" si="140"/>
        <v>#DIV/0!</v>
      </c>
      <c r="BA271" s="303" t="e">
        <f t="shared" si="140"/>
        <v>#DIV/0!</v>
      </c>
      <c r="BB271" s="303" t="e">
        <f t="shared" si="140"/>
        <v>#DIV/0!</v>
      </c>
      <c r="BC271" s="303" t="e">
        <f t="shared" si="140"/>
        <v>#DIV/0!</v>
      </c>
      <c r="BD271" s="303">
        <f t="shared" si="140"/>
        <v>0</v>
      </c>
      <c r="BE271" s="303" t="e">
        <f t="shared" si="140"/>
        <v>#DIV/0!</v>
      </c>
      <c r="BF271" s="303" t="e">
        <f t="shared" si="140"/>
        <v>#DIV/0!</v>
      </c>
      <c r="BG271" s="303" t="e">
        <f t="shared" si="140"/>
        <v>#DIV/0!</v>
      </c>
      <c r="BH271" s="303" t="e">
        <f t="shared" si="140"/>
        <v>#DIV/0!</v>
      </c>
      <c r="BI271" s="303" t="e">
        <f t="shared" si="140"/>
        <v>#DIV/0!</v>
      </c>
      <c r="BJ271" s="303" t="e">
        <f t="shared" si="140"/>
        <v>#DIV/0!</v>
      </c>
      <c r="BK271" s="303">
        <f t="shared" si="140"/>
        <v>0</v>
      </c>
      <c r="BL271" s="303" t="e">
        <f t="shared" si="140"/>
        <v>#DIV/0!</v>
      </c>
      <c r="BM271" s="303" t="e">
        <f t="shared" si="140"/>
        <v>#DIV/0!</v>
      </c>
      <c r="BN271" s="303" t="e">
        <f t="shared" si="140"/>
        <v>#DIV/0!</v>
      </c>
      <c r="BO271" s="303" t="e">
        <f t="shared" si="140"/>
        <v>#DIV/0!</v>
      </c>
      <c r="BP271" s="303" t="e">
        <f t="shared" si="140"/>
        <v>#DIV/0!</v>
      </c>
      <c r="BQ271" s="303" t="e">
        <f t="shared" si="140"/>
        <v>#DIV/0!</v>
      </c>
      <c r="BR271" s="303">
        <f t="shared" si="140"/>
        <v>0</v>
      </c>
      <c r="BS271" s="303" t="e">
        <f t="shared" si="140"/>
        <v>#DIV/0!</v>
      </c>
      <c r="BT271" s="303" t="e">
        <f t="shared" si="140"/>
        <v>#DIV/0!</v>
      </c>
      <c r="BU271" s="303" t="e">
        <f t="shared" si="140"/>
        <v>#DIV/0!</v>
      </c>
      <c r="BV271" s="303" t="e">
        <f t="shared" si="140"/>
        <v>#DIV/0!</v>
      </c>
      <c r="BW271" s="303" t="e">
        <f t="shared" si="140"/>
        <v>#DIV/0!</v>
      </c>
      <c r="BX271" s="303" t="e">
        <f t="shared" si="140"/>
        <v>#DIV/0!</v>
      </c>
      <c r="BY271" s="303">
        <f t="shared" si="140"/>
        <v>0</v>
      </c>
      <c r="BZ271" s="303" t="e">
        <f t="shared" si="140"/>
        <v>#DIV/0!</v>
      </c>
      <c r="CA271" s="303" t="e">
        <f t="shared" si="140"/>
        <v>#DIV/0!</v>
      </c>
      <c r="CB271" s="303" t="e">
        <f t="shared" ref="CB271:DA271" si="141">IF((CB270=100),(CB270-CA270)/100*$C$3+$E$92,0)</f>
        <v>#DIV/0!</v>
      </c>
      <c r="CC271" s="303" t="e">
        <f t="shared" si="141"/>
        <v>#DIV/0!</v>
      </c>
      <c r="CD271" s="303" t="e">
        <f t="shared" si="141"/>
        <v>#DIV/0!</v>
      </c>
      <c r="CE271" s="303" t="e">
        <f t="shared" si="141"/>
        <v>#DIV/0!</v>
      </c>
      <c r="CF271" s="303">
        <f t="shared" si="141"/>
        <v>0</v>
      </c>
      <c r="CG271" s="303" t="e">
        <f t="shared" si="141"/>
        <v>#DIV/0!</v>
      </c>
      <c r="CH271" s="303" t="e">
        <f t="shared" si="141"/>
        <v>#DIV/0!</v>
      </c>
      <c r="CI271" s="303" t="e">
        <f t="shared" si="141"/>
        <v>#DIV/0!</v>
      </c>
      <c r="CJ271" s="303" t="e">
        <f t="shared" si="141"/>
        <v>#DIV/0!</v>
      </c>
      <c r="CK271" s="303" t="e">
        <f t="shared" si="141"/>
        <v>#DIV/0!</v>
      </c>
      <c r="CL271" s="303" t="e">
        <f t="shared" si="141"/>
        <v>#DIV/0!</v>
      </c>
      <c r="CM271" s="303">
        <f t="shared" si="141"/>
        <v>0</v>
      </c>
      <c r="CN271" s="303" t="e">
        <f t="shared" si="141"/>
        <v>#DIV/0!</v>
      </c>
      <c r="CO271" s="303" t="e">
        <f t="shared" si="141"/>
        <v>#DIV/0!</v>
      </c>
      <c r="CP271" s="303" t="e">
        <f t="shared" si="141"/>
        <v>#DIV/0!</v>
      </c>
      <c r="CQ271" s="303" t="e">
        <f t="shared" si="141"/>
        <v>#DIV/0!</v>
      </c>
      <c r="CR271" s="303" t="e">
        <f t="shared" si="141"/>
        <v>#DIV/0!</v>
      </c>
      <c r="CS271" s="303" t="e">
        <f t="shared" si="141"/>
        <v>#DIV/0!</v>
      </c>
      <c r="CT271" s="303">
        <f t="shared" si="141"/>
        <v>0</v>
      </c>
      <c r="CU271" s="303" t="e">
        <f t="shared" si="141"/>
        <v>#DIV/0!</v>
      </c>
      <c r="CV271" s="303" t="e">
        <f t="shared" si="141"/>
        <v>#DIV/0!</v>
      </c>
      <c r="CW271" s="303" t="e">
        <f t="shared" si="141"/>
        <v>#DIV/0!</v>
      </c>
      <c r="CX271" s="303" t="e">
        <f t="shared" si="141"/>
        <v>#DIV/0!</v>
      </c>
      <c r="CY271" s="303" t="e">
        <f t="shared" si="141"/>
        <v>#DIV/0!</v>
      </c>
      <c r="CZ271" s="303" t="e">
        <f t="shared" si="141"/>
        <v>#DIV/0!</v>
      </c>
      <c r="DA271" s="303">
        <f t="shared" si="141"/>
        <v>0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634</v>
      </c>
      <c r="C273" s="665">
        <v>7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666">
        <v>120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6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90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10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v>120</v>
      </c>
      <c r="G278" s="316">
        <f>E278*F278/60</f>
        <v>15.942</v>
      </c>
      <c r="H278" s="528">
        <f>G278+C275</f>
        <v>21.942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G282" s="655" t="s">
        <v>635</v>
      </c>
      <c r="AH282" s="300" t="e">
        <f>DB266</f>
        <v>#DIV/0!</v>
      </c>
      <c r="AI282" s="300" t="e">
        <f>AH282*14</f>
        <v>#DIV/0!</v>
      </c>
      <c r="AJ282" s="1104">
        <f>(AI284+AI283)</f>
        <v>3993.4440000000009</v>
      </c>
    </row>
    <row r="283" spans="2:36" ht="14.5" thickBot="1" x14ac:dyDescent="0.35">
      <c r="AG283" s="655" t="s">
        <v>637</v>
      </c>
      <c r="AH283" s="300">
        <f>DB267</f>
        <v>207.24600000000007</v>
      </c>
      <c r="AI283" s="300">
        <f>AH283*14</f>
        <v>2901.4440000000009</v>
      </c>
      <c r="AJ283" s="1105"/>
    </row>
    <row r="284" spans="2:36" ht="14.5" thickBot="1" x14ac:dyDescent="0.35">
      <c r="AG284" s="655" t="s">
        <v>636</v>
      </c>
      <c r="AH284" s="300">
        <f>AH285*C275</f>
        <v>78</v>
      </c>
      <c r="AI284" s="300">
        <f>AH284*14</f>
        <v>1092</v>
      </c>
    </row>
    <row r="285" spans="2:36" ht="14.5" thickBot="1" x14ac:dyDescent="0.35">
      <c r="AG285" s="672" t="s">
        <v>638</v>
      </c>
      <c r="AH285" s="673">
        <f>COUNTIF(L268:DA268,$C$275)</f>
        <v>13</v>
      </c>
    </row>
    <row r="290" spans="4:104" ht="13" thickBot="1" x14ac:dyDescent="0.3"/>
    <row r="291" spans="4:104" ht="13.5" thickBot="1" x14ac:dyDescent="0.35">
      <c r="L291" s="137" t="s">
        <v>443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543</v>
      </c>
      <c r="E292" s="412" t="s">
        <v>461</v>
      </c>
      <c r="F292" s="134" t="s">
        <v>465</v>
      </c>
      <c r="G292" s="134" t="s">
        <v>462</v>
      </c>
      <c r="H292" s="134" t="s">
        <v>463</v>
      </c>
      <c r="I292" s="134" t="s">
        <v>206</v>
      </c>
      <c r="J292" s="134" t="s">
        <v>464</v>
      </c>
      <c r="K292" s="134" t="s">
        <v>442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539</v>
      </c>
      <c r="E293" s="123">
        <f>SUM(E14:E31)</f>
        <v>5328.738388888888</v>
      </c>
      <c r="F293" s="123">
        <f t="shared" ref="F293:AR293" si="142">SUM(F14:F31)</f>
        <v>2028.7383888888889</v>
      </c>
      <c r="G293" s="123">
        <f t="shared" si="142"/>
        <v>2026.7383888888889</v>
      </c>
      <c r="H293" s="123">
        <f t="shared" si="142"/>
        <v>2026.7383888888889</v>
      </c>
      <c r="I293" s="123">
        <f t="shared" si="142"/>
        <v>2026.7383888888889</v>
      </c>
      <c r="J293" s="123">
        <f t="shared" si="142"/>
        <v>26.738388888888888</v>
      </c>
      <c r="K293" s="123">
        <f t="shared" si="142"/>
        <v>26.738388888888888</v>
      </c>
      <c r="L293" s="123">
        <f t="shared" si="142"/>
        <v>25.895388888888888</v>
      </c>
      <c r="M293" s="123">
        <f t="shared" si="142"/>
        <v>25.645388888888888</v>
      </c>
      <c r="N293" s="123">
        <f t="shared" si="142"/>
        <v>25.645388888888888</v>
      </c>
      <c r="O293" s="123">
        <f t="shared" si="142"/>
        <v>20.845388888888888</v>
      </c>
      <c r="P293" s="123">
        <f t="shared" si="142"/>
        <v>20.845388888888888</v>
      </c>
      <c r="Q293" s="123">
        <f t="shared" si="142"/>
        <v>20.845388888888888</v>
      </c>
      <c r="R293" s="123">
        <f t="shared" si="142"/>
        <v>20.845388888888888</v>
      </c>
      <c r="S293" s="123">
        <f t="shared" si="142"/>
        <v>20.845388888888888</v>
      </c>
      <c r="T293" s="123">
        <f t="shared" si="142"/>
        <v>20.845388888888888</v>
      </c>
      <c r="U293" s="123">
        <f>SUM(U14:U31)</f>
        <v>20.845388888888888</v>
      </c>
      <c r="V293" s="123">
        <f>SUM(V14:V31)</f>
        <v>20.687388888888886</v>
      </c>
      <c r="W293" s="123">
        <f>SUM(W14:W31)</f>
        <v>15.78738888888889</v>
      </c>
      <c r="X293" s="123">
        <f>SUM(X14:X31)</f>
        <v>15.78738888888889</v>
      </c>
      <c r="Y293" s="123">
        <f t="shared" si="142"/>
        <v>15.78738888888889</v>
      </c>
      <c r="Z293" s="123">
        <f t="shared" si="142"/>
        <v>15.78738888888889</v>
      </c>
      <c r="AA293" s="123">
        <f t="shared" si="142"/>
        <v>15.78738888888889</v>
      </c>
      <c r="AB293" s="123">
        <f t="shared" si="142"/>
        <v>15.78738888888889</v>
      </c>
      <c r="AC293" s="123">
        <f t="shared" si="142"/>
        <v>15.78738888888889</v>
      </c>
      <c r="AD293" s="123">
        <f t="shared" si="142"/>
        <v>15.78738888888889</v>
      </c>
      <c r="AE293" s="123">
        <f t="shared" si="142"/>
        <v>15.78738888888889</v>
      </c>
      <c r="AF293" s="123">
        <f t="shared" si="142"/>
        <v>15.78738888888889</v>
      </c>
      <c r="AG293" s="123">
        <f t="shared" si="142"/>
        <v>15.78738888888889</v>
      </c>
      <c r="AH293" s="123">
        <f t="shared" si="142"/>
        <v>15.78738888888889</v>
      </c>
      <c r="AI293" s="123">
        <f t="shared" si="142"/>
        <v>15.78738888888889</v>
      </c>
      <c r="AJ293" s="123">
        <f t="shared" si="142"/>
        <v>15.78738888888889</v>
      </c>
      <c r="AK293" s="123">
        <f t="shared" si="142"/>
        <v>15.78738888888889</v>
      </c>
      <c r="AL293" s="123">
        <f t="shared" si="142"/>
        <v>15.78738888888889</v>
      </c>
      <c r="AM293" s="123">
        <f t="shared" si="142"/>
        <v>15.78738888888889</v>
      </c>
      <c r="AN293" s="123">
        <f t="shared" si="142"/>
        <v>15.78738888888889</v>
      </c>
      <c r="AO293" s="123">
        <f t="shared" si="142"/>
        <v>15.78738888888889</v>
      </c>
      <c r="AP293" s="123">
        <f t="shared" si="142"/>
        <v>15.78738888888889</v>
      </c>
      <c r="AQ293" s="123">
        <f t="shared" si="142"/>
        <v>15.78738888888889</v>
      </c>
      <c r="AR293" s="123">
        <f t="shared" si="142"/>
        <v>15.78738888888889</v>
      </c>
    </row>
    <row r="294" spans="4:104" x14ac:dyDescent="0.25">
      <c r="D294" s="43" t="s">
        <v>612</v>
      </c>
      <c r="E294" s="123" t="e">
        <f t="shared" ref="E294:AR294" si="143">E15+E16+E17+E20+E22+E23+E26+E27+E28+E30+E31+E32+E33</f>
        <v>#REF!</v>
      </c>
      <c r="F294" s="123" t="e">
        <f t="shared" si="143"/>
        <v>#REF!</v>
      </c>
      <c r="G294" s="123" t="e">
        <f t="shared" si="143"/>
        <v>#REF!</v>
      </c>
      <c r="H294" s="123" t="e">
        <f t="shared" si="143"/>
        <v>#REF!</v>
      </c>
      <c r="I294" s="123" t="e">
        <f t="shared" si="143"/>
        <v>#REF!</v>
      </c>
      <c r="J294" s="123" t="e">
        <f t="shared" si="143"/>
        <v>#REF!</v>
      </c>
      <c r="K294" s="123" t="e">
        <f t="shared" si="143"/>
        <v>#REF!</v>
      </c>
      <c r="L294" s="123" t="e">
        <f t="shared" si="143"/>
        <v>#REF!</v>
      </c>
      <c r="M294" s="123" t="e">
        <f t="shared" si="143"/>
        <v>#REF!</v>
      </c>
      <c r="N294" s="123" t="e">
        <f t="shared" si="143"/>
        <v>#REF!</v>
      </c>
      <c r="O294" s="123" t="e">
        <f t="shared" si="143"/>
        <v>#REF!</v>
      </c>
      <c r="P294" s="123" t="e">
        <f t="shared" si="143"/>
        <v>#REF!</v>
      </c>
      <c r="Q294" s="123" t="e">
        <f t="shared" si="143"/>
        <v>#REF!</v>
      </c>
      <c r="R294" s="123" t="e">
        <f t="shared" si="143"/>
        <v>#REF!</v>
      </c>
      <c r="S294" s="123" t="e">
        <f t="shared" si="143"/>
        <v>#REF!</v>
      </c>
      <c r="T294" s="123" t="e">
        <f t="shared" si="143"/>
        <v>#REF!</v>
      </c>
      <c r="U294" s="123" t="e">
        <f t="shared" si="143"/>
        <v>#REF!</v>
      </c>
      <c r="V294" s="123" t="e">
        <f t="shared" si="143"/>
        <v>#REF!</v>
      </c>
      <c r="W294" s="123" t="e">
        <f t="shared" si="143"/>
        <v>#REF!</v>
      </c>
      <c r="X294" s="123" t="e">
        <f t="shared" si="143"/>
        <v>#REF!</v>
      </c>
      <c r="Y294" s="123" t="e">
        <f t="shared" si="143"/>
        <v>#REF!</v>
      </c>
      <c r="Z294" s="123" t="e">
        <f t="shared" si="143"/>
        <v>#REF!</v>
      </c>
      <c r="AA294" s="123" t="e">
        <f t="shared" si="143"/>
        <v>#REF!</v>
      </c>
      <c r="AB294" s="123" t="e">
        <f t="shared" si="143"/>
        <v>#REF!</v>
      </c>
      <c r="AC294" s="123" t="e">
        <f t="shared" si="143"/>
        <v>#REF!</v>
      </c>
      <c r="AD294" s="123" t="e">
        <f t="shared" si="143"/>
        <v>#REF!</v>
      </c>
      <c r="AE294" s="123" t="e">
        <f t="shared" si="143"/>
        <v>#REF!</v>
      </c>
      <c r="AF294" s="123" t="e">
        <f t="shared" si="143"/>
        <v>#REF!</v>
      </c>
      <c r="AG294" s="123" t="e">
        <f t="shared" si="143"/>
        <v>#REF!</v>
      </c>
      <c r="AH294" s="123">
        <f t="shared" ref="AH294" si="144">SUM(AH15:AH32)</f>
        <v>15.987388888888889</v>
      </c>
      <c r="AI294" s="123" t="e">
        <f t="shared" si="143"/>
        <v>#REF!</v>
      </c>
      <c r="AJ294" s="123" t="e">
        <f t="shared" si="143"/>
        <v>#REF!</v>
      </c>
      <c r="AK294" s="123" t="e">
        <f t="shared" si="143"/>
        <v>#REF!</v>
      </c>
      <c r="AL294" s="123" t="e">
        <f t="shared" si="143"/>
        <v>#REF!</v>
      </c>
      <c r="AM294" s="123" t="e">
        <f t="shared" si="143"/>
        <v>#REF!</v>
      </c>
      <c r="AN294" s="123" t="e">
        <f t="shared" si="143"/>
        <v>#REF!</v>
      </c>
      <c r="AO294" s="123" t="e">
        <f t="shared" si="143"/>
        <v>#REF!</v>
      </c>
      <c r="AP294" s="123" t="e">
        <f t="shared" si="143"/>
        <v>#REF!</v>
      </c>
      <c r="AQ294" s="123" t="e">
        <f t="shared" si="143"/>
        <v>#REF!</v>
      </c>
      <c r="AR294" s="123" t="e">
        <f t="shared" si="143"/>
        <v>#REF!</v>
      </c>
    </row>
    <row r="295" spans="4:104" x14ac:dyDescent="0.25">
      <c r="D295" s="43" t="s">
        <v>613</v>
      </c>
      <c r="E295" s="123" t="e">
        <f t="shared" ref="E295:AR295" si="145">E15+E16+E17+E20+E22+E23+E26+E27+E28+E30+E31+E32+E34</f>
        <v>#REF!</v>
      </c>
      <c r="F295" s="123" t="e">
        <f t="shared" si="145"/>
        <v>#REF!</v>
      </c>
      <c r="G295" s="123" t="e">
        <f t="shared" si="145"/>
        <v>#REF!</v>
      </c>
      <c r="H295" s="123" t="e">
        <f t="shared" si="145"/>
        <v>#REF!</v>
      </c>
      <c r="I295" s="123" t="e">
        <f t="shared" si="145"/>
        <v>#REF!</v>
      </c>
      <c r="J295" s="123" t="e">
        <f t="shared" si="145"/>
        <v>#REF!</v>
      </c>
      <c r="K295" s="123" t="e">
        <f t="shared" si="145"/>
        <v>#REF!</v>
      </c>
      <c r="L295" s="123" t="e">
        <f t="shared" si="145"/>
        <v>#REF!</v>
      </c>
      <c r="M295" s="123" t="e">
        <f t="shared" si="145"/>
        <v>#REF!</v>
      </c>
      <c r="N295" s="123" t="e">
        <f t="shared" si="145"/>
        <v>#REF!</v>
      </c>
      <c r="O295" s="123" t="e">
        <f t="shared" si="145"/>
        <v>#REF!</v>
      </c>
      <c r="P295" s="123" t="e">
        <f t="shared" si="145"/>
        <v>#REF!</v>
      </c>
      <c r="Q295" s="123" t="e">
        <f t="shared" si="145"/>
        <v>#REF!</v>
      </c>
      <c r="R295" s="123" t="e">
        <f t="shared" si="145"/>
        <v>#REF!</v>
      </c>
      <c r="S295" s="123" t="e">
        <f t="shared" si="145"/>
        <v>#REF!</v>
      </c>
      <c r="T295" s="123" t="e">
        <f t="shared" si="145"/>
        <v>#REF!</v>
      </c>
      <c r="U295" s="123" t="e">
        <f t="shared" si="145"/>
        <v>#REF!</v>
      </c>
      <c r="V295" s="123" t="e">
        <f t="shared" si="145"/>
        <v>#REF!</v>
      </c>
      <c r="W295" s="123" t="e">
        <f t="shared" si="145"/>
        <v>#REF!</v>
      </c>
      <c r="X295" s="123" t="e">
        <f t="shared" si="145"/>
        <v>#REF!</v>
      </c>
      <c r="Y295" s="123" t="e">
        <f t="shared" si="145"/>
        <v>#REF!</v>
      </c>
      <c r="Z295" s="123" t="e">
        <f t="shared" si="145"/>
        <v>#REF!</v>
      </c>
      <c r="AA295" s="123" t="e">
        <f t="shared" si="145"/>
        <v>#REF!</v>
      </c>
      <c r="AB295" s="123" t="e">
        <f t="shared" si="145"/>
        <v>#REF!</v>
      </c>
      <c r="AC295" s="123" t="e">
        <f t="shared" si="145"/>
        <v>#REF!</v>
      </c>
      <c r="AD295" s="123" t="e">
        <f t="shared" si="145"/>
        <v>#REF!</v>
      </c>
      <c r="AE295" s="123" t="e">
        <f t="shared" si="145"/>
        <v>#REF!</v>
      </c>
      <c r="AF295" s="123" t="e">
        <f t="shared" si="145"/>
        <v>#REF!</v>
      </c>
      <c r="AG295" s="123" t="e">
        <f t="shared" si="145"/>
        <v>#REF!</v>
      </c>
      <c r="AH295" s="123" t="e">
        <f t="shared" ref="AH295" si="146">SUM(AH16:AH33)</f>
        <v>#REF!</v>
      </c>
      <c r="AI295" s="123" t="e">
        <f t="shared" si="145"/>
        <v>#REF!</v>
      </c>
      <c r="AJ295" s="123" t="e">
        <f t="shared" si="145"/>
        <v>#REF!</v>
      </c>
      <c r="AK295" s="123" t="e">
        <f t="shared" si="145"/>
        <v>#REF!</v>
      </c>
      <c r="AL295" s="123" t="e">
        <f t="shared" si="145"/>
        <v>#REF!</v>
      </c>
      <c r="AM295" s="123" t="e">
        <f t="shared" si="145"/>
        <v>#REF!</v>
      </c>
      <c r="AN295" s="123" t="e">
        <f t="shared" si="145"/>
        <v>#REF!</v>
      </c>
      <c r="AO295" s="123" t="e">
        <f t="shared" si="145"/>
        <v>#REF!</v>
      </c>
      <c r="AP295" s="123" t="e">
        <f t="shared" si="145"/>
        <v>#REF!</v>
      </c>
      <c r="AQ295" s="123" t="e">
        <f t="shared" si="145"/>
        <v>#REF!</v>
      </c>
      <c r="AR295" s="123" t="e">
        <f t="shared" si="145"/>
        <v>#REF!</v>
      </c>
    </row>
    <row r="296" spans="4:104" x14ac:dyDescent="0.25">
      <c r="D296" s="43" t="s">
        <v>614</v>
      </c>
      <c r="E296" s="123" t="e">
        <f>SUM(E15:E34)</f>
        <v>#REF!</v>
      </c>
      <c r="F296" s="123" t="e">
        <f t="shared" ref="F296:AR296" si="147">SUM(F15:F34)</f>
        <v>#REF!</v>
      </c>
      <c r="G296" s="123" t="e">
        <f t="shared" si="147"/>
        <v>#REF!</v>
      </c>
      <c r="H296" s="123" t="e">
        <f t="shared" si="147"/>
        <v>#REF!</v>
      </c>
      <c r="I296" s="123" t="e">
        <f t="shared" si="147"/>
        <v>#REF!</v>
      </c>
      <c r="J296" s="123" t="e">
        <f t="shared" si="147"/>
        <v>#REF!</v>
      </c>
      <c r="K296" s="123" t="e">
        <f t="shared" si="147"/>
        <v>#REF!</v>
      </c>
      <c r="L296" s="123" t="e">
        <f t="shared" si="147"/>
        <v>#REF!</v>
      </c>
      <c r="M296" s="123" t="e">
        <f t="shared" si="147"/>
        <v>#REF!</v>
      </c>
      <c r="N296" s="123" t="e">
        <f t="shared" si="147"/>
        <v>#REF!</v>
      </c>
      <c r="O296" s="123" t="e">
        <f>SUM(O15:O34)</f>
        <v>#REF!</v>
      </c>
      <c r="P296" s="123" t="e">
        <f t="shared" si="147"/>
        <v>#REF!</v>
      </c>
      <c r="Q296" s="123" t="e">
        <f t="shared" si="147"/>
        <v>#REF!</v>
      </c>
      <c r="R296" s="123" t="e">
        <f t="shared" si="147"/>
        <v>#REF!</v>
      </c>
      <c r="S296" s="123" t="e">
        <f t="shared" si="147"/>
        <v>#REF!</v>
      </c>
      <c r="T296" s="123" t="e">
        <f t="shared" si="147"/>
        <v>#REF!</v>
      </c>
      <c r="U296" s="123" t="e">
        <f t="shared" si="147"/>
        <v>#REF!</v>
      </c>
      <c r="V296" s="123" t="e">
        <f t="shared" si="147"/>
        <v>#REF!</v>
      </c>
      <c r="W296" s="123" t="e">
        <f t="shared" si="147"/>
        <v>#REF!</v>
      </c>
      <c r="X296" s="123" t="e">
        <f t="shared" si="147"/>
        <v>#REF!</v>
      </c>
      <c r="Y296" s="123" t="e">
        <f t="shared" si="147"/>
        <v>#REF!</v>
      </c>
      <c r="Z296" s="123" t="e">
        <f t="shared" si="147"/>
        <v>#REF!</v>
      </c>
      <c r="AA296" s="123" t="e">
        <f t="shared" si="147"/>
        <v>#REF!</v>
      </c>
      <c r="AB296" s="123" t="e">
        <f t="shared" si="147"/>
        <v>#REF!</v>
      </c>
      <c r="AC296" s="123" t="e">
        <f t="shared" si="147"/>
        <v>#REF!</v>
      </c>
      <c r="AD296" s="123" t="e">
        <f t="shared" si="147"/>
        <v>#REF!</v>
      </c>
      <c r="AE296" s="123" t="e">
        <f t="shared" si="147"/>
        <v>#REF!</v>
      </c>
      <c r="AF296" s="123" t="e">
        <f t="shared" si="147"/>
        <v>#REF!</v>
      </c>
      <c r="AG296" s="123" t="e">
        <f t="shared" si="147"/>
        <v>#REF!</v>
      </c>
      <c r="AH296" s="123" t="e">
        <f t="shared" ref="AH296" si="148">SUM(AH17:AH34)</f>
        <v>#REF!</v>
      </c>
      <c r="AI296" s="123" t="e">
        <f t="shared" si="147"/>
        <v>#REF!</v>
      </c>
      <c r="AJ296" s="123" t="e">
        <f t="shared" si="147"/>
        <v>#REF!</v>
      </c>
      <c r="AK296" s="123" t="e">
        <f t="shared" si="147"/>
        <v>#REF!</v>
      </c>
      <c r="AL296" s="123" t="e">
        <f t="shared" si="147"/>
        <v>#REF!</v>
      </c>
      <c r="AM296" s="123" t="e">
        <f t="shared" si="147"/>
        <v>#REF!</v>
      </c>
      <c r="AN296" s="123" t="e">
        <f t="shared" si="147"/>
        <v>#REF!</v>
      </c>
      <c r="AO296" s="123" t="e">
        <f t="shared" si="147"/>
        <v>#REF!</v>
      </c>
      <c r="AP296" s="123" t="e">
        <f t="shared" si="147"/>
        <v>#REF!</v>
      </c>
      <c r="AQ296" s="123" t="e">
        <f t="shared" si="147"/>
        <v>#REF!</v>
      </c>
      <c r="AR296" s="123" t="e">
        <f t="shared" si="147"/>
        <v>#REF!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541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615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616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617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2" t="s">
        <v>461</v>
      </c>
      <c r="F305" s="134" t="s">
        <v>465</v>
      </c>
      <c r="G305" s="134" t="s">
        <v>462</v>
      </c>
      <c r="H305" s="134" t="s">
        <v>463</v>
      </c>
      <c r="I305" s="134" t="s">
        <v>206</v>
      </c>
      <c r="J305" s="134" t="s">
        <v>464</v>
      </c>
      <c r="K305" s="134" t="s">
        <v>442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544</v>
      </c>
      <c r="E306" s="121">
        <f>E15+E35+E36+E37+E29</f>
        <v>2002.6563680555555</v>
      </c>
      <c r="F306" s="121">
        <f t="shared" ref="F306:BQ306" si="149">F15+F35+F36+F37+F29</f>
        <v>2002.6563680555555</v>
      </c>
      <c r="G306" s="121">
        <f t="shared" si="149"/>
        <v>2.6563680555555558</v>
      </c>
      <c r="H306" s="121">
        <f t="shared" si="149"/>
        <v>2.6563680555555558</v>
      </c>
      <c r="I306" s="121">
        <f t="shared" si="149"/>
        <v>2.6563680555555558</v>
      </c>
      <c r="J306" s="121">
        <f t="shared" si="149"/>
        <v>2.6563680555555558</v>
      </c>
      <c r="K306" s="121">
        <f t="shared" si="149"/>
        <v>2.6563680555555558</v>
      </c>
      <c r="L306" s="121">
        <f t="shared" si="149"/>
        <v>2.6563680555555558</v>
      </c>
      <c r="M306" s="121">
        <f t="shared" si="149"/>
        <v>2.6563680555555558</v>
      </c>
      <c r="N306" s="121">
        <f t="shared" si="149"/>
        <v>2.6563680555555558</v>
      </c>
      <c r="O306" s="121">
        <f t="shared" si="149"/>
        <v>2.6563680555555558</v>
      </c>
      <c r="P306" s="121">
        <f t="shared" si="149"/>
        <v>2.6563680555555558</v>
      </c>
      <c r="Q306" s="121">
        <f t="shared" si="149"/>
        <v>2.6563680555555558</v>
      </c>
      <c r="R306" s="121">
        <f t="shared" si="149"/>
        <v>2.6563680555555558</v>
      </c>
      <c r="S306" s="121">
        <f t="shared" si="149"/>
        <v>2.6563680555555558</v>
      </c>
      <c r="T306" s="121">
        <f t="shared" si="149"/>
        <v>2.6563680555555558</v>
      </c>
      <c r="U306" s="121">
        <f t="shared" si="149"/>
        <v>2.6563680555555558</v>
      </c>
      <c r="V306" s="121">
        <f t="shared" si="149"/>
        <v>2.6563680555555558</v>
      </c>
      <c r="W306" s="121">
        <f t="shared" si="149"/>
        <v>2.6563680555555558</v>
      </c>
      <c r="X306" s="121">
        <f t="shared" si="149"/>
        <v>2.6563680555555558</v>
      </c>
      <c r="Y306" s="121">
        <f t="shared" si="149"/>
        <v>2.6563680555555558</v>
      </c>
      <c r="Z306" s="121">
        <f t="shared" si="149"/>
        <v>2.6563680555555558</v>
      </c>
      <c r="AA306" s="121">
        <f t="shared" si="149"/>
        <v>2.6563680555555558</v>
      </c>
      <c r="AB306" s="121">
        <f t="shared" si="149"/>
        <v>2.6563680555555558</v>
      </c>
      <c r="AC306" s="121">
        <f t="shared" si="149"/>
        <v>2.6563680555555558</v>
      </c>
      <c r="AD306" s="121">
        <f t="shared" si="149"/>
        <v>2.6563680555555558</v>
      </c>
      <c r="AE306" s="121">
        <f t="shared" si="149"/>
        <v>2.6563680555555558</v>
      </c>
      <c r="AF306" s="121">
        <f t="shared" si="149"/>
        <v>2.6563680555555558</v>
      </c>
      <c r="AG306" s="121">
        <f t="shared" si="149"/>
        <v>2.6563680555555558</v>
      </c>
      <c r="AH306" s="121">
        <f t="shared" si="149"/>
        <v>2.6563680555555558</v>
      </c>
      <c r="AI306" s="121">
        <f t="shared" si="149"/>
        <v>2.6563680555555558</v>
      </c>
      <c r="AJ306" s="121">
        <f t="shared" si="149"/>
        <v>2.6563680555555558</v>
      </c>
      <c r="AK306" s="121">
        <f t="shared" si="149"/>
        <v>2.6563680555555558</v>
      </c>
      <c r="AL306" s="121">
        <f t="shared" si="149"/>
        <v>2.6563680555555558</v>
      </c>
      <c r="AM306" s="121">
        <f t="shared" si="149"/>
        <v>2.6563680555555558</v>
      </c>
      <c r="AN306" s="121">
        <f t="shared" si="149"/>
        <v>2.6563680555555558</v>
      </c>
      <c r="AO306" s="121">
        <f t="shared" si="149"/>
        <v>2.6563680555555558</v>
      </c>
      <c r="AP306" s="121">
        <f t="shared" si="149"/>
        <v>2.6563680555555558</v>
      </c>
      <c r="AQ306" s="121">
        <f t="shared" si="149"/>
        <v>2.6563680555555558</v>
      </c>
      <c r="AR306" s="121">
        <f t="shared" si="149"/>
        <v>2.6563680555555558</v>
      </c>
      <c r="AS306" s="121">
        <f t="shared" si="149"/>
        <v>2.6563680555555558</v>
      </c>
      <c r="AT306" s="121">
        <f t="shared" si="149"/>
        <v>2.6563680555555558</v>
      </c>
      <c r="AU306" s="121">
        <f t="shared" si="149"/>
        <v>2.6563680555555558</v>
      </c>
      <c r="AV306" s="121">
        <f t="shared" si="149"/>
        <v>2.6563680555555558</v>
      </c>
      <c r="AW306" s="121">
        <f t="shared" si="149"/>
        <v>2.6563680555555558</v>
      </c>
      <c r="AX306" s="121">
        <f t="shared" si="149"/>
        <v>2.6563680555555558</v>
      </c>
      <c r="AY306" s="121">
        <f t="shared" si="149"/>
        <v>2.6563680555555558</v>
      </c>
      <c r="AZ306" s="121">
        <f t="shared" si="149"/>
        <v>2.6563680555555558</v>
      </c>
      <c r="BA306" s="121">
        <f t="shared" si="149"/>
        <v>2.6563680555555558</v>
      </c>
      <c r="BB306" s="121">
        <f t="shared" si="149"/>
        <v>2.6563680555555558</v>
      </c>
      <c r="BC306" s="121">
        <f t="shared" si="149"/>
        <v>2.6563680555555558</v>
      </c>
      <c r="BD306" s="121">
        <f t="shared" si="149"/>
        <v>2.6563680555555558</v>
      </c>
      <c r="BE306" s="121">
        <f t="shared" si="149"/>
        <v>2.6563680555555558</v>
      </c>
      <c r="BF306" s="121">
        <f t="shared" si="149"/>
        <v>2.6563680555555558</v>
      </c>
      <c r="BG306" s="121">
        <f t="shared" si="149"/>
        <v>2.6563680555555558</v>
      </c>
      <c r="BH306" s="121">
        <f t="shared" si="149"/>
        <v>2.6563680555555558</v>
      </c>
      <c r="BI306" s="121">
        <f t="shared" si="149"/>
        <v>2.6563680555555558</v>
      </c>
      <c r="BJ306" s="121">
        <f t="shared" si="149"/>
        <v>2.6563680555555558</v>
      </c>
      <c r="BK306" s="121">
        <f t="shared" si="149"/>
        <v>2.6563680555555558</v>
      </c>
      <c r="BL306" s="121">
        <f t="shared" si="149"/>
        <v>2.6563680555555558</v>
      </c>
      <c r="BM306" s="121">
        <f t="shared" si="149"/>
        <v>2.6563680555555558</v>
      </c>
      <c r="BN306" s="121">
        <f t="shared" si="149"/>
        <v>2.6563680555555558</v>
      </c>
      <c r="BO306" s="121">
        <f t="shared" si="149"/>
        <v>2.6563680555555558</v>
      </c>
      <c r="BP306" s="121">
        <f t="shared" si="149"/>
        <v>2.6563680555555558</v>
      </c>
      <c r="BQ306" s="121">
        <f t="shared" si="149"/>
        <v>2.6563680555555558</v>
      </c>
      <c r="BR306" s="121">
        <f t="shared" ref="BR306:CZ306" si="150">BR15+BR35+BR36+BR37+BR29</f>
        <v>2.6563680555555558</v>
      </c>
      <c r="BS306" s="121">
        <f t="shared" si="150"/>
        <v>2.6563680555555558</v>
      </c>
      <c r="BT306" s="121">
        <f t="shared" si="150"/>
        <v>2.6563680555555558</v>
      </c>
      <c r="BU306" s="121">
        <f t="shared" si="150"/>
        <v>2.6563680555555558</v>
      </c>
      <c r="BV306" s="121">
        <f t="shared" si="150"/>
        <v>2.6563680555555558</v>
      </c>
      <c r="BW306" s="121">
        <f t="shared" si="150"/>
        <v>2.6563680555555558</v>
      </c>
      <c r="BX306" s="121">
        <f t="shared" si="150"/>
        <v>2.6563680555555558</v>
      </c>
      <c r="BY306" s="121">
        <f t="shared" si="150"/>
        <v>2.6563680555555558</v>
      </c>
      <c r="BZ306" s="121">
        <f t="shared" si="150"/>
        <v>2.6563680555555558</v>
      </c>
      <c r="CA306" s="121">
        <f t="shared" si="150"/>
        <v>2.6563680555555558</v>
      </c>
      <c r="CB306" s="121">
        <f t="shared" si="150"/>
        <v>2.6563680555555558</v>
      </c>
      <c r="CC306" s="121">
        <f t="shared" si="150"/>
        <v>2.6563680555555558</v>
      </c>
      <c r="CD306" s="121">
        <f t="shared" si="150"/>
        <v>2.6563680555555558</v>
      </c>
      <c r="CE306" s="121">
        <f t="shared" si="150"/>
        <v>2.6563680555555558</v>
      </c>
      <c r="CF306" s="121">
        <f t="shared" si="150"/>
        <v>2.6563680555555558</v>
      </c>
      <c r="CG306" s="121">
        <f t="shared" si="150"/>
        <v>2.6563680555555558</v>
      </c>
      <c r="CH306" s="121">
        <f t="shared" si="150"/>
        <v>2.6563680555555558</v>
      </c>
      <c r="CI306" s="121">
        <f t="shared" si="150"/>
        <v>2.6563680555555558</v>
      </c>
      <c r="CJ306" s="121">
        <f t="shared" si="150"/>
        <v>2.6563680555555558</v>
      </c>
      <c r="CK306" s="121">
        <f t="shared" si="150"/>
        <v>2.6563680555555558</v>
      </c>
      <c r="CL306" s="121">
        <f t="shared" si="150"/>
        <v>2.6563680555555558</v>
      </c>
      <c r="CM306" s="121">
        <f t="shared" si="150"/>
        <v>2.6563680555555558</v>
      </c>
      <c r="CN306" s="121">
        <f t="shared" si="150"/>
        <v>2.6563680555555558</v>
      </c>
      <c r="CO306" s="121">
        <f t="shared" si="150"/>
        <v>2.6563680555555558</v>
      </c>
      <c r="CP306" s="121">
        <f t="shared" si="150"/>
        <v>2.6563680555555558</v>
      </c>
      <c r="CQ306" s="121">
        <f t="shared" si="150"/>
        <v>2.6563680555555558</v>
      </c>
      <c r="CR306" s="121">
        <f t="shared" si="150"/>
        <v>2.6563680555555558</v>
      </c>
      <c r="CS306" s="121">
        <f t="shared" si="150"/>
        <v>2.6563680555555558</v>
      </c>
      <c r="CT306" s="121">
        <f t="shared" si="150"/>
        <v>2.6563680555555558</v>
      </c>
      <c r="CU306" s="121">
        <f t="shared" si="150"/>
        <v>2.6563680555555558</v>
      </c>
      <c r="CV306" s="121">
        <f t="shared" si="150"/>
        <v>2.6563680555555558</v>
      </c>
      <c r="CW306" s="121">
        <f t="shared" si="150"/>
        <v>2.6563680555555558</v>
      </c>
      <c r="CX306" s="121">
        <f t="shared" si="150"/>
        <v>2.6563680555555558</v>
      </c>
      <c r="CY306" s="121">
        <f t="shared" si="150"/>
        <v>2.6563680555555558</v>
      </c>
      <c r="CZ306" s="121">
        <f t="shared" si="150"/>
        <v>2.6563680555555558</v>
      </c>
    </row>
    <row r="340" spans="4:16" x14ac:dyDescent="0.25">
      <c r="D340" s="43" t="s">
        <v>548</v>
      </c>
      <c r="P340" s="43" t="s">
        <v>549</v>
      </c>
    </row>
    <row r="341" spans="4:16" x14ac:dyDescent="0.25">
      <c r="D341" s="43" t="s">
        <v>545</v>
      </c>
      <c r="E341" s="121" t="s">
        <v>546</v>
      </c>
      <c r="P341" s="43" t="s">
        <v>550</v>
      </c>
    </row>
    <row r="342" spans="4:16" x14ac:dyDescent="0.25">
      <c r="D342" s="43" t="s">
        <v>558</v>
      </c>
    </row>
    <row r="345" spans="4:16" x14ac:dyDescent="0.25">
      <c r="D345" s="43" t="s">
        <v>209</v>
      </c>
      <c r="E345" s="121" t="s">
        <v>556</v>
      </c>
    </row>
    <row r="346" spans="4:16" x14ac:dyDescent="0.25">
      <c r="D346" s="43" t="s">
        <v>547</v>
      </c>
      <c r="E346" s="121" t="s">
        <v>556</v>
      </c>
    </row>
    <row r="347" spans="4:16" x14ac:dyDescent="0.25">
      <c r="D347" s="43" t="s">
        <v>557</v>
      </c>
      <c r="E347" s="121" t="s">
        <v>556</v>
      </c>
    </row>
    <row r="348" spans="4:16" ht="13" thickBot="1" x14ac:dyDescent="0.3"/>
    <row r="349" spans="4:16" ht="15" thickBot="1" x14ac:dyDescent="0.3">
      <c r="E349" s="529" t="s">
        <v>559</v>
      </c>
      <c r="F349" s="530" t="s">
        <v>560</v>
      </c>
      <c r="G349" s="530" t="s">
        <v>561</v>
      </c>
      <c r="H349" s="530" t="s">
        <v>562</v>
      </c>
      <c r="I349" s="43" t="s">
        <v>574</v>
      </c>
    </row>
    <row r="350" spans="4:16" ht="44" thickBot="1" x14ac:dyDescent="0.3">
      <c r="E350" s="531" t="s">
        <v>563</v>
      </c>
      <c r="F350" s="532" t="s">
        <v>418</v>
      </c>
      <c r="G350" s="532" t="s">
        <v>564</v>
      </c>
      <c r="H350" s="532" t="s">
        <v>565</v>
      </c>
      <c r="I350" s="533">
        <v>400</v>
      </c>
    </row>
    <row r="351" spans="4:16" ht="29.5" thickBot="1" x14ac:dyDescent="0.3">
      <c r="E351" s="531" t="s">
        <v>277</v>
      </c>
      <c r="F351" s="532" t="s">
        <v>566</v>
      </c>
      <c r="G351" s="532" t="s">
        <v>567</v>
      </c>
      <c r="H351" s="532"/>
      <c r="I351" s="533">
        <v>43</v>
      </c>
    </row>
    <row r="352" spans="4:16" ht="29.5" thickBot="1" x14ac:dyDescent="0.3">
      <c r="E352" s="531" t="s">
        <v>211</v>
      </c>
      <c r="F352" s="532" t="s">
        <v>566</v>
      </c>
      <c r="G352" s="532" t="s">
        <v>568</v>
      </c>
      <c r="H352" s="532"/>
      <c r="I352" s="533">
        <v>0.6</v>
      </c>
    </row>
    <row r="353" spans="5:13" ht="29.5" thickBot="1" x14ac:dyDescent="0.3">
      <c r="E353" s="531" t="s">
        <v>42</v>
      </c>
      <c r="F353" s="532" t="s">
        <v>566</v>
      </c>
      <c r="G353" s="532" t="s">
        <v>569</v>
      </c>
      <c r="H353" s="532"/>
      <c r="I353" s="533">
        <v>3</v>
      </c>
      <c r="J353" s="43" t="s">
        <v>577</v>
      </c>
    </row>
    <row r="354" spans="5:13" ht="29.5" thickBot="1" x14ac:dyDescent="0.3">
      <c r="E354" s="531" t="s">
        <v>405</v>
      </c>
      <c r="F354" s="532" t="s">
        <v>566</v>
      </c>
      <c r="G354" s="532" t="s">
        <v>570</v>
      </c>
      <c r="H354" s="532"/>
      <c r="I354" s="533">
        <v>2</v>
      </c>
    </row>
    <row r="355" spans="5:13" ht="58.5" thickBot="1" x14ac:dyDescent="0.3">
      <c r="E355" s="531" t="s">
        <v>73</v>
      </c>
      <c r="F355" s="532" t="s">
        <v>571</v>
      </c>
      <c r="G355" s="532" t="s">
        <v>572</v>
      </c>
      <c r="H355" s="532" t="s">
        <v>573</v>
      </c>
      <c r="I355" s="533">
        <v>600</v>
      </c>
    </row>
    <row r="356" spans="5:13" ht="44" thickBot="1" x14ac:dyDescent="0.3">
      <c r="E356" s="531" t="s">
        <v>73</v>
      </c>
      <c r="F356" s="532" t="s">
        <v>421</v>
      </c>
      <c r="G356" s="532" t="s">
        <v>575</v>
      </c>
      <c r="H356" s="532"/>
      <c r="I356" s="43" t="s">
        <v>576</v>
      </c>
    </row>
    <row r="357" spans="5:13" ht="15" thickBot="1" x14ac:dyDescent="0.3">
      <c r="E357" s="531"/>
      <c r="F357" s="532"/>
      <c r="G357" s="532"/>
      <c r="H357" s="532"/>
    </row>
    <row r="367" spans="5:13" ht="13" thickBot="1" x14ac:dyDescent="0.3"/>
    <row r="368" spans="5:13" ht="14.5" x14ac:dyDescent="0.25">
      <c r="H368" s="1092" t="s">
        <v>628</v>
      </c>
      <c r="I368" s="1093"/>
      <c r="J368" s="639" t="s">
        <v>442</v>
      </c>
      <c r="K368" s="639" t="s">
        <v>629</v>
      </c>
      <c r="L368" s="639" t="s">
        <v>630</v>
      </c>
      <c r="M368" s="640" t="s">
        <v>631</v>
      </c>
    </row>
    <row r="369" spans="8:13" ht="14.5" x14ac:dyDescent="0.25">
      <c r="H369" s="1094" t="s">
        <v>543</v>
      </c>
      <c r="I369" s="641" t="s">
        <v>539</v>
      </c>
      <c r="J369" s="642">
        <v>28</v>
      </c>
      <c r="K369" s="642">
        <v>24.5</v>
      </c>
      <c r="L369" s="642">
        <v>19.8</v>
      </c>
      <c r="M369" s="643">
        <v>5.3</v>
      </c>
    </row>
    <row r="370" spans="8:13" ht="15" thickBot="1" x14ac:dyDescent="0.3">
      <c r="H370" s="1095"/>
      <c r="I370" s="644" t="s">
        <v>540</v>
      </c>
      <c r="J370" s="645">
        <v>53.8</v>
      </c>
      <c r="K370" s="645">
        <v>50.3</v>
      </c>
      <c r="L370" s="645">
        <v>45.6</v>
      </c>
      <c r="M370" s="646">
        <v>31.1</v>
      </c>
    </row>
    <row r="371" spans="8:13" ht="15" thickBot="1" x14ac:dyDescent="0.4">
      <c r="H371"/>
      <c r="I371"/>
      <c r="J371" s="6"/>
      <c r="K371" s="6"/>
      <c r="L371" s="6"/>
      <c r="M371" s="6"/>
    </row>
    <row r="372" spans="8:13" ht="14.5" x14ac:dyDescent="0.25">
      <c r="H372" s="1096" t="s">
        <v>632</v>
      </c>
      <c r="I372" s="1097"/>
      <c r="J372" s="647" t="s">
        <v>442</v>
      </c>
      <c r="K372" s="647" t="s">
        <v>629</v>
      </c>
      <c r="L372" s="647" t="s">
        <v>630</v>
      </c>
      <c r="M372" s="648" t="s">
        <v>631</v>
      </c>
    </row>
    <row r="373" spans="8:13" ht="14.5" x14ac:dyDescent="0.25">
      <c r="H373" s="1098" t="s">
        <v>543</v>
      </c>
      <c r="I373" s="649" t="s">
        <v>539</v>
      </c>
      <c r="J373" s="642">
        <v>28</v>
      </c>
      <c r="K373" s="642">
        <v>24.5</v>
      </c>
      <c r="L373" s="642">
        <v>19.8</v>
      </c>
      <c r="M373" s="643">
        <v>14</v>
      </c>
    </row>
    <row r="374" spans="8:13" ht="15" thickBot="1" x14ac:dyDescent="0.3">
      <c r="H374" s="1099"/>
      <c r="I374" s="650" t="s">
        <v>540</v>
      </c>
      <c r="J374" s="645">
        <v>53.8</v>
      </c>
      <c r="K374" s="645">
        <v>50.3</v>
      </c>
      <c r="L374" s="645">
        <v>45.6</v>
      </c>
      <c r="M374" s="646">
        <v>39.9</v>
      </c>
    </row>
    <row r="375" spans="8:13" ht="15" thickBot="1" x14ac:dyDescent="0.4">
      <c r="H375"/>
      <c r="I375"/>
      <c r="J375"/>
      <c r="K375"/>
      <c r="L375"/>
      <c r="M375"/>
    </row>
    <row r="376" spans="8:13" ht="14.5" x14ac:dyDescent="0.25">
      <c r="H376" s="1100"/>
      <c r="I376" s="1101"/>
      <c r="J376" s="651" t="s">
        <v>442</v>
      </c>
      <c r="K376" s="651" t="s">
        <v>629</v>
      </c>
      <c r="L376" s="651" t="s">
        <v>630</v>
      </c>
      <c r="M376" s="652" t="s">
        <v>631</v>
      </c>
    </row>
    <row r="377" spans="8:13" ht="14.5" x14ac:dyDescent="0.25">
      <c r="H377" s="1102" t="s">
        <v>633</v>
      </c>
      <c r="I377" s="653" t="s">
        <v>539</v>
      </c>
      <c r="J377" s="642">
        <v>4.5999999999999996</v>
      </c>
      <c r="K377" s="642">
        <v>4.5999999999999996</v>
      </c>
      <c r="L377" s="642">
        <v>4.5999999999999996</v>
      </c>
      <c r="M377" s="643">
        <v>4.5999999999999996</v>
      </c>
    </row>
    <row r="378" spans="8:13" ht="15" thickBot="1" x14ac:dyDescent="0.3">
      <c r="H378" s="1103"/>
      <c r="I378" s="654" t="s">
        <v>540</v>
      </c>
      <c r="J378" s="645">
        <v>5.14</v>
      </c>
      <c r="K378" s="645">
        <v>5.14</v>
      </c>
      <c r="L378" s="645">
        <v>5.14</v>
      </c>
      <c r="M378" s="646">
        <v>5.14</v>
      </c>
    </row>
  </sheetData>
  <dataConsolidate link="1"/>
  <mergeCells count="104">
    <mergeCell ref="H368:I368"/>
    <mergeCell ref="H369:H370"/>
    <mergeCell ref="H372:I372"/>
    <mergeCell ref="H373:H374"/>
    <mergeCell ref="H376:I376"/>
    <mergeCell ref="H377:H378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J1:T1"/>
    <mergeCell ref="E2:F2"/>
    <mergeCell ref="E3:I3"/>
    <mergeCell ref="E4:K4"/>
    <mergeCell ref="E5:U5"/>
    <mergeCell ref="E6:U6"/>
    <mergeCell ref="B49:B54"/>
    <mergeCell ref="C49:C51"/>
    <mergeCell ref="C52:C54"/>
  </mergeCells>
  <conditionalFormatting sqref="E217:AR217">
    <cfRule type="cellIs" dxfId="85" priority="5" operator="equal">
      <formula>90</formula>
    </cfRule>
  </conditionalFormatting>
  <conditionalFormatting sqref="E117:CZ117">
    <cfRule type="cellIs" dxfId="84" priority="24" operator="equal">
      <formula>100</formula>
    </cfRule>
  </conditionalFormatting>
  <conditionalFormatting sqref="E118:CZ118 E218:CZ218">
    <cfRule type="cellIs" dxfId="83" priority="23" operator="greaterThan">
      <formula>1</formula>
    </cfRule>
  </conditionalFormatting>
  <conditionalFormatting sqref="E121:CZ121">
    <cfRule type="cellIs" dxfId="82" priority="17" operator="equal">
      <formula>100</formula>
    </cfRule>
  </conditionalFormatting>
  <conditionalFormatting sqref="E122:CZ122">
    <cfRule type="cellIs" dxfId="81" priority="22" operator="greaterThan">
      <formula>1</formula>
    </cfRule>
  </conditionalFormatting>
  <conditionalFormatting sqref="E217:CZ217">
    <cfRule type="cellIs" dxfId="80" priority="6" operator="equal">
      <formula>100</formula>
    </cfRule>
  </conditionalFormatting>
  <conditionalFormatting sqref="E243:CZ243">
    <cfRule type="cellIs" dxfId="79" priority="13" operator="greaterThan">
      <formula>1</formula>
    </cfRule>
  </conditionalFormatting>
  <conditionalFormatting sqref="E271:DA271">
    <cfRule type="cellIs" dxfId="78" priority="14" operator="greaterThan">
      <formula>1</formula>
    </cfRule>
  </conditionalFormatting>
  <conditionalFormatting sqref="K242:AR242">
    <cfRule type="cellIs" dxfId="77" priority="11" operator="equal">
      <formula>90</formula>
    </cfRule>
  </conditionalFormatting>
  <conditionalFormatting sqref="K242:CZ242">
    <cfRule type="cellIs" dxfId="76" priority="12" operator="equal">
      <formula>100</formula>
    </cfRule>
  </conditionalFormatting>
  <conditionalFormatting sqref="K270:DA270">
    <cfRule type="cellIs" dxfId="75" priority="2" operator="equal">
      <formula>100</formula>
    </cfRule>
  </conditionalFormatting>
  <conditionalFormatting sqref="L214:AR215">
    <cfRule type="cellIs" dxfId="74" priority="8" operator="equal">
      <formula>$G$250</formula>
    </cfRule>
  </conditionalFormatting>
  <conditionalFormatting sqref="L215:AR215">
    <cfRule type="cellIs" dxfId="73" priority="7" operator="equal">
      <formula>$C$247</formula>
    </cfRule>
  </conditionalFormatting>
  <conditionalFormatting sqref="L239:AR240">
    <cfRule type="cellIs" dxfId="72" priority="10" operator="equal">
      <formula>$G$250</formula>
    </cfRule>
  </conditionalFormatting>
  <conditionalFormatting sqref="L240:AR240">
    <cfRule type="cellIs" dxfId="71" priority="9" operator="equal">
      <formula>$C$247</formula>
    </cfRule>
  </conditionalFormatting>
  <conditionalFormatting sqref="L126:CZ126">
    <cfRule type="cellIs" dxfId="70" priority="21" operator="equal">
      <formula>100</formula>
    </cfRule>
  </conditionalFormatting>
  <conditionalFormatting sqref="L127:CZ127">
    <cfRule type="cellIs" dxfId="69" priority="20" operator="greaterThan">
      <formula>1</formula>
    </cfRule>
  </conditionalFormatting>
  <conditionalFormatting sqref="L130:CZ130">
    <cfRule type="cellIs" dxfId="68" priority="19" operator="equal">
      <formula>100</formula>
    </cfRule>
  </conditionalFormatting>
  <conditionalFormatting sqref="L131:CZ131">
    <cfRule type="cellIs" dxfId="67" priority="18" operator="greaterThan">
      <formula>1</formula>
    </cfRule>
  </conditionalFormatting>
  <conditionalFormatting sqref="L267:DA268">
    <cfRule type="cellIs" dxfId="66" priority="4" operator="equal">
      <formula>$G$250</formula>
    </cfRule>
  </conditionalFormatting>
  <conditionalFormatting sqref="L268:DA268">
    <cfRule type="cellIs" dxfId="65" priority="3" operator="equal">
      <formula>$C$247</formula>
    </cfRule>
  </conditionalFormatting>
  <conditionalFormatting sqref="L270:DA270">
    <cfRule type="cellIs" dxfId="64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5631-C334-4C56-8B15-BF79EDF3C034}">
  <dimension ref="A1:CZ105"/>
  <sheetViews>
    <sheetView zoomScale="115" zoomScaleNormal="115" workbookViewId="0">
      <selection activeCell="P79" sqref="P79"/>
    </sheetView>
  </sheetViews>
  <sheetFormatPr baseColWidth="10" defaultRowHeight="14.5" x14ac:dyDescent="0.35"/>
  <cols>
    <col min="1" max="1" width="33.54296875" customWidth="1"/>
    <col min="2" max="7" width="2.54296875" customWidth="1"/>
    <col min="8" max="8" width="5.90625" style="580" customWidth="1"/>
    <col min="9" max="9" width="5.90625" style="573" customWidth="1"/>
    <col min="10" max="11" width="5.90625" customWidth="1"/>
    <col min="12" max="12" width="5.90625" hidden="1" customWidth="1"/>
    <col min="13" max="14" width="5.90625" customWidth="1"/>
    <col min="15" max="15" width="8.90625" hidden="1" customWidth="1"/>
    <col min="16" max="16" width="13.54296875" customWidth="1"/>
    <col min="17" max="17" width="5.90625" customWidth="1"/>
    <col min="18" max="18" width="5.90625" style="571" customWidth="1"/>
    <col min="19" max="19" width="5.90625" hidden="1" customWidth="1"/>
    <col min="20" max="20" width="5.90625" style="572" customWidth="1"/>
    <col min="21" max="41" width="5.90625" customWidth="1"/>
    <col min="42" max="91" width="3.453125" customWidth="1"/>
    <col min="92" max="103" width="3.36328125" customWidth="1"/>
  </cols>
  <sheetData>
    <row r="1" spans="1:41" x14ac:dyDescent="0.35">
      <c r="A1" t="str">
        <f>Biberonnage_23°!D292</f>
        <v xml:space="preserve">Customer conso de veille </v>
      </c>
      <c r="B1" s="295" t="str">
        <f>Biberonnage_23°!E292</f>
        <v>30s</v>
      </c>
      <c r="C1" t="str">
        <f>Biberonnage_23°!F292</f>
        <v>1 min</v>
      </c>
      <c r="D1" t="str">
        <f>Biberonnage_23°!G292</f>
        <v>2 min</v>
      </c>
      <c r="E1" t="str">
        <f>Biberonnage_23°!H292</f>
        <v>5 min</v>
      </c>
      <c r="F1" t="str">
        <f>Biberonnage_23°!I292</f>
        <v>7min</v>
      </c>
      <c r="G1" t="str">
        <f>Biberonnage_23°!J292</f>
        <v>1h</v>
      </c>
      <c r="H1" s="580" t="str">
        <f>Biberonnage_23°!K292</f>
        <v>8h</v>
      </c>
      <c r="I1" s="573">
        <f>Biberonnage_23°!L292</f>
        <v>1</v>
      </c>
      <c r="J1">
        <f>Biberonnage_23°!M292</f>
        <v>2</v>
      </c>
      <c r="K1">
        <f>Biberonnage_23°!N292</f>
        <v>3</v>
      </c>
      <c r="L1">
        <f>Biberonnage_23°!O292</f>
        <v>3.0000000999999998</v>
      </c>
      <c r="M1">
        <f>Biberonnage_23°!P292</f>
        <v>4</v>
      </c>
      <c r="N1">
        <f>Biberonnage_23°!Q292</f>
        <v>5</v>
      </c>
      <c r="O1">
        <f>Biberonnage_23°!R292</f>
        <v>5.0000001000000003</v>
      </c>
      <c r="P1">
        <f>Biberonnage_23°!S292</f>
        <v>6</v>
      </c>
      <c r="Q1">
        <f>Biberonnage_23°!T292</f>
        <v>7</v>
      </c>
      <c r="R1" s="571">
        <f>Biberonnage_23°!U292</f>
        <v>8</v>
      </c>
      <c r="S1" s="523">
        <f>Biberonnage_23°!V292</f>
        <v>8.0000000999999994</v>
      </c>
      <c r="T1" s="572">
        <f>Biberonnage_23°!W292</f>
        <v>9</v>
      </c>
      <c r="U1">
        <f>Biberonnage_23°!X292</f>
        <v>10</v>
      </c>
      <c r="V1">
        <f>Biberonnage_23°!Y292</f>
        <v>11</v>
      </c>
      <c r="W1">
        <f>Biberonnage_23°!Z292</f>
        <v>12</v>
      </c>
      <c r="X1">
        <f>Biberonnage_23°!AA292</f>
        <v>13</v>
      </c>
      <c r="Y1">
        <f>Biberonnage_23°!AB292</f>
        <v>14</v>
      </c>
      <c r="Z1">
        <f>Biberonnage_23°!AC292</f>
        <v>15</v>
      </c>
      <c r="AA1">
        <f>Biberonnage_23°!AD292</f>
        <v>16</v>
      </c>
      <c r="AB1">
        <f>Biberonnage_23°!AE292</f>
        <v>17</v>
      </c>
      <c r="AC1">
        <f>Biberonnage_23°!AF292</f>
        <v>18</v>
      </c>
      <c r="AD1">
        <f>Biberonnage_23°!AG292</f>
        <v>19</v>
      </c>
      <c r="AE1">
        <f>Biberonnage_23°!AH292</f>
        <v>20</v>
      </c>
      <c r="AF1">
        <f>Biberonnage_23°!AI292</f>
        <v>21</v>
      </c>
      <c r="AG1">
        <f>Biberonnage_23°!AJ292</f>
        <v>22</v>
      </c>
      <c r="AH1">
        <f>Biberonnage_23°!AK292</f>
        <v>23</v>
      </c>
      <c r="AI1">
        <f>Biberonnage_23°!AL292</f>
        <v>24</v>
      </c>
      <c r="AJ1">
        <f>Biberonnage_23°!AM292</f>
        <v>25</v>
      </c>
      <c r="AK1">
        <f>Biberonnage_23°!AN292</f>
        <v>26</v>
      </c>
      <c r="AL1">
        <f>Biberonnage_23°!AO292</f>
        <v>27</v>
      </c>
      <c r="AM1">
        <f>Biberonnage_23°!AP292</f>
        <v>28</v>
      </c>
      <c r="AN1">
        <f>Biberonnage_23°!AQ292</f>
        <v>29</v>
      </c>
      <c r="AO1">
        <f>Biberonnage_23°!AR292</f>
        <v>30</v>
      </c>
    </row>
    <row r="2" spans="1:41" x14ac:dyDescent="0.35">
      <c r="A2" t="str">
        <f>Biberonnage_23°!D293</f>
        <v>Entrée de gamme à 23°C</v>
      </c>
      <c r="B2">
        <f>Biberonnage_23°!E293</f>
        <v>5327.2243888888879</v>
      </c>
      <c r="C2">
        <f>Biberonnage_23°!F293</f>
        <v>2027.2243888888891</v>
      </c>
      <c r="D2">
        <f>Biberonnage_23°!G293</f>
        <v>2025.2243888888891</v>
      </c>
      <c r="E2">
        <f>Biberonnage_23°!H293</f>
        <v>2025.2243888888891</v>
      </c>
      <c r="F2">
        <f>Biberonnage_23°!I293</f>
        <v>2025.2243888888891</v>
      </c>
      <c r="G2">
        <f>Biberonnage_23°!J293</f>
        <v>25.224388888888885</v>
      </c>
      <c r="H2" s="580">
        <f>Biberonnage_23°!K293</f>
        <v>25.224388888888885</v>
      </c>
      <c r="I2" s="574">
        <f>Biberonnage_23°!L293</f>
        <v>25.145388888888888</v>
      </c>
      <c r="J2">
        <f>Biberonnage_23°!M293</f>
        <v>25.145388888888888</v>
      </c>
      <c r="K2">
        <f>Biberonnage_23°!N293</f>
        <v>25.145388888888888</v>
      </c>
      <c r="L2">
        <f>Biberonnage_23°!O293</f>
        <v>20.345388888888888</v>
      </c>
      <c r="M2">
        <f>Biberonnage_23°!P293</f>
        <v>20.345388888888888</v>
      </c>
      <c r="N2">
        <f>Biberonnage_23°!Q293</f>
        <v>20.345388888888888</v>
      </c>
      <c r="O2">
        <f>Biberonnage_23°!R293</f>
        <v>20.345388888888888</v>
      </c>
      <c r="P2">
        <f>Biberonnage_23°!S293</f>
        <v>20.345388888888888</v>
      </c>
      <c r="Q2">
        <f>Biberonnage_23°!T293</f>
        <v>20.345388888888888</v>
      </c>
      <c r="R2" s="571">
        <f>Biberonnage_23°!U293</f>
        <v>20.345388888888888</v>
      </c>
      <c r="S2">
        <f>Biberonnage_23°!V293</f>
        <v>15.987388888888887</v>
      </c>
      <c r="T2" s="572">
        <f>Biberonnage_23°!W293</f>
        <v>15.987388888888887</v>
      </c>
      <c r="U2">
        <f>Biberonnage_23°!X293</f>
        <v>15.987388888888887</v>
      </c>
      <c r="V2">
        <f>Biberonnage_23°!Y293</f>
        <v>15.987388888888887</v>
      </c>
      <c r="W2">
        <f>Biberonnage_23°!Z293</f>
        <v>15.987388888888887</v>
      </c>
      <c r="X2">
        <f>Biberonnage_23°!AA293</f>
        <v>15.987388888888887</v>
      </c>
      <c r="Y2">
        <f>Biberonnage_23°!AB293</f>
        <v>15.987388888888887</v>
      </c>
      <c r="Z2">
        <f>Biberonnage_23°!AC293</f>
        <v>15.987388888888887</v>
      </c>
      <c r="AA2">
        <f>Biberonnage_23°!AD293</f>
        <v>15.987388888888887</v>
      </c>
      <c r="AB2">
        <f>Biberonnage_23°!AE293</f>
        <v>15.987388888888887</v>
      </c>
      <c r="AC2">
        <f>Biberonnage_23°!AF293</f>
        <v>15.987388888888887</v>
      </c>
      <c r="AD2">
        <f>Biberonnage_23°!AG293</f>
        <v>15.987388888888887</v>
      </c>
      <c r="AE2">
        <f>Biberonnage_23°!AH293</f>
        <v>15.987388888888887</v>
      </c>
      <c r="AF2">
        <f>Biberonnage_23°!AI293</f>
        <v>15.987388888888887</v>
      </c>
      <c r="AG2">
        <f>Biberonnage_23°!AJ293</f>
        <v>15.987388888888887</v>
      </c>
      <c r="AH2">
        <f>Biberonnage_23°!AK293</f>
        <v>15.987388888888887</v>
      </c>
      <c r="AI2">
        <f>Biberonnage_23°!AL293</f>
        <v>15.987388888888887</v>
      </c>
      <c r="AJ2">
        <f>Biberonnage_23°!AM293</f>
        <v>15.987388888888887</v>
      </c>
      <c r="AK2">
        <f>Biberonnage_23°!AN293</f>
        <v>15.987388888888887</v>
      </c>
      <c r="AL2">
        <f>Biberonnage_23°!AO293</f>
        <v>15.987388888888887</v>
      </c>
      <c r="AM2">
        <f>Biberonnage_23°!AP293</f>
        <v>15.987388888888887</v>
      </c>
      <c r="AN2">
        <f>Biberonnage_23°!AQ293</f>
        <v>15.987388888888887</v>
      </c>
      <c r="AO2">
        <f>Biberonnage_23°!AR293</f>
        <v>15.987388888888887</v>
      </c>
    </row>
    <row r="3" spans="1:41" x14ac:dyDescent="0.35">
      <c r="A3" t="str">
        <f>Biberonnage_23°!D298</f>
        <v>Entrée de gamme à 70°C</v>
      </c>
      <c r="B3" s="295" t="e">
        <f>Biberonnage_23°!E298</f>
        <v>#REF!</v>
      </c>
      <c r="C3" t="e">
        <f>Biberonnage_23°!F298</f>
        <v>#REF!</v>
      </c>
      <c r="D3" t="e">
        <f>Biberonnage_23°!G298</f>
        <v>#REF!</v>
      </c>
      <c r="E3" t="e">
        <f>Biberonnage_23°!H298</f>
        <v>#REF!</v>
      </c>
      <c r="F3" t="e">
        <f>Biberonnage_23°!I298</f>
        <v>#REF!</v>
      </c>
      <c r="G3" t="e">
        <f>Biberonnage_23°!J298</f>
        <v>#REF!</v>
      </c>
      <c r="H3" s="580" t="e">
        <f>Biberonnage_23°!K298</f>
        <v>#REF!</v>
      </c>
      <c r="I3" s="573" t="e">
        <f>Biberonnage_23°!L298</f>
        <v>#REF!</v>
      </c>
      <c r="J3" t="e">
        <f>Biberonnage_23°!M298</f>
        <v>#REF!</v>
      </c>
      <c r="K3" t="e">
        <f>Biberonnage_23°!N298</f>
        <v>#REF!</v>
      </c>
      <c r="L3" t="e">
        <f>Biberonnage_23°!O298</f>
        <v>#REF!</v>
      </c>
      <c r="M3" t="e">
        <f>Biberonnage_23°!P298</f>
        <v>#REF!</v>
      </c>
      <c r="N3" t="e">
        <f>Biberonnage_23°!Q298</f>
        <v>#REF!</v>
      </c>
      <c r="O3" t="e">
        <f>Biberonnage_23°!R298</f>
        <v>#REF!</v>
      </c>
      <c r="P3" t="e">
        <f>Biberonnage_23°!S298</f>
        <v>#REF!</v>
      </c>
      <c r="Q3" t="e">
        <f>Biberonnage_23°!T298</f>
        <v>#REF!</v>
      </c>
      <c r="R3" s="571" t="e">
        <f>Biberonnage_23°!U298</f>
        <v>#REF!</v>
      </c>
      <c r="S3" t="e">
        <f>Biberonnage_23°!V298</f>
        <v>#REF!</v>
      </c>
      <c r="T3" s="572" t="e">
        <f>Biberonnage_23°!W298</f>
        <v>#REF!</v>
      </c>
      <c r="U3" t="e">
        <f>Biberonnage_23°!X298</f>
        <v>#REF!</v>
      </c>
      <c r="V3" t="e">
        <f>Biberonnage_23°!Y298</f>
        <v>#REF!</v>
      </c>
      <c r="W3" t="e">
        <f>Biberonnage_23°!Z298</f>
        <v>#REF!</v>
      </c>
      <c r="X3" t="e">
        <f>Biberonnage_23°!AA298</f>
        <v>#REF!</v>
      </c>
      <c r="Y3" t="e">
        <f>Biberonnage_23°!AB298</f>
        <v>#REF!</v>
      </c>
      <c r="Z3" t="e">
        <f>Biberonnage_23°!AC298</f>
        <v>#REF!</v>
      </c>
      <c r="AA3" t="e">
        <f>Biberonnage_23°!AD298</f>
        <v>#REF!</v>
      </c>
      <c r="AB3" t="e">
        <f>Biberonnage_23°!AE298</f>
        <v>#REF!</v>
      </c>
      <c r="AC3" t="e">
        <f>Biberonnage_23°!AF298</f>
        <v>#REF!</v>
      </c>
      <c r="AD3" t="e">
        <f>Biberonnage_23°!AG298</f>
        <v>#REF!</v>
      </c>
      <c r="AE3" t="e">
        <f>Biberonnage_23°!AH298</f>
        <v>#REF!</v>
      </c>
      <c r="AF3" t="e">
        <f>Biberonnage_23°!AI298</f>
        <v>#REF!</v>
      </c>
      <c r="AG3" t="e">
        <f>Biberonnage_23°!AJ298</f>
        <v>#REF!</v>
      </c>
      <c r="AH3" t="e">
        <f>Biberonnage_23°!AK298</f>
        <v>#REF!</v>
      </c>
      <c r="AI3" t="e">
        <f>Biberonnage_23°!AL298</f>
        <v>#REF!</v>
      </c>
      <c r="AJ3" t="e">
        <f>Biberonnage_23°!AM298</f>
        <v>#REF!</v>
      </c>
      <c r="AK3" t="e">
        <f>Biberonnage_23°!AN298</f>
        <v>#REF!</v>
      </c>
      <c r="AL3" t="e">
        <f>Biberonnage_23°!AO298</f>
        <v>#REF!</v>
      </c>
      <c r="AM3" t="e">
        <f>Biberonnage_23°!AP298</f>
        <v>#REF!</v>
      </c>
      <c r="AN3" t="e">
        <f>Biberonnage_23°!AQ298</f>
        <v>#REF!</v>
      </c>
      <c r="AO3" t="e">
        <f>Biberonnage_23°!AR298</f>
        <v>#REF!</v>
      </c>
    </row>
    <row r="5" spans="1:41" x14ac:dyDescent="0.35">
      <c r="P5" s="523" t="s">
        <v>605</v>
      </c>
      <c r="Q5" s="523"/>
      <c r="S5" s="523"/>
    </row>
    <row r="6" spans="1:41" x14ac:dyDescent="0.35">
      <c r="P6" s="569" t="s">
        <v>606</v>
      </c>
      <c r="Q6" s="569" t="s">
        <v>607</v>
      </c>
      <c r="S6" s="523"/>
    </row>
    <row r="20" spans="1:41" x14ac:dyDescent="0.35">
      <c r="A20" t="str">
        <f>Biberonnage_23°!D292</f>
        <v xml:space="preserve">Customer conso de veille </v>
      </c>
      <c r="B20" s="295" t="str">
        <f>Biberonnage_23°!E292</f>
        <v>30s</v>
      </c>
      <c r="C20" t="str">
        <f>Biberonnage_23°!F292</f>
        <v>1 min</v>
      </c>
      <c r="D20" t="str">
        <f>Biberonnage_23°!G292</f>
        <v>2 min</v>
      </c>
      <c r="E20" t="str">
        <f>Biberonnage_23°!H292</f>
        <v>5 min</v>
      </c>
      <c r="F20" t="str">
        <f>Biberonnage_23°!I292</f>
        <v>7min</v>
      </c>
      <c r="G20" t="str">
        <f>Biberonnage_23°!J292</f>
        <v>1h</v>
      </c>
      <c r="H20" s="580" t="str">
        <f>Biberonnage_23°!K292</f>
        <v>8h</v>
      </c>
      <c r="I20" s="573">
        <f>Biberonnage_23°!L292</f>
        <v>1</v>
      </c>
      <c r="J20">
        <f>Biberonnage_23°!M292</f>
        <v>2</v>
      </c>
      <c r="K20">
        <f>Biberonnage_23°!N292</f>
        <v>3</v>
      </c>
      <c r="L20">
        <f>Biberonnage_23°!O292</f>
        <v>3.0000000999999998</v>
      </c>
      <c r="M20">
        <f>Biberonnage_23°!P292</f>
        <v>4</v>
      </c>
      <c r="N20">
        <f>Biberonnage_23°!Q292</f>
        <v>5</v>
      </c>
      <c r="O20">
        <f>Biberonnage_23°!R292</f>
        <v>5.0000001000000003</v>
      </c>
      <c r="P20">
        <f>Biberonnage_23°!S292</f>
        <v>6</v>
      </c>
      <c r="Q20">
        <f>Biberonnage_23°!T292</f>
        <v>7</v>
      </c>
      <c r="R20" s="571">
        <f>Biberonnage_23°!U292</f>
        <v>8</v>
      </c>
      <c r="S20">
        <f>Biberonnage_23°!V292</f>
        <v>8.0000000999999994</v>
      </c>
      <c r="T20" s="572">
        <f>Biberonnage_23°!W292</f>
        <v>9</v>
      </c>
      <c r="U20">
        <f>Biberonnage_23°!X292</f>
        <v>10</v>
      </c>
      <c r="V20">
        <f>Biberonnage_23°!Y292</f>
        <v>11</v>
      </c>
      <c r="W20">
        <f>Biberonnage_23°!Z292</f>
        <v>12</v>
      </c>
      <c r="X20">
        <f>Biberonnage_23°!AA292</f>
        <v>13</v>
      </c>
      <c r="Y20">
        <f>Biberonnage_23°!AB292</f>
        <v>14</v>
      </c>
      <c r="Z20">
        <f>Biberonnage_23°!AC292</f>
        <v>15</v>
      </c>
      <c r="AA20">
        <f>Biberonnage_23°!AD292</f>
        <v>16</v>
      </c>
      <c r="AB20">
        <f>Biberonnage_23°!AE292</f>
        <v>17</v>
      </c>
      <c r="AC20">
        <f>Biberonnage_23°!AF292</f>
        <v>18</v>
      </c>
      <c r="AD20">
        <f>Biberonnage_23°!AG292</f>
        <v>19</v>
      </c>
      <c r="AE20">
        <f>Biberonnage_23°!AH292</f>
        <v>20</v>
      </c>
      <c r="AF20">
        <f>Biberonnage_23°!AI292</f>
        <v>21</v>
      </c>
      <c r="AG20">
        <f>Biberonnage_23°!AJ292</f>
        <v>22</v>
      </c>
      <c r="AH20">
        <f>Biberonnage_23°!AK292</f>
        <v>23</v>
      </c>
      <c r="AI20">
        <f>Biberonnage_23°!AL292</f>
        <v>24</v>
      </c>
      <c r="AJ20">
        <f>Biberonnage_23°!AM292</f>
        <v>25</v>
      </c>
      <c r="AK20">
        <f>Biberonnage_23°!AN292</f>
        <v>26</v>
      </c>
      <c r="AL20">
        <f>Biberonnage_23°!AO292</f>
        <v>27</v>
      </c>
      <c r="AM20">
        <f>Biberonnage_23°!AP292</f>
        <v>28</v>
      </c>
      <c r="AN20">
        <f>Biberonnage_23°!AQ292</f>
        <v>29</v>
      </c>
      <c r="AO20">
        <f>Biberonnage_23°!AR292</f>
        <v>30</v>
      </c>
    </row>
    <row r="21" spans="1:41" x14ac:dyDescent="0.35">
      <c r="A21" t="str">
        <f>Biberonnage_23°!D294</f>
        <v>Entrée de gamme + Tachy à 23°C</v>
      </c>
      <c r="B21">
        <f>Biberonnage_23°!E294</f>
        <v>5342.0493888888877</v>
      </c>
      <c r="C21">
        <f>Biberonnage_23°!F294</f>
        <v>2042.0493888888891</v>
      </c>
      <c r="D21">
        <f>Biberonnage_23°!G294</f>
        <v>40.049388888888885</v>
      </c>
      <c r="E21">
        <f>Biberonnage_23°!H294</f>
        <v>40.049388888888885</v>
      </c>
      <c r="F21">
        <f>Biberonnage_23°!I294</f>
        <v>40.049388888888885</v>
      </c>
      <c r="G21">
        <f>Biberonnage_23°!J294</f>
        <v>40.049388888888885</v>
      </c>
      <c r="H21" s="580">
        <f>Biberonnage_23°!K294</f>
        <v>40.049388888888885</v>
      </c>
      <c r="I21" s="574">
        <f>Biberonnage_23°!L294</f>
        <v>39.970388888888891</v>
      </c>
      <c r="J21">
        <f>Biberonnage_23°!M294</f>
        <v>39.970388888888891</v>
      </c>
      <c r="K21">
        <f>Biberonnage_23°!N294</f>
        <v>39.970388888888891</v>
      </c>
      <c r="L21">
        <f>Biberonnage_23°!O294</f>
        <v>35.170388888888887</v>
      </c>
      <c r="M21">
        <f>Biberonnage_23°!P294</f>
        <v>35.170388888888887</v>
      </c>
      <c r="N21">
        <f>Biberonnage_23°!Q294</f>
        <v>35.170388888888887</v>
      </c>
      <c r="O21">
        <f>Biberonnage_23°!R294</f>
        <v>35.170388888888887</v>
      </c>
      <c r="P21">
        <f>Biberonnage_23°!S294</f>
        <v>35.170388888888887</v>
      </c>
      <c r="Q21">
        <f>Biberonnage_23°!T294</f>
        <v>35.170388888888887</v>
      </c>
      <c r="R21" s="571">
        <f>Biberonnage_23°!U294</f>
        <v>35.170388888888887</v>
      </c>
      <c r="S21">
        <f>Biberonnage_23°!V294</f>
        <v>30.112388888888887</v>
      </c>
      <c r="T21" s="572">
        <f>Biberonnage_23°!W294</f>
        <v>30.112388888888887</v>
      </c>
      <c r="U21">
        <f>Biberonnage_23°!X294</f>
        <v>30.112388888888887</v>
      </c>
      <c r="V21">
        <f>Biberonnage_23°!Y294</f>
        <v>30.112388888888887</v>
      </c>
      <c r="W21">
        <f>Biberonnage_23°!Z294</f>
        <v>30.112388888888887</v>
      </c>
      <c r="X21">
        <f>Biberonnage_23°!AA294</f>
        <v>30.112388888888887</v>
      </c>
      <c r="Y21">
        <f>Biberonnage_23°!AB294</f>
        <v>30.112388888888887</v>
      </c>
      <c r="Z21">
        <f>Biberonnage_23°!AC294</f>
        <v>30.112388888888887</v>
      </c>
      <c r="AA21">
        <f>Biberonnage_23°!AD294</f>
        <v>30.112388888888887</v>
      </c>
      <c r="AB21">
        <f>Biberonnage_23°!AE294</f>
        <v>30.112388888888887</v>
      </c>
      <c r="AC21">
        <f>Biberonnage_23°!AF294</f>
        <v>30.112388888888887</v>
      </c>
      <c r="AD21">
        <f>Biberonnage_23°!AG294</f>
        <v>30.112388888888887</v>
      </c>
      <c r="AE21">
        <f>Biberonnage_23°!AH294</f>
        <v>30.112388888888887</v>
      </c>
      <c r="AF21">
        <f>Biberonnage_23°!AI294</f>
        <v>30.112388888888887</v>
      </c>
      <c r="AG21">
        <f>Biberonnage_23°!AJ294</f>
        <v>30.112388888888887</v>
      </c>
      <c r="AH21">
        <f>Biberonnage_23°!AK294</f>
        <v>30.112388888888887</v>
      </c>
      <c r="AI21">
        <f>Biberonnage_23°!AL294</f>
        <v>30.112388888888887</v>
      </c>
      <c r="AJ21">
        <f>Biberonnage_23°!AM294</f>
        <v>30.112388888888887</v>
      </c>
      <c r="AK21">
        <f>Biberonnage_23°!AN294</f>
        <v>30.112388888888887</v>
      </c>
      <c r="AL21">
        <f>Biberonnage_23°!AO294</f>
        <v>30.112388888888887</v>
      </c>
      <c r="AM21">
        <f>Biberonnage_23°!AP294</f>
        <v>30.112388888888887</v>
      </c>
      <c r="AN21">
        <f>Biberonnage_23°!AQ294</f>
        <v>30.112388888888887</v>
      </c>
      <c r="AO21">
        <f>Biberonnage_23°!AR294</f>
        <v>30.112388888888887</v>
      </c>
    </row>
    <row r="22" spans="1:41" x14ac:dyDescent="0.35">
      <c r="A22" t="str">
        <f>Biberonnage_23°!D299</f>
        <v>Entrée de gamme + Tachy à 70°C</v>
      </c>
      <c r="B22" s="295" t="e">
        <f>Biberonnage_23°!E299</f>
        <v>#REF!</v>
      </c>
      <c r="C22" s="295" t="e">
        <f>Biberonnage_23°!F299</f>
        <v>#REF!</v>
      </c>
      <c r="D22" s="295" t="e">
        <f>Biberonnage_23°!G299</f>
        <v>#REF!</v>
      </c>
      <c r="E22" s="295" t="e">
        <f>Biberonnage_23°!H299</f>
        <v>#REF!</v>
      </c>
      <c r="F22" s="295" t="e">
        <f>Biberonnage_23°!I299</f>
        <v>#REF!</v>
      </c>
      <c r="G22" s="295" t="e">
        <f>Biberonnage_23°!J299</f>
        <v>#REF!</v>
      </c>
      <c r="H22" s="581" t="e">
        <f>Biberonnage_23°!K299</f>
        <v>#REF!</v>
      </c>
      <c r="I22" s="574" t="e">
        <f>Biberonnage_23°!L299</f>
        <v>#REF!</v>
      </c>
      <c r="J22" s="295" t="e">
        <f>Biberonnage_23°!M299</f>
        <v>#REF!</v>
      </c>
      <c r="K22" s="295" t="e">
        <f>Biberonnage_23°!N299</f>
        <v>#REF!</v>
      </c>
      <c r="L22" s="295" t="e">
        <f>Biberonnage_23°!O299</f>
        <v>#REF!</v>
      </c>
      <c r="M22" s="295" t="e">
        <f>Biberonnage_23°!P299</f>
        <v>#REF!</v>
      </c>
      <c r="N22" s="295" t="e">
        <f>Biberonnage_23°!Q299</f>
        <v>#REF!</v>
      </c>
      <c r="O22" s="295" t="e">
        <f>Biberonnage_23°!R299</f>
        <v>#REF!</v>
      </c>
      <c r="P22" s="295" t="e">
        <f>Biberonnage_23°!S299</f>
        <v>#REF!</v>
      </c>
      <c r="Q22" s="295" t="e">
        <f>Biberonnage_23°!T299</f>
        <v>#REF!</v>
      </c>
      <c r="R22" s="576" t="e">
        <f>Biberonnage_23°!U299</f>
        <v>#REF!</v>
      </c>
      <c r="S22" s="295" t="e">
        <f>Biberonnage_23°!V299</f>
        <v>#REF!</v>
      </c>
      <c r="T22" s="578" t="e">
        <f>Biberonnage_23°!W299</f>
        <v>#REF!</v>
      </c>
      <c r="U22" s="295" t="e">
        <f>Biberonnage_23°!X299</f>
        <v>#REF!</v>
      </c>
      <c r="V22" s="295" t="e">
        <f>Biberonnage_23°!Y299</f>
        <v>#REF!</v>
      </c>
      <c r="W22" s="295" t="e">
        <f>Biberonnage_23°!Z299</f>
        <v>#REF!</v>
      </c>
      <c r="X22" s="295" t="e">
        <f>Biberonnage_23°!AA299</f>
        <v>#REF!</v>
      </c>
      <c r="Y22" s="295" t="e">
        <f>Biberonnage_23°!AB299</f>
        <v>#REF!</v>
      </c>
      <c r="Z22" s="295" t="e">
        <f>Biberonnage_23°!AC299</f>
        <v>#REF!</v>
      </c>
      <c r="AA22" s="295" t="e">
        <f>Biberonnage_23°!AD299</f>
        <v>#REF!</v>
      </c>
      <c r="AB22" s="295" t="e">
        <f>Biberonnage_23°!AE299</f>
        <v>#REF!</v>
      </c>
      <c r="AC22" s="295" t="e">
        <f>Biberonnage_23°!AF299</f>
        <v>#REF!</v>
      </c>
      <c r="AD22" s="295" t="e">
        <f>Biberonnage_23°!AG299</f>
        <v>#REF!</v>
      </c>
      <c r="AE22" s="295" t="e">
        <f>Biberonnage_23°!AH299</f>
        <v>#REF!</v>
      </c>
      <c r="AF22" s="295" t="e">
        <f>Biberonnage_23°!AI299</f>
        <v>#REF!</v>
      </c>
      <c r="AG22" s="295" t="e">
        <f>Biberonnage_23°!AJ299</f>
        <v>#REF!</v>
      </c>
      <c r="AH22" s="295" t="e">
        <f>Biberonnage_23°!AK299</f>
        <v>#REF!</v>
      </c>
      <c r="AI22" s="295" t="e">
        <f>Biberonnage_23°!AL299</f>
        <v>#REF!</v>
      </c>
      <c r="AJ22" s="295" t="e">
        <f>Biberonnage_23°!AM299</f>
        <v>#REF!</v>
      </c>
      <c r="AK22" s="295" t="e">
        <f>Biberonnage_23°!AN299</f>
        <v>#REF!</v>
      </c>
      <c r="AL22" s="295" t="e">
        <f>Biberonnage_23°!AO299</f>
        <v>#REF!</v>
      </c>
      <c r="AM22" s="295" t="e">
        <f>Biberonnage_23°!AP299</f>
        <v>#REF!</v>
      </c>
      <c r="AN22" s="295" t="e">
        <f>Biberonnage_23°!AQ299</f>
        <v>#REF!</v>
      </c>
      <c r="AO22" s="295" t="e">
        <f>Biberonnage_23°!AR299</f>
        <v>#REF!</v>
      </c>
    </row>
    <row r="24" spans="1:41" x14ac:dyDescent="0.35">
      <c r="P24" s="523" t="s">
        <v>605</v>
      </c>
      <c r="Q24" s="523"/>
      <c r="S24" s="523"/>
    </row>
    <row r="25" spans="1:41" x14ac:dyDescent="0.35">
      <c r="P25" s="569" t="s">
        <v>608</v>
      </c>
      <c r="Q25" s="569" t="s">
        <v>609</v>
      </c>
      <c r="S25" s="523"/>
    </row>
    <row r="37" spans="1:41" x14ac:dyDescent="0.35">
      <c r="A37" t="str">
        <f>Biberonnage_23°!D292</f>
        <v xml:space="preserve">Customer conso de veille </v>
      </c>
      <c r="B37" s="295" t="str">
        <f>Biberonnage_23°!E292</f>
        <v>30s</v>
      </c>
      <c r="C37" t="str">
        <f>Biberonnage_23°!F292</f>
        <v>1 min</v>
      </c>
      <c r="D37" t="str">
        <f>Biberonnage_23°!G292</f>
        <v>2 min</v>
      </c>
      <c r="E37" t="str">
        <f>Biberonnage_23°!H292</f>
        <v>5 min</v>
      </c>
      <c r="F37" t="str">
        <f>Biberonnage_23°!I292</f>
        <v>7min</v>
      </c>
      <c r="G37" t="str">
        <f>Biberonnage_23°!J292</f>
        <v>1h</v>
      </c>
      <c r="H37" s="580" t="str">
        <f>Biberonnage_23°!K292</f>
        <v>8h</v>
      </c>
      <c r="I37" s="573">
        <f>Biberonnage_23°!L292</f>
        <v>1</v>
      </c>
      <c r="J37">
        <f>Biberonnage_23°!M292</f>
        <v>2</v>
      </c>
      <c r="K37">
        <f>Biberonnage_23°!N292</f>
        <v>3</v>
      </c>
      <c r="L37">
        <f>Biberonnage_23°!O292</f>
        <v>3.0000000999999998</v>
      </c>
      <c r="M37">
        <f>Biberonnage_23°!P292</f>
        <v>4</v>
      </c>
      <c r="N37">
        <f>Biberonnage_23°!Q292</f>
        <v>5</v>
      </c>
      <c r="O37">
        <f>Biberonnage_23°!R292</f>
        <v>5.0000001000000003</v>
      </c>
      <c r="P37">
        <f>Biberonnage_23°!S292</f>
        <v>6</v>
      </c>
      <c r="Q37">
        <f>Biberonnage_23°!T292</f>
        <v>7</v>
      </c>
      <c r="R37" s="571">
        <f>Biberonnage_23°!U292</f>
        <v>8</v>
      </c>
      <c r="S37">
        <f>Biberonnage_23°!V292</f>
        <v>8.0000000999999994</v>
      </c>
      <c r="T37" s="572">
        <f>Biberonnage_23°!W292</f>
        <v>9</v>
      </c>
      <c r="U37">
        <f>Biberonnage_23°!X292</f>
        <v>10</v>
      </c>
      <c r="V37">
        <f>Biberonnage_23°!Y292</f>
        <v>11</v>
      </c>
      <c r="W37">
        <f>Biberonnage_23°!Z292</f>
        <v>12</v>
      </c>
      <c r="X37">
        <f>Biberonnage_23°!AA292</f>
        <v>13</v>
      </c>
      <c r="Y37">
        <f>Biberonnage_23°!AB292</f>
        <v>14</v>
      </c>
      <c r="Z37">
        <f>Biberonnage_23°!AC292</f>
        <v>15</v>
      </c>
      <c r="AA37">
        <f>Biberonnage_23°!AD292</f>
        <v>16</v>
      </c>
      <c r="AB37">
        <f>Biberonnage_23°!AE292</f>
        <v>17</v>
      </c>
      <c r="AC37">
        <f>Biberonnage_23°!AF292</f>
        <v>18</v>
      </c>
      <c r="AD37">
        <f>Biberonnage_23°!AG292</f>
        <v>19</v>
      </c>
      <c r="AE37">
        <f>Biberonnage_23°!AH292</f>
        <v>20</v>
      </c>
      <c r="AF37">
        <f>Biberonnage_23°!AI292</f>
        <v>21</v>
      </c>
      <c r="AG37">
        <f>Biberonnage_23°!AJ292</f>
        <v>22</v>
      </c>
      <c r="AH37">
        <f>Biberonnage_23°!AK292</f>
        <v>23</v>
      </c>
      <c r="AI37">
        <f>Biberonnage_23°!AL292</f>
        <v>24</v>
      </c>
      <c r="AJ37">
        <f>Biberonnage_23°!AM292</f>
        <v>25</v>
      </c>
      <c r="AK37">
        <f>Biberonnage_23°!AN292</f>
        <v>26</v>
      </c>
      <c r="AL37">
        <f>Biberonnage_23°!AO292</f>
        <v>27</v>
      </c>
      <c r="AM37">
        <f>Biberonnage_23°!AP292</f>
        <v>28</v>
      </c>
      <c r="AN37">
        <f>Biberonnage_23°!AQ292</f>
        <v>29</v>
      </c>
      <c r="AO37">
        <f>Biberonnage_23°!AR292</f>
        <v>30</v>
      </c>
    </row>
    <row r="38" spans="1:41" x14ac:dyDescent="0.35">
      <c r="A38" t="str">
        <f>Biberonnage_23°!D295</f>
        <v>Entrée de gamme + alarme à 23°C</v>
      </c>
      <c r="B38" s="295">
        <f>Biberonnage_23°!E295</f>
        <v>5339.5493888888877</v>
      </c>
      <c r="C38">
        <f>Biberonnage_23°!F295</f>
        <v>2039.5493888888891</v>
      </c>
      <c r="D38">
        <f>Biberonnage_23°!G295</f>
        <v>37.549388888888885</v>
      </c>
      <c r="E38">
        <f>Biberonnage_23°!H295</f>
        <v>37.549388888888885</v>
      </c>
      <c r="F38">
        <f>Biberonnage_23°!I295</f>
        <v>37.549388888888885</v>
      </c>
      <c r="G38">
        <f>Biberonnage_23°!J295</f>
        <v>37.549388888888885</v>
      </c>
      <c r="H38" s="580">
        <f>Biberonnage_23°!K295</f>
        <v>37.549388888888885</v>
      </c>
      <c r="I38" s="573">
        <f>Biberonnage_23°!L295</f>
        <v>37.470388888888891</v>
      </c>
      <c r="J38">
        <f>Biberonnage_23°!M295</f>
        <v>37.470388888888891</v>
      </c>
      <c r="K38">
        <f>Biberonnage_23°!N295</f>
        <v>37.470388888888891</v>
      </c>
      <c r="L38">
        <f>Biberonnage_23°!O295</f>
        <v>32.670388888888887</v>
      </c>
      <c r="M38">
        <f>Biberonnage_23°!P295</f>
        <v>32.670388888888887</v>
      </c>
      <c r="N38">
        <f>Biberonnage_23°!Q295</f>
        <v>32.670388888888887</v>
      </c>
      <c r="O38">
        <f>Biberonnage_23°!R295</f>
        <v>32.670388888888887</v>
      </c>
      <c r="P38">
        <f>Biberonnage_23°!S295</f>
        <v>32.670388888888887</v>
      </c>
      <c r="Q38">
        <f>Biberonnage_23°!T295</f>
        <v>32.670388888888887</v>
      </c>
      <c r="R38" s="571">
        <f>Biberonnage_23°!U295</f>
        <v>32.670388888888887</v>
      </c>
      <c r="S38">
        <f>Biberonnage_23°!V295</f>
        <v>27.612388888888887</v>
      </c>
      <c r="T38" s="572">
        <f>Biberonnage_23°!W295</f>
        <v>27.612388888888887</v>
      </c>
      <c r="U38">
        <f>Biberonnage_23°!X295</f>
        <v>27.612388888888887</v>
      </c>
      <c r="V38">
        <f>Biberonnage_23°!Y295</f>
        <v>27.612388888888887</v>
      </c>
      <c r="W38">
        <f>Biberonnage_23°!Z295</f>
        <v>27.612388888888887</v>
      </c>
      <c r="X38">
        <f>Biberonnage_23°!AA295</f>
        <v>27.612388888888887</v>
      </c>
      <c r="Y38">
        <f>Biberonnage_23°!AB295</f>
        <v>27.612388888888887</v>
      </c>
      <c r="Z38">
        <f>Biberonnage_23°!AC295</f>
        <v>27.612388888888887</v>
      </c>
      <c r="AA38">
        <f>Biberonnage_23°!AD295</f>
        <v>27.612388888888887</v>
      </c>
      <c r="AB38">
        <f>Biberonnage_23°!AE295</f>
        <v>27.612388888888887</v>
      </c>
      <c r="AC38">
        <f>Biberonnage_23°!AF295</f>
        <v>27.612388888888887</v>
      </c>
      <c r="AD38">
        <f>Biberonnage_23°!AG295</f>
        <v>27.612388888888887</v>
      </c>
      <c r="AE38">
        <f>Biberonnage_23°!AH295</f>
        <v>27.612388888888887</v>
      </c>
      <c r="AF38">
        <f>Biberonnage_23°!AI295</f>
        <v>27.612388888888887</v>
      </c>
      <c r="AG38">
        <f>Biberonnage_23°!AJ295</f>
        <v>27.612388888888887</v>
      </c>
      <c r="AH38">
        <f>Biberonnage_23°!AK295</f>
        <v>27.612388888888887</v>
      </c>
      <c r="AI38">
        <f>Biberonnage_23°!AL295</f>
        <v>27.612388888888887</v>
      </c>
      <c r="AJ38">
        <f>Biberonnage_23°!AM295</f>
        <v>27.612388888888887</v>
      </c>
      <c r="AK38">
        <f>Biberonnage_23°!AN295</f>
        <v>27.612388888888887</v>
      </c>
      <c r="AL38">
        <f>Biberonnage_23°!AO295</f>
        <v>27.612388888888887</v>
      </c>
      <c r="AM38">
        <f>Biberonnage_23°!AP295</f>
        <v>27.612388888888887</v>
      </c>
      <c r="AN38">
        <f>Biberonnage_23°!AQ295</f>
        <v>27.612388888888887</v>
      </c>
      <c r="AO38">
        <f>Biberonnage_23°!AR295</f>
        <v>27.612388888888887</v>
      </c>
    </row>
    <row r="39" spans="1:41" x14ac:dyDescent="0.35">
      <c r="A39" t="str">
        <f>Biberonnage_23°!D300</f>
        <v>Entrée de gamme + alarme à 70°C</v>
      </c>
      <c r="B39" s="295" t="e">
        <f>Biberonnage_23°!E300</f>
        <v>#REF!</v>
      </c>
      <c r="C39" s="295" t="e">
        <f>Biberonnage_23°!F300</f>
        <v>#REF!</v>
      </c>
      <c r="D39" s="295" t="e">
        <f>Biberonnage_23°!G300</f>
        <v>#REF!</v>
      </c>
      <c r="E39" s="295" t="e">
        <f>Biberonnage_23°!H300</f>
        <v>#REF!</v>
      </c>
      <c r="F39" s="295" t="e">
        <f>Biberonnage_23°!I300</f>
        <v>#REF!</v>
      </c>
      <c r="G39" s="295" t="e">
        <f>Biberonnage_23°!J300</f>
        <v>#REF!</v>
      </c>
      <c r="H39" s="581" t="e">
        <f>Biberonnage_23°!K300</f>
        <v>#REF!</v>
      </c>
      <c r="I39" s="574" t="e">
        <f>Biberonnage_23°!L300</f>
        <v>#REF!</v>
      </c>
      <c r="J39" s="295" t="e">
        <f>Biberonnage_23°!M300</f>
        <v>#REF!</v>
      </c>
      <c r="K39" s="295" t="e">
        <f>Biberonnage_23°!N300</f>
        <v>#REF!</v>
      </c>
      <c r="L39" s="295" t="e">
        <f>Biberonnage_23°!O300</f>
        <v>#REF!</v>
      </c>
      <c r="M39" s="295" t="e">
        <f>Biberonnage_23°!P300</f>
        <v>#REF!</v>
      </c>
      <c r="N39" s="295" t="e">
        <f>Biberonnage_23°!Q300</f>
        <v>#REF!</v>
      </c>
      <c r="O39" s="295" t="e">
        <f>Biberonnage_23°!R300</f>
        <v>#REF!</v>
      </c>
      <c r="P39" s="295" t="e">
        <f>Biberonnage_23°!S300</f>
        <v>#REF!</v>
      </c>
      <c r="Q39" s="295" t="e">
        <f>Biberonnage_23°!T300</f>
        <v>#REF!</v>
      </c>
      <c r="R39" s="576" t="e">
        <f>Biberonnage_23°!U300</f>
        <v>#REF!</v>
      </c>
      <c r="S39" s="295" t="e">
        <f>Biberonnage_23°!V300</f>
        <v>#REF!</v>
      </c>
      <c r="T39" s="578" t="e">
        <f>Biberonnage_23°!W300</f>
        <v>#REF!</v>
      </c>
      <c r="U39" s="295" t="e">
        <f>Biberonnage_23°!X300</f>
        <v>#REF!</v>
      </c>
      <c r="V39" s="295" t="e">
        <f>Biberonnage_23°!Y300</f>
        <v>#REF!</v>
      </c>
      <c r="W39" s="295" t="e">
        <f>Biberonnage_23°!Z300</f>
        <v>#REF!</v>
      </c>
      <c r="X39" s="295" t="e">
        <f>Biberonnage_23°!AA300</f>
        <v>#REF!</v>
      </c>
      <c r="Y39" s="295" t="e">
        <f>Biberonnage_23°!AB300</f>
        <v>#REF!</v>
      </c>
      <c r="Z39" s="295" t="e">
        <f>Biberonnage_23°!AC300</f>
        <v>#REF!</v>
      </c>
      <c r="AA39" s="295" t="e">
        <f>Biberonnage_23°!AD300</f>
        <v>#REF!</v>
      </c>
      <c r="AB39" s="295" t="e">
        <f>Biberonnage_23°!AE300</f>
        <v>#REF!</v>
      </c>
      <c r="AC39" s="295" t="e">
        <f>Biberonnage_23°!AF300</f>
        <v>#REF!</v>
      </c>
      <c r="AD39" s="295" t="e">
        <f>Biberonnage_23°!AG300</f>
        <v>#REF!</v>
      </c>
      <c r="AE39" s="295" t="e">
        <f>Biberonnage_23°!AH300</f>
        <v>#REF!</v>
      </c>
      <c r="AF39" s="295" t="e">
        <f>Biberonnage_23°!AI300</f>
        <v>#REF!</v>
      </c>
      <c r="AG39" s="295" t="e">
        <f>Biberonnage_23°!AJ300</f>
        <v>#REF!</v>
      </c>
      <c r="AH39" s="295" t="e">
        <f>Biberonnage_23°!AK300</f>
        <v>#REF!</v>
      </c>
      <c r="AI39" s="295" t="e">
        <f>Biberonnage_23°!AL300</f>
        <v>#REF!</v>
      </c>
      <c r="AJ39" s="295" t="e">
        <f>Biberonnage_23°!AM300</f>
        <v>#REF!</v>
      </c>
      <c r="AK39" s="295" t="e">
        <f>Biberonnage_23°!AN300</f>
        <v>#REF!</v>
      </c>
      <c r="AL39" s="295" t="e">
        <f>Biberonnage_23°!AO300</f>
        <v>#REF!</v>
      </c>
      <c r="AM39" s="295" t="e">
        <f>Biberonnage_23°!AP300</f>
        <v>#REF!</v>
      </c>
      <c r="AN39" s="295" t="e">
        <f>Biberonnage_23°!AQ300</f>
        <v>#REF!</v>
      </c>
      <c r="AO39" s="295" t="e">
        <f>Biberonnage_23°!AR300</f>
        <v>#REF!</v>
      </c>
    </row>
    <row r="42" spans="1:41" x14ac:dyDescent="0.35">
      <c r="P42" s="523" t="s">
        <v>605</v>
      </c>
      <c r="Q42" s="523"/>
      <c r="S42" s="523"/>
    </row>
    <row r="43" spans="1:41" x14ac:dyDescent="0.35">
      <c r="P43" s="569" t="s">
        <v>606</v>
      </c>
      <c r="Q43" s="569" t="s">
        <v>607</v>
      </c>
      <c r="S43" s="523"/>
    </row>
    <row r="44" spans="1:41" x14ac:dyDescent="0.35">
      <c r="P44" s="569" t="s">
        <v>610</v>
      </c>
      <c r="Q44" s="569" t="s">
        <v>611</v>
      </c>
    </row>
    <row r="56" spans="1:41" x14ac:dyDescent="0.35">
      <c r="A56" t="s">
        <v>543</v>
      </c>
      <c r="B56" s="570" t="str">
        <f>Biberonnage_23°!E292</f>
        <v>30s</v>
      </c>
      <c r="C56" s="570" t="str">
        <f>Biberonnage_23°!F292</f>
        <v>1 min</v>
      </c>
      <c r="D56" s="570" t="str">
        <f>Biberonnage_23°!G292</f>
        <v>2 min</v>
      </c>
      <c r="E56" s="570" t="str">
        <f>Biberonnage_23°!H292</f>
        <v>5 min</v>
      </c>
      <c r="F56" s="570" t="str">
        <f>Biberonnage_23°!I292</f>
        <v>7min</v>
      </c>
      <c r="G56" s="570" t="str">
        <f>Biberonnage_23°!J292</f>
        <v>1h</v>
      </c>
      <c r="H56" s="582" t="str">
        <f>Biberonnage_23°!K292</f>
        <v>8h</v>
      </c>
      <c r="I56" s="575">
        <f>Biberonnage_23°!L292</f>
        <v>1</v>
      </c>
      <c r="J56" s="570">
        <f>Biberonnage_23°!M292</f>
        <v>2</v>
      </c>
      <c r="K56" s="570">
        <f>Biberonnage_23°!N292</f>
        <v>3</v>
      </c>
      <c r="L56" s="570">
        <f>Biberonnage_23°!O292</f>
        <v>3.0000000999999998</v>
      </c>
      <c r="M56" s="570">
        <f>Biberonnage_23°!P292</f>
        <v>4</v>
      </c>
      <c r="N56" s="570">
        <f>Biberonnage_23°!Q292</f>
        <v>5</v>
      </c>
      <c r="O56" s="570">
        <f>Biberonnage_23°!R292</f>
        <v>5.0000001000000003</v>
      </c>
      <c r="P56" s="570">
        <f>Biberonnage_23°!S292</f>
        <v>6</v>
      </c>
      <c r="Q56" s="570">
        <f>Biberonnage_23°!T292</f>
        <v>7</v>
      </c>
      <c r="R56" s="577">
        <f>Biberonnage_23°!U292</f>
        <v>8</v>
      </c>
      <c r="S56" s="570">
        <f>Biberonnage_23°!V292</f>
        <v>8.0000000999999994</v>
      </c>
      <c r="T56" s="579">
        <f>Biberonnage_23°!W292</f>
        <v>9</v>
      </c>
      <c r="U56" s="570">
        <f>Biberonnage_23°!X292</f>
        <v>10</v>
      </c>
      <c r="V56" s="570">
        <f>Biberonnage_23°!Y292</f>
        <v>11</v>
      </c>
      <c r="W56" s="570">
        <f>Biberonnage_23°!Z292</f>
        <v>12</v>
      </c>
      <c r="X56" s="570">
        <f>Biberonnage_23°!AA292</f>
        <v>13</v>
      </c>
      <c r="Y56" s="570">
        <f>Biberonnage_23°!AB292</f>
        <v>14</v>
      </c>
      <c r="Z56" s="570">
        <f>Biberonnage_23°!AC292</f>
        <v>15</v>
      </c>
      <c r="AA56" s="570">
        <f>Biberonnage_23°!AD292</f>
        <v>16</v>
      </c>
      <c r="AB56" s="570">
        <f>Biberonnage_23°!AE292</f>
        <v>17</v>
      </c>
      <c r="AC56" s="570">
        <f>Biberonnage_23°!AF292</f>
        <v>18</v>
      </c>
      <c r="AD56" s="570">
        <f>Biberonnage_23°!AG292</f>
        <v>19</v>
      </c>
      <c r="AE56" s="570">
        <f>Biberonnage_23°!AH292</f>
        <v>20</v>
      </c>
      <c r="AF56" s="570">
        <f>Biberonnage_23°!AI292</f>
        <v>21</v>
      </c>
      <c r="AG56" s="570">
        <f>Biberonnage_23°!AJ292</f>
        <v>22</v>
      </c>
      <c r="AH56" s="570">
        <f>Biberonnage_23°!AK292</f>
        <v>23</v>
      </c>
      <c r="AI56" s="570">
        <f>Biberonnage_23°!AL292</f>
        <v>24</v>
      </c>
      <c r="AJ56" s="570">
        <f>Biberonnage_23°!AM292</f>
        <v>25</v>
      </c>
      <c r="AK56" s="570">
        <f>Biberonnage_23°!AN292</f>
        <v>26</v>
      </c>
      <c r="AL56" s="570">
        <f>Biberonnage_23°!AO292</f>
        <v>27</v>
      </c>
      <c r="AM56" s="570">
        <f>Biberonnage_23°!AP292</f>
        <v>28</v>
      </c>
      <c r="AN56" s="570">
        <f>Biberonnage_23°!AQ292</f>
        <v>29</v>
      </c>
      <c r="AO56" s="570">
        <f>Biberonnage_23°!AR292</f>
        <v>30</v>
      </c>
    </row>
    <row r="57" spans="1:41" x14ac:dyDescent="0.35">
      <c r="A57" t="str">
        <f>Biberonnage_23°!D296</f>
        <v>Haut de gamme (Tachy + alarme) 23°C</v>
      </c>
      <c r="B57">
        <f>Biberonnage_23°!E296</f>
        <v>5353.6243888888876</v>
      </c>
      <c r="C57">
        <f>Biberonnage_23°!F296</f>
        <v>2053.6243888888894</v>
      </c>
      <c r="D57">
        <f>Biberonnage_23°!G296</f>
        <v>2051.6243888888894</v>
      </c>
      <c r="E57">
        <f>Biberonnage_23°!H296</f>
        <v>2051.6243888888894</v>
      </c>
      <c r="F57">
        <f>Biberonnage_23°!I296</f>
        <v>2051.6243888888894</v>
      </c>
      <c r="G57">
        <f>Biberonnage_23°!J296</f>
        <v>51.624388888888888</v>
      </c>
      <c r="H57" s="580">
        <f>Biberonnage_23°!K296</f>
        <v>51.624388888888888</v>
      </c>
      <c r="I57" s="574">
        <f>Biberonnage_23°!L296</f>
        <v>51.545388888888887</v>
      </c>
      <c r="J57">
        <f>Biberonnage_23°!M296</f>
        <v>51.545388888888887</v>
      </c>
      <c r="K57">
        <f>Biberonnage_23°!N296</f>
        <v>51.545388888888887</v>
      </c>
      <c r="L57">
        <f>Biberonnage_23°!O296</f>
        <v>46.745388888888883</v>
      </c>
      <c r="M57">
        <f>Biberonnage_23°!P296</f>
        <v>46.745388888888883</v>
      </c>
      <c r="N57">
        <f>Biberonnage_23°!Q296</f>
        <v>46.745388888888883</v>
      </c>
      <c r="O57">
        <f>Biberonnage_23°!R296</f>
        <v>46.745388888888883</v>
      </c>
      <c r="P57">
        <f>Biberonnage_23°!S296</f>
        <v>46.745388888888883</v>
      </c>
      <c r="Q57">
        <f>Biberonnage_23°!T296</f>
        <v>46.745388888888883</v>
      </c>
      <c r="R57" s="571">
        <f>Biberonnage_23°!U296</f>
        <v>46.745388888888883</v>
      </c>
      <c r="S57">
        <f>Biberonnage_23°!V296</f>
        <v>41.68738888888889</v>
      </c>
      <c r="T57" s="572">
        <f>Biberonnage_23°!W296</f>
        <v>41.68738888888889</v>
      </c>
      <c r="U57">
        <f>Biberonnage_23°!X296</f>
        <v>41.68738888888889</v>
      </c>
      <c r="V57">
        <f>Biberonnage_23°!Y296</f>
        <v>41.68738888888889</v>
      </c>
      <c r="W57">
        <f>Biberonnage_23°!Z296</f>
        <v>41.68738888888889</v>
      </c>
      <c r="X57">
        <f>Biberonnage_23°!AA296</f>
        <v>41.68738888888889</v>
      </c>
      <c r="Y57">
        <f>Biberonnage_23°!AB296</f>
        <v>41.68738888888889</v>
      </c>
      <c r="Z57">
        <f>Biberonnage_23°!AC296</f>
        <v>41.68738888888889</v>
      </c>
      <c r="AA57">
        <f>Biberonnage_23°!AD296</f>
        <v>41.68738888888889</v>
      </c>
      <c r="AB57">
        <f>Biberonnage_23°!AE296</f>
        <v>41.68738888888889</v>
      </c>
      <c r="AC57">
        <f>Biberonnage_23°!AF296</f>
        <v>41.68738888888889</v>
      </c>
      <c r="AD57">
        <f>Biberonnage_23°!AG296</f>
        <v>41.68738888888889</v>
      </c>
      <c r="AE57">
        <f>Biberonnage_23°!AH296</f>
        <v>41.68738888888889</v>
      </c>
      <c r="AF57">
        <f>Biberonnage_23°!AI296</f>
        <v>41.68738888888889</v>
      </c>
      <c r="AG57">
        <f>Biberonnage_23°!AJ296</f>
        <v>41.68738888888889</v>
      </c>
      <c r="AH57">
        <f>Biberonnage_23°!AK296</f>
        <v>41.68738888888889</v>
      </c>
      <c r="AI57">
        <f>Biberonnage_23°!AL296</f>
        <v>41.68738888888889</v>
      </c>
      <c r="AJ57">
        <f>Biberonnage_23°!AM296</f>
        <v>41.68738888888889</v>
      </c>
      <c r="AK57">
        <f>Biberonnage_23°!AN296</f>
        <v>41.68738888888889</v>
      </c>
      <c r="AL57">
        <f>Biberonnage_23°!AO296</f>
        <v>41.68738888888889</v>
      </c>
      <c r="AM57">
        <f>Biberonnage_23°!AP296</f>
        <v>41.68738888888889</v>
      </c>
      <c r="AN57">
        <f>Biberonnage_23°!AQ296</f>
        <v>41.68738888888889</v>
      </c>
      <c r="AO57">
        <f>Biberonnage_23°!AR296</f>
        <v>41.68738888888889</v>
      </c>
    </row>
    <row r="58" spans="1:41" x14ac:dyDescent="0.35">
      <c r="A58" t="str">
        <f>Biberonnage_23°!D301</f>
        <v>Haut de gamme (Tachy + alarme) 70°C</v>
      </c>
      <c r="B58" s="295" t="e">
        <f>Biberonnage_23°!E301</f>
        <v>#REF!</v>
      </c>
      <c r="C58" s="295" t="e">
        <f>Biberonnage_23°!F301</f>
        <v>#REF!</v>
      </c>
      <c r="D58" s="295" t="e">
        <f>Biberonnage_23°!G301</f>
        <v>#REF!</v>
      </c>
      <c r="E58" s="295" t="e">
        <f>Biberonnage_23°!H301</f>
        <v>#REF!</v>
      </c>
      <c r="F58" s="295" t="e">
        <f>Biberonnage_23°!I301</f>
        <v>#REF!</v>
      </c>
      <c r="G58" s="295" t="e">
        <f>Biberonnage_23°!J301</f>
        <v>#REF!</v>
      </c>
      <c r="H58" s="581" t="e">
        <f>Biberonnage_23°!K301</f>
        <v>#REF!</v>
      </c>
      <c r="I58" s="574" t="e">
        <f>Biberonnage_23°!L301</f>
        <v>#REF!</v>
      </c>
      <c r="J58" s="295" t="e">
        <f>Biberonnage_23°!M301</f>
        <v>#REF!</v>
      </c>
      <c r="K58" s="295" t="e">
        <f>Biberonnage_23°!N301</f>
        <v>#REF!</v>
      </c>
      <c r="L58" s="295" t="e">
        <f>Biberonnage_23°!O301</f>
        <v>#REF!</v>
      </c>
      <c r="M58" s="295" t="e">
        <f>Biberonnage_23°!P301</f>
        <v>#REF!</v>
      </c>
      <c r="N58" s="295" t="e">
        <f>Biberonnage_23°!Q301</f>
        <v>#REF!</v>
      </c>
      <c r="O58" s="295" t="e">
        <f>Biberonnage_23°!R301</f>
        <v>#REF!</v>
      </c>
      <c r="P58" s="295" t="e">
        <f>Biberonnage_23°!S301</f>
        <v>#REF!</v>
      </c>
      <c r="Q58" s="295" t="e">
        <f>Biberonnage_23°!T301</f>
        <v>#REF!</v>
      </c>
      <c r="R58" s="576" t="e">
        <f>Biberonnage_23°!U301</f>
        <v>#REF!</v>
      </c>
      <c r="S58" s="295" t="e">
        <f>Biberonnage_23°!V301</f>
        <v>#REF!</v>
      </c>
      <c r="T58" s="578" t="e">
        <f>Biberonnage_23°!W301</f>
        <v>#REF!</v>
      </c>
      <c r="U58" s="295" t="e">
        <f>Biberonnage_23°!X301</f>
        <v>#REF!</v>
      </c>
      <c r="V58" s="295" t="e">
        <f>Biberonnage_23°!Y301</f>
        <v>#REF!</v>
      </c>
      <c r="W58" s="295" t="e">
        <f>Biberonnage_23°!Z301</f>
        <v>#REF!</v>
      </c>
      <c r="X58" s="295" t="e">
        <f>Biberonnage_23°!AA301</f>
        <v>#REF!</v>
      </c>
      <c r="Y58" s="295" t="e">
        <f>Biberonnage_23°!AB301</f>
        <v>#REF!</v>
      </c>
      <c r="Z58" s="295" t="e">
        <f>Biberonnage_23°!AC301</f>
        <v>#REF!</v>
      </c>
      <c r="AA58" s="295" t="e">
        <f>Biberonnage_23°!AD301</f>
        <v>#REF!</v>
      </c>
      <c r="AB58" s="295" t="e">
        <f>Biberonnage_23°!AE301</f>
        <v>#REF!</v>
      </c>
      <c r="AC58" s="295" t="e">
        <f>Biberonnage_23°!AF301</f>
        <v>#REF!</v>
      </c>
      <c r="AD58" s="295" t="e">
        <f>Biberonnage_23°!AG301</f>
        <v>#REF!</v>
      </c>
      <c r="AE58" s="295" t="e">
        <f>Biberonnage_23°!AH301</f>
        <v>#REF!</v>
      </c>
      <c r="AF58" s="295" t="e">
        <f>Biberonnage_23°!AI301</f>
        <v>#REF!</v>
      </c>
      <c r="AG58" s="295" t="e">
        <f>Biberonnage_23°!AJ301</f>
        <v>#REF!</v>
      </c>
      <c r="AH58" s="295" t="e">
        <f>Biberonnage_23°!AK301</f>
        <v>#REF!</v>
      </c>
      <c r="AI58" s="295" t="e">
        <f>Biberonnage_23°!AL301</f>
        <v>#REF!</v>
      </c>
      <c r="AJ58" s="295" t="e">
        <f>Biberonnage_23°!AM301</f>
        <v>#REF!</v>
      </c>
      <c r="AK58" s="295" t="e">
        <f>Biberonnage_23°!AN301</f>
        <v>#REF!</v>
      </c>
      <c r="AL58" s="295" t="e">
        <f>Biberonnage_23°!AO301</f>
        <v>#REF!</v>
      </c>
      <c r="AM58" s="295" t="e">
        <f>Biberonnage_23°!AP301</f>
        <v>#REF!</v>
      </c>
      <c r="AN58" s="295" t="e">
        <f>Biberonnage_23°!AQ301</f>
        <v>#REF!</v>
      </c>
      <c r="AO58" s="295" t="e">
        <f>Biberonnage_23°!AR301</f>
        <v>#REF!</v>
      </c>
    </row>
    <row r="61" spans="1:41" x14ac:dyDescent="0.35">
      <c r="P61" s="523" t="s">
        <v>605</v>
      </c>
      <c r="Q61" s="523"/>
      <c r="S61" s="523"/>
    </row>
    <row r="62" spans="1:41" x14ac:dyDescent="0.35">
      <c r="P62" s="569" t="s">
        <v>608</v>
      </c>
      <c r="Q62" s="569" t="s">
        <v>609</v>
      </c>
      <c r="S62" s="523"/>
    </row>
    <row r="63" spans="1:41" x14ac:dyDescent="0.35">
      <c r="P63" s="569" t="s">
        <v>610</v>
      </c>
      <c r="Q63" s="569" t="s">
        <v>611</v>
      </c>
      <c r="S63" s="569"/>
    </row>
    <row r="74" spans="1:101" x14ac:dyDescent="0.35">
      <c r="A74">
        <f>Biberonnage_23°!D305</f>
        <v>0</v>
      </c>
      <c r="B74" t="str">
        <f>Biberonnage_23°!E305</f>
        <v>30s</v>
      </c>
      <c r="C74" t="str">
        <f>Biberonnage_23°!F305</f>
        <v>1 min</v>
      </c>
      <c r="D74" t="str">
        <f>Biberonnage_23°!G305</f>
        <v>2 min</v>
      </c>
      <c r="E74" t="str">
        <f>Biberonnage_23°!H305</f>
        <v>5 min</v>
      </c>
      <c r="F74" t="str">
        <f>Biberonnage_23°!I305</f>
        <v>7min</v>
      </c>
      <c r="G74" t="str">
        <f>Biberonnage_23°!J305</f>
        <v>1h</v>
      </c>
      <c r="H74" s="580" t="str">
        <f>Biberonnage_23°!K305</f>
        <v>8h</v>
      </c>
      <c r="I74" s="573">
        <f>Biberonnage_23°!L305</f>
        <v>1</v>
      </c>
      <c r="J74">
        <f>Biberonnage_23°!M305</f>
        <v>2</v>
      </c>
      <c r="K74">
        <f>Biberonnage_23°!N305</f>
        <v>3</v>
      </c>
      <c r="L74">
        <f>Biberonnage_23°!O305</f>
        <v>3.0000000999999998</v>
      </c>
      <c r="M74">
        <f>Biberonnage_23°!P305</f>
        <v>4</v>
      </c>
      <c r="N74">
        <f>Biberonnage_23°!Q305</f>
        <v>5</v>
      </c>
      <c r="O74">
        <f>Biberonnage_23°!R305</f>
        <v>5.0000001000000003</v>
      </c>
      <c r="P74">
        <f>Biberonnage_23°!S305</f>
        <v>6</v>
      </c>
      <c r="Q74">
        <f>Biberonnage_23°!T305</f>
        <v>7</v>
      </c>
      <c r="R74" s="571">
        <f>Biberonnage_23°!U305</f>
        <v>8</v>
      </c>
      <c r="S74">
        <f>Biberonnage_23°!V305</f>
        <v>8.0000000999999994</v>
      </c>
      <c r="T74" s="572">
        <f>Biberonnage_23°!W305</f>
        <v>9</v>
      </c>
      <c r="U74">
        <f>Biberonnage_23°!X305</f>
        <v>10</v>
      </c>
      <c r="V74">
        <f>Biberonnage_23°!Y305</f>
        <v>11</v>
      </c>
      <c r="W74">
        <f>Biberonnage_23°!Z305</f>
        <v>12</v>
      </c>
      <c r="X74">
        <f>Biberonnage_23°!AA305</f>
        <v>13</v>
      </c>
      <c r="Y74">
        <f>Biberonnage_23°!AB305</f>
        <v>14</v>
      </c>
      <c r="Z74">
        <f>Biberonnage_23°!AC305</f>
        <v>15</v>
      </c>
      <c r="AA74">
        <f>Biberonnage_23°!AD305</f>
        <v>16</v>
      </c>
      <c r="AB74">
        <f>Biberonnage_23°!AE305</f>
        <v>17</v>
      </c>
      <c r="AC74">
        <f>Biberonnage_23°!AF305</f>
        <v>18</v>
      </c>
      <c r="AD74">
        <f>Biberonnage_23°!AG305</f>
        <v>19</v>
      </c>
      <c r="AE74">
        <f>Biberonnage_23°!AH305</f>
        <v>20</v>
      </c>
      <c r="AF74">
        <f>Biberonnage_23°!AI305</f>
        <v>21</v>
      </c>
      <c r="AG74">
        <f>Biberonnage_23°!AJ305</f>
        <v>22</v>
      </c>
      <c r="AH74">
        <f>Biberonnage_23°!AK305</f>
        <v>23</v>
      </c>
      <c r="AI74">
        <f>Biberonnage_23°!AL305</f>
        <v>24</v>
      </c>
      <c r="AJ74">
        <f>Biberonnage_23°!AM305</f>
        <v>25</v>
      </c>
      <c r="AK74">
        <f>Biberonnage_23°!AN305</f>
        <v>26</v>
      </c>
      <c r="AL74">
        <f>Biberonnage_23°!AO305</f>
        <v>27</v>
      </c>
      <c r="AM74">
        <f>Biberonnage_23°!AP305</f>
        <v>28</v>
      </c>
      <c r="AN74">
        <f>Biberonnage_23°!AQ305</f>
        <v>29</v>
      </c>
      <c r="AO74">
        <f>Biberonnage_23°!AR305</f>
        <v>30</v>
      </c>
      <c r="AP74">
        <f>Biberonnage_23°!AS305</f>
        <v>31</v>
      </c>
      <c r="AQ74">
        <f>Biberonnage_23°!AT305</f>
        <v>32</v>
      </c>
      <c r="AR74">
        <f>Biberonnage_23°!AU305</f>
        <v>33</v>
      </c>
      <c r="AS74">
        <f>Biberonnage_23°!AV305</f>
        <v>34</v>
      </c>
      <c r="AT74">
        <f>Biberonnage_23°!AW305</f>
        <v>35</v>
      </c>
      <c r="AU74">
        <f>Biberonnage_23°!AX305</f>
        <v>36</v>
      </c>
      <c r="AV74">
        <f>Biberonnage_23°!AY305</f>
        <v>37</v>
      </c>
      <c r="AW74">
        <f>Biberonnage_23°!AZ305</f>
        <v>38</v>
      </c>
      <c r="AX74">
        <f>Biberonnage_23°!BA305</f>
        <v>39</v>
      </c>
      <c r="AY74">
        <f>Biberonnage_23°!BB305</f>
        <v>40</v>
      </c>
      <c r="AZ74">
        <f>Biberonnage_23°!BC305</f>
        <v>41</v>
      </c>
      <c r="BA74">
        <f>Biberonnage_23°!BD305</f>
        <v>42</v>
      </c>
      <c r="BB74">
        <f>Biberonnage_23°!BE305</f>
        <v>43</v>
      </c>
      <c r="BC74">
        <f>Biberonnage_23°!BF305</f>
        <v>44</v>
      </c>
      <c r="BD74">
        <f>Biberonnage_23°!BG305</f>
        <v>45</v>
      </c>
      <c r="BE74">
        <f>Biberonnage_23°!BH305</f>
        <v>46</v>
      </c>
      <c r="BF74">
        <f>Biberonnage_23°!BI305</f>
        <v>47</v>
      </c>
      <c r="BG74">
        <f>Biberonnage_23°!BJ305</f>
        <v>48</v>
      </c>
      <c r="BH74">
        <f>Biberonnage_23°!BK305</f>
        <v>49</v>
      </c>
      <c r="BI74">
        <f>Biberonnage_23°!BL305</f>
        <v>50</v>
      </c>
      <c r="BJ74">
        <f>Biberonnage_23°!BM305</f>
        <v>51</v>
      </c>
      <c r="BK74">
        <f>Biberonnage_23°!BN305</f>
        <v>52</v>
      </c>
      <c r="BL74">
        <f>Biberonnage_23°!BO305</f>
        <v>53</v>
      </c>
      <c r="BM74">
        <f>Biberonnage_23°!BP305</f>
        <v>54</v>
      </c>
      <c r="BN74">
        <f>Biberonnage_23°!BQ305</f>
        <v>55</v>
      </c>
      <c r="BO74">
        <f>Biberonnage_23°!BR305</f>
        <v>56</v>
      </c>
      <c r="BP74">
        <f>Biberonnage_23°!BS305</f>
        <v>57</v>
      </c>
      <c r="BQ74">
        <f>Biberonnage_23°!BT305</f>
        <v>58</v>
      </c>
      <c r="BR74">
        <f>Biberonnage_23°!BU305</f>
        <v>59</v>
      </c>
      <c r="BS74">
        <f>Biberonnage_23°!BV305</f>
        <v>60</v>
      </c>
      <c r="BT74">
        <f>Biberonnage_23°!BW305</f>
        <v>61</v>
      </c>
      <c r="BU74">
        <f>Biberonnage_23°!BX305</f>
        <v>62</v>
      </c>
      <c r="BV74">
        <f>Biberonnage_23°!BY305</f>
        <v>63</v>
      </c>
      <c r="BW74">
        <f>Biberonnage_23°!BZ305</f>
        <v>64</v>
      </c>
      <c r="BX74">
        <f>Biberonnage_23°!CA305</f>
        <v>65</v>
      </c>
      <c r="BY74">
        <f>Biberonnage_23°!CB305</f>
        <v>66</v>
      </c>
      <c r="BZ74">
        <f>Biberonnage_23°!CC305</f>
        <v>67</v>
      </c>
      <c r="CA74">
        <f>Biberonnage_23°!CD305</f>
        <v>68</v>
      </c>
      <c r="CB74">
        <f>Biberonnage_23°!CE305</f>
        <v>69</v>
      </c>
      <c r="CC74">
        <f>Biberonnage_23°!CF305</f>
        <v>70</v>
      </c>
      <c r="CD74">
        <f>Biberonnage_23°!CG305</f>
        <v>71</v>
      </c>
      <c r="CE74">
        <f>Biberonnage_23°!CH305</f>
        <v>72</v>
      </c>
      <c r="CF74">
        <f>Biberonnage_23°!CI305</f>
        <v>73</v>
      </c>
      <c r="CG74">
        <f>Biberonnage_23°!CJ305</f>
        <v>74</v>
      </c>
      <c r="CH74">
        <f>Biberonnage_23°!CK305</f>
        <v>75</v>
      </c>
      <c r="CI74">
        <f>Biberonnage_23°!CL305</f>
        <v>76</v>
      </c>
      <c r="CJ74">
        <f>Biberonnage_23°!CM305</f>
        <v>77</v>
      </c>
      <c r="CK74">
        <f>Biberonnage_23°!CN305</f>
        <v>78</v>
      </c>
      <c r="CL74">
        <f>Biberonnage_23°!CO305</f>
        <v>79</v>
      </c>
      <c r="CM74">
        <f>Biberonnage_23°!CP305</f>
        <v>80</v>
      </c>
      <c r="CN74">
        <f>Biberonnage_23°!CQ305</f>
        <v>81</v>
      </c>
      <c r="CO74">
        <f>Biberonnage_23°!CR305</f>
        <v>82</v>
      </c>
      <c r="CP74">
        <f>Biberonnage_23°!CS305</f>
        <v>83</v>
      </c>
      <c r="CQ74">
        <f>Biberonnage_23°!CT305</f>
        <v>84</v>
      </c>
      <c r="CR74">
        <f>Biberonnage_23°!CU305</f>
        <v>85</v>
      </c>
      <c r="CS74">
        <f>Biberonnage_23°!CV305</f>
        <v>86</v>
      </c>
      <c r="CT74">
        <f>Biberonnage_23°!CW305</f>
        <v>87</v>
      </c>
      <c r="CU74">
        <f>Biberonnage_23°!CX305</f>
        <v>88</v>
      </c>
      <c r="CV74">
        <f>Biberonnage_23°!CY305</f>
        <v>89</v>
      </c>
      <c r="CW74">
        <f>Biberonnage_23°!CZ305</f>
        <v>90</v>
      </c>
    </row>
    <row r="75" spans="1:101" s="295" customFormat="1" x14ac:dyDescent="0.35">
      <c r="A75" s="295" t="str">
        <f>Biberonnage_23°!D306</f>
        <v>conso de veille delivery AVEC unplug</v>
      </c>
      <c r="B75" s="295">
        <f>Biberonnage_23°!E306</f>
        <v>2014.3599800925927</v>
      </c>
      <c r="C75" s="295">
        <f>Biberonnage_23°!F306</f>
        <v>2014.3599800925927</v>
      </c>
      <c r="D75" s="295">
        <f>Biberonnage_23°!G306</f>
        <v>14.359980092592588</v>
      </c>
      <c r="E75" s="295">
        <f>Biberonnage_23°!H306</f>
        <v>14.359980092592588</v>
      </c>
      <c r="F75" s="295">
        <f>Biberonnage_23°!I306</f>
        <v>14.359980092592588</v>
      </c>
      <c r="G75" s="295">
        <f>Biberonnage_23°!J306</f>
        <v>14.359980092592588</v>
      </c>
      <c r="H75" s="581">
        <f>Biberonnage_23°!K306</f>
        <v>14.359980092592588</v>
      </c>
      <c r="I75" s="574">
        <f>Biberonnage_23°!L306</f>
        <v>14.359980092592588</v>
      </c>
      <c r="J75" s="295">
        <f>Biberonnage_23°!M306</f>
        <v>14.359980092592588</v>
      </c>
      <c r="K75" s="295">
        <f>Biberonnage_23°!N306</f>
        <v>14.359980092592588</v>
      </c>
      <c r="L75" s="295">
        <f>Biberonnage_23°!O306</f>
        <v>14.359980092592588</v>
      </c>
      <c r="M75" s="295">
        <f>Biberonnage_23°!P306</f>
        <v>14.359980092592588</v>
      </c>
      <c r="N75" s="295">
        <f>Biberonnage_23°!Q306</f>
        <v>14.359980092592588</v>
      </c>
      <c r="O75" s="295">
        <f>Biberonnage_23°!R306</f>
        <v>14.359980092592588</v>
      </c>
      <c r="P75" s="295">
        <f>Biberonnage_23°!S306</f>
        <v>14.359980092592588</v>
      </c>
      <c r="Q75" s="295">
        <f>Biberonnage_23°!T306</f>
        <v>14.359980092592588</v>
      </c>
      <c r="R75" s="576">
        <f>Biberonnage_23°!U306</f>
        <v>14.359980092592588</v>
      </c>
      <c r="S75" s="295">
        <f>Biberonnage_23°!V306</f>
        <v>14.359980092592588</v>
      </c>
      <c r="T75" s="578">
        <f>Biberonnage_23°!W306</f>
        <v>14.359980092592588</v>
      </c>
      <c r="U75" s="295">
        <f>Biberonnage_23°!X306</f>
        <v>14.359980092592588</v>
      </c>
      <c r="V75" s="295">
        <f>Biberonnage_23°!Y306</f>
        <v>13.159980092592589</v>
      </c>
      <c r="W75" s="295">
        <f>Biberonnage_23°!Z306</f>
        <v>13.159980092592589</v>
      </c>
      <c r="X75" s="295">
        <f>Biberonnage_23°!AA306</f>
        <v>13.159980092592589</v>
      </c>
      <c r="Y75" s="295">
        <f>Biberonnage_23°!AB306</f>
        <v>13.159980092592589</v>
      </c>
      <c r="Z75" s="295">
        <f>Biberonnage_23°!AC306</f>
        <v>13.159980092592589</v>
      </c>
      <c r="AA75" s="295">
        <f>Biberonnage_23°!AD306</f>
        <v>13.159980092592589</v>
      </c>
      <c r="AB75" s="295">
        <f>Biberonnage_23°!AE306</f>
        <v>13.159980092592589</v>
      </c>
      <c r="AC75" s="295">
        <f>Biberonnage_23°!AF306</f>
        <v>13.159980092592589</v>
      </c>
      <c r="AD75" s="295">
        <f>Biberonnage_23°!AG306</f>
        <v>13.159980092592589</v>
      </c>
      <c r="AE75" s="295">
        <f>Biberonnage_23°!AH306</f>
        <v>13.159980092592589</v>
      </c>
      <c r="AF75" s="295">
        <f>Biberonnage_23°!AI306</f>
        <v>13.159980092592589</v>
      </c>
      <c r="AG75" s="295">
        <f>Biberonnage_23°!AJ306</f>
        <v>13.159980092592589</v>
      </c>
      <c r="AH75" s="295">
        <f>Biberonnage_23°!AK306</f>
        <v>13.159980092592589</v>
      </c>
      <c r="AI75" s="295">
        <f>Biberonnage_23°!AL306</f>
        <v>13.159980092592589</v>
      </c>
      <c r="AJ75" s="295">
        <f>Biberonnage_23°!AM306</f>
        <v>13.159980092592589</v>
      </c>
      <c r="AK75" s="295">
        <f>Biberonnage_23°!AN306</f>
        <v>13.159980092592589</v>
      </c>
      <c r="AL75" s="295">
        <f>Biberonnage_23°!AO306</f>
        <v>13.159980092592589</v>
      </c>
      <c r="AM75" s="295">
        <f>Biberonnage_23°!AP306</f>
        <v>13.159980092592589</v>
      </c>
      <c r="AN75" s="295">
        <f>Biberonnage_23°!AQ306</f>
        <v>13.159980092592589</v>
      </c>
      <c r="AO75" s="295">
        <f>Biberonnage_23°!AR306</f>
        <v>13.159980092592589</v>
      </c>
      <c r="AP75" s="295">
        <f>Biberonnage_23°!AS306</f>
        <v>13.159980092592589</v>
      </c>
      <c r="AQ75" s="295">
        <f>Biberonnage_23°!AT306</f>
        <v>13.159980092592589</v>
      </c>
      <c r="AR75" s="295">
        <f>Biberonnage_23°!AU306</f>
        <v>13.159980092592589</v>
      </c>
      <c r="AS75" s="295">
        <f>Biberonnage_23°!AV306</f>
        <v>13.159980092592589</v>
      </c>
      <c r="AT75" s="295">
        <f>Biberonnage_23°!AW306</f>
        <v>13.159980092592589</v>
      </c>
      <c r="AU75" s="295">
        <f>Biberonnage_23°!AX306</f>
        <v>13.159980092592589</v>
      </c>
      <c r="AV75" s="295">
        <f>Biberonnage_23°!AY306</f>
        <v>13.159980092592589</v>
      </c>
      <c r="AW75" s="295">
        <f>Biberonnage_23°!AZ306</f>
        <v>13.159980092592589</v>
      </c>
      <c r="AX75" s="295">
        <f>Biberonnage_23°!BA306</f>
        <v>13.159980092592589</v>
      </c>
      <c r="AY75" s="295">
        <f>Biberonnage_23°!BB306</f>
        <v>13.159980092592589</v>
      </c>
      <c r="AZ75" s="295">
        <f>Biberonnage_23°!BC306</f>
        <v>13.159980092592589</v>
      </c>
      <c r="BA75" s="295">
        <f>Biberonnage_23°!BD306</f>
        <v>13.159980092592589</v>
      </c>
      <c r="BB75" s="295">
        <f>Biberonnage_23°!BE306</f>
        <v>13.159980092592589</v>
      </c>
      <c r="BC75" s="295">
        <f>Biberonnage_23°!BF306</f>
        <v>13.159980092592589</v>
      </c>
      <c r="BD75" s="295">
        <f>Biberonnage_23°!BG306</f>
        <v>13.159980092592589</v>
      </c>
      <c r="BE75" s="295">
        <f>Biberonnage_23°!BH306</f>
        <v>13.159980092592589</v>
      </c>
      <c r="BF75" s="295">
        <f>Biberonnage_23°!BI306</f>
        <v>13.159980092592589</v>
      </c>
      <c r="BG75" s="295">
        <f>Biberonnage_23°!BJ306</f>
        <v>13.159980092592589</v>
      </c>
      <c r="BH75" s="295">
        <f>Biberonnage_23°!BK306</f>
        <v>13.159980092592589</v>
      </c>
      <c r="BI75" s="295">
        <f>Biberonnage_23°!BL306</f>
        <v>13.159980092592589</v>
      </c>
      <c r="BJ75" s="295">
        <f>Biberonnage_23°!BM306</f>
        <v>13.159980092592589</v>
      </c>
      <c r="BK75" s="295">
        <f>Biberonnage_23°!BN306</f>
        <v>13.159980092592589</v>
      </c>
      <c r="BL75" s="295">
        <f>Biberonnage_23°!BO306</f>
        <v>13.159980092592589</v>
      </c>
      <c r="BM75" s="295">
        <f>Biberonnage_23°!BP306</f>
        <v>13.159980092592589</v>
      </c>
      <c r="BN75" s="295">
        <f>Biberonnage_23°!BQ306</f>
        <v>13.159980092592589</v>
      </c>
      <c r="BO75" s="295">
        <f>Biberonnage_23°!BR306</f>
        <v>13.159980092592589</v>
      </c>
      <c r="BP75" s="295">
        <f>Biberonnage_23°!BS306</f>
        <v>13.159980092592589</v>
      </c>
      <c r="BQ75" s="295">
        <f>Biberonnage_23°!BT306</f>
        <v>13.159980092592589</v>
      </c>
      <c r="BR75" s="295">
        <f>Biberonnage_23°!BU306</f>
        <v>13.159980092592589</v>
      </c>
      <c r="BS75" s="295">
        <f>Biberonnage_23°!BV306</f>
        <v>13.159980092592589</v>
      </c>
      <c r="BT75" s="295">
        <f>Biberonnage_23°!BW306</f>
        <v>13.159980092592589</v>
      </c>
      <c r="BU75" s="295">
        <f>Biberonnage_23°!BX306</f>
        <v>13.159980092592589</v>
      </c>
      <c r="BV75" s="295">
        <f>Biberonnage_23°!BY306</f>
        <v>13.159980092592589</v>
      </c>
      <c r="BW75" s="295">
        <f>Biberonnage_23°!BZ306</f>
        <v>13.159980092592589</v>
      </c>
      <c r="BX75" s="295">
        <f>Biberonnage_23°!CA306</f>
        <v>13.159980092592589</v>
      </c>
      <c r="BY75" s="295">
        <f>Biberonnage_23°!CB306</f>
        <v>13.159980092592589</v>
      </c>
      <c r="BZ75" s="295">
        <f>Biberonnage_23°!CC306</f>
        <v>13.159980092592589</v>
      </c>
      <c r="CA75" s="295">
        <f>Biberonnage_23°!CD306</f>
        <v>13.159980092592589</v>
      </c>
      <c r="CB75" s="295">
        <f>Biberonnage_23°!CE306</f>
        <v>13.159980092592589</v>
      </c>
      <c r="CC75" s="295">
        <f>Biberonnage_23°!CF306</f>
        <v>13.159980092592589</v>
      </c>
      <c r="CD75" s="295">
        <f>Biberonnage_23°!CG306</f>
        <v>13.159980092592589</v>
      </c>
      <c r="CE75" s="295">
        <f>Biberonnage_23°!CH306</f>
        <v>13.159980092592589</v>
      </c>
      <c r="CF75" s="295">
        <f>Biberonnage_23°!CI306</f>
        <v>13.159980092592589</v>
      </c>
      <c r="CG75" s="295">
        <f>Biberonnage_23°!CJ306</f>
        <v>13.159980092592589</v>
      </c>
      <c r="CH75" s="295">
        <f>Biberonnage_23°!CK306</f>
        <v>13.159980092592589</v>
      </c>
      <c r="CI75" s="295">
        <f>Biberonnage_23°!CL306</f>
        <v>13.159980092592589</v>
      </c>
      <c r="CJ75" s="295">
        <f>Biberonnage_23°!CM306</f>
        <v>13.159980092592589</v>
      </c>
      <c r="CK75" s="295">
        <f>Biberonnage_23°!CN306</f>
        <v>13.159980092592589</v>
      </c>
      <c r="CL75" s="295">
        <f>Biberonnage_23°!CO306</f>
        <v>13.159980092592589</v>
      </c>
      <c r="CM75" s="295">
        <f>Biberonnage_23°!CP306</f>
        <v>13.159980092592589</v>
      </c>
      <c r="CN75" s="295">
        <f>Biberonnage_23°!CQ306</f>
        <v>13.159980092592589</v>
      </c>
      <c r="CO75" s="295">
        <f>Biberonnage_23°!CR306</f>
        <v>13.159980092592589</v>
      </c>
      <c r="CP75" s="295">
        <f>Biberonnage_23°!CS306</f>
        <v>13.159980092592589</v>
      </c>
      <c r="CQ75" s="295">
        <f>Biberonnage_23°!CT306</f>
        <v>13.159980092592589</v>
      </c>
      <c r="CR75" s="295">
        <f>Biberonnage_23°!CU306</f>
        <v>13.159980092592589</v>
      </c>
      <c r="CS75" s="295">
        <f>Biberonnage_23°!CV306</f>
        <v>13.159980092592589</v>
      </c>
      <c r="CT75" s="295">
        <f>Biberonnage_23°!CW306</f>
        <v>13.159980092592589</v>
      </c>
      <c r="CU75" s="295">
        <f>Biberonnage_23°!CX306</f>
        <v>13.159980092592589</v>
      </c>
      <c r="CV75" s="295">
        <f>Biberonnage_23°!CY306</f>
        <v>13.159980092592589</v>
      </c>
      <c r="CW75" s="295">
        <f>Biberonnage_23°!CZ306</f>
        <v>13.159980092592589</v>
      </c>
    </row>
    <row r="76" spans="1:101" x14ac:dyDescent="0.35">
      <c r="H76" s="584"/>
      <c r="I76" s="585"/>
      <c r="J76" s="583"/>
      <c r="K76" s="583"/>
      <c r="L76" s="583"/>
      <c r="M76" s="583"/>
      <c r="N76" s="583"/>
      <c r="O76" s="583"/>
      <c r="P76" s="583"/>
      <c r="Q76" s="583"/>
      <c r="R76" s="586"/>
      <c r="S76" s="583"/>
      <c r="T76" s="587"/>
      <c r="U76" s="583"/>
    </row>
    <row r="93" spans="1:104" ht="15" thickBot="1" x14ac:dyDescent="0.4">
      <c r="H93"/>
      <c r="I93"/>
      <c r="R93"/>
      <c r="T93"/>
    </row>
    <row r="94" spans="1:104" s="43" customFormat="1" ht="13" x14ac:dyDescent="0.3">
      <c r="B94" s="74"/>
      <c r="C94" s="265" t="s">
        <v>205</v>
      </c>
      <c r="D94" s="265"/>
      <c r="E94" s="561" t="s">
        <v>461</v>
      </c>
      <c r="F94" s="562" t="s">
        <v>465</v>
      </c>
      <c r="G94" s="562" t="s">
        <v>462</v>
      </c>
      <c r="H94" s="562" t="s">
        <v>463</v>
      </c>
      <c r="I94" s="562" t="s">
        <v>206</v>
      </c>
      <c r="J94" s="562" t="s">
        <v>464</v>
      </c>
      <c r="K94" s="588" t="s">
        <v>442</v>
      </c>
      <c r="L94" s="589" t="s">
        <v>443</v>
      </c>
      <c r="M94" s="265"/>
      <c r="N94" s="265"/>
      <c r="O94" s="265"/>
      <c r="P94" s="265"/>
      <c r="Q94" s="265"/>
      <c r="R94" s="265"/>
      <c r="S94" s="265"/>
      <c r="T94" s="265"/>
      <c r="U94" s="590"/>
      <c r="V94" s="265"/>
      <c r="W94" s="591"/>
      <c r="X94" s="265"/>
      <c r="Y94" s="265"/>
      <c r="Z94" s="265"/>
      <c r="AA94" s="265"/>
      <c r="AB94" s="265"/>
      <c r="AC94" s="265"/>
      <c r="AD94" s="265"/>
      <c r="AE94" s="265"/>
      <c r="AF94" s="265"/>
      <c r="AG94" s="265"/>
      <c r="AH94" s="265"/>
      <c r="AI94" s="265"/>
      <c r="AJ94" s="265"/>
      <c r="AK94" s="265"/>
      <c r="AL94" s="265"/>
      <c r="AM94" s="265"/>
      <c r="AN94" s="265"/>
      <c r="AO94" s="265"/>
      <c r="AP94" s="265"/>
      <c r="AQ94" s="265"/>
      <c r="AR94" s="184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137"/>
      <c r="BO94" s="137"/>
      <c r="BP94" s="137"/>
      <c r="BQ94" s="137"/>
      <c r="BR94" s="137"/>
      <c r="BS94" s="137"/>
      <c r="BT94" s="137"/>
      <c r="BU94" s="137"/>
      <c r="BV94" s="137"/>
      <c r="BW94" s="137"/>
      <c r="BX94" s="137"/>
      <c r="BY94" s="137"/>
      <c r="BZ94" s="137"/>
      <c r="CA94" s="137"/>
      <c r="CB94" s="137"/>
      <c r="CC94" s="137"/>
      <c r="CD94" s="137"/>
      <c r="CE94" s="137"/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8"/>
    </row>
    <row r="95" spans="1:104" s="43" customFormat="1" ht="13.5" thickBot="1" x14ac:dyDescent="0.35">
      <c r="B95" s="76"/>
      <c r="C95" s="567" t="s">
        <v>618</v>
      </c>
      <c r="D95" s="567"/>
      <c r="E95" s="592">
        <f>30/3600/24</f>
        <v>3.4722222222222224E-4</v>
      </c>
      <c r="F95" s="593">
        <f>1/60/24</f>
        <v>6.9444444444444447E-4</v>
      </c>
      <c r="G95" s="593">
        <f>2/60/24</f>
        <v>1.3888888888888889E-3</v>
      </c>
      <c r="H95" s="593">
        <f>5/60/24</f>
        <v>3.472222222222222E-3</v>
      </c>
      <c r="I95" s="593">
        <f>7/60/24</f>
        <v>4.8611111111111112E-3</v>
      </c>
      <c r="J95" s="594">
        <f>1/24</f>
        <v>4.1666666666666664E-2</v>
      </c>
      <c r="K95" s="595">
        <f>8/24</f>
        <v>0.33333333333333331</v>
      </c>
      <c r="L95" s="596">
        <v>1</v>
      </c>
      <c r="M95" s="567">
        <v>2</v>
      </c>
      <c r="N95" s="567">
        <v>3</v>
      </c>
      <c r="O95" s="567">
        <f>N95+0.0000001</f>
        <v>3.0000000999999998</v>
      </c>
      <c r="P95" s="567">
        <v>4</v>
      </c>
      <c r="Q95" s="567">
        <v>5</v>
      </c>
      <c r="R95" s="567">
        <f>Q95+0.0000001</f>
        <v>5.0000001000000003</v>
      </c>
      <c r="S95" s="567">
        <v>6</v>
      </c>
      <c r="T95" s="567">
        <v>7</v>
      </c>
      <c r="U95" s="597">
        <v>8</v>
      </c>
      <c r="V95" s="598">
        <f>U95+0.0000001</f>
        <v>8.0000000999999994</v>
      </c>
      <c r="W95" s="599">
        <v>9</v>
      </c>
      <c r="X95" s="567">
        <v>10</v>
      </c>
      <c r="Y95" s="567">
        <v>11</v>
      </c>
      <c r="Z95" s="567">
        <v>12</v>
      </c>
      <c r="AA95" s="567">
        <v>13</v>
      </c>
      <c r="AB95" s="567">
        <v>14</v>
      </c>
      <c r="AC95" s="567">
        <v>15</v>
      </c>
      <c r="AD95" s="567">
        <v>16</v>
      </c>
      <c r="AE95" s="567">
        <v>17</v>
      </c>
      <c r="AF95" s="567">
        <v>18</v>
      </c>
      <c r="AG95" s="567">
        <v>19</v>
      </c>
      <c r="AH95" s="567">
        <v>20</v>
      </c>
      <c r="AI95" s="567">
        <v>21</v>
      </c>
      <c r="AJ95" s="567">
        <v>22</v>
      </c>
      <c r="AK95" s="567">
        <v>23</v>
      </c>
      <c r="AL95" s="567">
        <v>24</v>
      </c>
      <c r="AM95" s="567">
        <v>25</v>
      </c>
      <c r="AN95" s="567">
        <v>26</v>
      </c>
      <c r="AO95" s="567">
        <v>27</v>
      </c>
      <c r="AP95" s="567">
        <v>28</v>
      </c>
      <c r="AQ95" s="567">
        <v>29</v>
      </c>
      <c r="AR95" s="600">
        <v>30</v>
      </c>
      <c r="CZ95" s="223"/>
    </row>
    <row r="96" spans="1:104" x14ac:dyDescent="0.35">
      <c r="A96" s="1136" t="s">
        <v>619</v>
      </c>
      <c r="B96" s="1152" t="s">
        <v>620</v>
      </c>
      <c r="C96" s="370" t="s">
        <v>223</v>
      </c>
      <c r="D96" s="266">
        <v>7333.6958099999983</v>
      </c>
      <c r="E96" s="266">
        <v>4033.6958099999993</v>
      </c>
      <c r="F96" s="266">
        <v>2034.6958100000004</v>
      </c>
      <c r="G96" s="266">
        <v>2033.6958100000004</v>
      </c>
      <c r="H96" s="266">
        <v>2033.6958100000004</v>
      </c>
      <c r="I96" s="601">
        <v>33.695810000000002</v>
      </c>
      <c r="J96" s="601">
        <v>33.695810000000002</v>
      </c>
      <c r="K96" s="602">
        <v>29.943000000000001</v>
      </c>
      <c r="L96" s="603">
        <v>29.693000000000001</v>
      </c>
      <c r="M96" s="604">
        <v>29.693000000000001</v>
      </c>
      <c r="N96" s="604">
        <v>24.992999999999999</v>
      </c>
      <c r="O96" s="604">
        <v>24.992999999999999</v>
      </c>
      <c r="P96" s="604">
        <v>24.992999999999999</v>
      </c>
      <c r="Q96" s="604">
        <v>24.992999999999999</v>
      </c>
      <c r="R96" s="604">
        <v>24.992999999999999</v>
      </c>
      <c r="S96" s="604">
        <v>24.992999999999999</v>
      </c>
      <c r="T96" s="604">
        <v>24.992999999999999</v>
      </c>
      <c r="U96" s="605">
        <v>5.6560000000000006</v>
      </c>
      <c r="V96" s="606">
        <v>5.3218000000000005</v>
      </c>
      <c r="W96" s="607">
        <v>5.3218000000000005</v>
      </c>
      <c r="X96" s="604">
        <v>5.3218000000000005</v>
      </c>
      <c r="Y96" s="604">
        <v>5.3218000000000005</v>
      </c>
      <c r="Z96" s="604">
        <v>5.3218000000000005</v>
      </c>
      <c r="AA96" s="604">
        <v>5.3218000000000005</v>
      </c>
      <c r="AB96" s="604">
        <v>5.3218000000000005</v>
      </c>
      <c r="AC96" s="604">
        <v>5.3218000000000005</v>
      </c>
      <c r="AD96" s="604">
        <v>5.3218000000000005</v>
      </c>
      <c r="AE96" s="604">
        <v>5.3218000000000005</v>
      </c>
      <c r="AF96" s="604">
        <v>5.3218000000000005</v>
      </c>
      <c r="AG96" s="604">
        <v>5.3218000000000005</v>
      </c>
      <c r="AH96" s="604">
        <v>5.3218000000000005</v>
      </c>
      <c r="AI96" s="604">
        <v>5.3218000000000005</v>
      </c>
      <c r="AJ96" s="604">
        <v>5.3218000000000005</v>
      </c>
      <c r="AK96" s="604">
        <v>5.3218000000000005</v>
      </c>
      <c r="AL96" s="604">
        <v>5.3218000000000005</v>
      </c>
      <c r="AM96" s="604">
        <v>5.3218000000000005</v>
      </c>
      <c r="AN96" s="604">
        <v>5.3218000000000005</v>
      </c>
      <c r="AO96" s="604">
        <v>5.3218000000000005</v>
      </c>
      <c r="AP96" s="604">
        <v>5.3218000000000005</v>
      </c>
      <c r="AQ96" s="604">
        <v>5.3218000000000005</v>
      </c>
      <c r="AR96" s="608">
        <v>5.3218000000000005</v>
      </c>
    </row>
    <row r="97" spans="1:44" x14ac:dyDescent="0.35">
      <c r="A97" s="1137"/>
      <c r="B97" s="1153"/>
      <c r="C97" s="79" t="s">
        <v>224</v>
      </c>
      <c r="D97" s="264">
        <v>6.1114131749999988E-2</v>
      </c>
      <c r="E97" s="264">
        <v>9.4728263499999993E-2</v>
      </c>
      <c r="F97" s="264">
        <v>0.12863986033333333</v>
      </c>
      <c r="G97" s="264">
        <v>0.23032465083333331</v>
      </c>
      <c r="H97" s="264">
        <v>0.29811451116666665</v>
      </c>
      <c r="I97" s="264">
        <v>0.32787914333333329</v>
      </c>
      <c r="J97" s="264">
        <v>0.56374981333333318</v>
      </c>
      <c r="K97" s="609">
        <v>1.0428378133333331</v>
      </c>
      <c r="L97" s="610">
        <v>1.7554698133333333</v>
      </c>
      <c r="M97" s="611">
        <v>2.4681018133333334</v>
      </c>
      <c r="N97" s="611">
        <v>2.4681018733165332</v>
      </c>
      <c r="O97" s="611">
        <v>3.0679338133333331</v>
      </c>
      <c r="P97" s="611">
        <v>3.6677658133333333</v>
      </c>
      <c r="Q97" s="611">
        <v>3.6677658733165335</v>
      </c>
      <c r="R97" s="611">
        <v>4.2675978133333334</v>
      </c>
      <c r="S97" s="611">
        <v>4.8674298133333336</v>
      </c>
      <c r="T97" s="611">
        <v>5.4672618133333337</v>
      </c>
      <c r="U97" s="612">
        <v>5.467261826907734</v>
      </c>
      <c r="V97" s="613">
        <v>5.594985014135414</v>
      </c>
      <c r="W97" s="614">
        <v>5.7227082141354142</v>
      </c>
      <c r="X97" s="611">
        <v>5.8504314141354143</v>
      </c>
      <c r="Y97" s="611">
        <v>5.9781546141354145</v>
      </c>
      <c r="Z97" s="611">
        <v>6.1058778141354146</v>
      </c>
      <c r="AA97" s="611">
        <v>6.2336010141354148</v>
      </c>
      <c r="AB97" s="611">
        <v>6.3613242141354149</v>
      </c>
      <c r="AC97" s="611">
        <v>6.4890474141354151</v>
      </c>
      <c r="AD97" s="611">
        <v>6.6167706141354152</v>
      </c>
      <c r="AE97" s="611">
        <v>6.7444938141354154</v>
      </c>
      <c r="AF97" s="611">
        <v>6.8722170141354155</v>
      </c>
      <c r="AG97" s="611">
        <v>6.9999402141354157</v>
      </c>
      <c r="AH97" s="611">
        <v>7.1276634141354158</v>
      </c>
      <c r="AI97" s="611">
        <v>7.255386614135416</v>
      </c>
      <c r="AJ97" s="611">
        <v>7.3831098141354161</v>
      </c>
      <c r="AK97" s="611">
        <v>7.5108330141354163</v>
      </c>
      <c r="AL97" s="611">
        <v>7.6385562141354164</v>
      </c>
      <c r="AM97" s="611">
        <v>7.7662794141354166</v>
      </c>
      <c r="AN97" s="611">
        <v>7.8940026141354167</v>
      </c>
      <c r="AO97" s="611">
        <v>8.0217258141354169</v>
      </c>
      <c r="AP97" s="611">
        <v>8.149449014135417</v>
      </c>
      <c r="AQ97" s="611">
        <v>8.2771722141354171</v>
      </c>
      <c r="AR97" s="615">
        <v>8.2771722141354171</v>
      </c>
    </row>
    <row r="98" spans="1:44" ht="15" thickBot="1" x14ac:dyDescent="0.4">
      <c r="A98" s="1137"/>
      <c r="B98" s="1154"/>
      <c r="C98" s="376" t="s">
        <v>225</v>
      </c>
      <c r="D98" s="274">
        <v>0</v>
      </c>
      <c r="E98" s="274">
        <v>9.4728263499999993E-2</v>
      </c>
      <c r="F98" s="274">
        <v>0.12863986033333333</v>
      </c>
      <c r="G98" s="274">
        <v>0.23032465083333331</v>
      </c>
      <c r="H98" s="274">
        <v>0.29811451116666665</v>
      </c>
      <c r="I98" s="274">
        <v>0.32787914333333329</v>
      </c>
      <c r="J98" s="274">
        <v>0.56374981333333318</v>
      </c>
      <c r="K98" s="616">
        <v>1.0428378133333331</v>
      </c>
      <c r="L98" s="617">
        <v>0.71263200000000015</v>
      </c>
      <c r="M98" s="618">
        <v>0.71263200000000015</v>
      </c>
      <c r="N98" s="618"/>
      <c r="O98" s="618">
        <v>0.59983194001679996</v>
      </c>
      <c r="P98" s="618">
        <v>0.59983200000000014</v>
      </c>
      <c r="Q98" s="618"/>
      <c r="R98" s="618">
        <v>0.59983194001679996</v>
      </c>
      <c r="S98" s="618">
        <v>0.59983200000000014</v>
      </c>
      <c r="T98" s="618">
        <v>0.59983200000000014</v>
      </c>
      <c r="U98" s="619"/>
      <c r="V98" s="620">
        <v>0.12772318722768006</v>
      </c>
      <c r="W98" s="621">
        <v>0.12772320000000015</v>
      </c>
      <c r="X98" s="618">
        <v>0.12772320000000015</v>
      </c>
      <c r="Y98" s="618">
        <v>0.12772320000000015</v>
      </c>
      <c r="Z98" s="618">
        <v>0.12772320000000015</v>
      </c>
      <c r="AA98" s="618">
        <v>0.12772320000000015</v>
      </c>
      <c r="AB98" s="618">
        <v>0.12772320000000015</v>
      </c>
      <c r="AC98" s="618">
        <v>0.12772320000000015</v>
      </c>
      <c r="AD98" s="618">
        <v>0.12772320000000015</v>
      </c>
      <c r="AE98" s="618">
        <v>0.12772320000000015</v>
      </c>
      <c r="AF98" s="618">
        <v>0.12772320000000015</v>
      </c>
      <c r="AG98" s="618">
        <v>0.12772320000000015</v>
      </c>
      <c r="AH98" s="618">
        <v>0.12772320000000015</v>
      </c>
      <c r="AI98" s="618">
        <v>0.12772320000000015</v>
      </c>
      <c r="AJ98" s="618">
        <v>0.12772320000000015</v>
      </c>
      <c r="AK98" s="618">
        <v>0.12772320000000015</v>
      </c>
      <c r="AL98" s="618">
        <v>0.12772320000000015</v>
      </c>
      <c r="AM98" s="618">
        <v>0.12772320000000015</v>
      </c>
      <c r="AN98" s="618">
        <v>0.12772320000000015</v>
      </c>
      <c r="AO98" s="618">
        <v>0.12772320000000015</v>
      </c>
      <c r="AP98" s="618">
        <v>0.12772320000000015</v>
      </c>
      <c r="AQ98" s="618">
        <v>0.12772320000000015</v>
      </c>
      <c r="AR98" s="622">
        <v>0.12772320000000015</v>
      </c>
    </row>
    <row r="99" spans="1:44" x14ac:dyDescent="0.35">
      <c r="A99" s="1137"/>
      <c r="B99" s="1155" t="s">
        <v>621</v>
      </c>
      <c r="C99" s="370" t="s">
        <v>223</v>
      </c>
      <c r="D99" s="266">
        <v>7359.2858099999985</v>
      </c>
      <c r="E99" s="266">
        <v>4059.2858099999994</v>
      </c>
      <c r="F99" s="266">
        <v>2060.2858100000003</v>
      </c>
      <c r="G99" s="266">
        <v>2059.2858100000003</v>
      </c>
      <c r="H99" s="266">
        <v>2059.2858100000003</v>
      </c>
      <c r="I99" s="601">
        <v>59.285810000000005</v>
      </c>
      <c r="J99" s="601">
        <v>59.285810000000005</v>
      </c>
      <c r="K99" s="602">
        <v>55.732999999999997</v>
      </c>
      <c r="L99" s="603">
        <v>55.482999999999997</v>
      </c>
      <c r="M99" s="604">
        <v>55.482999999999997</v>
      </c>
      <c r="N99" s="604">
        <v>50.782999999999994</v>
      </c>
      <c r="O99" s="604">
        <v>50.782999999999994</v>
      </c>
      <c r="P99" s="604">
        <v>50.782999999999994</v>
      </c>
      <c r="Q99" s="604">
        <v>50.782999999999994</v>
      </c>
      <c r="R99" s="604">
        <v>50.782999999999994</v>
      </c>
      <c r="S99" s="604">
        <v>50.782999999999994</v>
      </c>
      <c r="T99" s="604">
        <v>50.782999999999994</v>
      </c>
      <c r="U99" s="605">
        <v>31.446000000000002</v>
      </c>
      <c r="V99" s="606">
        <v>31.111799999999999</v>
      </c>
      <c r="W99" s="607">
        <v>31.111799999999999</v>
      </c>
      <c r="X99" s="604">
        <v>31.111799999999999</v>
      </c>
      <c r="Y99" s="604">
        <v>31.111799999999999</v>
      </c>
      <c r="Z99" s="604">
        <v>31.111799999999999</v>
      </c>
      <c r="AA99" s="604">
        <v>31.111799999999999</v>
      </c>
      <c r="AB99" s="604">
        <v>31.111799999999999</v>
      </c>
      <c r="AC99" s="604">
        <v>31.111799999999999</v>
      </c>
      <c r="AD99" s="604">
        <v>31.111799999999999</v>
      </c>
      <c r="AE99" s="604">
        <v>31.111799999999999</v>
      </c>
      <c r="AF99" s="604">
        <v>31.111799999999999</v>
      </c>
      <c r="AG99" s="604">
        <v>31.111799999999999</v>
      </c>
      <c r="AH99" s="604">
        <v>31.111799999999999</v>
      </c>
      <c r="AI99" s="604">
        <v>31.111799999999999</v>
      </c>
      <c r="AJ99" s="604">
        <v>31.111799999999999</v>
      </c>
      <c r="AK99" s="604">
        <v>31.111799999999999</v>
      </c>
      <c r="AL99" s="604">
        <v>31.111799999999999</v>
      </c>
      <c r="AM99" s="604">
        <v>31.111799999999999</v>
      </c>
      <c r="AN99" s="604">
        <v>31.111799999999999</v>
      </c>
      <c r="AO99" s="604">
        <v>31.111799999999999</v>
      </c>
      <c r="AP99" s="604">
        <v>31.111799999999999</v>
      </c>
      <c r="AQ99" s="604">
        <v>31.111799999999999</v>
      </c>
      <c r="AR99" s="608">
        <v>31.111799999999999</v>
      </c>
    </row>
    <row r="100" spans="1:44" x14ac:dyDescent="0.35">
      <c r="A100" s="1137"/>
      <c r="B100" s="1156"/>
      <c r="C100" s="79" t="s">
        <v>224</v>
      </c>
      <c r="D100" s="264">
        <v>6.1327381749999986E-2</v>
      </c>
      <c r="E100" s="264">
        <v>9.5154763499999989E-2</v>
      </c>
      <c r="F100" s="264">
        <v>0.12949286033333332</v>
      </c>
      <c r="G100" s="264">
        <v>0.23245715083333332</v>
      </c>
      <c r="H100" s="264">
        <v>0.30110001116666668</v>
      </c>
      <c r="I100" s="623">
        <v>0.35346914333333335</v>
      </c>
      <c r="J100" s="623">
        <v>0.76846981333333331</v>
      </c>
      <c r="K100" s="609">
        <v>1.6601978133333333</v>
      </c>
      <c r="L100" s="610">
        <v>2.9917898133333329</v>
      </c>
      <c r="M100" s="611">
        <v>4.3233818133333326</v>
      </c>
      <c r="N100" s="611">
        <v>4.3233819352125327</v>
      </c>
      <c r="O100" s="611">
        <v>5.5421738133333331</v>
      </c>
      <c r="P100" s="611">
        <v>6.7609658133333328</v>
      </c>
      <c r="Q100" s="611">
        <v>6.7609659352125329</v>
      </c>
      <c r="R100" s="611">
        <v>7.9797578133333325</v>
      </c>
      <c r="S100" s="611">
        <v>9.198549813333333</v>
      </c>
      <c r="T100" s="611">
        <v>10.417341813333334</v>
      </c>
      <c r="U100" s="612">
        <v>10.417341888803733</v>
      </c>
      <c r="V100" s="613">
        <v>11.164025014135413</v>
      </c>
      <c r="W100" s="614">
        <v>11.910708214135413</v>
      </c>
      <c r="X100" s="611">
        <v>12.657391414135413</v>
      </c>
      <c r="Y100" s="611">
        <v>13.404074614135412</v>
      </c>
      <c r="Z100" s="611">
        <v>14.150757814135412</v>
      </c>
      <c r="AA100" s="611">
        <v>14.897441014135412</v>
      </c>
      <c r="AB100" s="611">
        <v>15.644124214135411</v>
      </c>
      <c r="AC100" s="611">
        <v>16.390807414135413</v>
      </c>
      <c r="AD100" s="611">
        <v>17.137490614135412</v>
      </c>
      <c r="AE100" s="611">
        <v>17.884173814135412</v>
      </c>
      <c r="AF100" s="611">
        <v>18.630857014135412</v>
      </c>
      <c r="AG100" s="611">
        <v>19.377540214135411</v>
      </c>
      <c r="AH100" s="611">
        <v>20.124223414135411</v>
      </c>
      <c r="AI100" s="611">
        <v>20.870906614135411</v>
      </c>
      <c r="AJ100" s="611">
        <v>21.61758981413541</v>
      </c>
      <c r="AK100" s="611">
        <v>22.36427301413541</v>
      </c>
      <c r="AL100" s="611">
        <v>23.11095621413541</v>
      </c>
      <c r="AM100" s="611">
        <v>23.857639414135409</v>
      </c>
      <c r="AN100" s="611">
        <v>24.604322614135409</v>
      </c>
      <c r="AO100" s="611">
        <v>25.351005814135409</v>
      </c>
      <c r="AP100" s="611">
        <v>26.097689014135408</v>
      </c>
      <c r="AQ100" s="611">
        <v>26.844372214135408</v>
      </c>
      <c r="AR100" s="615">
        <v>26.844372214135408</v>
      </c>
    </row>
    <row r="101" spans="1:44" ht="15" thickBot="1" x14ac:dyDescent="0.4">
      <c r="A101" s="1138"/>
      <c r="B101" s="1157"/>
      <c r="C101" s="376" t="s">
        <v>225</v>
      </c>
      <c r="D101" s="274">
        <v>0</v>
      </c>
      <c r="E101" s="274"/>
      <c r="F101" s="274">
        <v>0.12949286033333332</v>
      </c>
      <c r="G101" s="274">
        <v>0.23245715083333332</v>
      </c>
      <c r="H101" s="274">
        <v>0.30110001116666668</v>
      </c>
      <c r="I101" s="274">
        <v>0.35346914333333335</v>
      </c>
      <c r="J101" s="274">
        <v>0.76846981333333331</v>
      </c>
      <c r="K101" s="616">
        <v>1.6601978133333333</v>
      </c>
      <c r="L101" s="617">
        <v>1.3315919999999997</v>
      </c>
      <c r="M101" s="618">
        <v>1.3315919999999997</v>
      </c>
      <c r="N101" s="618"/>
      <c r="O101" s="618">
        <v>1.2187918781208005</v>
      </c>
      <c r="P101" s="618">
        <v>1.2187919999999997</v>
      </c>
      <c r="Q101" s="618"/>
      <c r="R101" s="618">
        <v>1.2187918781207996</v>
      </c>
      <c r="S101" s="618">
        <v>1.2187920000000005</v>
      </c>
      <c r="T101" s="618">
        <v>1.2187920000000005</v>
      </c>
      <c r="U101" s="619"/>
      <c r="V101" s="620">
        <v>0.74668312533168013</v>
      </c>
      <c r="W101" s="621">
        <v>0.74668319999999966</v>
      </c>
      <c r="X101" s="618">
        <v>0.74668319999999966</v>
      </c>
      <c r="Y101" s="618">
        <v>0.74668319999999966</v>
      </c>
      <c r="Z101" s="618">
        <v>0.74668319999999966</v>
      </c>
      <c r="AA101" s="618">
        <v>0.74668319999999966</v>
      </c>
      <c r="AB101" s="618">
        <v>0.74668319999999966</v>
      </c>
      <c r="AC101" s="618">
        <v>0.74668320000000143</v>
      </c>
      <c r="AD101" s="618">
        <v>0.74668319999999966</v>
      </c>
      <c r="AE101" s="618">
        <v>0.74668319999999966</v>
      </c>
      <c r="AF101" s="618">
        <v>0.74668319999999966</v>
      </c>
      <c r="AG101" s="618">
        <v>0.74668319999999966</v>
      </c>
      <c r="AH101" s="618">
        <v>0.74668319999999966</v>
      </c>
      <c r="AI101" s="618">
        <v>0.74668319999999966</v>
      </c>
      <c r="AJ101" s="618">
        <v>0.74668319999999966</v>
      </c>
      <c r="AK101" s="618">
        <v>0.74668319999999966</v>
      </c>
      <c r="AL101" s="618">
        <v>0.74668319999999966</v>
      </c>
      <c r="AM101" s="618">
        <v>0.74668319999999966</v>
      </c>
      <c r="AN101" s="618">
        <v>0.74668319999999966</v>
      </c>
      <c r="AO101" s="618">
        <v>0.74668319999999966</v>
      </c>
      <c r="AP101" s="618">
        <v>0.74668319999999966</v>
      </c>
      <c r="AQ101" s="618">
        <v>0.74668319999999966</v>
      </c>
      <c r="AR101" s="622">
        <v>0.74668319999999966</v>
      </c>
    </row>
    <row r="102" spans="1:44" x14ac:dyDescent="0.35">
      <c r="A102" s="1158" t="s">
        <v>622</v>
      </c>
      <c r="B102" s="1161" t="s">
        <v>623</v>
      </c>
      <c r="C102" s="624" t="s">
        <v>223</v>
      </c>
      <c r="D102" s="625">
        <v>2005.2622166666667</v>
      </c>
      <c r="E102" s="625">
        <v>2005.2622166666667</v>
      </c>
      <c r="F102" s="625">
        <v>5.2622166666666672</v>
      </c>
      <c r="G102" s="625">
        <v>5.2622166666666672</v>
      </c>
      <c r="H102" s="625">
        <v>5.2622166666666672</v>
      </c>
      <c r="I102" s="625">
        <v>5.2622166666666672</v>
      </c>
      <c r="J102" s="625">
        <v>5.2622166666666672</v>
      </c>
      <c r="K102" s="626">
        <v>5.2622166666666672</v>
      </c>
      <c r="L102" s="627">
        <v>5.2622166666666672</v>
      </c>
      <c r="M102" s="628">
        <v>5.2622166666666672</v>
      </c>
      <c r="N102" s="628">
        <v>5.2622166666666672</v>
      </c>
      <c r="O102" s="628">
        <v>5.2622166666666672</v>
      </c>
      <c r="P102" s="628">
        <v>5.2622166666666672</v>
      </c>
      <c r="Q102" s="628">
        <v>5.2622166666666672</v>
      </c>
      <c r="R102" s="628">
        <v>5.2622166666666672</v>
      </c>
      <c r="S102" s="628">
        <v>5.2622166666666672</v>
      </c>
      <c r="T102" s="628">
        <v>5.2622166666666672</v>
      </c>
      <c r="U102" s="629">
        <v>5.2622166666666672</v>
      </c>
      <c r="V102" s="630">
        <v>5.2622166666666672</v>
      </c>
      <c r="W102" s="631">
        <v>5.2622166666666672</v>
      </c>
      <c r="X102" s="628">
        <v>4.062216666666667</v>
      </c>
      <c r="Y102" s="628">
        <v>4.062216666666667</v>
      </c>
      <c r="Z102" s="628">
        <v>4.062216666666667</v>
      </c>
      <c r="AA102" s="628">
        <v>4.062216666666667</v>
      </c>
      <c r="AB102" s="628">
        <v>4.062216666666667</v>
      </c>
      <c r="AC102" s="628">
        <v>4.062216666666667</v>
      </c>
      <c r="AD102" s="628">
        <v>4.062216666666667</v>
      </c>
      <c r="AE102" s="628">
        <v>4.062216666666667</v>
      </c>
      <c r="AF102" s="628">
        <v>4.062216666666667</v>
      </c>
      <c r="AG102" s="628">
        <v>4.062216666666667</v>
      </c>
      <c r="AH102" s="628">
        <v>4.062216666666667</v>
      </c>
      <c r="AI102" s="628">
        <v>4.062216666666667</v>
      </c>
      <c r="AJ102" s="628">
        <v>4.062216666666667</v>
      </c>
      <c r="AK102" s="628">
        <v>4.062216666666667</v>
      </c>
      <c r="AL102" s="628">
        <v>4.062216666666667</v>
      </c>
      <c r="AM102" s="628">
        <v>4.062216666666667</v>
      </c>
      <c r="AN102" s="628">
        <v>4.062216666666667</v>
      </c>
      <c r="AO102" s="628">
        <v>4.062216666666667</v>
      </c>
      <c r="AP102" s="628">
        <v>4.062216666666667</v>
      </c>
      <c r="AQ102" s="628">
        <v>4.062216666666667</v>
      </c>
      <c r="AR102" s="632">
        <v>4.062216666666667</v>
      </c>
    </row>
    <row r="103" spans="1:44" x14ac:dyDescent="0.35">
      <c r="A103" s="1159"/>
      <c r="B103" s="1162"/>
      <c r="C103" s="79" t="s">
        <v>224</v>
      </c>
      <c r="D103" s="264">
        <v>1.6710518472222227E-2</v>
      </c>
      <c r="E103" s="264">
        <v>3.3421036944444454E-2</v>
      </c>
      <c r="F103" s="264">
        <v>3.3508740555555569E-2</v>
      </c>
      <c r="G103" s="264">
        <v>3.3771851388888899E-2</v>
      </c>
      <c r="H103" s="264">
        <v>3.3947258611111121E-2</v>
      </c>
      <c r="I103" s="264">
        <v>3.8595550000000006E-2</v>
      </c>
      <c r="J103" s="264">
        <v>7.5431066666666671E-2</v>
      </c>
      <c r="K103" s="609">
        <v>0.15962653333333338</v>
      </c>
      <c r="L103" s="610">
        <v>0.28591973333333343</v>
      </c>
      <c r="M103" s="611">
        <v>0.41221293333333342</v>
      </c>
      <c r="N103" s="611">
        <v>0.4122129459626534</v>
      </c>
      <c r="O103" s="611">
        <v>0.53850613333333341</v>
      </c>
      <c r="P103" s="611">
        <v>0.66479933333333341</v>
      </c>
      <c r="Q103" s="611">
        <v>0.66479934596265344</v>
      </c>
      <c r="R103" s="611">
        <v>0.7910925333333334</v>
      </c>
      <c r="S103" s="611">
        <v>0.9173857333333334</v>
      </c>
      <c r="T103" s="611">
        <v>1.0436789333333334</v>
      </c>
      <c r="U103" s="612">
        <v>1.0436789459626534</v>
      </c>
      <c r="V103" s="613">
        <v>1.1699721333333335</v>
      </c>
      <c r="W103" s="614">
        <v>1.2962653333333336</v>
      </c>
      <c r="X103" s="611">
        <v>1.3937585333333335</v>
      </c>
      <c r="Y103" s="611">
        <v>1.4912517333333335</v>
      </c>
      <c r="Z103" s="611">
        <v>1.5887449333333334</v>
      </c>
      <c r="AA103" s="611">
        <v>1.6862381333333334</v>
      </c>
      <c r="AB103" s="611">
        <v>1.7837313333333333</v>
      </c>
      <c r="AC103" s="611">
        <v>1.8812245333333333</v>
      </c>
      <c r="AD103" s="611">
        <v>1.9787177333333332</v>
      </c>
      <c r="AE103" s="611">
        <v>2.0762109333333334</v>
      </c>
      <c r="AF103" s="611">
        <v>2.1737041333333336</v>
      </c>
      <c r="AG103" s="611">
        <v>2.2711973333333337</v>
      </c>
      <c r="AH103" s="611">
        <v>2.3686905333333339</v>
      </c>
      <c r="AI103" s="611">
        <v>2.4661837333333341</v>
      </c>
      <c r="AJ103" s="611">
        <v>2.5636769333333342</v>
      </c>
      <c r="AK103" s="611">
        <v>2.6611701333333344</v>
      </c>
      <c r="AL103" s="611">
        <v>2.7586633333333346</v>
      </c>
      <c r="AM103" s="611">
        <v>2.8561565333333347</v>
      </c>
      <c r="AN103" s="611">
        <v>2.9536497333333349</v>
      </c>
      <c r="AO103" s="611">
        <v>3.0511429333333351</v>
      </c>
      <c r="AP103" s="611">
        <v>3.1486361333333353</v>
      </c>
      <c r="AQ103" s="611">
        <v>3.2461293333333354</v>
      </c>
      <c r="AR103" s="615">
        <v>3.2461293333333354</v>
      </c>
    </row>
    <row r="104" spans="1:44" ht="24" customHeight="1" thickBot="1" x14ac:dyDescent="0.4">
      <c r="A104" s="1160"/>
      <c r="B104" s="1163"/>
      <c r="C104" s="633" t="s">
        <v>225</v>
      </c>
      <c r="D104" s="274">
        <v>0</v>
      </c>
      <c r="E104" s="274"/>
      <c r="F104" s="274"/>
      <c r="G104" s="274"/>
      <c r="H104" s="274"/>
      <c r="I104" s="274"/>
      <c r="J104" s="274"/>
      <c r="K104" s="616">
        <v>0.15962653333333338</v>
      </c>
      <c r="L104" s="617">
        <v>0.12629320000000005</v>
      </c>
      <c r="M104" s="618">
        <v>0.12629319999999999</v>
      </c>
      <c r="N104" s="618"/>
      <c r="O104" s="618">
        <v>0.12629318737068002</v>
      </c>
      <c r="P104" s="618">
        <v>0.12629319999999999</v>
      </c>
      <c r="Q104" s="618"/>
      <c r="R104" s="618">
        <v>0.12629318737067996</v>
      </c>
      <c r="S104" s="618">
        <v>0.12629319999999999</v>
      </c>
      <c r="T104" s="618">
        <v>0.12629319999999999</v>
      </c>
      <c r="U104" s="619">
        <v>1.2629320034207581E-8</v>
      </c>
      <c r="V104" s="620">
        <v>0.12629318737068007</v>
      </c>
      <c r="W104" s="621">
        <v>0.12629320000000011</v>
      </c>
      <c r="X104" s="618">
        <v>9.7493199999999947E-2</v>
      </c>
      <c r="Y104" s="618">
        <v>9.7493199999999947E-2</v>
      </c>
      <c r="Z104" s="618">
        <v>9.7493199999999947E-2</v>
      </c>
      <c r="AA104" s="618">
        <v>9.7493199999999947E-2</v>
      </c>
      <c r="AB104" s="618">
        <v>9.7493199999999947E-2</v>
      </c>
      <c r="AC104" s="618">
        <v>9.7493199999999947E-2</v>
      </c>
      <c r="AD104" s="618">
        <v>9.7493199999999947E-2</v>
      </c>
      <c r="AE104" s="618">
        <v>9.7493200000000169E-2</v>
      </c>
      <c r="AF104" s="618">
        <v>9.7493200000000169E-2</v>
      </c>
      <c r="AG104" s="618">
        <v>9.7493200000000169E-2</v>
      </c>
      <c r="AH104" s="618">
        <v>9.7493200000000169E-2</v>
      </c>
      <c r="AI104" s="618">
        <v>9.7493200000000169E-2</v>
      </c>
      <c r="AJ104" s="618">
        <v>9.7493200000000169E-2</v>
      </c>
      <c r="AK104" s="618">
        <v>9.7493200000000169E-2</v>
      </c>
      <c r="AL104" s="618">
        <v>9.7493200000000169E-2</v>
      </c>
      <c r="AM104" s="618">
        <v>9.7493200000000169E-2</v>
      </c>
      <c r="AN104" s="618">
        <v>9.7493200000000169E-2</v>
      </c>
      <c r="AO104" s="618">
        <v>9.7493200000000169E-2</v>
      </c>
      <c r="AP104" s="618">
        <v>9.7493200000000169E-2</v>
      </c>
      <c r="AQ104" s="618">
        <v>9.7493200000000169E-2</v>
      </c>
      <c r="AR104" s="622">
        <v>9.7493200000000169E-2</v>
      </c>
    </row>
    <row r="105" spans="1:44" x14ac:dyDescent="0.35">
      <c r="H105"/>
      <c r="I105"/>
      <c r="R105"/>
      <c r="T105"/>
    </row>
  </sheetData>
  <mergeCells count="5">
    <mergeCell ref="A96:A101"/>
    <mergeCell ref="B96:B98"/>
    <mergeCell ref="B99:B101"/>
    <mergeCell ref="A102:A104"/>
    <mergeCell ref="B102:B10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DC2B-5C26-4AE4-8AF5-5D227D5AD738}">
  <sheetPr>
    <pageSetUpPr fitToPage="1"/>
  </sheetPr>
  <dimension ref="B1:Y54"/>
  <sheetViews>
    <sheetView zoomScale="85" zoomScaleNormal="85" workbookViewId="0">
      <pane ySplit="1" topLeftCell="A13" activePane="bottomLeft" state="frozen"/>
      <selection activeCell="G1" sqref="G1"/>
      <selection pane="bottomLeft" activeCell="C52" sqref="C52"/>
    </sheetView>
  </sheetViews>
  <sheetFormatPr baseColWidth="10" defaultColWidth="6.36328125" defaultRowHeight="12.5" x14ac:dyDescent="0.25"/>
  <cols>
    <col min="1" max="1" width="6.36328125" style="677"/>
    <col min="2" max="14" width="15.08984375" style="677" customWidth="1"/>
    <col min="15" max="16384" width="6.36328125" style="677"/>
  </cols>
  <sheetData>
    <row r="1" spans="2:23" ht="83" customHeight="1" thickBot="1" x14ac:dyDescent="0.3">
      <c r="B1" s="678" t="s">
        <v>647</v>
      </c>
      <c r="C1" s="679" t="s">
        <v>648</v>
      </c>
      <c r="D1" s="679" t="s">
        <v>649</v>
      </c>
      <c r="E1" s="679" t="s">
        <v>657</v>
      </c>
      <c r="F1" s="679" t="s">
        <v>658</v>
      </c>
      <c r="G1" s="679"/>
      <c r="H1" s="679"/>
      <c r="I1" s="680"/>
      <c r="J1" s="681"/>
      <c r="K1" s="682"/>
      <c r="L1" s="683"/>
      <c r="M1" s="684"/>
      <c r="N1" s="678" t="s">
        <v>650</v>
      </c>
    </row>
    <row r="2" spans="2:23" x14ac:dyDescent="0.25">
      <c r="B2" s="685"/>
      <c r="C2" s="686"/>
      <c r="E2" s="687"/>
      <c r="I2" s="688"/>
      <c r="J2" s="689"/>
      <c r="K2" s="690"/>
      <c r="L2" s="691"/>
      <c r="M2" s="692"/>
      <c r="S2" s="677" t="s">
        <v>655</v>
      </c>
      <c r="V2" s="677" t="s">
        <v>141</v>
      </c>
      <c r="W2" s="677">
        <v>1.0999999999999999E-2</v>
      </c>
    </row>
    <row r="3" spans="2:23" x14ac:dyDescent="0.25">
      <c r="B3" s="693"/>
      <c r="C3" s="694">
        <f>B4</f>
        <v>3190</v>
      </c>
      <c r="D3" s="695">
        <f>C3+C4</f>
        <v>3228</v>
      </c>
      <c r="E3" s="695">
        <f t="shared" ref="E3:M3" si="0">D3+D4</f>
        <v>3530</v>
      </c>
      <c r="F3" s="695">
        <f t="shared" si="0"/>
        <v>3593</v>
      </c>
      <c r="G3" s="695">
        <f t="shared" si="0"/>
        <v>3688</v>
      </c>
      <c r="H3" s="695">
        <f t="shared" si="0"/>
        <v>3688</v>
      </c>
      <c r="I3" s="695">
        <f t="shared" si="0"/>
        <v>3688</v>
      </c>
      <c r="J3" s="695">
        <f t="shared" si="0"/>
        <v>3688</v>
      </c>
      <c r="K3" s="695">
        <f t="shared" si="0"/>
        <v>3688</v>
      </c>
      <c r="L3" s="695">
        <f t="shared" si="0"/>
        <v>3688</v>
      </c>
      <c r="M3" s="695">
        <f t="shared" si="0"/>
        <v>3688</v>
      </c>
      <c r="S3" s="677">
        <v>60</v>
      </c>
      <c r="V3" s="677" t="s">
        <v>526</v>
      </c>
      <c r="W3" s="677">
        <f>W2*14.5</f>
        <v>0.1595</v>
      </c>
    </row>
    <row r="4" spans="2:23" x14ac:dyDescent="0.25">
      <c r="B4" s="696">
        <v>3190</v>
      </c>
      <c r="C4" s="697">
        <v>38</v>
      </c>
      <c r="D4" s="698">
        <v>302</v>
      </c>
      <c r="E4" s="698">
        <v>63</v>
      </c>
      <c r="F4" s="698">
        <v>95</v>
      </c>
      <c r="G4" s="698"/>
      <c r="H4" s="698"/>
      <c r="I4" s="699"/>
      <c r="J4" s="700"/>
      <c r="K4" s="697"/>
      <c r="L4" s="698"/>
      <c r="M4" s="699"/>
      <c r="N4" s="695">
        <f>M3+M4</f>
        <v>3688</v>
      </c>
      <c r="Q4" s="701">
        <f>SUM(C4:M4)</f>
        <v>498</v>
      </c>
      <c r="S4" s="677">
        <v>81</v>
      </c>
      <c r="W4" s="677">
        <f>W3*90</f>
        <v>14.355</v>
      </c>
    </row>
    <row r="5" spans="2:23" ht="25" x14ac:dyDescent="0.25">
      <c r="D5" s="677" t="s">
        <v>862</v>
      </c>
      <c r="E5" s="708" t="s">
        <v>659</v>
      </c>
      <c r="F5" s="708" t="s">
        <v>659</v>
      </c>
      <c r="S5" s="677">
        <v>89</v>
      </c>
    </row>
    <row r="8" spans="2:23" x14ac:dyDescent="0.25">
      <c r="D8" s="702"/>
      <c r="F8" s="702"/>
      <c r="G8" s="702"/>
      <c r="H8" s="702"/>
      <c r="T8" s="677">
        <v>30</v>
      </c>
      <c r="W8" s="677">
        <v>302</v>
      </c>
    </row>
    <row r="9" spans="2:23" x14ac:dyDescent="0.25">
      <c r="W9" s="677">
        <f>W8/90</f>
        <v>3.3555555555555556</v>
      </c>
    </row>
    <row r="11" spans="2:23" x14ac:dyDescent="0.25">
      <c r="E11" s="702"/>
    </row>
    <row r="19" spans="16:25" x14ac:dyDescent="0.25">
      <c r="P19" s="705"/>
      <c r="Q19" s="705"/>
      <c r="R19" s="705"/>
      <c r="S19" s="705"/>
      <c r="T19" s="705"/>
      <c r="U19" s="705"/>
      <c r="V19" s="705"/>
      <c r="W19" s="705"/>
      <c r="X19" s="705"/>
      <c r="Y19" s="705"/>
    </row>
    <row r="20" spans="16:25" x14ac:dyDescent="0.25">
      <c r="P20" s="705"/>
      <c r="Q20" s="705"/>
      <c r="R20" s="705"/>
      <c r="S20" s="705"/>
      <c r="T20" s="705"/>
      <c r="U20" s="705"/>
      <c r="V20" s="705"/>
      <c r="W20" s="705"/>
      <c r="X20" s="705"/>
      <c r="Y20" s="705"/>
    </row>
    <row r="21" spans="16:25" x14ac:dyDescent="0.25">
      <c r="P21" s="705"/>
      <c r="Q21" s="705"/>
      <c r="R21" s="705"/>
      <c r="S21" s="705"/>
      <c r="T21" s="705"/>
      <c r="U21" s="705"/>
      <c r="V21" s="705"/>
      <c r="W21" s="705"/>
      <c r="X21" s="705"/>
      <c r="Y21" s="705"/>
    </row>
    <row r="22" spans="16:25" x14ac:dyDescent="0.25">
      <c r="P22" s="705"/>
      <c r="Q22" s="705"/>
      <c r="R22" s="705"/>
      <c r="S22" s="705"/>
      <c r="T22" s="705"/>
      <c r="U22" s="705"/>
      <c r="V22" s="705"/>
      <c r="W22" s="705"/>
      <c r="X22" s="705"/>
      <c r="Y22" s="705"/>
    </row>
    <row r="23" spans="16:25" x14ac:dyDescent="0.25">
      <c r="P23" s="705"/>
      <c r="Q23" s="705"/>
      <c r="R23" s="705"/>
      <c r="S23" s="705"/>
      <c r="T23" s="705"/>
      <c r="U23" s="705"/>
      <c r="V23" s="705"/>
      <c r="W23" s="705"/>
      <c r="X23" s="705"/>
      <c r="Y23" s="705"/>
    </row>
    <row r="24" spans="16:25" x14ac:dyDescent="0.25">
      <c r="P24" s="705"/>
      <c r="Q24" s="705"/>
      <c r="R24" s="705"/>
      <c r="S24" s="705"/>
      <c r="T24" s="705"/>
      <c r="U24" s="705"/>
      <c r="V24" s="705"/>
      <c r="W24" s="705"/>
      <c r="X24" s="705"/>
      <c r="Y24" s="705"/>
    </row>
    <row r="25" spans="16:25" x14ac:dyDescent="0.25">
      <c r="P25" s="705"/>
      <c r="Q25" s="705"/>
      <c r="R25" s="705"/>
      <c r="S25" s="705"/>
      <c r="T25" s="705"/>
      <c r="U25" s="705"/>
      <c r="V25" s="705"/>
      <c r="W25" s="705"/>
      <c r="X25" s="705"/>
      <c r="Y25" s="705"/>
    </row>
    <row r="26" spans="16:25" x14ac:dyDescent="0.25">
      <c r="P26" s="705"/>
      <c r="Q26" s="705"/>
      <c r="R26" s="705"/>
      <c r="S26" s="705"/>
      <c r="T26" s="705"/>
      <c r="U26" s="705"/>
      <c r="V26" s="705"/>
      <c r="W26" s="705"/>
      <c r="X26" s="705"/>
      <c r="Y26" s="705"/>
    </row>
    <row r="27" spans="16:25" x14ac:dyDescent="0.25">
      <c r="P27" s="705"/>
      <c r="Q27" s="705"/>
      <c r="R27" s="705"/>
      <c r="S27" s="705"/>
      <c r="T27" s="705"/>
      <c r="U27" s="705"/>
      <c r="V27" s="705"/>
      <c r="W27" s="705"/>
      <c r="X27" s="705"/>
      <c r="Y27" s="705"/>
    </row>
    <row r="28" spans="16:25" x14ac:dyDescent="0.25">
      <c r="P28" s="705"/>
      <c r="Q28" s="705"/>
      <c r="R28" s="705"/>
      <c r="S28" s="705"/>
      <c r="T28" s="705"/>
      <c r="U28" s="705"/>
      <c r="V28" s="705"/>
      <c r="W28" s="705"/>
      <c r="X28" s="705"/>
      <c r="Y28" s="705"/>
    </row>
    <row r="29" spans="16:25" x14ac:dyDescent="0.25">
      <c r="P29" s="705"/>
      <c r="Q29" s="705"/>
      <c r="R29" s="705"/>
      <c r="S29" s="705"/>
      <c r="T29" s="705"/>
      <c r="U29" s="705"/>
      <c r="V29" s="705"/>
      <c r="W29" s="705"/>
      <c r="X29" s="705"/>
      <c r="Y29" s="705"/>
    </row>
    <row r="30" spans="16:25" x14ac:dyDescent="0.25">
      <c r="P30" s="705"/>
      <c r="Q30" s="705"/>
      <c r="R30" s="705"/>
      <c r="S30" s="705"/>
      <c r="T30" s="705"/>
      <c r="U30" s="705"/>
      <c r="V30" s="705"/>
      <c r="W30" s="705"/>
      <c r="X30" s="705"/>
      <c r="Y30" s="705"/>
    </row>
    <row r="31" spans="16:25" x14ac:dyDescent="0.25">
      <c r="P31" s="705"/>
      <c r="Q31" s="705"/>
      <c r="R31" s="705"/>
      <c r="S31" s="705"/>
      <c r="T31" s="705"/>
      <c r="U31" s="705"/>
      <c r="V31" s="705"/>
      <c r="W31" s="705"/>
      <c r="X31" s="705"/>
      <c r="Y31" s="705"/>
    </row>
    <row r="32" spans="16:25" x14ac:dyDescent="0.25">
      <c r="P32" s="705"/>
      <c r="Q32" s="705"/>
      <c r="R32" s="705"/>
      <c r="S32" s="705"/>
      <c r="T32" s="705"/>
      <c r="U32" s="705"/>
      <c r="V32" s="705"/>
      <c r="W32" s="705"/>
      <c r="X32" s="705"/>
      <c r="Y32" s="705"/>
    </row>
    <row r="33" spans="16:25" x14ac:dyDescent="0.25">
      <c r="P33" s="705"/>
      <c r="Q33" s="705"/>
      <c r="R33" s="705"/>
      <c r="S33" s="705"/>
      <c r="T33" s="705"/>
      <c r="U33" s="705"/>
      <c r="V33" s="705"/>
      <c r="W33" s="705"/>
      <c r="X33" s="705"/>
      <c r="Y33" s="705"/>
    </row>
    <row r="34" spans="16:25" x14ac:dyDescent="0.25">
      <c r="P34" s="705"/>
      <c r="Q34" s="705"/>
      <c r="R34" s="705"/>
      <c r="S34" s="705"/>
      <c r="T34" s="705"/>
      <c r="U34" s="705"/>
      <c r="V34" s="705"/>
      <c r="W34" s="705"/>
      <c r="X34" s="705"/>
      <c r="Y34" s="705"/>
    </row>
    <row r="35" spans="16:25" x14ac:dyDescent="0.25">
      <c r="P35" s="705"/>
      <c r="Q35" s="705"/>
      <c r="R35" s="705"/>
      <c r="S35" s="705"/>
      <c r="T35" s="705"/>
      <c r="U35" s="705"/>
      <c r="V35" s="705"/>
      <c r="W35" s="705"/>
      <c r="X35" s="705"/>
      <c r="Y35" s="705"/>
    </row>
    <row r="36" spans="16:25" x14ac:dyDescent="0.25">
      <c r="P36" s="705"/>
      <c r="Q36" s="705"/>
      <c r="R36" s="705"/>
      <c r="S36" s="705"/>
      <c r="T36" s="705"/>
      <c r="U36" s="705"/>
      <c r="V36" s="705"/>
      <c r="W36" s="705"/>
      <c r="X36" s="705"/>
      <c r="Y36" s="705"/>
    </row>
    <row r="49" spans="2:4" ht="14.5" x14ac:dyDescent="0.35">
      <c r="B49" s="703" t="s">
        <v>651</v>
      </c>
      <c r="C49" s="703">
        <v>5</v>
      </c>
      <c r="D49" s="704">
        <f>C49/100</f>
        <v>0.05</v>
      </c>
    </row>
    <row r="50" spans="2:4" ht="14.5" x14ac:dyDescent="0.35">
      <c r="B50" s="703" t="s">
        <v>652</v>
      </c>
      <c r="C50" s="703"/>
      <c r="D50" s="704">
        <f>100%-D51-D54</f>
        <v>0.93853333333333333</v>
      </c>
    </row>
    <row r="51" spans="2:4" ht="14.5" x14ac:dyDescent="0.35">
      <c r="B51" s="703" t="s">
        <v>653</v>
      </c>
      <c r="C51" s="703"/>
      <c r="D51" s="704">
        <f>Q4/(S3*1000)</f>
        <v>8.3000000000000001E-3</v>
      </c>
    </row>
    <row r="52" spans="2:4" ht="14.5" x14ac:dyDescent="0.35">
      <c r="B52" s="703" t="s">
        <v>654</v>
      </c>
      <c r="C52" s="703">
        <v>5</v>
      </c>
      <c r="D52" s="704">
        <f t="shared" ref="D52" si="1">C52/100</f>
        <v>0.05</v>
      </c>
    </row>
    <row r="54" spans="2:4" x14ac:dyDescent="0.25">
      <c r="B54" s="677" t="str">
        <f>B1</f>
        <v>Ref 31/12/2024</v>
      </c>
      <c r="D54" s="706">
        <f>B4/(S3*1000)</f>
        <v>5.3166666666666668E-2</v>
      </c>
    </row>
  </sheetData>
  <printOptions horizontalCentered="1"/>
  <pageMargins left="0.78740157480314965" right="0.78740157480314965" top="0.74803149606299213" bottom="0.51181102362204722" header="0.51181102362204722" footer="0.35433070866141736"/>
  <pageSetup paperSize="8" scale="97" orientation="landscape" r:id="rId1"/>
  <headerFooter alignWithMargins="0">
    <oddFooter>&amp;L&amp;BRENAULT Confidentiel&amp;B&amp;C&amp;D&amp;R&amp;"Calibri"&amp;11&amp;K000000Page &amp;P_x000D_&amp;1#&amp;"Arial"&amp;10&amp;K000000 Confidential C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7DA2-C605-4569-A12C-F695015BA97E}">
  <dimension ref="A1:EB378"/>
  <sheetViews>
    <sheetView topLeftCell="B300" zoomScale="85" zoomScaleNormal="85" workbookViewId="0">
      <selection activeCell="E29" sqref="E29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>
        <v>10</v>
      </c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0.2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>
        <v>1.2</v>
      </c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09" t="s">
        <v>466</v>
      </c>
      <c r="E17" s="426">
        <v>2</v>
      </c>
      <c r="F17" s="426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09" t="s">
        <v>581</v>
      </c>
      <c r="E18" s="43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449</v>
      </c>
      <c r="E20" s="121">
        <f>'Customer Mode'!L49/1000</f>
        <v>0.76400000000000001</v>
      </c>
      <c r="F20" s="121">
        <f t="shared" ref="F20:U22" si="0">E20</f>
        <v>0.76400000000000001</v>
      </c>
      <c r="G20" s="121">
        <f t="shared" si="0"/>
        <v>0.76400000000000001</v>
      </c>
      <c r="H20" s="121">
        <f t="shared" si="0"/>
        <v>0.76400000000000001</v>
      </c>
      <c r="I20" s="121">
        <f t="shared" si="0"/>
        <v>0.76400000000000001</v>
      </c>
      <c r="J20" s="121">
        <f>I20</f>
        <v>0.76400000000000001</v>
      </c>
      <c r="K20" s="121">
        <f t="shared" si="0"/>
        <v>0.76400000000000001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09" t="s">
        <v>209</v>
      </c>
      <c r="E21" s="121">
        <v>0.25</v>
      </c>
      <c r="F21" s="121">
        <f>E21</f>
        <v>0.25</v>
      </c>
      <c r="G21" s="121">
        <f t="shared" si="0"/>
        <v>0.25</v>
      </c>
      <c r="H21" s="121">
        <f t="shared" si="0"/>
        <v>0.25</v>
      </c>
      <c r="I21" s="121">
        <f t="shared" si="0"/>
        <v>0.25</v>
      </c>
      <c r="J21" s="121">
        <f t="shared" si="0"/>
        <v>0.25</v>
      </c>
      <c r="K21" s="121">
        <f t="shared" si="0"/>
        <v>0.25</v>
      </c>
      <c r="L21" s="121">
        <f t="shared" si="0"/>
        <v>0.25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ht="14.5" x14ac:dyDescent="0.35">
      <c r="C22" s="51"/>
      <c r="D22" s="471" t="s">
        <v>445</v>
      </c>
      <c r="E22" s="472">
        <v>4.585</v>
      </c>
      <c r="F22" s="435">
        <f>E22</f>
        <v>4.585</v>
      </c>
      <c r="G22" s="435">
        <f>F22</f>
        <v>4.585</v>
      </c>
      <c r="H22" s="435">
        <f t="shared" si="0"/>
        <v>4.585</v>
      </c>
      <c r="I22" s="435">
        <f t="shared" si="0"/>
        <v>4.585</v>
      </c>
      <c r="J22" s="435">
        <f t="shared" si="0"/>
        <v>4.585</v>
      </c>
      <c r="K22" s="435">
        <f t="shared" si="0"/>
        <v>4.585</v>
      </c>
      <c r="L22" s="435">
        <f t="shared" si="0"/>
        <v>4.585</v>
      </c>
      <c r="M22" s="435">
        <f t="shared" si="0"/>
        <v>4.585</v>
      </c>
      <c r="N22" s="435">
        <f t="shared" si="0"/>
        <v>4.585</v>
      </c>
      <c r="O22" s="435">
        <f t="shared" si="0"/>
        <v>4.585</v>
      </c>
      <c r="P22" s="435">
        <f t="shared" si="0"/>
        <v>4.585</v>
      </c>
      <c r="Q22" s="435">
        <f t="shared" si="0"/>
        <v>4.585</v>
      </c>
      <c r="R22" s="435">
        <f t="shared" si="0"/>
        <v>4.585</v>
      </c>
      <c r="S22" s="435">
        <f t="shared" si="0"/>
        <v>4.585</v>
      </c>
      <c r="T22" s="435">
        <f t="shared" si="0"/>
        <v>4.585</v>
      </c>
      <c r="U22" s="435">
        <f t="shared" si="0"/>
        <v>4.585</v>
      </c>
      <c r="V22" s="435">
        <f t="shared" ref="V22" si="1">U22</f>
        <v>4.585</v>
      </c>
      <c r="W22" s="435">
        <f t="shared" ref="W22:AK24" si="2">V22</f>
        <v>4.585</v>
      </c>
      <c r="X22" s="435">
        <f t="shared" si="2"/>
        <v>4.585</v>
      </c>
      <c r="Y22" s="435">
        <f t="shared" si="2"/>
        <v>4.585</v>
      </c>
      <c r="Z22" s="435">
        <f t="shared" si="2"/>
        <v>4.585</v>
      </c>
      <c r="AA22" s="435">
        <f t="shared" si="2"/>
        <v>4.585</v>
      </c>
      <c r="AB22" s="435">
        <f t="shared" si="2"/>
        <v>4.585</v>
      </c>
      <c r="AC22" s="435">
        <f t="shared" si="2"/>
        <v>4.585</v>
      </c>
      <c r="AD22" s="435">
        <f t="shared" si="2"/>
        <v>4.585</v>
      </c>
      <c r="AE22" s="435">
        <f t="shared" si="2"/>
        <v>4.585</v>
      </c>
      <c r="AF22" s="435">
        <f t="shared" si="2"/>
        <v>4.585</v>
      </c>
      <c r="AG22" s="435">
        <f t="shared" si="2"/>
        <v>4.585</v>
      </c>
      <c r="AH22" s="435">
        <f t="shared" si="2"/>
        <v>4.585</v>
      </c>
      <c r="AI22" s="435">
        <f t="shared" si="2"/>
        <v>4.585</v>
      </c>
      <c r="AJ22" s="435">
        <f t="shared" si="2"/>
        <v>4.585</v>
      </c>
      <c r="AK22" s="435">
        <f t="shared" si="2"/>
        <v>4.585</v>
      </c>
      <c r="AL22" s="435">
        <f t="shared" ref="AL22:AR24" si="3">AK22</f>
        <v>4.585</v>
      </c>
      <c r="AM22" s="435">
        <f t="shared" si="3"/>
        <v>4.585</v>
      </c>
      <c r="AN22" s="435">
        <f t="shared" si="3"/>
        <v>4.585</v>
      </c>
      <c r="AO22" s="435">
        <f t="shared" si="3"/>
        <v>4.585</v>
      </c>
      <c r="AP22" s="435">
        <f t="shared" si="3"/>
        <v>4.585</v>
      </c>
      <c r="AQ22" s="435">
        <f t="shared" si="3"/>
        <v>4.585</v>
      </c>
      <c r="AR22" s="435">
        <f t="shared" si="3"/>
        <v>4.585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3:104" ht="15.65" customHeight="1" x14ac:dyDescent="0.25">
      <c r="C23" s="51"/>
      <c r="D23" s="471" t="s">
        <v>446</v>
      </c>
      <c r="E23" s="473">
        <v>3.19</v>
      </c>
      <c r="F23" s="435">
        <f t="shared" ref="F23:V24" si="4">E23</f>
        <v>3.19</v>
      </c>
      <c r="G23" s="435">
        <f t="shared" si="4"/>
        <v>3.19</v>
      </c>
      <c r="H23" s="435">
        <f t="shared" si="4"/>
        <v>3.19</v>
      </c>
      <c r="I23" s="435">
        <f t="shared" si="4"/>
        <v>3.19</v>
      </c>
      <c r="J23" s="435">
        <f t="shared" si="4"/>
        <v>3.19</v>
      </c>
      <c r="K23" s="435">
        <f t="shared" si="4"/>
        <v>3.19</v>
      </c>
      <c r="L23" s="435">
        <f t="shared" si="4"/>
        <v>3.19</v>
      </c>
      <c r="M23" s="435">
        <f t="shared" si="4"/>
        <v>3.19</v>
      </c>
      <c r="N23" s="435">
        <f t="shared" si="4"/>
        <v>3.19</v>
      </c>
      <c r="O23" s="435">
        <f t="shared" si="4"/>
        <v>3.19</v>
      </c>
      <c r="P23" s="435">
        <f t="shared" si="4"/>
        <v>3.19</v>
      </c>
      <c r="Q23" s="435">
        <f t="shared" si="4"/>
        <v>3.19</v>
      </c>
      <c r="R23" s="435">
        <f t="shared" si="4"/>
        <v>3.19</v>
      </c>
      <c r="S23" s="435">
        <f t="shared" si="4"/>
        <v>3.19</v>
      </c>
      <c r="T23" s="435">
        <f t="shared" si="4"/>
        <v>3.19</v>
      </c>
      <c r="U23" s="435">
        <f t="shared" si="4"/>
        <v>3.19</v>
      </c>
      <c r="V23" s="435">
        <f t="shared" si="4"/>
        <v>3.19</v>
      </c>
      <c r="W23" s="435">
        <f t="shared" si="2"/>
        <v>3.19</v>
      </c>
      <c r="X23" s="435">
        <f t="shared" si="2"/>
        <v>3.19</v>
      </c>
      <c r="Y23" s="435">
        <f t="shared" si="2"/>
        <v>3.19</v>
      </c>
      <c r="Z23" s="435">
        <f t="shared" si="2"/>
        <v>3.19</v>
      </c>
      <c r="AA23" s="435">
        <f t="shared" si="2"/>
        <v>3.19</v>
      </c>
      <c r="AB23" s="435">
        <f t="shared" si="2"/>
        <v>3.19</v>
      </c>
      <c r="AC23" s="435">
        <f t="shared" si="2"/>
        <v>3.19</v>
      </c>
      <c r="AD23" s="435">
        <f t="shared" si="2"/>
        <v>3.19</v>
      </c>
      <c r="AE23" s="435">
        <f t="shared" si="2"/>
        <v>3.19</v>
      </c>
      <c r="AF23" s="435">
        <f t="shared" si="2"/>
        <v>3.19</v>
      </c>
      <c r="AG23" s="435">
        <f t="shared" si="2"/>
        <v>3.19</v>
      </c>
      <c r="AH23" s="435">
        <f t="shared" si="2"/>
        <v>3.19</v>
      </c>
      <c r="AI23" s="435">
        <f t="shared" si="2"/>
        <v>3.19</v>
      </c>
      <c r="AJ23" s="435">
        <f t="shared" si="2"/>
        <v>3.19</v>
      </c>
      <c r="AK23" s="435">
        <f t="shared" si="2"/>
        <v>3.19</v>
      </c>
      <c r="AL23" s="435">
        <f t="shared" si="3"/>
        <v>3.19</v>
      </c>
      <c r="AM23" s="435">
        <f t="shared" si="3"/>
        <v>3.19</v>
      </c>
      <c r="AN23" s="435">
        <f t="shared" si="3"/>
        <v>3.19</v>
      </c>
      <c r="AO23" s="435">
        <f t="shared" si="3"/>
        <v>3.19</v>
      </c>
      <c r="AP23" s="435">
        <f t="shared" si="3"/>
        <v>3.19</v>
      </c>
      <c r="AQ23" s="435">
        <f t="shared" si="3"/>
        <v>3.19</v>
      </c>
      <c r="AR23" s="435">
        <f t="shared" si="3"/>
        <v>3.19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3:104" ht="14" customHeight="1" x14ac:dyDescent="0.25">
      <c r="D24" s="471" t="s">
        <v>447</v>
      </c>
      <c r="E24" s="473">
        <v>24</v>
      </c>
      <c r="F24" s="473">
        <f t="shared" si="4"/>
        <v>24</v>
      </c>
      <c r="G24" s="473">
        <f t="shared" si="4"/>
        <v>24</v>
      </c>
      <c r="H24" s="473">
        <f t="shared" si="4"/>
        <v>24</v>
      </c>
      <c r="I24" s="473">
        <f t="shared" si="4"/>
        <v>24</v>
      </c>
      <c r="J24" s="473">
        <f t="shared" si="4"/>
        <v>24</v>
      </c>
      <c r="K24" s="473">
        <f t="shared" si="4"/>
        <v>24</v>
      </c>
      <c r="L24" s="473">
        <f t="shared" si="4"/>
        <v>24</v>
      </c>
      <c r="M24" s="473">
        <f t="shared" si="4"/>
        <v>24</v>
      </c>
      <c r="N24" s="473">
        <f t="shared" si="4"/>
        <v>24</v>
      </c>
      <c r="O24" s="473">
        <f t="shared" si="4"/>
        <v>24</v>
      </c>
      <c r="P24" s="473">
        <f t="shared" si="4"/>
        <v>24</v>
      </c>
      <c r="Q24" s="473">
        <f t="shared" si="4"/>
        <v>24</v>
      </c>
      <c r="R24" s="473">
        <f t="shared" si="4"/>
        <v>24</v>
      </c>
      <c r="S24" s="473">
        <f t="shared" si="4"/>
        <v>24</v>
      </c>
      <c r="T24" s="473">
        <f t="shared" si="4"/>
        <v>24</v>
      </c>
      <c r="U24" s="473">
        <f t="shared" si="4"/>
        <v>24</v>
      </c>
      <c r="V24" s="473">
        <f t="shared" si="4"/>
        <v>24</v>
      </c>
      <c r="W24" s="473">
        <f t="shared" si="2"/>
        <v>24</v>
      </c>
      <c r="X24" s="473">
        <f t="shared" si="2"/>
        <v>24</v>
      </c>
      <c r="Y24" s="473">
        <f t="shared" si="2"/>
        <v>24</v>
      </c>
      <c r="Z24" s="473">
        <f t="shared" si="2"/>
        <v>24</v>
      </c>
      <c r="AA24" s="473">
        <f t="shared" si="2"/>
        <v>24</v>
      </c>
      <c r="AB24" s="473">
        <f t="shared" si="2"/>
        <v>24</v>
      </c>
      <c r="AC24" s="473">
        <f t="shared" si="2"/>
        <v>24</v>
      </c>
      <c r="AD24" s="473">
        <f t="shared" si="2"/>
        <v>24</v>
      </c>
      <c r="AE24" s="473">
        <f t="shared" si="2"/>
        <v>24</v>
      </c>
      <c r="AF24" s="473">
        <f t="shared" si="2"/>
        <v>24</v>
      </c>
      <c r="AG24" s="473">
        <f t="shared" si="2"/>
        <v>24</v>
      </c>
      <c r="AH24" s="473">
        <f t="shared" si="2"/>
        <v>24</v>
      </c>
      <c r="AI24" s="473">
        <f t="shared" si="2"/>
        <v>24</v>
      </c>
      <c r="AJ24" s="473">
        <f t="shared" si="2"/>
        <v>24</v>
      </c>
      <c r="AK24" s="473">
        <f t="shared" si="2"/>
        <v>24</v>
      </c>
      <c r="AL24" s="473">
        <f t="shared" si="3"/>
        <v>24</v>
      </c>
      <c r="AM24" s="473">
        <f t="shared" si="3"/>
        <v>24</v>
      </c>
      <c r="AN24" s="473">
        <f t="shared" si="3"/>
        <v>24</v>
      </c>
      <c r="AO24" s="473">
        <f t="shared" si="3"/>
        <v>24</v>
      </c>
      <c r="AP24" s="473">
        <f t="shared" si="3"/>
        <v>24</v>
      </c>
      <c r="AQ24" s="473">
        <f t="shared" si="3"/>
        <v>24</v>
      </c>
      <c r="AR24" s="473">
        <f t="shared" si="3"/>
        <v>24</v>
      </c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25">
      <c r="C25" s="43">
        <v>1.1200000000000001</v>
      </c>
      <c r="D25" s="636" t="s">
        <v>135</v>
      </c>
      <c r="E25" s="473">
        <v>0</v>
      </c>
      <c r="F25" s="473">
        <f t="shared" ref="F25:V25" si="5">E25</f>
        <v>0</v>
      </c>
      <c r="G25" s="473">
        <f t="shared" si="5"/>
        <v>0</v>
      </c>
      <c r="H25" s="473">
        <f t="shared" si="5"/>
        <v>0</v>
      </c>
      <c r="I25" s="473">
        <f t="shared" si="5"/>
        <v>0</v>
      </c>
      <c r="J25" s="473">
        <f t="shared" si="5"/>
        <v>0</v>
      </c>
      <c r="K25" s="473">
        <f t="shared" si="5"/>
        <v>0</v>
      </c>
      <c r="L25" s="473">
        <f t="shared" si="5"/>
        <v>0</v>
      </c>
      <c r="M25" s="473">
        <f t="shared" si="5"/>
        <v>0</v>
      </c>
      <c r="N25" s="473">
        <f t="shared" si="5"/>
        <v>0</v>
      </c>
      <c r="O25" s="473">
        <f t="shared" si="5"/>
        <v>0</v>
      </c>
      <c r="P25" s="473">
        <f t="shared" si="5"/>
        <v>0</v>
      </c>
      <c r="Q25" s="473">
        <f t="shared" si="5"/>
        <v>0</v>
      </c>
      <c r="R25" s="473">
        <f t="shared" si="5"/>
        <v>0</v>
      </c>
      <c r="S25" s="473">
        <f t="shared" si="5"/>
        <v>0</v>
      </c>
      <c r="T25" s="473">
        <f t="shared" si="5"/>
        <v>0</v>
      </c>
      <c r="U25" s="473">
        <f t="shared" si="5"/>
        <v>0</v>
      </c>
      <c r="V25" s="473">
        <f t="shared" si="5"/>
        <v>0</v>
      </c>
      <c r="W25" s="121">
        <f t="shared" ref="W25:BR25" si="6">V25</f>
        <v>0</v>
      </c>
      <c r="X25" s="121">
        <f t="shared" si="6"/>
        <v>0</v>
      </c>
      <c r="Y25" s="121">
        <f t="shared" si="6"/>
        <v>0</v>
      </c>
      <c r="Z25" s="121">
        <f t="shared" si="6"/>
        <v>0</v>
      </c>
      <c r="AA25" s="121">
        <f t="shared" si="6"/>
        <v>0</v>
      </c>
      <c r="AB25" s="121">
        <f t="shared" si="6"/>
        <v>0</v>
      </c>
      <c r="AC25" s="121">
        <f t="shared" si="6"/>
        <v>0</v>
      </c>
      <c r="AD25" s="121">
        <f t="shared" si="6"/>
        <v>0</v>
      </c>
      <c r="AE25" s="121">
        <f t="shared" si="6"/>
        <v>0</v>
      </c>
      <c r="AF25" s="121">
        <f t="shared" si="6"/>
        <v>0</v>
      </c>
      <c r="AG25" s="121">
        <f t="shared" si="6"/>
        <v>0</v>
      </c>
      <c r="AH25" s="121">
        <f t="shared" si="6"/>
        <v>0</v>
      </c>
      <c r="AI25" s="121">
        <f t="shared" si="6"/>
        <v>0</v>
      </c>
      <c r="AJ25" s="121">
        <f t="shared" si="6"/>
        <v>0</v>
      </c>
      <c r="AK25" s="121">
        <f t="shared" si="6"/>
        <v>0</v>
      </c>
      <c r="AL25" s="121">
        <f t="shared" si="6"/>
        <v>0</v>
      </c>
      <c r="AM25" s="121">
        <f t="shared" si="6"/>
        <v>0</v>
      </c>
      <c r="AN25" s="121">
        <f t="shared" si="6"/>
        <v>0</v>
      </c>
      <c r="AO25" s="121">
        <f t="shared" si="6"/>
        <v>0</v>
      </c>
      <c r="AP25" s="121">
        <f t="shared" si="6"/>
        <v>0</v>
      </c>
      <c r="AQ25" s="121">
        <f t="shared" si="6"/>
        <v>0</v>
      </c>
      <c r="AR25" s="121">
        <f t="shared" si="6"/>
        <v>0</v>
      </c>
      <c r="AS25" s="121">
        <f t="shared" si="6"/>
        <v>0</v>
      </c>
      <c r="AT25" s="121">
        <f t="shared" si="6"/>
        <v>0</v>
      </c>
      <c r="AU25" s="121">
        <f t="shared" si="6"/>
        <v>0</v>
      </c>
      <c r="AV25" s="121">
        <f t="shared" si="6"/>
        <v>0</v>
      </c>
      <c r="AW25" s="121">
        <f t="shared" si="6"/>
        <v>0</v>
      </c>
      <c r="AX25" s="121">
        <f t="shared" si="6"/>
        <v>0</v>
      </c>
      <c r="AY25" s="121">
        <f t="shared" si="6"/>
        <v>0</v>
      </c>
      <c r="AZ25" s="121">
        <f t="shared" si="6"/>
        <v>0</v>
      </c>
      <c r="BA25" s="121">
        <f t="shared" si="6"/>
        <v>0</v>
      </c>
      <c r="BB25" s="121">
        <f t="shared" si="6"/>
        <v>0</v>
      </c>
      <c r="BC25" s="121">
        <f t="shared" si="6"/>
        <v>0</v>
      </c>
      <c r="BD25" s="121">
        <f t="shared" si="6"/>
        <v>0</v>
      </c>
      <c r="BE25" s="121">
        <f t="shared" si="6"/>
        <v>0</v>
      </c>
      <c r="BF25" s="121">
        <f t="shared" si="6"/>
        <v>0</v>
      </c>
      <c r="BG25" s="121">
        <f t="shared" si="6"/>
        <v>0</v>
      </c>
      <c r="BH25" s="121">
        <f t="shared" si="6"/>
        <v>0</v>
      </c>
      <c r="BI25" s="121">
        <f t="shared" si="6"/>
        <v>0</v>
      </c>
      <c r="BJ25" s="121">
        <f t="shared" si="6"/>
        <v>0</v>
      </c>
      <c r="BK25" s="121">
        <f t="shared" si="6"/>
        <v>0</v>
      </c>
      <c r="BL25" s="121">
        <f t="shared" si="6"/>
        <v>0</v>
      </c>
      <c r="BM25" s="121">
        <f t="shared" si="6"/>
        <v>0</v>
      </c>
      <c r="BN25" s="121">
        <f t="shared" si="6"/>
        <v>0</v>
      </c>
      <c r="BO25" s="121">
        <f t="shared" si="6"/>
        <v>0</v>
      </c>
      <c r="BP25" s="121">
        <f t="shared" si="6"/>
        <v>0</v>
      </c>
      <c r="BQ25" s="121">
        <f t="shared" si="6"/>
        <v>0</v>
      </c>
      <c r="BR25" s="121">
        <f t="shared" si="6"/>
        <v>0</v>
      </c>
      <c r="BS25" s="121">
        <f t="shared" ref="BS25:CZ25" si="7">BR25</f>
        <v>0</v>
      </c>
      <c r="BT25" s="121">
        <f t="shared" si="7"/>
        <v>0</v>
      </c>
      <c r="BU25" s="121">
        <f t="shared" si="7"/>
        <v>0</v>
      </c>
      <c r="BV25" s="121">
        <f t="shared" si="7"/>
        <v>0</v>
      </c>
      <c r="BW25" s="121">
        <f t="shared" si="7"/>
        <v>0</v>
      </c>
      <c r="BX25" s="121">
        <f t="shared" si="7"/>
        <v>0</v>
      </c>
      <c r="BY25" s="121">
        <f t="shared" si="7"/>
        <v>0</v>
      </c>
      <c r="BZ25" s="121">
        <f t="shared" si="7"/>
        <v>0</v>
      </c>
      <c r="CA25" s="121">
        <f t="shared" si="7"/>
        <v>0</v>
      </c>
      <c r="CB25" s="121">
        <f t="shared" si="7"/>
        <v>0</v>
      </c>
      <c r="CC25" s="121">
        <f t="shared" si="7"/>
        <v>0</v>
      </c>
      <c r="CD25" s="121">
        <f t="shared" si="7"/>
        <v>0</v>
      </c>
      <c r="CE25" s="121">
        <f t="shared" si="7"/>
        <v>0</v>
      </c>
      <c r="CF25" s="121">
        <f t="shared" si="7"/>
        <v>0</v>
      </c>
      <c r="CG25" s="121">
        <f t="shared" si="7"/>
        <v>0</v>
      </c>
      <c r="CH25" s="121">
        <f t="shared" si="7"/>
        <v>0</v>
      </c>
      <c r="CI25" s="121">
        <f t="shared" si="7"/>
        <v>0</v>
      </c>
      <c r="CJ25" s="121">
        <f t="shared" si="7"/>
        <v>0</v>
      </c>
      <c r="CK25" s="121">
        <f t="shared" si="7"/>
        <v>0</v>
      </c>
      <c r="CL25" s="121">
        <f t="shared" si="7"/>
        <v>0</v>
      </c>
      <c r="CM25" s="121">
        <f t="shared" si="7"/>
        <v>0</v>
      </c>
      <c r="CN25" s="121">
        <f t="shared" si="7"/>
        <v>0</v>
      </c>
      <c r="CO25" s="121">
        <f t="shared" si="7"/>
        <v>0</v>
      </c>
      <c r="CP25" s="121">
        <f t="shared" si="7"/>
        <v>0</v>
      </c>
      <c r="CQ25" s="121">
        <f t="shared" si="7"/>
        <v>0</v>
      </c>
      <c r="CR25" s="121">
        <f t="shared" si="7"/>
        <v>0</v>
      </c>
      <c r="CS25" s="121">
        <f t="shared" si="7"/>
        <v>0</v>
      </c>
      <c r="CT25" s="121">
        <f t="shared" si="7"/>
        <v>0</v>
      </c>
      <c r="CU25" s="121">
        <f t="shared" si="7"/>
        <v>0</v>
      </c>
      <c r="CV25" s="121">
        <f t="shared" si="7"/>
        <v>0</v>
      </c>
      <c r="CW25" s="121">
        <f t="shared" si="7"/>
        <v>0</v>
      </c>
      <c r="CX25" s="121">
        <f t="shared" si="7"/>
        <v>0</v>
      </c>
      <c r="CY25" s="121">
        <f t="shared" si="7"/>
        <v>0</v>
      </c>
      <c r="CZ25" s="121">
        <f t="shared" si="7"/>
        <v>0</v>
      </c>
    </row>
    <row r="26" spans="3:104" ht="13" x14ac:dyDescent="0.3">
      <c r="D26" s="409" t="s">
        <v>211</v>
      </c>
      <c r="E26" s="121">
        <f>Customer!$E$81</f>
        <v>0.7</v>
      </c>
      <c r="F26" s="43">
        <f>Customer!$E$81</f>
        <v>0.7</v>
      </c>
      <c r="G26" s="43">
        <f>Customer!$E$81</f>
        <v>0.7</v>
      </c>
      <c r="H26" s="43">
        <f>Customer!$E$81</f>
        <v>0.7</v>
      </c>
      <c r="I26" s="43">
        <f>Customer!$E$81</f>
        <v>0.7</v>
      </c>
      <c r="J26" s="43">
        <f>Customer!$E$81</f>
        <v>0.7</v>
      </c>
      <c r="K26" s="43">
        <f>Customer!$E$81</f>
        <v>0.7</v>
      </c>
      <c r="L26" s="43">
        <f>Customer!$E$81</f>
        <v>0.7</v>
      </c>
      <c r="M26" s="43">
        <f>Customer!$E$81</f>
        <v>0.7</v>
      </c>
      <c r="N26" s="43">
        <f>Customer!$E$81</f>
        <v>0.7</v>
      </c>
      <c r="O26" s="43">
        <f>Customer!$E$81</f>
        <v>0.7</v>
      </c>
      <c r="P26" s="43">
        <f>Customer!$E$81</f>
        <v>0.7</v>
      </c>
      <c r="Q26" s="43">
        <f>Customer!$E$81</f>
        <v>0.7</v>
      </c>
      <c r="R26" s="43">
        <f>Customer!$E$81</f>
        <v>0.7</v>
      </c>
      <c r="S26" s="43">
        <f>Customer!$E$81</f>
        <v>0.7</v>
      </c>
      <c r="T26" s="43">
        <f>Customer!$E$81</f>
        <v>0.7</v>
      </c>
      <c r="U26" s="43">
        <f>Customer!$E$81</f>
        <v>0.7</v>
      </c>
      <c r="V26" s="43">
        <f>Customer!$E$81</f>
        <v>0.7</v>
      </c>
      <c r="CZ26" s="223"/>
    </row>
    <row r="27" spans="3:104" ht="13" x14ac:dyDescent="0.3">
      <c r="D27" s="409" t="s">
        <v>378</v>
      </c>
      <c r="E27" s="121">
        <f>Customer!E55/8/24*1000</f>
        <v>6.0000000000000009</v>
      </c>
      <c r="F27" s="121">
        <f t="shared" ref="F27:U29" si="8">E27</f>
        <v>6.0000000000000009</v>
      </c>
      <c r="G27" s="121">
        <f t="shared" si="8"/>
        <v>6.0000000000000009</v>
      </c>
      <c r="H27" s="121">
        <f t="shared" si="8"/>
        <v>6.0000000000000009</v>
      </c>
      <c r="I27" s="121">
        <f t="shared" si="8"/>
        <v>6.0000000000000009</v>
      </c>
      <c r="J27" s="121">
        <f>I27</f>
        <v>6.0000000000000009</v>
      </c>
      <c r="K27" s="121">
        <f t="shared" si="8"/>
        <v>6.0000000000000009</v>
      </c>
      <c r="L27" s="121">
        <f t="shared" si="8"/>
        <v>6.0000000000000009</v>
      </c>
      <c r="M27" s="121">
        <f t="shared" si="8"/>
        <v>6.0000000000000009</v>
      </c>
      <c r="N27" s="121">
        <f t="shared" si="8"/>
        <v>6.0000000000000009</v>
      </c>
      <c r="O27" s="121">
        <f t="shared" si="8"/>
        <v>6.0000000000000009</v>
      </c>
      <c r="P27" s="121">
        <f t="shared" si="8"/>
        <v>6.0000000000000009</v>
      </c>
      <c r="Q27" s="121">
        <f t="shared" si="8"/>
        <v>6.0000000000000009</v>
      </c>
      <c r="R27" s="121">
        <f t="shared" si="8"/>
        <v>6.0000000000000009</v>
      </c>
      <c r="S27" s="121">
        <f t="shared" si="8"/>
        <v>6.0000000000000009</v>
      </c>
      <c r="T27" s="121">
        <f t="shared" si="8"/>
        <v>6.0000000000000009</v>
      </c>
      <c r="U27" s="121">
        <f t="shared" si="8"/>
        <v>6.0000000000000009</v>
      </c>
      <c r="V27" s="121">
        <f t="shared" ref="V27:AR29" si="9">U27</f>
        <v>6.0000000000000009</v>
      </c>
      <c r="W27" s="121">
        <f t="shared" si="9"/>
        <v>6.0000000000000009</v>
      </c>
      <c r="X27" s="121">
        <f t="shared" si="9"/>
        <v>6.0000000000000009</v>
      </c>
      <c r="Y27" s="121">
        <f t="shared" si="9"/>
        <v>6.0000000000000009</v>
      </c>
      <c r="Z27" s="121">
        <f t="shared" si="9"/>
        <v>6.0000000000000009</v>
      </c>
      <c r="AA27" s="121">
        <f t="shared" si="9"/>
        <v>6.0000000000000009</v>
      </c>
      <c r="AB27" s="121">
        <f t="shared" si="9"/>
        <v>6.0000000000000009</v>
      </c>
      <c r="AC27" s="121">
        <f t="shared" si="9"/>
        <v>6.0000000000000009</v>
      </c>
      <c r="AD27" s="121">
        <f t="shared" si="9"/>
        <v>6.0000000000000009</v>
      </c>
      <c r="AE27" s="121">
        <f t="shared" si="9"/>
        <v>6.0000000000000009</v>
      </c>
      <c r="AF27" s="121">
        <f t="shared" si="9"/>
        <v>6.0000000000000009</v>
      </c>
      <c r="AG27" s="121">
        <f t="shared" si="9"/>
        <v>6.0000000000000009</v>
      </c>
      <c r="AH27" s="121">
        <f t="shared" si="9"/>
        <v>6.0000000000000009</v>
      </c>
      <c r="AI27" s="121">
        <f t="shared" si="9"/>
        <v>6.0000000000000009</v>
      </c>
      <c r="AJ27" s="121">
        <f t="shared" si="9"/>
        <v>6.0000000000000009</v>
      </c>
      <c r="AK27" s="121">
        <f t="shared" si="9"/>
        <v>6.0000000000000009</v>
      </c>
      <c r="AL27" s="121">
        <f t="shared" si="9"/>
        <v>6.0000000000000009</v>
      </c>
      <c r="AM27" s="121">
        <f t="shared" si="9"/>
        <v>6.0000000000000009</v>
      </c>
      <c r="AN27" s="121">
        <f t="shared" si="9"/>
        <v>6.0000000000000009</v>
      </c>
      <c r="AO27" s="121">
        <f t="shared" si="9"/>
        <v>6.0000000000000009</v>
      </c>
      <c r="AP27" s="121">
        <f t="shared" si="9"/>
        <v>6.0000000000000009</v>
      </c>
      <c r="AQ27" s="121">
        <f t="shared" si="9"/>
        <v>6.0000000000000009</v>
      </c>
      <c r="AR27" s="121">
        <f t="shared" si="9"/>
        <v>6.0000000000000009</v>
      </c>
      <c r="CZ27" s="223"/>
    </row>
    <row r="28" spans="3:104" ht="13" x14ac:dyDescent="0.3">
      <c r="D28" s="409" t="s">
        <v>212</v>
      </c>
      <c r="E28" s="121">
        <f>Customer!E66</f>
        <v>9</v>
      </c>
      <c r="F28" s="43">
        <f t="shared" si="8"/>
        <v>9</v>
      </c>
      <c r="G28" s="43">
        <f t="shared" si="8"/>
        <v>9</v>
      </c>
      <c r="H28" s="43">
        <f t="shared" si="8"/>
        <v>9</v>
      </c>
      <c r="I28" s="43">
        <f t="shared" si="8"/>
        <v>9</v>
      </c>
      <c r="J28" s="43">
        <f>I28</f>
        <v>9</v>
      </c>
      <c r="K28" s="43">
        <f t="shared" si="8"/>
        <v>9</v>
      </c>
      <c r="L28" s="43">
        <f t="shared" si="8"/>
        <v>9</v>
      </c>
      <c r="M28" s="43">
        <f t="shared" si="8"/>
        <v>9</v>
      </c>
      <c r="N28" s="43">
        <f t="shared" si="8"/>
        <v>9</v>
      </c>
      <c r="O28" s="43">
        <f>Customer!E71</f>
        <v>4.2</v>
      </c>
      <c r="P28" s="43">
        <f>O28</f>
        <v>4.2</v>
      </c>
      <c r="Q28" s="43">
        <f t="shared" si="8"/>
        <v>4.2</v>
      </c>
      <c r="R28" s="43">
        <f t="shared" si="8"/>
        <v>4.2</v>
      </c>
      <c r="S28" s="43">
        <f t="shared" si="8"/>
        <v>4.2</v>
      </c>
      <c r="T28" s="43">
        <f t="shared" si="8"/>
        <v>4.2</v>
      </c>
      <c r="U28" s="43">
        <f t="shared" si="8"/>
        <v>4.2</v>
      </c>
      <c r="V28" s="43">
        <f t="shared" si="9"/>
        <v>4.2</v>
      </c>
      <c r="CZ28" s="223"/>
    </row>
    <row r="29" spans="3:104" x14ac:dyDescent="0.25">
      <c r="D29" s="409" t="s">
        <v>210</v>
      </c>
      <c r="E29" s="121">
        <f>Customer!E24</f>
        <v>7.4999999999999997E-2</v>
      </c>
      <c r="F29" s="43">
        <f t="shared" si="8"/>
        <v>7.4999999999999997E-2</v>
      </c>
      <c r="G29" s="43">
        <f t="shared" si="8"/>
        <v>7.4999999999999997E-2</v>
      </c>
      <c r="H29" s="43">
        <f t="shared" si="8"/>
        <v>7.4999999999999997E-2</v>
      </c>
      <c r="I29" s="43">
        <f t="shared" si="8"/>
        <v>7.4999999999999997E-2</v>
      </c>
      <c r="J29" s="43">
        <f>I29</f>
        <v>7.4999999999999997E-2</v>
      </c>
      <c r="K29" s="43">
        <f t="shared" si="8"/>
        <v>7.4999999999999997E-2</v>
      </c>
      <c r="L29" s="43">
        <f t="shared" si="8"/>
        <v>7.4999999999999997E-2</v>
      </c>
      <c r="M29" s="43">
        <f t="shared" si="8"/>
        <v>7.4999999999999997E-2</v>
      </c>
      <c r="N29" s="43">
        <f t="shared" si="8"/>
        <v>7.4999999999999997E-2</v>
      </c>
      <c r="O29" s="43">
        <f t="shared" si="8"/>
        <v>7.4999999999999997E-2</v>
      </c>
      <c r="P29" s="43">
        <f t="shared" si="8"/>
        <v>7.4999999999999997E-2</v>
      </c>
      <c r="Q29" s="43">
        <f t="shared" si="8"/>
        <v>7.4999999999999997E-2</v>
      </c>
      <c r="R29" s="43">
        <f t="shared" si="8"/>
        <v>7.4999999999999997E-2</v>
      </c>
      <c r="S29" s="43">
        <f t="shared" si="8"/>
        <v>7.4999999999999997E-2</v>
      </c>
      <c r="T29" s="43">
        <f t="shared" si="8"/>
        <v>7.4999999999999997E-2</v>
      </c>
      <c r="U29" s="43">
        <f t="shared" si="8"/>
        <v>7.4999999999999997E-2</v>
      </c>
      <c r="V29" s="43">
        <f t="shared" si="9"/>
        <v>7.4999999999999997E-2</v>
      </c>
      <c r="W29" s="43">
        <f t="shared" si="9"/>
        <v>7.4999999999999997E-2</v>
      </c>
      <c r="X29" s="43">
        <f t="shared" si="9"/>
        <v>7.4999999999999997E-2</v>
      </c>
      <c r="Y29" s="43">
        <f t="shared" si="9"/>
        <v>7.4999999999999997E-2</v>
      </c>
      <c r="Z29" s="43">
        <f t="shared" si="9"/>
        <v>7.4999999999999997E-2</v>
      </c>
      <c r="AA29" s="43">
        <f t="shared" si="9"/>
        <v>7.4999999999999997E-2</v>
      </c>
      <c r="AB29" s="43">
        <f t="shared" si="9"/>
        <v>7.4999999999999997E-2</v>
      </c>
      <c r="AC29" s="43">
        <f t="shared" si="9"/>
        <v>7.4999999999999997E-2</v>
      </c>
      <c r="AD29" s="43">
        <f t="shared" si="9"/>
        <v>7.4999999999999997E-2</v>
      </c>
      <c r="AE29" s="43">
        <f t="shared" si="9"/>
        <v>7.4999999999999997E-2</v>
      </c>
      <c r="AF29" s="43">
        <f t="shared" si="9"/>
        <v>7.4999999999999997E-2</v>
      </c>
      <c r="AG29" s="43">
        <f t="shared" si="9"/>
        <v>7.4999999999999997E-2</v>
      </c>
      <c r="AH29" s="43">
        <f t="shared" si="9"/>
        <v>7.4999999999999997E-2</v>
      </c>
      <c r="AI29" s="43">
        <f t="shared" si="9"/>
        <v>7.4999999999999997E-2</v>
      </c>
      <c r="AJ29" s="43">
        <f t="shared" si="9"/>
        <v>7.4999999999999997E-2</v>
      </c>
      <c r="AK29" s="43">
        <f t="shared" si="9"/>
        <v>7.4999999999999997E-2</v>
      </c>
      <c r="AL29" s="43">
        <f t="shared" si="9"/>
        <v>7.4999999999999997E-2</v>
      </c>
      <c r="AM29" s="43">
        <f t="shared" si="9"/>
        <v>7.4999999999999997E-2</v>
      </c>
      <c r="AN29" s="43">
        <f t="shared" si="9"/>
        <v>7.4999999999999997E-2</v>
      </c>
      <c r="AO29" s="43">
        <f t="shared" si="9"/>
        <v>7.4999999999999997E-2</v>
      </c>
      <c r="AP29" s="43">
        <f t="shared" si="9"/>
        <v>7.4999999999999997E-2</v>
      </c>
      <c r="AQ29" s="43">
        <f t="shared" si="9"/>
        <v>7.4999999999999997E-2</v>
      </c>
      <c r="AR29" s="43">
        <f t="shared" si="9"/>
        <v>7.4999999999999997E-2</v>
      </c>
      <c r="AS29" s="43">
        <f t="shared" ref="AS29:CZ29" si="10">AR29</f>
        <v>7.4999999999999997E-2</v>
      </c>
      <c r="AT29" s="43">
        <f t="shared" si="10"/>
        <v>7.4999999999999997E-2</v>
      </c>
      <c r="AU29" s="43">
        <f t="shared" si="10"/>
        <v>7.4999999999999997E-2</v>
      </c>
      <c r="AV29" s="43">
        <f t="shared" si="10"/>
        <v>7.4999999999999997E-2</v>
      </c>
      <c r="AW29" s="43">
        <f t="shared" si="10"/>
        <v>7.4999999999999997E-2</v>
      </c>
      <c r="AX29" s="43">
        <f t="shared" si="10"/>
        <v>7.4999999999999997E-2</v>
      </c>
      <c r="AY29" s="43">
        <f t="shared" si="10"/>
        <v>7.4999999999999997E-2</v>
      </c>
      <c r="AZ29" s="43">
        <f t="shared" si="10"/>
        <v>7.4999999999999997E-2</v>
      </c>
      <c r="BA29" s="43">
        <f t="shared" si="10"/>
        <v>7.4999999999999997E-2</v>
      </c>
      <c r="BB29" s="43">
        <f t="shared" si="10"/>
        <v>7.4999999999999997E-2</v>
      </c>
      <c r="BC29" s="43">
        <f t="shared" si="10"/>
        <v>7.4999999999999997E-2</v>
      </c>
      <c r="BD29" s="43">
        <f t="shared" si="10"/>
        <v>7.4999999999999997E-2</v>
      </c>
      <c r="BE29" s="43">
        <f t="shared" si="10"/>
        <v>7.4999999999999997E-2</v>
      </c>
      <c r="BF29" s="43">
        <f t="shared" si="10"/>
        <v>7.4999999999999997E-2</v>
      </c>
      <c r="BG29" s="43">
        <f t="shared" si="10"/>
        <v>7.4999999999999997E-2</v>
      </c>
      <c r="BH29" s="43">
        <f t="shared" si="10"/>
        <v>7.4999999999999997E-2</v>
      </c>
      <c r="BI29" s="43">
        <f t="shared" si="10"/>
        <v>7.4999999999999997E-2</v>
      </c>
      <c r="BJ29" s="43">
        <f t="shared" si="10"/>
        <v>7.4999999999999997E-2</v>
      </c>
      <c r="BK29" s="43">
        <f t="shared" si="10"/>
        <v>7.4999999999999997E-2</v>
      </c>
      <c r="BL29" s="43">
        <f t="shared" si="10"/>
        <v>7.4999999999999997E-2</v>
      </c>
      <c r="BM29" s="43">
        <f t="shared" si="10"/>
        <v>7.4999999999999997E-2</v>
      </c>
      <c r="BN29" s="43">
        <f t="shared" si="10"/>
        <v>7.4999999999999997E-2</v>
      </c>
      <c r="BO29" s="43">
        <f t="shared" si="10"/>
        <v>7.4999999999999997E-2</v>
      </c>
      <c r="BP29" s="43">
        <f t="shared" si="10"/>
        <v>7.4999999999999997E-2</v>
      </c>
      <c r="BQ29" s="43">
        <f t="shared" si="10"/>
        <v>7.4999999999999997E-2</v>
      </c>
      <c r="BR29" s="43">
        <f t="shared" si="10"/>
        <v>7.4999999999999997E-2</v>
      </c>
      <c r="BS29" s="43">
        <f t="shared" si="10"/>
        <v>7.4999999999999997E-2</v>
      </c>
      <c r="BT29" s="43">
        <f t="shared" si="10"/>
        <v>7.4999999999999997E-2</v>
      </c>
      <c r="BU29" s="43">
        <f t="shared" si="10"/>
        <v>7.4999999999999997E-2</v>
      </c>
      <c r="BV29" s="43">
        <f t="shared" si="10"/>
        <v>7.4999999999999997E-2</v>
      </c>
      <c r="BW29" s="43">
        <f t="shared" si="10"/>
        <v>7.4999999999999997E-2</v>
      </c>
      <c r="BX29" s="43">
        <f t="shared" si="10"/>
        <v>7.4999999999999997E-2</v>
      </c>
      <c r="BY29" s="43">
        <f t="shared" si="10"/>
        <v>7.4999999999999997E-2</v>
      </c>
      <c r="BZ29" s="43">
        <f t="shared" si="10"/>
        <v>7.4999999999999997E-2</v>
      </c>
      <c r="CA29" s="43">
        <f t="shared" si="10"/>
        <v>7.4999999999999997E-2</v>
      </c>
      <c r="CB29" s="43">
        <f t="shared" si="10"/>
        <v>7.4999999999999997E-2</v>
      </c>
      <c r="CC29" s="43">
        <f t="shared" si="10"/>
        <v>7.4999999999999997E-2</v>
      </c>
      <c r="CD29" s="43">
        <f t="shared" si="10"/>
        <v>7.4999999999999997E-2</v>
      </c>
      <c r="CE29" s="43">
        <f t="shared" si="10"/>
        <v>7.4999999999999997E-2</v>
      </c>
      <c r="CF29" s="43">
        <f t="shared" si="10"/>
        <v>7.4999999999999997E-2</v>
      </c>
      <c r="CG29" s="43">
        <f t="shared" si="10"/>
        <v>7.4999999999999997E-2</v>
      </c>
      <c r="CH29" s="43">
        <f t="shared" si="10"/>
        <v>7.4999999999999997E-2</v>
      </c>
      <c r="CI29" s="43">
        <f t="shared" si="10"/>
        <v>7.4999999999999997E-2</v>
      </c>
      <c r="CJ29" s="43">
        <f t="shared" si="10"/>
        <v>7.4999999999999997E-2</v>
      </c>
      <c r="CK29" s="43">
        <f t="shared" si="10"/>
        <v>7.4999999999999997E-2</v>
      </c>
      <c r="CL29" s="43">
        <f t="shared" si="10"/>
        <v>7.4999999999999997E-2</v>
      </c>
      <c r="CM29" s="43">
        <f t="shared" si="10"/>
        <v>7.4999999999999997E-2</v>
      </c>
      <c r="CN29" s="43">
        <f t="shared" si="10"/>
        <v>7.4999999999999997E-2</v>
      </c>
      <c r="CO29" s="43">
        <f t="shared" si="10"/>
        <v>7.4999999999999997E-2</v>
      </c>
      <c r="CP29" s="43">
        <f t="shared" si="10"/>
        <v>7.4999999999999997E-2</v>
      </c>
      <c r="CQ29" s="43">
        <f t="shared" si="10"/>
        <v>7.4999999999999997E-2</v>
      </c>
      <c r="CR29" s="43">
        <f t="shared" si="10"/>
        <v>7.4999999999999997E-2</v>
      </c>
      <c r="CS29" s="43">
        <f t="shared" si="10"/>
        <v>7.4999999999999997E-2</v>
      </c>
      <c r="CT29" s="43">
        <f t="shared" si="10"/>
        <v>7.4999999999999997E-2</v>
      </c>
      <c r="CU29" s="43">
        <f t="shared" si="10"/>
        <v>7.4999999999999997E-2</v>
      </c>
      <c r="CV29" s="43">
        <f t="shared" si="10"/>
        <v>7.4999999999999997E-2</v>
      </c>
      <c r="CW29" s="43">
        <f t="shared" si="10"/>
        <v>7.4999999999999997E-2</v>
      </c>
      <c r="CX29" s="43">
        <f t="shared" si="10"/>
        <v>7.4999999999999997E-2</v>
      </c>
      <c r="CY29" s="43">
        <f t="shared" si="10"/>
        <v>7.4999999999999997E-2</v>
      </c>
      <c r="CZ29" s="43">
        <f t="shared" si="10"/>
        <v>7.4999999999999997E-2</v>
      </c>
    </row>
    <row r="30" spans="3:104" ht="13" x14ac:dyDescent="0.3">
      <c r="D30" s="409" t="s">
        <v>213</v>
      </c>
      <c r="E30" s="121">
        <f>Customer!E96*1000/24</f>
        <v>2.4413888888888891</v>
      </c>
      <c r="F30" s="121">
        <f t="shared" ref="F30:AR30" si="11">$E$30</f>
        <v>2.4413888888888891</v>
      </c>
      <c r="G30" s="121">
        <f t="shared" si="11"/>
        <v>2.4413888888888891</v>
      </c>
      <c r="H30" s="121">
        <f t="shared" si="11"/>
        <v>2.4413888888888891</v>
      </c>
      <c r="I30" s="121">
        <f t="shared" si="11"/>
        <v>2.4413888888888891</v>
      </c>
      <c r="J30" s="121">
        <f t="shared" si="11"/>
        <v>2.4413888888888891</v>
      </c>
      <c r="K30" s="121">
        <f t="shared" si="11"/>
        <v>2.4413888888888891</v>
      </c>
      <c r="L30" s="121">
        <f t="shared" si="11"/>
        <v>2.4413888888888891</v>
      </c>
      <c r="M30" s="121">
        <f t="shared" si="11"/>
        <v>2.4413888888888891</v>
      </c>
      <c r="N30" s="121">
        <f t="shared" si="11"/>
        <v>2.4413888888888891</v>
      </c>
      <c r="O30" s="121">
        <f t="shared" si="11"/>
        <v>2.4413888888888891</v>
      </c>
      <c r="P30" s="121">
        <f t="shared" si="11"/>
        <v>2.4413888888888891</v>
      </c>
      <c r="Q30" s="121">
        <f t="shared" si="11"/>
        <v>2.4413888888888891</v>
      </c>
      <c r="R30" s="121">
        <f t="shared" si="11"/>
        <v>2.4413888888888891</v>
      </c>
      <c r="S30" s="121">
        <f t="shared" si="11"/>
        <v>2.4413888888888891</v>
      </c>
      <c r="T30" s="121">
        <f t="shared" si="11"/>
        <v>2.4413888888888891</v>
      </c>
      <c r="U30" s="121">
        <f t="shared" si="11"/>
        <v>2.4413888888888891</v>
      </c>
      <c r="V30" s="121">
        <f t="shared" si="11"/>
        <v>2.4413888888888891</v>
      </c>
      <c r="W30" s="121">
        <f t="shared" si="11"/>
        <v>2.4413888888888891</v>
      </c>
      <c r="X30" s="121">
        <f t="shared" si="11"/>
        <v>2.4413888888888891</v>
      </c>
      <c r="Y30" s="121">
        <f t="shared" si="11"/>
        <v>2.4413888888888891</v>
      </c>
      <c r="Z30" s="121">
        <f t="shared" si="11"/>
        <v>2.4413888888888891</v>
      </c>
      <c r="AA30" s="121">
        <f t="shared" si="11"/>
        <v>2.4413888888888891</v>
      </c>
      <c r="AB30" s="121">
        <f t="shared" si="11"/>
        <v>2.4413888888888891</v>
      </c>
      <c r="AC30" s="121">
        <f t="shared" si="11"/>
        <v>2.4413888888888891</v>
      </c>
      <c r="AD30" s="121">
        <f t="shared" si="11"/>
        <v>2.4413888888888891</v>
      </c>
      <c r="AE30" s="121">
        <f t="shared" si="11"/>
        <v>2.4413888888888891</v>
      </c>
      <c r="AF30" s="121">
        <f t="shared" si="11"/>
        <v>2.4413888888888891</v>
      </c>
      <c r="AG30" s="121">
        <f t="shared" si="11"/>
        <v>2.4413888888888891</v>
      </c>
      <c r="AH30" s="121">
        <f t="shared" si="11"/>
        <v>2.4413888888888891</v>
      </c>
      <c r="AI30" s="121">
        <f t="shared" si="11"/>
        <v>2.4413888888888891</v>
      </c>
      <c r="AJ30" s="121">
        <f t="shared" si="11"/>
        <v>2.4413888888888891</v>
      </c>
      <c r="AK30" s="121">
        <f t="shared" si="11"/>
        <v>2.4413888888888891</v>
      </c>
      <c r="AL30" s="121">
        <f t="shared" si="11"/>
        <v>2.4413888888888891</v>
      </c>
      <c r="AM30" s="121">
        <f t="shared" si="11"/>
        <v>2.4413888888888891</v>
      </c>
      <c r="AN30" s="121">
        <f t="shared" si="11"/>
        <v>2.4413888888888891</v>
      </c>
      <c r="AO30" s="121">
        <f t="shared" si="11"/>
        <v>2.4413888888888891</v>
      </c>
      <c r="AP30" s="121">
        <f t="shared" si="11"/>
        <v>2.4413888888888891</v>
      </c>
      <c r="AQ30" s="121">
        <f t="shared" si="11"/>
        <v>2.4413888888888891</v>
      </c>
      <c r="AR30" s="217">
        <f t="shared" si="11"/>
        <v>2.4413888888888891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09" t="s">
        <v>214</v>
      </c>
      <c r="E31" s="449">
        <f>'Customer Mode'!L45</f>
        <v>1.708</v>
      </c>
      <c r="F31" s="121">
        <f t="shared" ref="F31:K31" si="12">$E$31</f>
        <v>1.708</v>
      </c>
      <c r="G31" s="121">
        <f t="shared" si="12"/>
        <v>1.708</v>
      </c>
      <c r="H31" s="121">
        <f t="shared" si="12"/>
        <v>1.708</v>
      </c>
      <c r="I31" s="121">
        <f t="shared" si="12"/>
        <v>1.708</v>
      </c>
      <c r="J31" s="121">
        <f t="shared" si="12"/>
        <v>1.708</v>
      </c>
      <c r="K31" s="121">
        <f t="shared" si="12"/>
        <v>1.708</v>
      </c>
      <c r="L31" s="449">
        <f>'Customer Mode'!M45</f>
        <v>1.629</v>
      </c>
      <c r="M31" s="121">
        <f>L31</f>
        <v>1.629</v>
      </c>
      <c r="N31" s="121">
        <f t="shared" ref="N31:AC35" si="13">M31</f>
        <v>1.629</v>
      </c>
      <c r="O31" s="121">
        <f t="shared" si="13"/>
        <v>1.629</v>
      </c>
      <c r="P31" s="121">
        <f t="shared" si="13"/>
        <v>1.629</v>
      </c>
      <c r="Q31" s="121">
        <f t="shared" si="13"/>
        <v>1.629</v>
      </c>
      <c r="R31" s="121">
        <f t="shared" si="13"/>
        <v>1.629</v>
      </c>
      <c r="S31" s="121">
        <f t="shared" si="13"/>
        <v>1.629</v>
      </c>
      <c r="T31" s="121">
        <f t="shared" si="13"/>
        <v>1.629</v>
      </c>
      <c r="U31" s="121">
        <f t="shared" si="13"/>
        <v>1.629</v>
      </c>
      <c r="V31" s="449">
        <f>'Customer Mode'!AC45</f>
        <v>1.4710000000000001</v>
      </c>
      <c r="W31" s="121">
        <f>V31</f>
        <v>1.4710000000000001</v>
      </c>
      <c r="X31" s="121">
        <f t="shared" ref="X31:AR35" si="14">W31</f>
        <v>1.4710000000000001</v>
      </c>
      <c r="Y31" s="121">
        <f t="shared" si="14"/>
        <v>1.4710000000000001</v>
      </c>
      <c r="Z31" s="121">
        <f t="shared" si="14"/>
        <v>1.4710000000000001</v>
      </c>
      <c r="AA31" s="121">
        <f t="shared" si="14"/>
        <v>1.4710000000000001</v>
      </c>
      <c r="AB31" s="121">
        <f t="shared" si="14"/>
        <v>1.4710000000000001</v>
      </c>
      <c r="AC31" s="121">
        <f t="shared" si="14"/>
        <v>1.4710000000000001</v>
      </c>
      <c r="AD31" s="121">
        <f t="shared" si="14"/>
        <v>1.4710000000000001</v>
      </c>
      <c r="AE31" s="121">
        <f t="shared" si="14"/>
        <v>1.4710000000000001</v>
      </c>
      <c r="AF31" s="121">
        <f t="shared" si="14"/>
        <v>1.4710000000000001</v>
      </c>
      <c r="AG31" s="121">
        <f t="shared" si="14"/>
        <v>1.4710000000000001</v>
      </c>
      <c r="AH31" s="121">
        <f t="shared" si="14"/>
        <v>1.4710000000000001</v>
      </c>
      <c r="AI31" s="121">
        <f t="shared" si="14"/>
        <v>1.4710000000000001</v>
      </c>
      <c r="AJ31" s="121">
        <f t="shared" si="14"/>
        <v>1.4710000000000001</v>
      </c>
      <c r="AK31" s="121">
        <f t="shared" si="14"/>
        <v>1.4710000000000001</v>
      </c>
      <c r="AL31" s="121">
        <f t="shared" si="14"/>
        <v>1.4710000000000001</v>
      </c>
      <c r="AM31" s="121">
        <f t="shared" si="14"/>
        <v>1.4710000000000001</v>
      </c>
      <c r="AN31" s="121">
        <f t="shared" si="14"/>
        <v>1.4710000000000001</v>
      </c>
      <c r="AO31" s="121">
        <f t="shared" si="14"/>
        <v>1.4710000000000001</v>
      </c>
      <c r="AP31" s="121">
        <f t="shared" si="14"/>
        <v>1.4710000000000001</v>
      </c>
      <c r="AQ31" s="121">
        <f t="shared" si="14"/>
        <v>1.4710000000000001</v>
      </c>
      <c r="AR31" s="121">
        <f t="shared" si="14"/>
        <v>1.4710000000000001</v>
      </c>
      <c r="CZ31" s="223"/>
    </row>
    <row r="32" spans="3:104" ht="13" x14ac:dyDescent="0.3">
      <c r="D32" s="409" t="s">
        <v>137</v>
      </c>
      <c r="E32" s="121">
        <v>0.2</v>
      </c>
      <c r="F32" s="43">
        <f t="shared" ref="F32:U35" si="15">E32</f>
        <v>0.2</v>
      </c>
      <c r="G32" s="43">
        <f t="shared" si="15"/>
        <v>0.2</v>
      </c>
      <c r="H32" s="43">
        <f t="shared" si="15"/>
        <v>0.2</v>
      </c>
      <c r="I32" s="43">
        <f t="shared" si="15"/>
        <v>0.2</v>
      </c>
      <c r="J32" s="43">
        <f>I32</f>
        <v>0.2</v>
      </c>
      <c r="K32" s="43">
        <f t="shared" si="15"/>
        <v>0.2</v>
      </c>
      <c r="L32" s="43">
        <f t="shared" si="15"/>
        <v>0.2</v>
      </c>
      <c r="M32" s="43">
        <f t="shared" si="15"/>
        <v>0.2</v>
      </c>
      <c r="N32" s="43">
        <f t="shared" si="15"/>
        <v>0.2</v>
      </c>
      <c r="O32" s="43">
        <f t="shared" si="15"/>
        <v>0.2</v>
      </c>
      <c r="P32" s="43">
        <f t="shared" si="15"/>
        <v>0.2</v>
      </c>
      <c r="Q32" s="43">
        <f t="shared" si="13"/>
        <v>0.2</v>
      </c>
      <c r="R32" s="43">
        <f t="shared" si="13"/>
        <v>0.2</v>
      </c>
      <c r="S32" s="43">
        <f t="shared" si="13"/>
        <v>0.2</v>
      </c>
      <c r="T32" s="43">
        <f t="shared" si="13"/>
        <v>0.2</v>
      </c>
      <c r="U32" s="43">
        <f t="shared" si="13"/>
        <v>0.2</v>
      </c>
      <c r="V32" s="43">
        <f t="shared" si="13"/>
        <v>0.2</v>
      </c>
      <c r="W32" s="43">
        <f t="shared" si="13"/>
        <v>0.2</v>
      </c>
      <c r="X32" s="43">
        <f t="shared" si="13"/>
        <v>0.2</v>
      </c>
      <c r="Y32" s="43">
        <f t="shared" si="13"/>
        <v>0.2</v>
      </c>
      <c r="Z32" s="43">
        <f t="shared" si="13"/>
        <v>0.2</v>
      </c>
      <c r="AA32" s="43">
        <f t="shared" si="13"/>
        <v>0.2</v>
      </c>
      <c r="AB32" s="43">
        <f t="shared" si="13"/>
        <v>0.2</v>
      </c>
      <c r="AC32" s="43">
        <f t="shared" si="13"/>
        <v>0.2</v>
      </c>
      <c r="AD32" s="43">
        <f t="shared" si="14"/>
        <v>0.2</v>
      </c>
      <c r="AE32" s="43">
        <f t="shared" si="14"/>
        <v>0.2</v>
      </c>
      <c r="AF32" s="43">
        <f t="shared" si="14"/>
        <v>0.2</v>
      </c>
      <c r="AG32" s="43">
        <f t="shared" si="14"/>
        <v>0.2</v>
      </c>
      <c r="AH32" s="43">
        <f t="shared" si="14"/>
        <v>0.2</v>
      </c>
      <c r="AI32" s="43">
        <f t="shared" si="14"/>
        <v>0.2</v>
      </c>
      <c r="AJ32" s="43">
        <f t="shared" si="14"/>
        <v>0.2</v>
      </c>
      <c r="AK32" s="43">
        <f t="shared" si="14"/>
        <v>0.2</v>
      </c>
      <c r="AL32" s="43">
        <f t="shared" si="14"/>
        <v>0.2</v>
      </c>
      <c r="AM32" s="43">
        <f t="shared" si="14"/>
        <v>0.2</v>
      </c>
      <c r="AN32" s="43">
        <f t="shared" si="14"/>
        <v>0.2</v>
      </c>
      <c r="AO32" s="43">
        <f t="shared" si="14"/>
        <v>0.2</v>
      </c>
      <c r="AP32" s="43">
        <f t="shared" si="14"/>
        <v>0.2</v>
      </c>
      <c r="AQ32" s="43">
        <f t="shared" si="14"/>
        <v>0.2</v>
      </c>
      <c r="AR32" s="43">
        <f t="shared" si="14"/>
        <v>0.2</v>
      </c>
      <c r="CZ32" s="46"/>
    </row>
    <row r="33" spans="2:104" ht="13" x14ac:dyDescent="0.3">
      <c r="D33" s="409" t="s">
        <v>154</v>
      </c>
      <c r="E33" s="430" t="e">
        <f>'Customer Mode'!#REF!/1000</f>
        <v>#REF!</v>
      </c>
      <c r="F33" s="43" t="e">
        <f t="shared" si="15"/>
        <v>#REF!</v>
      </c>
      <c r="G33" s="43" t="e">
        <f t="shared" si="15"/>
        <v>#REF!</v>
      </c>
      <c r="H33" s="43" t="e">
        <f t="shared" si="15"/>
        <v>#REF!</v>
      </c>
      <c r="I33" s="43" t="e">
        <f t="shared" si="15"/>
        <v>#REF!</v>
      </c>
      <c r="J33" s="43" t="e">
        <f>I33</f>
        <v>#REF!</v>
      </c>
      <c r="K33" s="43" t="e">
        <f t="shared" si="15"/>
        <v>#REF!</v>
      </c>
      <c r="L33" s="43" t="e">
        <f t="shared" si="15"/>
        <v>#REF!</v>
      </c>
      <c r="M33" s="43" t="e">
        <f t="shared" si="15"/>
        <v>#REF!</v>
      </c>
      <c r="N33" s="43" t="e">
        <f t="shared" si="15"/>
        <v>#REF!</v>
      </c>
      <c r="O33" s="43" t="e">
        <f t="shared" si="15"/>
        <v>#REF!</v>
      </c>
      <c r="P33" s="43" t="e">
        <f t="shared" si="15"/>
        <v>#REF!</v>
      </c>
      <c r="Q33" s="43" t="e">
        <f t="shared" si="13"/>
        <v>#REF!</v>
      </c>
      <c r="R33" s="43" t="e">
        <f t="shared" si="13"/>
        <v>#REF!</v>
      </c>
      <c r="S33" s="43" t="e">
        <f t="shared" si="13"/>
        <v>#REF!</v>
      </c>
      <c r="T33" s="43" t="e">
        <f t="shared" si="13"/>
        <v>#REF!</v>
      </c>
      <c r="U33" s="43" t="e">
        <f t="shared" si="13"/>
        <v>#REF!</v>
      </c>
      <c r="V33" s="43" t="e">
        <f t="shared" si="13"/>
        <v>#REF!</v>
      </c>
      <c r="W33" s="43" t="e">
        <f t="shared" si="13"/>
        <v>#REF!</v>
      </c>
      <c r="X33" s="43" t="e">
        <f t="shared" si="13"/>
        <v>#REF!</v>
      </c>
      <c r="Y33" s="43" t="e">
        <f t="shared" si="13"/>
        <v>#REF!</v>
      </c>
      <c r="Z33" s="43" t="e">
        <f t="shared" si="13"/>
        <v>#REF!</v>
      </c>
      <c r="AA33" s="43" t="e">
        <f t="shared" si="13"/>
        <v>#REF!</v>
      </c>
      <c r="AB33" s="43" t="e">
        <f t="shared" si="13"/>
        <v>#REF!</v>
      </c>
      <c r="AC33" s="43" t="e">
        <f t="shared" si="13"/>
        <v>#REF!</v>
      </c>
      <c r="AD33" s="43" t="e">
        <f t="shared" si="14"/>
        <v>#REF!</v>
      </c>
      <c r="AE33" s="43" t="e">
        <f t="shared" si="14"/>
        <v>#REF!</v>
      </c>
      <c r="AF33" s="43" t="e">
        <f t="shared" si="14"/>
        <v>#REF!</v>
      </c>
      <c r="AG33" s="43" t="e">
        <f t="shared" si="14"/>
        <v>#REF!</v>
      </c>
      <c r="AH33" s="43" t="e">
        <f t="shared" si="14"/>
        <v>#REF!</v>
      </c>
      <c r="AI33" s="43" t="e">
        <f t="shared" si="14"/>
        <v>#REF!</v>
      </c>
      <c r="AJ33" s="43" t="e">
        <f t="shared" si="14"/>
        <v>#REF!</v>
      </c>
      <c r="AK33" s="43" t="e">
        <f t="shared" si="14"/>
        <v>#REF!</v>
      </c>
      <c r="AL33" s="43" t="e">
        <f t="shared" si="14"/>
        <v>#REF!</v>
      </c>
      <c r="AM33" s="43" t="e">
        <f t="shared" si="14"/>
        <v>#REF!</v>
      </c>
      <c r="AN33" s="43" t="e">
        <f t="shared" si="14"/>
        <v>#REF!</v>
      </c>
      <c r="AO33" s="43" t="e">
        <f t="shared" si="14"/>
        <v>#REF!</v>
      </c>
      <c r="AP33" s="43" t="e">
        <f t="shared" si="14"/>
        <v>#REF!</v>
      </c>
      <c r="AQ33" s="43" t="e">
        <f t="shared" si="14"/>
        <v>#REF!</v>
      </c>
      <c r="AR33" s="43" t="e">
        <f t="shared" si="14"/>
        <v>#REF!</v>
      </c>
      <c r="CZ33" s="223"/>
    </row>
    <row r="34" spans="2:104" ht="13" x14ac:dyDescent="0.3">
      <c r="D34" s="409" t="s">
        <v>153</v>
      </c>
      <c r="E34" s="430" t="e">
        <f>'Customer Mode'!#REF!/1000</f>
        <v>#REF!</v>
      </c>
      <c r="F34" s="43" t="e">
        <f t="shared" si="15"/>
        <v>#REF!</v>
      </c>
      <c r="G34" s="43" t="e">
        <f t="shared" si="15"/>
        <v>#REF!</v>
      </c>
      <c r="H34" s="43" t="e">
        <f t="shared" si="15"/>
        <v>#REF!</v>
      </c>
      <c r="I34" s="43" t="e">
        <f t="shared" si="15"/>
        <v>#REF!</v>
      </c>
      <c r="J34" s="43" t="e">
        <f>I34</f>
        <v>#REF!</v>
      </c>
      <c r="K34" s="43" t="e">
        <f t="shared" si="15"/>
        <v>#REF!</v>
      </c>
      <c r="L34" s="43" t="e">
        <f t="shared" si="15"/>
        <v>#REF!</v>
      </c>
      <c r="M34" s="43" t="e">
        <f t="shared" si="15"/>
        <v>#REF!</v>
      </c>
      <c r="N34" s="43" t="e">
        <f t="shared" si="15"/>
        <v>#REF!</v>
      </c>
      <c r="O34" s="43" t="e">
        <f t="shared" si="15"/>
        <v>#REF!</v>
      </c>
      <c r="P34" s="43" t="e">
        <f t="shared" si="15"/>
        <v>#REF!</v>
      </c>
      <c r="Q34" s="43" t="e">
        <f t="shared" si="15"/>
        <v>#REF!</v>
      </c>
      <c r="R34" s="43" t="e">
        <f t="shared" si="15"/>
        <v>#REF!</v>
      </c>
      <c r="S34" s="43" t="e">
        <f t="shared" si="15"/>
        <v>#REF!</v>
      </c>
      <c r="T34" s="43" t="e">
        <f t="shared" si="15"/>
        <v>#REF!</v>
      </c>
      <c r="U34" s="43" t="e">
        <f t="shared" si="15"/>
        <v>#REF!</v>
      </c>
      <c r="V34" s="43" t="e">
        <f t="shared" si="13"/>
        <v>#REF!</v>
      </c>
      <c r="W34" s="43" t="e">
        <f t="shared" si="13"/>
        <v>#REF!</v>
      </c>
      <c r="X34" s="43" t="e">
        <f t="shared" si="13"/>
        <v>#REF!</v>
      </c>
      <c r="Y34" s="43" t="e">
        <f t="shared" si="13"/>
        <v>#REF!</v>
      </c>
      <c r="Z34" s="43" t="e">
        <f t="shared" si="13"/>
        <v>#REF!</v>
      </c>
      <c r="AA34" s="43" t="e">
        <f t="shared" si="13"/>
        <v>#REF!</v>
      </c>
      <c r="AB34" s="43" t="e">
        <f t="shared" si="13"/>
        <v>#REF!</v>
      </c>
      <c r="AC34" s="43" t="e">
        <f t="shared" si="13"/>
        <v>#REF!</v>
      </c>
      <c r="AD34" s="43" t="e">
        <f t="shared" si="14"/>
        <v>#REF!</v>
      </c>
      <c r="AE34" s="43" t="e">
        <f t="shared" si="14"/>
        <v>#REF!</v>
      </c>
      <c r="AF34" s="43" t="e">
        <f t="shared" si="14"/>
        <v>#REF!</v>
      </c>
      <c r="AG34" s="43" t="e">
        <f t="shared" si="14"/>
        <v>#REF!</v>
      </c>
      <c r="AH34" s="43" t="e">
        <f t="shared" si="14"/>
        <v>#REF!</v>
      </c>
      <c r="AI34" s="43" t="e">
        <f t="shared" si="14"/>
        <v>#REF!</v>
      </c>
      <c r="AJ34" s="43" t="e">
        <f t="shared" si="14"/>
        <v>#REF!</v>
      </c>
      <c r="AK34" s="43" t="e">
        <f t="shared" si="14"/>
        <v>#REF!</v>
      </c>
      <c r="AL34" s="43" t="e">
        <f t="shared" si="14"/>
        <v>#REF!</v>
      </c>
      <c r="AM34" s="43" t="e">
        <f t="shared" si="14"/>
        <v>#REF!</v>
      </c>
      <c r="AN34" s="43" t="e">
        <f t="shared" si="14"/>
        <v>#REF!</v>
      </c>
      <c r="AO34" s="43" t="e">
        <f t="shared" si="14"/>
        <v>#REF!</v>
      </c>
      <c r="AP34" s="43" t="e">
        <f t="shared" si="14"/>
        <v>#REF!</v>
      </c>
      <c r="AQ34" s="43" t="e">
        <f t="shared" si="14"/>
        <v>#REF!</v>
      </c>
      <c r="AR34" s="43" t="e">
        <f t="shared" si="14"/>
        <v>#REF!</v>
      </c>
      <c r="CZ34" s="223"/>
    </row>
    <row r="35" spans="2:104" x14ac:dyDescent="0.25">
      <c r="D35" s="409" t="s">
        <v>215</v>
      </c>
      <c r="E35" s="121">
        <f>((Delivery!F74*35)+(Delivery!F78*20))+Delivery!F83</f>
        <v>1.3368055555555557E-2</v>
      </c>
      <c r="F35" s="150">
        <f t="shared" si="15"/>
        <v>1.3368055555555557E-2</v>
      </c>
      <c r="G35" s="150">
        <f t="shared" si="15"/>
        <v>1.3368055555555557E-2</v>
      </c>
      <c r="H35" s="150">
        <f t="shared" si="15"/>
        <v>1.3368055555555557E-2</v>
      </c>
      <c r="I35" s="150">
        <f t="shared" si="15"/>
        <v>1.3368055555555557E-2</v>
      </c>
      <c r="J35" s="150">
        <f>I35</f>
        <v>1.3368055555555557E-2</v>
      </c>
      <c r="K35" s="150">
        <f t="shared" si="15"/>
        <v>1.3368055555555557E-2</v>
      </c>
      <c r="L35" s="150">
        <f t="shared" si="15"/>
        <v>1.3368055555555557E-2</v>
      </c>
      <c r="M35" s="150">
        <f t="shared" si="15"/>
        <v>1.3368055555555557E-2</v>
      </c>
      <c r="N35" s="150">
        <f t="shared" si="15"/>
        <v>1.3368055555555557E-2</v>
      </c>
      <c r="O35" s="150">
        <f t="shared" si="15"/>
        <v>1.3368055555555557E-2</v>
      </c>
      <c r="P35" s="150">
        <f t="shared" si="15"/>
        <v>1.3368055555555557E-2</v>
      </c>
      <c r="Q35" s="150">
        <f t="shared" si="15"/>
        <v>1.3368055555555557E-2</v>
      </c>
      <c r="R35" s="150">
        <f t="shared" si="15"/>
        <v>1.3368055555555557E-2</v>
      </c>
      <c r="S35" s="150">
        <f t="shared" si="15"/>
        <v>1.3368055555555557E-2</v>
      </c>
      <c r="T35" s="150">
        <f t="shared" si="15"/>
        <v>1.3368055555555557E-2</v>
      </c>
      <c r="U35" s="150">
        <f t="shared" si="15"/>
        <v>1.3368055555555557E-2</v>
      </c>
      <c r="V35" s="150">
        <f t="shared" si="13"/>
        <v>1.3368055555555557E-2</v>
      </c>
      <c r="W35" s="150">
        <f t="shared" si="13"/>
        <v>1.3368055555555557E-2</v>
      </c>
      <c r="X35" s="150">
        <f t="shared" si="14"/>
        <v>1.3368055555555557E-2</v>
      </c>
      <c r="Y35" s="150">
        <f t="shared" si="14"/>
        <v>1.3368055555555557E-2</v>
      </c>
      <c r="Z35" s="150">
        <f t="shared" si="14"/>
        <v>1.3368055555555557E-2</v>
      </c>
      <c r="AA35" s="150">
        <f t="shared" si="14"/>
        <v>1.3368055555555557E-2</v>
      </c>
      <c r="AB35" s="150">
        <f t="shared" si="13"/>
        <v>1.3368055555555557E-2</v>
      </c>
      <c r="AC35" s="150">
        <f t="shared" si="13"/>
        <v>1.3368055555555557E-2</v>
      </c>
      <c r="AD35" s="150">
        <f t="shared" si="14"/>
        <v>1.3368055555555557E-2</v>
      </c>
      <c r="AE35" s="150">
        <f t="shared" si="14"/>
        <v>1.3368055555555557E-2</v>
      </c>
      <c r="AF35" s="150">
        <f t="shared" si="14"/>
        <v>1.3368055555555557E-2</v>
      </c>
      <c r="AG35" s="150">
        <f t="shared" si="14"/>
        <v>1.3368055555555557E-2</v>
      </c>
      <c r="AH35" s="150">
        <f t="shared" si="14"/>
        <v>1.3368055555555557E-2</v>
      </c>
      <c r="AI35" s="150">
        <f t="shared" si="14"/>
        <v>1.3368055555555557E-2</v>
      </c>
      <c r="AJ35" s="150">
        <f t="shared" si="14"/>
        <v>1.3368055555555557E-2</v>
      </c>
      <c r="AK35" s="150">
        <f t="shared" si="14"/>
        <v>1.3368055555555557E-2</v>
      </c>
      <c r="AL35" s="150">
        <f t="shared" si="14"/>
        <v>1.3368055555555557E-2</v>
      </c>
      <c r="AM35" s="150">
        <f t="shared" si="14"/>
        <v>1.3368055555555557E-2</v>
      </c>
      <c r="AN35" s="150">
        <f t="shared" si="14"/>
        <v>1.3368055555555557E-2</v>
      </c>
      <c r="AO35" s="150">
        <f t="shared" si="14"/>
        <v>1.3368055555555557E-2</v>
      </c>
      <c r="AP35" s="150">
        <f t="shared" si="14"/>
        <v>1.3368055555555557E-2</v>
      </c>
      <c r="AQ35" s="150">
        <f t="shared" si="14"/>
        <v>1.3368055555555557E-2</v>
      </c>
      <c r="AR35" s="150">
        <f t="shared" si="14"/>
        <v>1.3368055555555557E-2</v>
      </c>
      <c r="AS35" s="150">
        <f t="shared" ref="AS35:CZ35" si="16">AR35</f>
        <v>1.3368055555555557E-2</v>
      </c>
      <c r="AT35" s="150">
        <f t="shared" si="16"/>
        <v>1.3368055555555557E-2</v>
      </c>
      <c r="AU35" s="150">
        <f t="shared" si="16"/>
        <v>1.3368055555555557E-2</v>
      </c>
      <c r="AV35" s="150">
        <f t="shared" si="16"/>
        <v>1.3368055555555557E-2</v>
      </c>
      <c r="AW35" s="150">
        <f t="shared" si="16"/>
        <v>1.3368055555555557E-2</v>
      </c>
      <c r="AX35" s="150">
        <f t="shared" si="16"/>
        <v>1.3368055555555557E-2</v>
      </c>
      <c r="AY35" s="150">
        <f t="shared" si="16"/>
        <v>1.3368055555555557E-2</v>
      </c>
      <c r="AZ35" s="150">
        <f t="shared" si="16"/>
        <v>1.3368055555555557E-2</v>
      </c>
      <c r="BA35" s="150">
        <f t="shared" si="16"/>
        <v>1.3368055555555557E-2</v>
      </c>
      <c r="BB35" s="150">
        <f t="shared" si="16"/>
        <v>1.3368055555555557E-2</v>
      </c>
      <c r="BC35" s="150">
        <f t="shared" si="16"/>
        <v>1.3368055555555557E-2</v>
      </c>
      <c r="BD35" s="150">
        <f t="shared" si="16"/>
        <v>1.3368055555555557E-2</v>
      </c>
      <c r="BE35" s="150">
        <f t="shared" si="16"/>
        <v>1.3368055555555557E-2</v>
      </c>
      <c r="BF35" s="150">
        <f t="shared" si="16"/>
        <v>1.3368055555555557E-2</v>
      </c>
      <c r="BG35" s="150">
        <f t="shared" si="16"/>
        <v>1.3368055555555557E-2</v>
      </c>
      <c r="BH35" s="150">
        <f t="shared" si="16"/>
        <v>1.3368055555555557E-2</v>
      </c>
      <c r="BI35" s="150">
        <f t="shared" si="16"/>
        <v>1.3368055555555557E-2</v>
      </c>
      <c r="BJ35" s="150">
        <f t="shared" si="16"/>
        <v>1.3368055555555557E-2</v>
      </c>
      <c r="BK35" s="150">
        <f t="shared" si="16"/>
        <v>1.3368055555555557E-2</v>
      </c>
      <c r="BL35" s="150">
        <f t="shared" si="16"/>
        <v>1.3368055555555557E-2</v>
      </c>
      <c r="BM35" s="150">
        <f t="shared" si="16"/>
        <v>1.3368055555555557E-2</v>
      </c>
      <c r="BN35" s="150">
        <f t="shared" si="16"/>
        <v>1.3368055555555557E-2</v>
      </c>
      <c r="BO35" s="150">
        <f t="shared" si="16"/>
        <v>1.3368055555555557E-2</v>
      </c>
      <c r="BP35" s="150">
        <f t="shared" si="16"/>
        <v>1.3368055555555557E-2</v>
      </c>
      <c r="BQ35" s="150">
        <f t="shared" si="16"/>
        <v>1.3368055555555557E-2</v>
      </c>
      <c r="BR35" s="150">
        <f t="shared" si="16"/>
        <v>1.3368055555555557E-2</v>
      </c>
      <c r="BS35" s="150">
        <f t="shared" si="16"/>
        <v>1.3368055555555557E-2</v>
      </c>
      <c r="BT35" s="150">
        <f t="shared" si="16"/>
        <v>1.3368055555555557E-2</v>
      </c>
      <c r="BU35" s="150">
        <f t="shared" si="16"/>
        <v>1.3368055555555557E-2</v>
      </c>
      <c r="BV35" s="150">
        <f t="shared" si="16"/>
        <v>1.3368055555555557E-2</v>
      </c>
      <c r="BW35" s="150">
        <f t="shared" si="16"/>
        <v>1.3368055555555557E-2</v>
      </c>
      <c r="BX35" s="150">
        <f t="shared" si="16"/>
        <v>1.3368055555555557E-2</v>
      </c>
      <c r="BY35" s="150">
        <f t="shared" si="16"/>
        <v>1.3368055555555557E-2</v>
      </c>
      <c r="BZ35" s="150">
        <f t="shared" si="16"/>
        <v>1.3368055555555557E-2</v>
      </c>
      <c r="CA35" s="150">
        <f t="shared" si="16"/>
        <v>1.3368055555555557E-2</v>
      </c>
      <c r="CB35" s="150">
        <f t="shared" si="16"/>
        <v>1.3368055555555557E-2</v>
      </c>
      <c r="CC35" s="150">
        <f t="shared" si="16"/>
        <v>1.3368055555555557E-2</v>
      </c>
      <c r="CD35" s="150">
        <f t="shared" si="16"/>
        <v>1.3368055555555557E-2</v>
      </c>
      <c r="CE35" s="150">
        <f t="shared" si="16"/>
        <v>1.3368055555555557E-2</v>
      </c>
      <c r="CF35" s="150">
        <f t="shared" si="16"/>
        <v>1.3368055555555557E-2</v>
      </c>
      <c r="CG35" s="150">
        <f t="shared" si="16"/>
        <v>1.3368055555555557E-2</v>
      </c>
      <c r="CH35" s="150">
        <f t="shared" si="16"/>
        <v>1.3368055555555557E-2</v>
      </c>
      <c r="CI35" s="150">
        <f t="shared" si="16"/>
        <v>1.3368055555555557E-2</v>
      </c>
      <c r="CJ35" s="150">
        <f t="shared" si="16"/>
        <v>1.3368055555555557E-2</v>
      </c>
      <c r="CK35" s="150">
        <f t="shared" si="16"/>
        <v>1.3368055555555557E-2</v>
      </c>
      <c r="CL35" s="150">
        <f t="shared" si="16"/>
        <v>1.3368055555555557E-2</v>
      </c>
      <c r="CM35" s="150">
        <f t="shared" si="16"/>
        <v>1.3368055555555557E-2</v>
      </c>
      <c r="CN35" s="150">
        <f t="shared" si="16"/>
        <v>1.3368055555555557E-2</v>
      </c>
      <c r="CO35" s="150">
        <f t="shared" si="16"/>
        <v>1.3368055555555557E-2</v>
      </c>
      <c r="CP35" s="150">
        <f t="shared" si="16"/>
        <v>1.3368055555555557E-2</v>
      </c>
      <c r="CQ35" s="150">
        <f t="shared" si="16"/>
        <v>1.3368055555555557E-2</v>
      </c>
      <c r="CR35" s="150">
        <f t="shared" si="16"/>
        <v>1.3368055555555557E-2</v>
      </c>
      <c r="CS35" s="150">
        <f t="shared" si="16"/>
        <v>1.3368055555555557E-2</v>
      </c>
      <c r="CT35" s="150">
        <f t="shared" si="16"/>
        <v>1.3368055555555557E-2</v>
      </c>
      <c r="CU35" s="150">
        <f t="shared" si="16"/>
        <v>1.3368055555555557E-2</v>
      </c>
      <c r="CV35" s="150">
        <f t="shared" si="16"/>
        <v>1.3368055555555557E-2</v>
      </c>
      <c r="CW35" s="150">
        <f t="shared" si="16"/>
        <v>1.3368055555555557E-2</v>
      </c>
      <c r="CX35" s="150">
        <f t="shared" si="16"/>
        <v>1.3368055555555557E-2</v>
      </c>
      <c r="CY35" s="150">
        <f t="shared" si="16"/>
        <v>1.3368055555555557E-2</v>
      </c>
      <c r="CZ35" s="150">
        <f t="shared" si="16"/>
        <v>1.3368055555555557E-2</v>
      </c>
    </row>
    <row r="36" spans="2:104" ht="13" x14ac:dyDescent="0.3">
      <c r="D36" s="409" t="s">
        <v>216</v>
      </c>
      <c r="E36" s="121">
        <f>Delivery!E54*1000/24</f>
        <v>0</v>
      </c>
      <c r="F36" s="150">
        <f t="shared" ref="F36:BQ36" si="17">$E$36</f>
        <v>0</v>
      </c>
      <c r="G36" s="150">
        <f t="shared" si="17"/>
        <v>0</v>
      </c>
      <c r="H36" s="150">
        <f t="shared" si="17"/>
        <v>0</v>
      </c>
      <c r="I36" s="150">
        <f t="shared" si="17"/>
        <v>0</v>
      </c>
      <c r="J36" s="150">
        <f t="shared" si="17"/>
        <v>0</v>
      </c>
      <c r="K36" s="150">
        <f t="shared" si="17"/>
        <v>0</v>
      </c>
      <c r="L36" s="150">
        <f t="shared" si="17"/>
        <v>0</v>
      </c>
      <c r="M36" s="150">
        <f t="shared" si="17"/>
        <v>0</v>
      </c>
      <c r="N36" s="150">
        <f t="shared" si="17"/>
        <v>0</v>
      </c>
      <c r="O36" s="150">
        <f t="shared" si="17"/>
        <v>0</v>
      </c>
      <c r="P36" s="150">
        <f t="shared" si="17"/>
        <v>0</v>
      </c>
      <c r="Q36" s="150">
        <f t="shared" si="17"/>
        <v>0</v>
      </c>
      <c r="R36" s="150">
        <f t="shared" si="17"/>
        <v>0</v>
      </c>
      <c r="S36" s="150">
        <f t="shared" si="17"/>
        <v>0</v>
      </c>
      <c r="T36" s="150">
        <f t="shared" si="17"/>
        <v>0</v>
      </c>
      <c r="U36" s="150">
        <f t="shared" si="17"/>
        <v>0</v>
      </c>
      <c r="V36" s="150">
        <f t="shared" si="17"/>
        <v>0</v>
      </c>
      <c r="W36" s="150">
        <f t="shared" si="17"/>
        <v>0</v>
      </c>
      <c r="X36" s="150">
        <f t="shared" si="17"/>
        <v>0</v>
      </c>
      <c r="Y36" s="150">
        <f t="shared" si="17"/>
        <v>0</v>
      </c>
      <c r="Z36" s="150">
        <f t="shared" si="17"/>
        <v>0</v>
      </c>
      <c r="AA36" s="150">
        <f t="shared" si="17"/>
        <v>0</v>
      </c>
      <c r="AB36" s="150">
        <f t="shared" si="17"/>
        <v>0</v>
      </c>
      <c r="AC36" s="150">
        <f t="shared" si="17"/>
        <v>0</v>
      </c>
      <c r="AD36" s="150">
        <f t="shared" si="17"/>
        <v>0</v>
      </c>
      <c r="AE36" s="150">
        <f t="shared" si="17"/>
        <v>0</v>
      </c>
      <c r="AF36" s="150">
        <f t="shared" si="17"/>
        <v>0</v>
      </c>
      <c r="AG36" s="150">
        <f t="shared" si="17"/>
        <v>0</v>
      </c>
      <c r="AH36" s="150">
        <f t="shared" si="17"/>
        <v>0</v>
      </c>
      <c r="AI36" s="150">
        <f t="shared" si="17"/>
        <v>0</v>
      </c>
      <c r="AJ36" s="150">
        <f t="shared" si="17"/>
        <v>0</v>
      </c>
      <c r="AK36" s="150">
        <f t="shared" si="17"/>
        <v>0</v>
      </c>
      <c r="AL36" s="150">
        <f t="shared" si="17"/>
        <v>0</v>
      </c>
      <c r="AM36" s="150">
        <f t="shared" si="17"/>
        <v>0</v>
      </c>
      <c r="AN36" s="150">
        <f t="shared" si="17"/>
        <v>0</v>
      </c>
      <c r="AO36" s="150">
        <f t="shared" si="17"/>
        <v>0</v>
      </c>
      <c r="AP36" s="150">
        <f t="shared" si="17"/>
        <v>0</v>
      </c>
      <c r="AQ36" s="150">
        <f t="shared" si="17"/>
        <v>0</v>
      </c>
      <c r="AR36" s="218">
        <f t="shared" si="17"/>
        <v>0</v>
      </c>
      <c r="AS36" s="150">
        <f t="shared" si="17"/>
        <v>0</v>
      </c>
      <c r="AT36" s="150">
        <f t="shared" si="17"/>
        <v>0</v>
      </c>
      <c r="AU36" s="150">
        <f t="shared" si="17"/>
        <v>0</v>
      </c>
      <c r="AV36" s="150">
        <f t="shared" si="17"/>
        <v>0</v>
      </c>
      <c r="AW36" s="150">
        <f t="shared" si="17"/>
        <v>0</v>
      </c>
      <c r="AX36" s="150">
        <f t="shared" si="17"/>
        <v>0</v>
      </c>
      <c r="AY36" s="150">
        <f t="shared" si="17"/>
        <v>0</v>
      </c>
      <c r="AZ36" s="150">
        <f t="shared" si="17"/>
        <v>0</v>
      </c>
      <c r="BA36" s="150">
        <f t="shared" si="17"/>
        <v>0</v>
      </c>
      <c r="BB36" s="150">
        <f t="shared" si="17"/>
        <v>0</v>
      </c>
      <c r="BC36" s="150">
        <f t="shared" si="17"/>
        <v>0</v>
      </c>
      <c r="BD36" s="150">
        <f t="shared" si="17"/>
        <v>0</v>
      </c>
      <c r="BE36" s="150">
        <f t="shared" si="17"/>
        <v>0</v>
      </c>
      <c r="BF36" s="150">
        <f t="shared" si="17"/>
        <v>0</v>
      </c>
      <c r="BG36" s="150">
        <f t="shared" si="17"/>
        <v>0</v>
      </c>
      <c r="BH36" s="150">
        <f t="shared" si="17"/>
        <v>0</v>
      </c>
      <c r="BI36" s="150">
        <f t="shared" si="17"/>
        <v>0</v>
      </c>
      <c r="BJ36" s="150">
        <f t="shared" si="17"/>
        <v>0</v>
      </c>
      <c r="BK36" s="150">
        <f t="shared" si="17"/>
        <v>0</v>
      </c>
      <c r="BL36" s="150">
        <f t="shared" si="17"/>
        <v>0</v>
      </c>
      <c r="BM36" s="150">
        <f t="shared" si="17"/>
        <v>0</v>
      </c>
      <c r="BN36" s="150">
        <f t="shared" si="17"/>
        <v>0</v>
      </c>
      <c r="BO36" s="150">
        <f t="shared" si="17"/>
        <v>0</v>
      </c>
      <c r="BP36" s="150">
        <f t="shared" si="17"/>
        <v>0</v>
      </c>
      <c r="BQ36" s="150">
        <f t="shared" si="17"/>
        <v>0</v>
      </c>
      <c r="BR36" s="150">
        <f t="shared" ref="BR36:CZ36" si="18">$E$36</f>
        <v>0</v>
      </c>
      <c r="BS36" s="150">
        <f t="shared" si="18"/>
        <v>0</v>
      </c>
      <c r="BT36" s="150">
        <f t="shared" si="18"/>
        <v>0</v>
      </c>
      <c r="BU36" s="150">
        <f t="shared" si="18"/>
        <v>0</v>
      </c>
      <c r="BV36" s="150">
        <f t="shared" si="18"/>
        <v>0</v>
      </c>
      <c r="BW36" s="150">
        <f t="shared" si="18"/>
        <v>0</v>
      </c>
      <c r="BX36" s="150">
        <f t="shared" si="18"/>
        <v>0</v>
      </c>
      <c r="BY36" s="150">
        <f t="shared" si="18"/>
        <v>0</v>
      </c>
      <c r="BZ36" s="150">
        <f t="shared" si="18"/>
        <v>0</v>
      </c>
      <c r="CA36" s="150">
        <f t="shared" si="18"/>
        <v>0</v>
      </c>
      <c r="CB36" s="150">
        <f t="shared" si="18"/>
        <v>0</v>
      </c>
      <c r="CC36" s="150">
        <f t="shared" si="18"/>
        <v>0</v>
      </c>
      <c r="CD36" s="150">
        <f t="shared" si="18"/>
        <v>0</v>
      </c>
      <c r="CE36" s="150">
        <f t="shared" si="18"/>
        <v>0</v>
      </c>
      <c r="CF36" s="150">
        <f t="shared" si="18"/>
        <v>0</v>
      </c>
      <c r="CG36" s="150">
        <f t="shared" si="18"/>
        <v>0</v>
      </c>
      <c r="CH36" s="150">
        <f t="shared" si="18"/>
        <v>0</v>
      </c>
      <c r="CI36" s="150">
        <f t="shared" si="18"/>
        <v>0</v>
      </c>
      <c r="CJ36" s="150">
        <f t="shared" si="18"/>
        <v>0</v>
      </c>
      <c r="CK36" s="150">
        <f t="shared" si="18"/>
        <v>0</v>
      </c>
      <c r="CL36" s="150">
        <f t="shared" si="18"/>
        <v>0</v>
      </c>
      <c r="CM36" s="150">
        <f t="shared" si="18"/>
        <v>0</v>
      </c>
      <c r="CN36" s="150">
        <f t="shared" si="18"/>
        <v>0</v>
      </c>
      <c r="CO36" s="150">
        <f t="shared" si="18"/>
        <v>0</v>
      </c>
      <c r="CP36" s="150">
        <f t="shared" si="18"/>
        <v>0</v>
      </c>
      <c r="CQ36" s="150">
        <f t="shared" si="18"/>
        <v>0</v>
      </c>
      <c r="CR36" s="150">
        <f t="shared" si="18"/>
        <v>0</v>
      </c>
      <c r="CS36" s="150">
        <f t="shared" si="18"/>
        <v>0</v>
      </c>
      <c r="CT36" s="150">
        <f t="shared" si="18"/>
        <v>0</v>
      </c>
      <c r="CU36" s="150">
        <f t="shared" si="18"/>
        <v>0</v>
      </c>
      <c r="CV36" s="150">
        <f t="shared" si="18"/>
        <v>0</v>
      </c>
      <c r="CW36" s="150">
        <f t="shared" si="18"/>
        <v>0</v>
      </c>
      <c r="CX36" s="150">
        <f t="shared" si="18"/>
        <v>0</v>
      </c>
      <c r="CY36" s="150">
        <f t="shared" si="18"/>
        <v>0</v>
      </c>
      <c r="CZ36" s="218">
        <f t="shared" si="18"/>
        <v>0</v>
      </c>
    </row>
    <row r="37" spans="2:104" ht="13" x14ac:dyDescent="0.3">
      <c r="D37" s="139" t="s">
        <v>217</v>
      </c>
      <c r="E37" s="121">
        <f>Delivery!E46</f>
        <v>2.5680000000000001</v>
      </c>
      <c r="F37" s="121">
        <f t="shared" ref="F37:BQ37" si="19">$E$37</f>
        <v>2.5680000000000001</v>
      </c>
      <c r="G37" s="121">
        <f t="shared" si="19"/>
        <v>2.5680000000000001</v>
      </c>
      <c r="H37" s="121">
        <f t="shared" si="19"/>
        <v>2.5680000000000001</v>
      </c>
      <c r="I37" s="121">
        <f t="shared" si="19"/>
        <v>2.5680000000000001</v>
      </c>
      <c r="J37" s="121">
        <f t="shared" si="19"/>
        <v>2.5680000000000001</v>
      </c>
      <c r="K37" s="121">
        <f t="shared" si="19"/>
        <v>2.5680000000000001</v>
      </c>
      <c r="L37" s="121">
        <f t="shared" si="19"/>
        <v>2.5680000000000001</v>
      </c>
      <c r="M37" s="121">
        <f t="shared" si="19"/>
        <v>2.5680000000000001</v>
      </c>
      <c r="N37" s="121">
        <f t="shared" si="19"/>
        <v>2.5680000000000001</v>
      </c>
      <c r="O37" s="121">
        <f t="shared" si="19"/>
        <v>2.5680000000000001</v>
      </c>
      <c r="P37" s="121">
        <f t="shared" si="19"/>
        <v>2.5680000000000001</v>
      </c>
      <c r="Q37" s="121">
        <f t="shared" si="19"/>
        <v>2.5680000000000001</v>
      </c>
      <c r="R37" s="121">
        <f t="shared" si="19"/>
        <v>2.5680000000000001</v>
      </c>
      <c r="S37" s="121">
        <f t="shared" si="19"/>
        <v>2.5680000000000001</v>
      </c>
      <c r="T37" s="121">
        <f t="shared" si="19"/>
        <v>2.5680000000000001</v>
      </c>
      <c r="U37" s="121">
        <f t="shared" si="19"/>
        <v>2.5680000000000001</v>
      </c>
      <c r="V37" s="121">
        <f t="shared" si="19"/>
        <v>2.5680000000000001</v>
      </c>
      <c r="W37" s="121">
        <f t="shared" si="19"/>
        <v>2.5680000000000001</v>
      </c>
      <c r="X37" s="121">
        <f t="shared" si="19"/>
        <v>2.5680000000000001</v>
      </c>
      <c r="Y37" s="121">
        <f t="shared" si="19"/>
        <v>2.5680000000000001</v>
      </c>
      <c r="Z37" s="121">
        <f t="shared" si="19"/>
        <v>2.5680000000000001</v>
      </c>
      <c r="AA37" s="121">
        <f t="shared" si="19"/>
        <v>2.5680000000000001</v>
      </c>
      <c r="AB37" s="121">
        <f t="shared" si="19"/>
        <v>2.5680000000000001</v>
      </c>
      <c r="AC37" s="121">
        <f t="shared" si="19"/>
        <v>2.5680000000000001</v>
      </c>
      <c r="AD37" s="121">
        <f t="shared" si="19"/>
        <v>2.5680000000000001</v>
      </c>
      <c r="AE37" s="121">
        <f t="shared" si="19"/>
        <v>2.5680000000000001</v>
      </c>
      <c r="AF37" s="121">
        <f t="shared" si="19"/>
        <v>2.5680000000000001</v>
      </c>
      <c r="AG37" s="121">
        <f t="shared" si="19"/>
        <v>2.5680000000000001</v>
      </c>
      <c r="AH37" s="121">
        <f t="shared" si="19"/>
        <v>2.5680000000000001</v>
      </c>
      <c r="AI37" s="121">
        <f t="shared" si="19"/>
        <v>2.5680000000000001</v>
      </c>
      <c r="AJ37" s="121">
        <f t="shared" si="19"/>
        <v>2.5680000000000001</v>
      </c>
      <c r="AK37" s="121">
        <f t="shared" si="19"/>
        <v>2.5680000000000001</v>
      </c>
      <c r="AL37" s="121">
        <f t="shared" si="19"/>
        <v>2.5680000000000001</v>
      </c>
      <c r="AM37" s="121">
        <f t="shared" si="19"/>
        <v>2.5680000000000001</v>
      </c>
      <c r="AN37" s="121">
        <f t="shared" si="19"/>
        <v>2.5680000000000001</v>
      </c>
      <c r="AO37" s="121">
        <f t="shared" si="19"/>
        <v>2.5680000000000001</v>
      </c>
      <c r="AP37" s="121">
        <f t="shared" si="19"/>
        <v>2.5680000000000001</v>
      </c>
      <c r="AQ37" s="121">
        <f t="shared" si="19"/>
        <v>2.5680000000000001</v>
      </c>
      <c r="AR37" s="217">
        <f t="shared" si="19"/>
        <v>2.5680000000000001</v>
      </c>
      <c r="AS37" s="121">
        <f t="shared" si="19"/>
        <v>2.5680000000000001</v>
      </c>
      <c r="AT37" s="121">
        <f t="shared" si="19"/>
        <v>2.5680000000000001</v>
      </c>
      <c r="AU37" s="121">
        <f t="shared" si="19"/>
        <v>2.5680000000000001</v>
      </c>
      <c r="AV37" s="121">
        <f t="shared" si="19"/>
        <v>2.5680000000000001</v>
      </c>
      <c r="AW37" s="121">
        <f t="shared" si="19"/>
        <v>2.5680000000000001</v>
      </c>
      <c r="AX37" s="121">
        <f t="shared" si="19"/>
        <v>2.5680000000000001</v>
      </c>
      <c r="AY37" s="121">
        <f t="shared" si="19"/>
        <v>2.5680000000000001</v>
      </c>
      <c r="AZ37" s="121">
        <f t="shared" si="19"/>
        <v>2.5680000000000001</v>
      </c>
      <c r="BA37" s="121">
        <f t="shared" si="19"/>
        <v>2.5680000000000001</v>
      </c>
      <c r="BB37" s="121">
        <f t="shared" si="19"/>
        <v>2.5680000000000001</v>
      </c>
      <c r="BC37" s="121">
        <f t="shared" si="19"/>
        <v>2.5680000000000001</v>
      </c>
      <c r="BD37" s="121">
        <f t="shared" si="19"/>
        <v>2.5680000000000001</v>
      </c>
      <c r="BE37" s="121">
        <f t="shared" si="19"/>
        <v>2.5680000000000001</v>
      </c>
      <c r="BF37" s="121">
        <f t="shared" si="19"/>
        <v>2.5680000000000001</v>
      </c>
      <c r="BG37" s="121">
        <f t="shared" si="19"/>
        <v>2.5680000000000001</v>
      </c>
      <c r="BH37" s="121">
        <f t="shared" si="19"/>
        <v>2.5680000000000001</v>
      </c>
      <c r="BI37" s="121">
        <f t="shared" si="19"/>
        <v>2.5680000000000001</v>
      </c>
      <c r="BJ37" s="121">
        <f t="shared" si="19"/>
        <v>2.5680000000000001</v>
      </c>
      <c r="BK37" s="121">
        <f t="shared" si="19"/>
        <v>2.5680000000000001</v>
      </c>
      <c r="BL37" s="121">
        <f t="shared" si="19"/>
        <v>2.5680000000000001</v>
      </c>
      <c r="BM37" s="121">
        <f t="shared" si="19"/>
        <v>2.5680000000000001</v>
      </c>
      <c r="BN37" s="121">
        <f t="shared" si="19"/>
        <v>2.5680000000000001</v>
      </c>
      <c r="BO37" s="121">
        <f t="shared" si="19"/>
        <v>2.5680000000000001</v>
      </c>
      <c r="BP37" s="121">
        <f t="shared" si="19"/>
        <v>2.5680000000000001</v>
      </c>
      <c r="BQ37" s="121">
        <f t="shared" si="19"/>
        <v>2.5680000000000001</v>
      </c>
      <c r="BR37" s="121">
        <f t="shared" ref="BR37:CZ37" si="20">$E$37</f>
        <v>2.5680000000000001</v>
      </c>
      <c r="BS37" s="121">
        <f t="shared" si="20"/>
        <v>2.5680000000000001</v>
      </c>
      <c r="BT37" s="121">
        <f t="shared" si="20"/>
        <v>2.5680000000000001</v>
      </c>
      <c r="BU37" s="121">
        <f t="shared" si="20"/>
        <v>2.5680000000000001</v>
      </c>
      <c r="BV37" s="121">
        <f t="shared" si="20"/>
        <v>2.5680000000000001</v>
      </c>
      <c r="BW37" s="121">
        <f t="shared" si="20"/>
        <v>2.5680000000000001</v>
      </c>
      <c r="BX37" s="121">
        <f t="shared" si="20"/>
        <v>2.5680000000000001</v>
      </c>
      <c r="BY37" s="121">
        <f t="shared" si="20"/>
        <v>2.5680000000000001</v>
      </c>
      <c r="BZ37" s="121">
        <f t="shared" si="20"/>
        <v>2.5680000000000001</v>
      </c>
      <c r="CA37" s="121">
        <f t="shared" si="20"/>
        <v>2.5680000000000001</v>
      </c>
      <c r="CB37" s="121">
        <f t="shared" si="20"/>
        <v>2.5680000000000001</v>
      </c>
      <c r="CC37" s="121">
        <f t="shared" si="20"/>
        <v>2.5680000000000001</v>
      </c>
      <c r="CD37" s="121">
        <f t="shared" si="20"/>
        <v>2.5680000000000001</v>
      </c>
      <c r="CE37" s="121">
        <f t="shared" si="20"/>
        <v>2.5680000000000001</v>
      </c>
      <c r="CF37" s="121">
        <f t="shared" si="20"/>
        <v>2.5680000000000001</v>
      </c>
      <c r="CG37" s="121">
        <f t="shared" si="20"/>
        <v>2.5680000000000001</v>
      </c>
      <c r="CH37" s="121">
        <f t="shared" si="20"/>
        <v>2.5680000000000001</v>
      </c>
      <c r="CI37" s="121">
        <f t="shared" si="20"/>
        <v>2.5680000000000001</v>
      </c>
      <c r="CJ37" s="121">
        <f t="shared" si="20"/>
        <v>2.5680000000000001</v>
      </c>
      <c r="CK37" s="121">
        <f t="shared" si="20"/>
        <v>2.5680000000000001</v>
      </c>
      <c r="CL37" s="121">
        <f t="shared" si="20"/>
        <v>2.5680000000000001</v>
      </c>
      <c r="CM37" s="121">
        <f t="shared" si="20"/>
        <v>2.5680000000000001</v>
      </c>
      <c r="CN37" s="121">
        <f t="shared" si="20"/>
        <v>2.5680000000000001</v>
      </c>
      <c r="CO37" s="121">
        <f t="shared" si="20"/>
        <v>2.5680000000000001</v>
      </c>
      <c r="CP37" s="121">
        <f t="shared" si="20"/>
        <v>2.5680000000000001</v>
      </c>
      <c r="CQ37" s="121">
        <f t="shared" si="20"/>
        <v>2.5680000000000001</v>
      </c>
      <c r="CR37" s="121">
        <f t="shared" si="20"/>
        <v>2.5680000000000001</v>
      </c>
      <c r="CS37" s="121">
        <f t="shared" si="20"/>
        <v>2.5680000000000001</v>
      </c>
      <c r="CT37" s="121">
        <f t="shared" si="20"/>
        <v>2.5680000000000001</v>
      </c>
      <c r="CU37" s="121">
        <f t="shared" si="20"/>
        <v>2.5680000000000001</v>
      </c>
      <c r="CV37" s="121">
        <f t="shared" si="20"/>
        <v>2.5680000000000001</v>
      </c>
      <c r="CW37" s="121">
        <f t="shared" si="20"/>
        <v>2.5680000000000001</v>
      </c>
      <c r="CX37" s="121">
        <f t="shared" si="20"/>
        <v>2.5680000000000001</v>
      </c>
      <c r="CY37" s="121">
        <f t="shared" si="20"/>
        <v>2.5680000000000001</v>
      </c>
      <c r="CZ37" s="217">
        <f t="shared" si="20"/>
        <v>2.5680000000000001</v>
      </c>
    </row>
    <row r="38" spans="2:104" ht="13" x14ac:dyDescent="0.3">
      <c r="C38" s="43">
        <f>Delivery!F39</f>
        <v>0.72</v>
      </c>
      <c r="D38" s="139" t="s">
        <v>218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21">G38</f>
        <v>0.72</v>
      </c>
      <c r="I38" s="43">
        <f>H38</f>
        <v>0.72</v>
      </c>
      <c r="J38" s="43">
        <f>I38</f>
        <v>0.72</v>
      </c>
      <c r="K38" s="43">
        <f t="shared" si="21"/>
        <v>0.72</v>
      </c>
      <c r="L38" s="43">
        <f t="shared" si="21"/>
        <v>0.72</v>
      </c>
      <c r="M38" s="43">
        <f t="shared" si="21"/>
        <v>0.72</v>
      </c>
      <c r="N38" s="43">
        <f t="shared" si="21"/>
        <v>0.72</v>
      </c>
      <c r="O38" s="43">
        <f t="shared" si="21"/>
        <v>0.72</v>
      </c>
      <c r="P38" s="43">
        <f t="shared" si="21"/>
        <v>0.72</v>
      </c>
      <c r="Q38" s="43">
        <f t="shared" si="21"/>
        <v>0.72</v>
      </c>
      <c r="R38" s="43">
        <f t="shared" si="21"/>
        <v>0.72</v>
      </c>
      <c r="S38" s="43">
        <f t="shared" si="21"/>
        <v>0.72</v>
      </c>
      <c r="T38" s="43">
        <f t="shared" si="21"/>
        <v>0.72</v>
      </c>
      <c r="U38" s="43">
        <f t="shared" si="21"/>
        <v>0.72</v>
      </c>
      <c r="V38" s="43">
        <f t="shared" si="21"/>
        <v>0.72</v>
      </c>
      <c r="W38" s="43">
        <f t="shared" si="21"/>
        <v>0.72</v>
      </c>
      <c r="X38" s="43">
        <f t="shared" si="21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219</v>
      </c>
      <c r="E39" s="675">
        <f>Customer!E119/24</f>
        <v>2.075E-3</v>
      </c>
      <c r="F39" s="121">
        <f t="shared" ref="F39:BQ39" si="22">$E$39</f>
        <v>2.075E-3</v>
      </c>
      <c r="G39" s="121">
        <f t="shared" si="22"/>
        <v>2.075E-3</v>
      </c>
      <c r="H39" s="121">
        <f t="shared" si="22"/>
        <v>2.075E-3</v>
      </c>
      <c r="I39" s="121">
        <f t="shared" si="22"/>
        <v>2.075E-3</v>
      </c>
      <c r="J39" s="121">
        <f t="shared" si="22"/>
        <v>2.075E-3</v>
      </c>
      <c r="K39" s="121">
        <f t="shared" si="22"/>
        <v>2.075E-3</v>
      </c>
      <c r="L39" s="121">
        <f t="shared" si="22"/>
        <v>2.075E-3</v>
      </c>
      <c r="M39" s="121">
        <f t="shared" si="22"/>
        <v>2.075E-3</v>
      </c>
      <c r="N39" s="121">
        <f t="shared" si="22"/>
        <v>2.075E-3</v>
      </c>
      <c r="O39" s="121">
        <f t="shared" si="22"/>
        <v>2.075E-3</v>
      </c>
      <c r="P39" s="121">
        <f t="shared" si="22"/>
        <v>2.075E-3</v>
      </c>
      <c r="Q39" s="121">
        <f t="shared" si="22"/>
        <v>2.075E-3</v>
      </c>
      <c r="R39" s="121">
        <f t="shared" si="22"/>
        <v>2.075E-3</v>
      </c>
      <c r="S39" s="121">
        <f t="shared" si="22"/>
        <v>2.075E-3</v>
      </c>
      <c r="T39" s="121">
        <f t="shared" si="22"/>
        <v>2.075E-3</v>
      </c>
      <c r="U39" s="121">
        <f t="shared" si="22"/>
        <v>2.075E-3</v>
      </c>
      <c r="V39" s="121">
        <f t="shared" si="22"/>
        <v>2.075E-3</v>
      </c>
      <c r="W39" s="121">
        <f t="shared" si="22"/>
        <v>2.075E-3</v>
      </c>
      <c r="X39" s="121">
        <f t="shared" si="22"/>
        <v>2.075E-3</v>
      </c>
      <c r="Y39" s="121">
        <f t="shared" si="22"/>
        <v>2.075E-3</v>
      </c>
      <c r="Z39" s="121">
        <f t="shared" si="22"/>
        <v>2.075E-3</v>
      </c>
      <c r="AA39" s="121">
        <f t="shared" si="22"/>
        <v>2.075E-3</v>
      </c>
      <c r="AB39" s="121">
        <f t="shared" si="22"/>
        <v>2.075E-3</v>
      </c>
      <c r="AC39" s="121">
        <f t="shared" si="22"/>
        <v>2.075E-3</v>
      </c>
      <c r="AD39" s="121">
        <f t="shared" si="22"/>
        <v>2.075E-3</v>
      </c>
      <c r="AE39" s="121">
        <f t="shared" si="22"/>
        <v>2.075E-3</v>
      </c>
      <c r="AF39" s="121">
        <f t="shared" si="22"/>
        <v>2.075E-3</v>
      </c>
      <c r="AG39" s="121">
        <f t="shared" si="22"/>
        <v>2.075E-3</v>
      </c>
      <c r="AH39" s="121">
        <f t="shared" si="22"/>
        <v>2.075E-3</v>
      </c>
      <c r="AI39" s="121">
        <f t="shared" si="22"/>
        <v>2.075E-3</v>
      </c>
      <c r="AJ39" s="121">
        <f t="shared" si="22"/>
        <v>2.075E-3</v>
      </c>
      <c r="AK39" s="121">
        <f t="shared" si="22"/>
        <v>2.075E-3</v>
      </c>
      <c r="AL39" s="121">
        <f t="shared" si="22"/>
        <v>2.075E-3</v>
      </c>
      <c r="AM39" s="121">
        <f t="shared" si="22"/>
        <v>2.075E-3</v>
      </c>
      <c r="AN39" s="121">
        <f t="shared" si="22"/>
        <v>2.075E-3</v>
      </c>
      <c r="AO39" s="121">
        <f t="shared" si="22"/>
        <v>2.075E-3</v>
      </c>
      <c r="AP39" s="121">
        <f t="shared" si="22"/>
        <v>2.075E-3</v>
      </c>
      <c r="AQ39" s="121">
        <f t="shared" si="22"/>
        <v>2.075E-3</v>
      </c>
      <c r="AR39" s="217">
        <f t="shared" si="22"/>
        <v>2.075E-3</v>
      </c>
      <c r="AS39" s="121">
        <f t="shared" si="22"/>
        <v>2.075E-3</v>
      </c>
      <c r="AT39" s="121">
        <f t="shared" si="22"/>
        <v>2.075E-3</v>
      </c>
      <c r="AU39" s="121">
        <f t="shared" si="22"/>
        <v>2.075E-3</v>
      </c>
      <c r="AV39" s="121">
        <f t="shared" si="22"/>
        <v>2.075E-3</v>
      </c>
      <c r="AW39" s="121">
        <f t="shared" si="22"/>
        <v>2.075E-3</v>
      </c>
      <c r="AX39" s="121">
        <f t="shared" si="22"/>
        <v>2.075E-3</v>
      </c>
      <c r="AY39" s="121">
        <f t="shared" si="22"/>
        <v>2.075E-3</v>
      </c>
      <c r="AZ39" s="121">
        <f t="shared" si="22"/>
        <v>2.075E-3</v>
      </c>
      <c r="BA39" s="121">
        <f t="shared" si="22"/>
        <v>2.075E-3</v>
      </c>
      <c r="BB39" s="121">
        <f t="shared" si="22"/>
        <v>2.075E-3</v>
      </c>
      <c r="BC39" s="121">
        <f t="shared" si="22"/>
        <v>2.075E-3</v>
      </c>
      <c r="BD39" s="121">
        <f t="shared" si="22"/>
        <v>2.075E-3</v>
      </c>
      <c r="BE39" s="121">
        <f t="shared" si="22"/>
        <v>2.075E-3</v>
      </c>
      <c r="BF39" s="121">
        <f t="shared" si="22"/>
        <v>2.075E-3</v>
      </c>
      <c r="BG39" s="121">
        <f t="shared" si="22"/>
        <v>2.075E-3</v>
      </c>
      <c r="BH39" s="121">
        <f t="shared" si="22"/>
        <v>2.075E-3</v>
      </c>
      <c r="BI39" s="121">
        <f t="shared" si="22"/>
        <v>2.075E-3</v>
      </c>
      <c r="BJ39" s="121">
        <f t="shared" si="22"/>
        <v>2.075E-3</v>
      </c>
      <c r="BK39" s="121">
        <f t="shared" si="22"/>
        <v>2.075E-3</v>
      </c>
      <c r="BL39" s="121">
        <f t="shared" si="22"/>
        <v>2.075E-3</v>
      </c>
      <c r="BM39" s="121">
        <f t="shared" si="22"/>
        <v>2.075E-3</v>
      </c>
      <c r="BN39" s="121">
        <f t="shared" si="22"/>
        <v>2.075E-3</v>
      </c>
      <c r="BO39" s="121">
        <f t="shared" si="22"/>
        <v>2.075E-3</v>
      </c>
      <c r="BP39" s="121">
        <f t="shared" si="22"/>
        <v>2.075E-3</v>
      </c>
      <c r="BQ39" s="121">
        <f t="shared" si="22"/>
        <v>2.075E-3</v>
      </c>
      <c r="BR39" s="121">
        <f t="shared" ref="BR39:CZ39" si="23">$E$39</f>
        <v>2.075E-3</v>
      </c>
      <c r="BS39" s="121">
        <f t="shared" si="23"/>
        <v>2.075E-3</v>
      </c>
      <c r="BT39" s="121">
        <f t="shared" si="23"/>
        <v>2.075E-3</v>
      </c>
      <c r="BU39" s="121">
        <f t="shared" si="23"/>
        <v>2.075E-3</v>
      </c>
      <c r="BV39" s="121">
        <f t="shared" si="23"/>
        <v>2.075E-3</v>
      </c>
      <c r="BW39" s="121">
        <f t="shared" si="23"/>
        <v>2.075E-3</v>
      </c>
      <c r="BX39" s="121">
        <f t="shared" si="23"/>
        <v>2.075E-3</v>
      </c>
      <c r="BY39" s="121">
        <f t="shared" si="23"/>
        <v>2.075E-3</v>
      </c>
      <c r="BZ39" s="121">
        <f t="shared" si="23"/>
        <v>2.075E-3</v>
      </c>
      <c r="CA39" s="121">
        <f t="shared" si="23"/>
        <v>2.075E-3</v>
      </c>
      <c r="CB39" s="121">
        <f t="shared" si="23"/>
        <v>2.075E-3</v>
      </c>
      <c r="CC39" s="121">
        <f t="shared" si="23"/>
        <v>2.075E-3</v>
      </c>
      <c r="CD39" s="121">
        <f t="shared" si="23"/>
        <v>2.075E-3</v>
      </c>
      <c r="CE39" s="121">
        <f t="shared" si="23"/>
        <v>2.075E-3</v>
      </c>
      <c r="CF39" s="121">
        <f t="shared" si="23"/>
        <v>2.075E-3</v>
      </c>
      <c r="CG39" s="121">
        <f t="shared" si="23"/>
        <v>2.075E-3</v>
      </c>
      <c r="CH39" s="121">
        <f t="shared" si="23"/>
        <v>2.075E-3</v>
      </c>
      <c r="CI39" s="121">
        <f t="shared" si="23"/>
        <v>2.075E-3</v>
      </c>
      <c r="CJ39" s="121">
        <f t="shared" si="23"/>
        <v>2.075E-3</v>
      </c>
      <c r="CK39" s="121">
        <f t="shared" si="23"/>
        <v>2.075E-3</v>
      </c>
      <c r="CL39" s="121">
        <f t="shared" si="23"/>
        <v>2.075E-3</v>
      </c>
      <c r="CM39" s="121">
        <f t="shared" si="23"/>
        <v>2.075E-3</v>
      </c>
      <c r="CN39" s="121">
        <f t="shared" si="23"/>
        <v>2.075E-3</v>
      </c>
      <c r="CO39" s="121">
        <f t="shared" si="23"/>
        <v>2.075E-3</v>
      </c>
      <c r="CP39" s="121">
        <f t="shared" si="23"/>
        <v>2.075E-3</v>
      </c>
      <c r="CQ39" s="121">
        <f t="shared" si="23"/>
        <v>2.075E-3</v>
      </c>
      <c r="CR39" s="121">
        <f t="shared" si="23"/>
        <v>2.075E-3</v>
      </c>
      <c r="CS39" s="121">
        <f t="shared" si="23"/>
        <v>2.075E-3</v>
      </c>
      <c r="CT39" s="121">
        <f t="shared" si="23"/>
        <v>2.075E-3</v>
      </c>
      <c r="CU39" s="121">
        <f t="shared" si="23"/>
        <v>2.075E-3</v>
      </c>
      <c r="CV39" s="121">
        <f t="shared" si="23"/>
        <v>2.075E-3</v>
      </c>
      <c r="CW39" s="121">
        <f t="shared" si="23"/>
        <v>2.075E-3</v>
      </c>
      <c r="CX39" s="121">
        <f t="shared" si="23"/>
        <v>2.075E-3</v>
      </c>
      <c r="CY39" s="121">
        <f t="shared" si="23"/>
        <v>2.075E-3</v>
      </c>
      <c r="CZ39" s="217">
        <f t="shared" si="23"/>
        <v>2.075E-3</v>
      </c>
    </row>
    <row r="40" spans="2:104" ht="13" x14ac:dyDescent="0.3">
      <c r="D40" s="15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 t="s">
        <v>220</v>
      </c>
      <c r="F41" s="155">
        <f>E41</f>
        <v>0</v>
      </c>
      <c r="G41" s="155">
        <f>F41</f>
        <v>0</v>
      </c>
      <c r="H41" s="155">
        <f t="shared" ref="H41:BS41" si="24">G41</f>
        <v>0</v>
      </c>
      <c r="I41" s="155">
        <f t="shared" si="24"/>
        <v>0</v>
      </c>
      <c r="J41" s="155">
        <f>I41</f>
        <v>0</v>
      </c>
      <c r="K41" s="155">
        <f t="shared" si="24"/>
        <v>0</v>
      </c>
      <c r="L41" s="155">
        <f t="shared" si="24"/>
        <v>0</v>
      </c>
      <c r="M41" s="155">
        <f t="shared" si="24"/>
        <v>0</v>
      </c>
      <c r="N41" s="155">
        <f t="shared" si="24"/>
        <v>0</v>
      </c>
      <c r="O41" s="155">
        <f t="shared" si="24"/>
        <v>0</v>
      </c>
      <c r="P41" s="155">
        <f t="shared" si="24"/>
        <v>0</v>
      </c>
      <c r="Q41" s="155">
        <f t="shared" si="24"/>
        <v>0</v>
      </c>
      <c r="R41" s="155">
        <f t="shared" si="24"/>
        <v>0</v>
      </c>
      <c r="S41" s="155">
        <f t="shared" si="24"/>
        <v>0</v>
      </c>
      <c r="T41" s="155">
        <f t="shared" si="24"/>
        <v>0</v>
      </c>
      <c r="U41" s="155">
        <f t="shared" si="24"/>
        <v>0</v>
      </c>
      <c r="V41" s="155">
        <f t="shared" si="24"/>
        <v>0</v>
      </c>
      <c r="W41" s="155">
        <f t="shared" si="24"/>
        <v>0</v>
      </c>
      <c r="X41" s="155">
        <f t="shared" si="24"/>
        <v>0</v>
      </c>
      <c r="Y41" s="155">
        <f t="shared" si="24"/>
        <v>0</v>
      </c>
      <c r="Z41" s="155">
        <f t="shared" si="24"/>
        <v>0</v>
      </c>
      <c r="AA41" s="155">
        <f t="shared" si="24"/>
        <v>0</v>
      </c>
      <c r="AB41" s="155">
        <f t="shared" si="24"/>
        <v>0</v>
      </c>
      <c r="AC41" s="155">
        <f t="shared" si="24"/>
        <v>0</v>
      </c>
      <c r="AD41" s="155">
        <f t="shared" si="24"/>
        <v>0</v>
      </c>
      <c r="AE41" s="155">
        <f t="shared" si="24"/>
        <v>0</v>
      </c>
      <c r="AF41" s="155">
        <f t="shared" si="24"/>
        <v>0</v>
      </c>
      <c r="AG41" s="155">
        <f t="shared" si="24"/>
        <v>0</v>
      </c>
      <c r="AH41" s="155">
        <f t="shared" si="24"/>
        <v>0</v>
      </c>
      <c r="AI41" s="155">
        <f t="shared" si="24"/>
        <v>0</v>
      </c>
      <c r="AJ41" s="155">
        <f t="shared" si="24"/>
        <v>0</v>
      </c>
      <c r="AK41" s="155">
        <f t="shared" si="24"/>
        <v>0</v>
      </c>
      <c r="AL41" s="155">
        <f t="shared" si="24"/>
        <v>0</v>
      </c>
      <c r="AM41" s="155">
        <f t="shared" si="24"/>
        <v>0</v>
      </c>
      <c r="AN41" s="155">
        <f t="shared" si="24"/>
        <v>0</v>
      </c>
      <c r="AO41" s="155">
        <f t="shared" si="24"/>
        <v>0</v>
      </c>
      <c r="AP41" s="155">
        <f t="shared" si="24"/>
        <v>0</v>
      </c>
      <c r="AQ41" s="155">
        <f t="shared" si="24"/>
        <v>0</v>
      </c>
      <c r="AR41" s="155">
        <f t="shared" si="24"/>
        <v>0</v>
      </c>
      <c r="AS41" s="155">
        <f t="shared" si="24"/>
        <v>0</v>
      </c>
      <c r="AT41" s="155">
        <f t="shared" si="24"/>
        <v>0</v>
      </c>
      <c r="AU41" s="155">
        <f t="shared" si="24"/>
        <v>0</v>
      </c>
      <c r="AV41" s="155">
        <f t="shared" si="24"/>
        <v>0</v>
      </c>
      <c r="AW41" s="155">
        <f t="shared" si="24"/>
        <v>0</v>
      </c>
      <c r="AX41" s="155">
        <f t="shared" si="24"/>
        <v>0</v>
      </c>
      <c r="AY41" s="155">
        <f t="shared" si="24"/>
        <v>0</v>
      </c>
      <c r="AZ41" s="155">
        <f t="shared" si="24"/>
        <v>0</v>
      </c>
      <c r="BA41" s="155">
        <f t="shared" si="24"/>
        <v>0</v>
      </c>
      <c r="BB41" s="155">
        <f t="shared" si="24"/>
        <v>0</v>
      </c>
      <c r="BC41" s="155">
        <f t="shared" si="24"/>
        <v>0</v>
      </c>
      <c r="BD41" s="155">
        <f t="shared" si="24"/>
        <v>0</v>
      </c>
      <c r="BE41" s="155">
        <f t="shared" si="24"/>
        <v>0</v>
      </c>
      <c r="BF41" s="155">
        <f t="shared" si="24"/>
        <v>0</v>
      </c>
      <c r="BG41" s="155">
        <f t="shared" si="24"/>
        <v>0</v>
      </c>
      <c r="BH41" s="155">
        <f t="shared" si="24"/>
        <v>0</v>
      </c>
      <c r="BI41" s="155">
        <f t="shared" si="24"/>
        <v>0</v>
      </c>
      <c r="BJ41" s="155">
        <f t="shared" si="24"/>
        <v>0</v>
      </c>
      <c r="BK41" s="155">
        <f t="shared" si="24"/>
        <v>0</v>
      </c>
      <c r="BL41" s="155">
        <f t="shared" si="24"/>
        <v>0</v>
      </c>
      <c r="BM41" s="155">
        <f t="shared" si="24"/>
        <v>0</v>
      </c>
      <c r="BN41" s="155">
        <f t="shared" si="24"/>
        <v>0</v>
      </c>
      <c r="BO41" s="155">
        <f t="shared" si="24"/>
        <v>0</v>
      </c>
      <c r="BP41" s="155">
        <f t="shared" si="24"/>
        <v>0</v>
      </c>
      <c r="BQ41" s="155">
        <f t="shared" si="24"/>
        <v>0</v>
      </c>
      <c r="BR41" s="155">
        <f t="shared" si="24"/>
        <v>0</v>
      </c>
      <c r="BS41" s="155">
        <f t="shared" si="24"/>
        <v>0</v>
      </c>
      <c r="BT41" s="155">
        <f t="shared" ref="BT41:CZ41" si="25">BS41</f>
        <v>0</v>
      </c>
      <c r="BU41" s="155">
        <f t="shared" si="25"/>
        <v>0</v>
      </c>
      <c r="BV41" s="155">
        <f t="shared" si="25"/>
        <v>0</v>
      </c>
      <c r="BW41" s="155">
        <f t="shared" si="25"/>
        <v>0</v>
      </c>
      <c r="BX41" s="155">
        <f t="shared" si="25"/>
        <v>0</v>
      </c>
      <c r="BY41" s="155">
        <f t="shared" si="25"/>
        <v>0</v>
      </c>
      <c r="BZ41" s="155">
        <f t="shared" si="25"/>
        <v>0</v>
      </c>
      <c r="CA41" s="155">
        <f t="shared" si="25"/>
        <v>0</v>
      </c>
      <c r="CB41" s="155">
        <f t="shared" si="25"/>
        <v>0</v>
      </c>
      <c r="CC41" s="155">
        <f t="shared" si="25"/>
        <v>0</v>
      </c>
      <c r="CD41" s="155">
        <f t="shared" si="25"/>
        <v>0</v>
      </c>
      <c r="CE41" s="155">
        <f t="shared" si="25"/>
        <v>0</v>
      </c>
      <c r="CF41" s="155">
        <f t="shared" si="25"/>
        <v>0</v>
      </c>
      <c r="CG41" s="155">
        <f t="shared" si="25"/>
        <v>0</v>
      </c>
      <c r="CH41" s="155">
        <f t="shared" si="25"/>
        <v>0</v>
      </c>
      <c r="CI41" s="155">
        <f t="shared" si="25"/>
        <v>0</v>
      </c>
      <c r="CJ41" s="155">
        <f t="shared" si="25"/>
        <v>0</v>
      </c>
      <c r="CK41" s="155">
        <f t="shared" si="25"/>
        <v>0</v>
      </c>
      <c r="CL41" s="155">
        <f t="shared" si="25"/>
        <v>0</v>
      </c>
      <c r="CM41" s="155">
        <f t="shared" si="25"/>
        <v>0</v>
      </c>
      <c r="CN41" s="155">
        <f t="shared" si="25"/>
        <v>0</v>
      </c>
      <c r="CO41" s="155">
        <f t="shared" si="25"/>
        <v>0</v>
      </c>
      <c r="CP41" s="155">
        <f t="shared" si="25"/>
        <v>0</v>
      </c>
      <c r="CQ41" s="155">
        <f t="shared" si="25"/>
        <v>0</v>
      </c>
      <c r="CR41" s="155">
        <f t="shared" si="25"/>
        <v>0</v>
      </c>
      <c r="CS41" s="155">
        <f t="shared" si="25"/>
        <v>0</v>
      </c>
      <c r="CT41" s="155">
        <f t="shared" si="25"/>
        <v>0</v>
      </c>
      <c r="CU41" s="155">
        <f t="shared" si="25"/>
        <v>0</v>
      </c>
      <c r="CV41" s="155">
        <f t="shared" si="25"/>
        <v>0</v>
      </c>
      <c r="CW41" s="155">
        <f t="shared" si="25"/>
        <v>0</v>
      </c>
      <c r="CX41" s="155">
        <f t="shared" si="25"/>
        <v>0</v>
      </c>
      <c r="CY41" s="155">
        <f t="shared" si="25"/>
        <v>0</v>
      </c>
      <c r="CZ41" s="219">
        <f t="shared" si="25"/>
        <v>0</v>
      </c>
    </row>
    <row r="42" spans="2:104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6" t="s">
        <v>221</v>
      </c>
      <c r="C43" s="1055" t="s">
        <v>222</v>
      </c>
      <c r="D43" s="136" t="s">
        <v>223</v>
      </c>
      <c r="E43" s="156">
        <f>SUM(E14:E31)+SUM(E39:E39)</f>
        <v>5354.7154638888878</v>
      </c>
      <c r="F43" s="156">
        <f t="shared" ref="F43:AR43" si="26">SUM(F14:F31)+SUM(F39:F39)</f>
        <v>2054.7154638888887</v>
      </c>
      <c r="G43" s="156">
        <f t="shared" si="26"/>
        <v>2052.7154638888887</v>
      </c>
      <c r="H43" s="156">
        <f t="shared" si="26"/>
        <v>2052.7154638888887</v>
      </c>
      <c r="I43" s="156">
        <f t="shared" si="26"/>
        <v>2052.7154638888887</v>
      </c>
      <c r="J43" s="156">
        <f t="shared" si="26"/>
        <v>52.715463888888891</v>
      </c>
      <c r="K43" s="156">
        <f t="shared" si="26"/>
        <v>52.715463888888891</v>
      </c>
      <c r="L43" s="156">
        <f>SUM(L14:L31)+SUM(L39:L39)</f>
        <v>51.872463888888888</v>
      </c>
      <c r="M43" s="156">
        <f t="shared" si="26"/>
        <v>51.622463888888888</v>
      </c>
      <c r="N43" s="156">
        <f t="shared" si="26"/>
        <v>51.622463888888888</v>
      </c>
      <c r="O43" s="156">
        <f t="shared" si="26"/>
        <v>46.82246388888889</v>
      </c>
      <c r="P43" s="156">
        <f t="shared" si="26"/>
        <v>46.82246388888889</v>
      </c>
      <c r="Q43" s="156">
        <f t="shared" si="26"/>
        <v>46.82246388888889</v>
      </c>
      <c r="R43" s="156">
        <f t="shared" si="26"/>
        <v>46.82246388888889</v>
      </c>
      <c r="S43" s="156">
        <f t="shared" si="26"/>
        <v>46.82246388888889</v>
      </c>
      <c r="T43" s="156">
        <f t="shared" si="26"/>
        <v>46.82246388888889</v>
      </c>
      <c r="U43" s="156">
        <f t="shared" si="26"/>
        <v>46.82246388888889</v>
      </c>
      <c r="V43" s="156">
        <f>SUM(V14:V31)+SUM(V39:V39)</f>
        <v>46.664463888888896</v>
      </c>
      <c r="W43" s="156">
        <f t="shared" si="26"/>
        <v>41.764463888888891</v>
      </c>
      <c r="X43" s="156">
        <f t="shared" si="26"/>
        <v>41.764463888888891</v>
      </c>
      <c r="Y43" s="156">
        <f t="shared" si="26"/>
        <v>41.764463888888891</v>
      </c>
      <c r="Z43" s="156">
        <f t="shared" si="26"/>
        <v>41.764463888888891</v>
      </c>
      <c r="AA43" s="156">
        <f t="shared" si="26"/>
        <v>41.764463888888891</v>
      </c>
      <c r="AB43" s="156">
        <f t="shared" si="26"/>
        <v>41.764463888888891</v>
      </c>
      <c r="AC43" s="156">
        <f t="shared" si="26"/>
        <v>41.764463888888891</v>
      </c>
      <c r="AD43" s="156">
        <f t="shared" si="26"/>
        <v>41.764463888888891</v>
      </c>
      <c r="AE43" s="156">
        <f t="shared" si="26"/>
        <v>41.764463888888891</v>
      </c>
      <c r="AF43" s="156">
        <f t="shared" si="26"/>
        <v>41.764463888888891</v>
      </c>
      <c r="AG43" s="156">
        <f t="shared" si="26"/>
        <v>41.764463888888891</v>
      </c>
      <c r="AH43" s="156">
        <f t="shared" si="26"/>
        <v>41.764463888888891</v>
      </c>
      <c r="AI43" s="156">
        <f t="shared" si="26"/>
        <v>41.764463888888891</v>
      </c>
      <c r="AJ43" s="156">
        <f t="shared" si="26"/>
        <v>41.764463888888891</v>
      </c>
      <c r="AK43" s="156">
        <f t="shared" si="26"/>
        <v>41.764463888888891</v>
      </c>
      <c r="AL43" s="156">
        <f t="shared" si="26"/>
        <v>41.764463888888891</v>
      </c>
      <c r="AM43" s="156">
        <f t="shared" si="26"/>
        <v>41.764463888888891</v>
      </c>
      <c r="AN43" s="156">
        <f t="shared" si="26"/>
        <v>41.764463888888891</v>
      </c>
      <c r="AO43" s="156">
        <f t="shared" si="26"/>
        <v>41.764463888888891</v>
      </c>
      <c r="AP43" s="156">
        <f t="shared" si="26"/>
        <v>41.764463888888891</v>
      </c>
      <c r="AQ43" s="156">
        <f t="shared" si="26"/>
        <v>41.764463888888891</v>
      </c>
      <c r="AR43" s="156">
        <f t="shared" si="26"/>
        <v>41.764463888888891</v>
      </c>
      <c r="AS43" s="157">
        <f>AVERAGE(L43,M43,N43,P43,Q43,S43,T43,U43,W43:AR43)</f>
        <v>43.601597222222253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37"/>
      <c r="C44" s="1050"/>
      <c r="D44" s="139" t="s">
        <v>224</v>
      </c>
      <c r="E44" s="121">
        <f>E43/1000*E11*24</f>
        <v>4.4622628865740734E-2</v>
      </c>
      <c r="F44" s="121">
        <f t="shared" ref="F44:AR44" si="27">F43/1000*(F11-E11)*24+E44</f>
        <v>6.1745257731481477E-2</v>
      </c>
      <c r="G44" s="121">
        <f t="shared" si="27"/>
        <v>9.5957182129629615E-2</v>
      </c>
      <c r="H44" s="121">
        <f t="shared" si="27"/>
        <v>0.19859295532407403</v>
      </c>
      <c r="I44" s="121">
        <f t="shared" si="27"/>
        <v>0.26701680412037032</v>
      </c>
      <c r="J44" s="121">
        <f t="shared" si="27"/>
        <v>0.3135821305555555</v>
      </c>
      <c r="K44" s="121">
        <f t="shared" si="27"/>
        <v>0.68259037777777776</v>
      </c>
      <c r="L44" s="152">
        <f t="shared" si="27"/>
        <v>1.5125497999999999</v>
      </c>
      <c r="M44" s="121">
        <f t="shared" si="27"/>
        <v>2.7514889333333334</v>
      </c>
      <c r="N44" s="121">
        <f t="shared" si="27"/>
        <v>3.9904280666666665</v>
      </c>
      <c r="O44" s="121">
        <f t="shared" si="27"/>
        <v>3.9904281790405798</v>
      </c>
      <c r="P44" s="121">
        <f t="shared" si="27"/>
        <v>5.1141671999999998</v>
      </c>
      <c r="Q44" s="121">
        <f t="shared" si="27"/>
        <v>6.2379063333333331</v>
      </c>
      <c r="R44" s="121">
        <f t="shared" si="27"/>
        <v>6.2379064457072468</v>
      </c>
      <c r="S44" s="121">
        <f t="shared" si="27"/>
        <v>7.3616454666666664</v>
      </c>
      <c r="T44" s="121">
        <f t="shared" si="27"/>
        <v>8.4853845999999997</v>
      </c>
      <c r="U44" s="121">
        <f t="shared" si="27"/>
        <v>9.6091237333333339</v>
      </c>
      <c r="V44" s="121">
        <f t="shared" si="27"/>
        <v>9.6091238453280461</v>
      </c>
      <c r="W44" s="121">
        <f t="shared" si="27"/>
        <v>10.611470878426667</v>
      </c>
      <c r="X44" s="121">
        <f t="shared" si="27"/>
        <v>11.613818011760001</v>
      </c>
      <c r="Y44" s="121">
        <f t="shared" si="27"/>
        <v>12.616165145093335</v>
      </c>
      <c r="Z44" s="121">
        <f t="shared" si="27"/>
        <v>13.618512278426669</v>
      </c>
      <c r="AA44" s="121">
        <f t="shared" si="27"/>
        <v>14.620859411760003</v>
      </c>
      <c r="AB44" s="121">
        <f t="shared" si="27"/>
        <v>15.623206545093337</v>
      </c>
      <c r="AC44" s="121">
        <f t="shared" si="27"/>
        <v>16.62555367842667</v>
      </c>
      <c r="AD44" s="121">
        <f t="shared" si="27"/>
        <v>17.627900811760004</v>
      </c>
      <c r="AE44" s="121">
        <f t="shared" si="27"/>
        <v>18.630247945093338</v>
      </c>
      <c r="AF44" s="121">
        <f t="shared" si="27"/>
        <v>19.632595078426672</v>
      </c>
      <c r="AG44" s="121">
        <f t="shared" si="27"/>
        <v>20.634942211760006</v>
      </c>
      <c r="AH44" s="121">
        <f t="shared" si="27"/>
        <v>21.63728934509334</v>
      </c>
      <c r="AI44" s="121">
        <f t="shared" si="27"/>
        <v>22.639636478426674</v>
      </c>
      <c r="AJ44" s="121">
        <f t="shared" si="27"/>
        <v>23.641983611760008</v>
      </c>
      <c r="AK44" s="121">
        <f t="shared" si="27"/>
        <v>24.644330745093342</v>
      </c>
      <c r="AL44" s="121">
        <f t="shared" si="27"/>
        <v>25.646677878426676</v>
      </c>
      <c r="AM44" s="121">
        <f t="shared" si="27"/>
        <v>26.64902501176001</v>
      </c>
      <c r="AN44" s="121">
        <f t="shared" si="27"/>
        <v>27.651372145093344</v>
      </c>
      <c r="AO44" s="121">
        <f t="shared" si="27"/>
        <v>28.653719278426678</v>
      </c>
      <c r="AP44" s="121">
        <f t="shared" si="27"/>
        <v>29.656066411760012</v>
      </c>
      <c r="AQ44" s="121">
        <f t="shared" si="27"/>
        <v>30.658413545093346</v>
      </c>
      <c r="AR44" s="221">
        <f t="shared" si="27"/>
        <v>31.66076067842668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37"/>
      <c r="C45" s="1051"/>
      <c r="D45" s="143" t="s">
        <v>225</v>
      </c>
      <c r="E45" s="145">
        <v>0</v>
      </c>
      <c r="F45" s="145">
        <f t="shared" ref="F45:K45" si="28">F44</f>
        <v>6.1745257731481477E-2</v>
      </c>
      <c r="G45" s="145">
        <f t="shared" si="28"/>
        <v>9.5957182129629615E-2</v>
      </c>
      <c r="H45" s="145">
        <f t="shared" si="28"/>
        <v>0.19859295532407403</v>
      </c>
      <c r="I45" s="145">
        <f t="shared" si="28"/>
        <v>0.26701680412037032</v>
      </c>
      <c r="J45" s="145">
        <f t="shared" si="28"/>
        <v>0.3135821305555555</v>
      </c>
      <c r="K45" s="145">
        <f t="shared" si="28"/>
        <v>0.68259037777777776</v>
      </c>
      <c r="L45" s="161">
        <f>L44</f>
        <v>1.5125497999999999</v>
      </c>
      <c r="M45" s="145">
        <f>M44-L44</f>
        <v>1.2389391333333335</v>
      </c>
      <c r="N45" s="145">
        <f>N44-M44</f>
        <v>1.2389391333333331</v>
      </c>
      <c r="O45" s="145"/>
      <c r="P45" s="162">
        <f>P44-O44</f>
        <v>1.12373902095942</v>
      </c>
      <c r="Q45" s="162">
        <f>Q44-P44</f>
        <v>1.1237391333333333</v>
      </c>
      <c r="R45" s="145"/>
      <c r="S45" s="163">
        <f>S44-R44</f>
        <v>1.1237390209594196</v>
      </c>
      <c r="T45" s="163">
        <f>T44-S44</f>
        <v>1.1237391333333333</v>
      </c>
      <c r="U45" s="163">
        <f>U44-T44</f>
        <v>1.1237391333333342</v>
      </c>
      <c r="V45" s="145"/>
      <c r="W45" s="163">
        <f t="shared" ref="W45:AR45" si="29">W44-V44</f>
        <v>1.0023470330986211</v>
      </c>
      <c r="X45" s="163">
        <f t="shared" si="29"/>
        <v>1.002347133333334</v>
      </c>
      <c r="Y45" s="163">
        <f t="shared" si="29"/>
        <v>1.002347133333334</v>
      </c>
      <c r="Z45" s="163">
        <f t="shared" si="29"/>
        <v>1.002347133333334</v>
      </c>
      <c r="AA45" s="163">
        <f t="shared" si="29"/>
        <v>1.002347133333334</v>
      </c>
      <c r="AB45" s="163">
        <f t="shared" si="29"/>
        <v>1.002347133333334</v>
      </c>
      <c r="AC45" s="163">
        <f t="shared" si="29"/>
        <v>1.0023471333333323</v>
      </c>
      <c r="AD45" s="163">
        <f t="shared" si="29"/>
        <v>1.002347133333334</v>
      </c>
      <c r="AE45" s="163">
        <f t="shared" si="29"/>
        <v>1.002347133333334</v>
      </c>
      <c r="AF45" s="163">
        <f t="shared" si="29"/>
        <v>1.002347133333334</v>
      </c>
      <c r="AG45" s="163">
        <f t="shared" si="29"/>
        <v>1.002347133333334</v>
      </c>
      <c r="AH45" s="163">
        <f t="shared" si="29"/>
        <v>1.002347133333334</v>
      </c>
      <c r="AI45" s="163">
        <f t="shared" si="29"/>
        <v>1.002347133333334</v>
      </c>
      <c r="AJ45" s="163">
        <f t="shared" si="29"/>
        <v>1.002347133333334</v>
      </c>
      <c r="AK45" s="163">
        <f t="shared" si="29"/>
        <v>1.002347133333334</v>
      </c>
      <c r="AL45" s="163">
        <f t="shared" si="29"/>
        <v>1.002347133333334</v>
      </c>
      <c r="AM45" s="163">
        <f t="shared" si="29"/>
        <v>1.002347133333334</v>
      </c>
      <c r="AN45" s="163">
        <f t="shared" si="29"/>
        <v>1.002347133333334</v>
      </c>
      <c r="AO45" s="163">
        <f t="shared" si="29"/>
        <v>1.002347133333334</v>
      </c>
      <c r="AP45" s="163">
        <f t="shared" si="29"/>
        <v>1.002347133333334</v>
      </c>
      <c r="AQ45" s="163">
        <f t="shared" si="29"/>
        <v>1.002347133333334</v>
      </c>
      <c r="AR45" s="222">
        <f t="shared" si="29"/>
        <v>1.002347133333334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37"/>
      <c r="C46" s="1056" t="s">
        <v>222</v>
      </c>
      <c r="D46" s="136" t="s">
        <v>223</v>
      </c>
      <c r="E46" s="174" t="e">
        <f>SUM(E14:E34)+SUM(E39:E40)</f>
        <v>#REF!</v>
      </c>
      <c r="F46" s="174" t="e">
        <f t="shared" ref="F46:AR46" si="30">SUM(F14:F34)+SUM(F40:F41)</f>
        <v>#REF!</v>
      </c>
      <c r="G46" s="174" t="e">
        <f t="shared" si="30"/>
        <v>#REF!</v>
      </c>
      <c r="H46" s="174" t="e">
        <f t="shared" si="30"/>
        <v>#REF!</v>
      </c>
      <c r="I46" s="174" t="e">
        <f t="shared" si="30"/>
        <v>#REF!</v>
      </c>
      <c r="J46" s="174" t="e">
        <f t="shared" si="30"/>
        <v>#REF!</v>
      </c>
      <c r="K46" s="174" t="e">
        <f t="shared" si="30"/>
        <v>#REF!</v>
      </c>
      <c r="L46" s="174" t="e">
        <f>SUM(L14:L34)+SUM(L40:L41)</f>
        <v>#REF!</v>
      </c>
      <c r="M46" s="174" t="e">
        <f t="shared" si="30"/>
        <v>#REF!</v>
      </c>
      <c r="N46" s="174" t="e">
        <f t="shared" si="30"/>
        <v>#REF!</v>
      </c>
      <c r="O46" s="174" t="e">
        <f t="shared" si="30"/>
        <v>#REF!</v>
      </c>
      <c r="P46" s="174" t="e">
        <f t="shared" si="30"/>
        <v>#REF!</v>
      </c>
      <c r="Q46" s="174" t="e">
        <f t="shared" si="30"/>
        <v>#REF!</v>
      </c>
      <c r="R46" s="174" t="e">
        <f t="shared" si="30"/>
        <v>#REF!</v>
      </c>
      <c r="S46" s="174" t="e">
        <f t="shared" si="30"/>
        <v>#REF!</v>
      </c>
      <c r="T46" s="174" t="e">
        <f t="shared" si="30"/>
        <v>#REF!</v>
      </c>
      <c r="U46" s="174" t="e">
        <f t="shared" si="30"/>
        <v>#REF!</v>
      </c>
      <c r="V46" s="174" t="e">
        <f t="shared" si="30"/>
        <v>#REF!</v>
      </c>
      <c r="W46" s="174" t="e">
        <f t="shared" si="30"/>
        <v>#REF!</v>
      </c>
      <c r="X46" s="174" t="e">
        <f t="shared" si="30"/>
        <v>#REF!</v>
      </c>
      <c r="Y46" s="174" t="e">
        <f t="shared" si="30"/>
        <v>#REF!</v>
      </c>
      <c r="Z46" s="174" t="e">
        <f>SUM(Z14:Z34)+SUM(Z40:Z41)</f>
        <v>#REF!</v>
      </c>
      <c r="AA46" s="174" t="e">
        <f t="shared" si="30"/>
        <v>#REF!</v>
      </c>
      <c r="AB46" s="174" t="e">
        <f t="shared" si="30"/>
        <v>#REF!</v>
      </c>
      <c r="AC46" s="174" t="e">
        <f t="shared" si="30"/>
        <v>#REF!</v>
      </c>
      <c r="AD46" s="174" t="e">
        <f t="shared" si="30"/>
        <v>#REF!</v>
      </c>
      <c r="AE46" s="174" t="e">
        <f t="shared" si="30"/>
        <v>#REF!</v>
      </c>
      <c r="AF46" s="174" t="e">
        <f t="shared" si="30"/>
        <v>#REF!</v>
      </c>
      <c r="AG46" s="174" t="e">
        <f t="shared" si="30"/>
        <v>#REF!</v>
      </c>
      <c r="AH46" s="174" t="e">
        <f t="shared" si="30"/>
        <v>#REF!</v>
      </c>
      <c r="AI46" s="174" t="e">
        <f t="shared" si="30"/>
        <v>#REF!</v>
      </c>
      <c r="AJ46" s="174" t="e">
        <f t="shared" si="30"/>
        <v>#REF!</v>
      </c>
      <c r="AK46" s="174" t="e">
        <f t="shared" si="30"/>
        <v>#REF!</v>
      </c>
      <c r="AL46" s="174" t="e">
        <f t="shared" si="30"/>
        <v>#REF!</v>
      </c>
      <c r="AM46" s="174" t="e">
        <f t="shared" si="30"/>
        <v>#REF!</v>
      </c>
      <c r="AN46" s="174" t="e">
        <f t="shared" si="30"/>
        <v>#REF!</v>
      </c>
      <c r="AO46" s="174" t="e">
        <f t="shared" si="30"/>
        <v>#REF!</v>
      </c>
      <c r="AP46" s="174" t="e">
        <f t="shared" si="30"/>
        <v>#REF!</v>
      </c>
      <c r="AQ46" s="174" t="e">
        <f t="shared" si="30"/>
        <v>#REF!</v>
      </c>
      <c r="AR46" s="174" t="e">
        <f t="shared" si="30"/>
        <v>#REF!</v>
      </c>
      <c r="AS46" s="157" t="e">
        <f>AVERAGE(L46,M46,N46,P46,Q46,S46,T46,U46,W46:AR46)</f>
        <v>#REF!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37"/>
      <c r="C47" s="1021"/>
      <c r="D47" s="139" t="s">
        <v>224</v>
      </c>
      <c r="E47" s="121" t="e">
        <f>E46/1000*E11*24</f>
        <v>#REF!</v>
      </c>
      <c r="F47" s="150" t="e">
        <f t="shared" ref="F47:AR47" si="31">F46/1000*(F11-E11)*24+E47</f>
        <v>#REF!</v>
      </c>
      <c r="G47" s="150" t="e">
        <f t="shared" si="31"/>
        <v>#REF!</v>
      </c>
      <c r="H47" s="150" t="e">
        <f t="shared" si="31"/>
        <v>#REF!</v>
      </c>
      <c r="I47" s="150" t="e">
        <f t="shared" si="31"/>
        <v>#REF!</v>
      </c>
      <c r="J47" s="150" t="e">
        <f t="shared" si="31"/>
        <v>#REF!</v>
      </c>
      <c r="K47" s="150" t="e">
        <f t="shared" si="31"/>
        <v>#REF!</v>
      </c>
      <c r="L47" s="161" t="e">
        <f t="shared" si="31"/>
        <v>#REF!</v>
      </c>
      <c r="M47" s="150" t="e">
        <f t="shared" si="31"/>
        <v>#REF!</v>
      </c>
      <c r="N47" s="150" t="e">
        <f t="shared" si="31"/>
        <v>#REF!</v>
      </c>
      <c r="O47" s="121" t="e">
        <f t="shared" si="31"/>
        <v>#REF!</v>
      </c>
      <c r="P47" s="121" t="e">
        <f t="shared" si="31"/>
        <v>#REF!</v>
      </c>
      <c r="Q47" s="121" t="e">
        <f t="shared" si="31"/>
        <v>#REF!</v>
      </c>
      <c r="R47" s="121" t="e">
        <f t="shared" si="31"/>
        <v>#REF!</v>
      </c>
      <c r="S47" s="121" t="e">
        <f t="shared" si="31"/>
        <v>#REF!</v>
      </c>
      <c r="T47" s="121" t="e">
        <f t="shared" si="31"/>
        <v>#REF!</v>
      </c>
      <c r="U47" s="121" t="e">
        <f t="shared" si="31"/>
        <v>#REF!</v>
      </c>
      <c r="V47" s="121" t="e">
        <f t="shared" si="31"/>
        <v>#REF!</v>
      </c>
      <c r="W47" s="121" t="e">
        <f t="shared" si="31"/>
        <v>#REF!</v>
      </c>
      <c r="X47" s="121" t="e">
        <f t="shared" si="31"/>
        <v>#REF!</v>
      </c>
      <c r="Y47" s="121" t="e">
        <f t="shared" si="31"/>
        <v>#REF!</v>
      </c>
      <c r="Z47" s="121" t="e">
        <f t="shared" si="31"/>
        <v>#REF!</v>
      </c>
      <c r="AA47" s="121" t="e">
        <f t="shared" si="31"/>
        <v>#REF!</v>
      </c>
      <c r="AB47" s="121" t="e">
        <f t="shared" si="31"/>
        <v>#REF!</v>
      </c>
      <c r="AC47" s="121" t="e">
        <f t="shared" si="31"/>
        <v>#REF!</v>
      </c>
      <c r="AD47" s="121" t="e">
        <f t="shared" si="31"/>
        <v>#REF!</v>
      </c>
      <c r="AE47" s="121" t="e">
        <f t="shared" si="31"/>
        <v>#REF!</v>
      </c>
      <c r="AF47" s="121" t="e">
        <f t="shared" si="31"/>
        <v>#REF!</v>
      </c>
      <c r="AG47" s="121" t="e">
        <f t="shared" si="31"/>
        <v>#REF!</v>
      </c>
      <c r="AH47" s="121" t="e">
        <f t="shared" si="31"/>
        <v>#REF!</v>
      </c>
      <c r="AI47" s="121" t="e">
        <f t="shared" si="31"/>
        <v>#REF!</v>
      </c>
      <c r="AJ47" s="121" t="e">
        <f t="shared" si="31"/>
        <v>#REF!</v>
      </c>
      <c r="AK47" s="121" t="e">
        <f t="shared" si="31"/>
        <v>#REF!</v>
      </c>
      <c r="AL47" s="121" t="e">
        <f t="shared" si="31"/>
        <v>#REF!</v>
      </c>
      <c r="AM47" s="121" t="e">
        <f t="shared" si="31"/>
        <v>#REF!</v>
      </c>
      <c r="AN47" s="121" t="e">
        <f t="shared" si="31"/>
        <v>#REF!</v>
      </c>
      <c r="AO47" s="121" t="e">
        <f t="shared" si="31"/>
        <v>#REF!</v>
      </c>
      <c r="AP47" s="121" t="e">
        <f t="shared" si="31"/>
        <v>#REF!</v>
      </c>
      <c r="AQ47" s="121" t="e">
        <f t="shared" si="31"/>
        <v>#REF!</v>
      </c>
      <c r="AR47" s="217" t="e">
        <f t="shared" si="31"/>
        <v>#REF!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38"/>
      <c r="C48" s="1022"/>
      <c r="D48" s="143" t="s">
        <v>225</v>
      </c>
      <c r="E48" s="155">
        <v>0</v>
      </c>
      <c r="F48" s="145"/>
      <c r="G48" s="162" t="e">
        <f t="shared" ref="G48:K48" si="32">G47</f>
        <v>#REF!</v>
      </c>
      <c r="H48" s="162" t="e">
        <f t="shared" si="32"/>
        <v>#REF!</v>
      </c>
      <c r="I48" s="162" t="e">
        <f t="shared" si="32"/>
        <v>#REF!</v>
      </c>
      <c r="J48" s="162" t="e">
        <f t="shared" si="32"/>
        <v>#REF!</v>
      </c>
      <c r="K48" s="162" t="e">
        <f t="shared" si="32"/>
        <v>#REF!</v>
      </c>
      <c r="L48" s="161" t="e">
        <f>L47</f>
        <v>#REF!</v>
      </c>
      <c r="M48" s="162" t="e">
        <f>M47-L47</f>
        <v>#REF!</v>
      </c>
      <c r="N48" s="162" t="e">
        <f>N47-M47</f>
        <v>#REF!</v>
      </c>
      <c r="O48" s="145"/>
      <c r="P48" s="162" t="e">
        <f>P47-O47</f>
        <v>#REF!</v>
      </c>
      <c r="Q48" s="162" t="e">
        <f>Q47-P47</f>
        <v>#REF!</v>
      </c>
      <c r="R48" s="145"/>
      <c r="S48" s="163" t="e">
        <f>S47-R47</f>
        <v>#REF!</v>
      </c>
      <c r="T48" s="163" t="e">
        <f>T47-S47</f>
        <v>#REF!</v>
      </c>
      <c r="U48" s="163" t="e">
        <f>U47-T47</f>
        <v>#REF!</v>
      </c>
      <c r="V48" s="145"/>
      <c r="W48" s="163" t="e">
        <f t="shared" ref="W48:AR48" si="33">W47-V47</f>
        <v>#REF!</v>
      </c>
      <c r="X48" s="163" t="e">
        <f t="shared" si="33"/>
        <v>#REF!</v>
      </c>
      <c r="Y48" s="163" t="e">
        <f t="shared" si="33"/>
        <v>#REF!</v>
      </c>
      <c r="Z48" s="163" t="e">
        <f t="shared" si="33"/>
        <v>#REF!</v>
      </c>
      <c r="AA48" s="163" t="e">
        <f t="shared" si="33"/>
        <v>#REF!</v>
      </c>
      <c r="AB48" s="163" t="e">
        <f t="shared" si="33"/>
        <v>#REF!</v>
      </c>
      <c r="AC48" s="163" t="e">
        <f t="shared" si="33"/>
        <v>#REF!</v>
      </c>
      <c r="AD48" s="163" t="e">
        <f t="shared" si="33"/>
        <v>#REF!</v>
      </c>
      <c r="AE48" s="163" t="e">
        <f t="shared" si="33"/>
        <v>#REF!</v>
      </c>
      <c r="AF48" s="163" t="e">
        <f t="shared" si="33"/>
        <v>#REF!</v>
      </c>
      <c r="AG48" s="163" t="e">
        <f t="shared" si="33"/>
        <v>#REF!</v>
      </c>
      <c r="AH48" s="163" t="e">
        <f t="shared" si="33"/>
        <v>#REF!</v>
      </c>
      <c r="AI48" s="163" t="e">
        <f t="shared" si="33"/>
        <v>#REF!</v>
      </c>
      <c r="AJ48" s="163" t="e">
        <f t="shared" si="33"/>
        <v>#REF!</v>
      </c>
      <c r="AK48" s="163" t="e">
        <f t="shared" si="33"/>
        <v>#REF!</v>
      </c>
      <c r="AL48" s="163" t="e">
        <f t="shared" si="33"/>
        <v>#REF!</v>
      </c>
      <c r="AM48" s="163" t="e">
        <f t="shared" si="33"/>
        <v>#REF!</v>
      </c>
      <c r="AN48" s="163" t="e">
        <f t="shared" si="33"/>
        <v>#REF!</v>
      </c>
      <c r="AO48" s="163" t="e">
        <f t="shared" si="33"/>
        <v>#REF!</v>
      </c>
      <c r="AP48" s="163" t="e">
        <f t="shared" si="33"/>
        <v>#REF!</v>
      </c>
      <c r="AQ48" s="163" t="e">
        <f t="shared" si="33"/>
        <v>#REF!</v>
      </c>
      <c r="AR48" s="222" t="e">
        <f t="shared" si="33"/>
        <v>#REF!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>SUM(E36:E39)+E15+E25</f>
        <v>2003.2900749999999</v>
      </c>
      <c r="F49" s="166">
        <f t="shared" ref="F49:BQ49" si="34">SUM(F36:F39)+F15+F25</f>
        <v>2003.2900749999999</v>
      </c>
      <c r="G49" s="166">
        <f t="shared" si="34"/>
        <v>3.2900750000000003</v>
      </c>
      <c r="H49" s="166">
        <f t="shared" si="34"/>
        <v>3.2900750000000003</v>
      </c>
      <c r="I49" s="166">
        <f t="shared" si="34"/>
        <v>3.2900750000000003</v>
      </c>
      <c r="J49" s="166">
        <f t="shared" si="34"/>
        <v>3.2900750000000003</v>
      </c>
      <c r="K49" s="166">
        <f t="shared" si="34"/>
        <v>3.2900750000000003</v>
      </c>
      <c r="L49" s="166">
        <f t="shared" si="34"/>
        <v>3.2900750000000003</v>
      </c>
      <c r="M49" s="166">
        <f t="shared" si="34"/>
        <v>3.2900750000000003</v>
      </c>
      <c r="N49" s="166">
        <f t="shared" si="34"/>
        <v>3.2900750000000003</v>
      </c>
      <c r="O49" s="166">
        <f t="shared" si="34"/>
        <v>3.2900750000000003</v>
      </c>
      <c r="P49" s="166">
        <f t="shared" si="34"/>
        <v>3.2900750000000003</v>
      </c>
      <c r="Q49" s="166">
        <f t="shared" si="34"/>
        <v>3.2900750000000003</v>
      </c>
      <c r="R49" s="166">
        <f t="shared" si="34"/>
        <v>3.2900750000000003</v>
      </c>
      <c r="S49" s="166">
        <f t="shared" si="34"/>
        <v>3.2900750000000003</v>
      </c>
      <c r="T49" s="166">
        <f t="shared" si="34"/>
        <v>3.2900750000000003</v>
      </c>
      <c r="U49" s="166">
        <f t="shared" si="34"/>
        <v>3.2900750000000003</v>
      </c>
      <c r="V49" s="166">
        <f t="shared" si="34"/>
        <v>3.2900750000000003</v>
      </c>
      <c r="W49" s="166">
        <f t="shared" si="34"/>
        <v>3.2900750000000003</v>
      </c>
      <c r="X49" s="166">
        <f t="shared" si="34"/>
        <v>3.2900750000000003</v>
      </c>
      <c r="Y49" s="166">
        <f t="shared" si="34"/>
        <v>2.5700750000000001</v>
      </c>
      <c r="Z49" s="166">
        <f t="shared" si="34"/>
        <v>2.5700750000000001</v>
      </c>
      <c r="AA49" s="166">
        <f t="shared" si="34"/>
        <v>2.5700750000000001</v>
      </c>
      <c r="AB49" s="166">
        <f t="shared" si="34"/>
        <v>2.5700750000000001</v>
      </c>
      <c r="AC49" s="166">
        <f t="shared" si="34"/>
        <v>2.5700750000000001</v>
      </c>
      <c r="AD49" s="166">
        <f t="shared" si="34"/>
        <v>2.5700750000000001</v>
      </c>
      <c r="AE49" s="166">
        <f t="shared" si="34"/>
        <v>2.5700750000000001</v>
      </c>
      <c r="AF49" s="166">
        <f t="shared" si="34"/>
        <v>2.5700750000000001</v>
      </c>
      <c r="AG49" s="166">
        <f t="shared" si="34"/>
        <v>2.5700750000000001</v>
      </c>
      <c r="AH49" s="166">
        <f t="shared" si="34"/>
        <v>2.5700750000000001</v>
      </c>
      <c r="AI49" s="166">
        <f t="shared" si="34"/>
        <v>2.5700750000000001</v>
      </c>
      <c r="AJ49" s="166">
        <f t="shared" si="34"/>
        <v>2.5700750000000001</v>
      </c>
      <c r="AK49" s="166">
        <f t="shared" si="34"/>
        <v>2.5700750000000001</v>
      </c>
      <c r="AL49" s="166">
        <f t="shared" si="34"/>
        <v>2.5700750000000001</v>
      </c>
      <c r="AM49" s="166">
        <f t="shared" si="34"/>
        <v>2.5700750000000001</v>
      </c>
      <c r="AN49" s="166">
        <f t="shared" si="34"/>
        <v>2.5700750000000001</v>
      </c>
      <c r="AO49" s="166">
        <f t="shared" si="34"/>
        <v>2.5700750000000001</v>
      </c>
      <c r="AP49" s="166">
        <f t="shared" si="34"/>
        <v>2.5700750000000001</v>
      </c>
      <c r="AQ49" s="166">
        <f t="shared" si="34"/>
        <v>2.5700750000000001</v>
      </c>
      <c r="AR49" s="166">
        <f t="shared" si="34"/>
        <v>2.5700750000000001</v>
      </c>
      <c r="AS49" s="166">
        <f t="shared" si="34"/>
        <v>2.5700750000000001</v>
      </c>
      <c r="AT49" s="166">
        <f t="shared" si="34"/>
        <v>2.5700750000000001</v>
      </c>
      <c r="AU49" s="166">
        <f t="shared" si="34"/>
        <v>2.5700750000000001</v>
      </c>
      <c r="AV49" s="166">
        <f t="shared" si="34"/>
        <v>2.5700750000000001</v>
      </c>
      <c r="AW49" s="166">
        <f t="shared" si="34"/>
        <v>2.5700750000000001</v>
      </c>
      <c r="AX49" s="166">
        <f t="shared" si="34"/>
        <v>2.5700750000000001</v>
      </c>
      <c r="AY49" s="166">
        <f t="shared" si="34"/>
        <v>2.5700750000000001</v>
      </c>
      <c r="AZ49" s="166">
        <f t="shared" si="34"/>
        <v>2.5700750000000001</v>
      </c>
      <c r="BA49" s="166">
        <f t="shared" si="34"/>
        <v>2.5700750000000001</v>
      </c>
      <c r="BB49" s="166">
        <f t="shared" si="34"/>
        <v>2.5700750000000001</v>
      </c>
      <c r="BC49" s="166">
        <f t="shared" si="34"/>
        <v>2.5700750000000001</v>
      </c>
      <c r="BD49" s="166">
        <f t="shared" si="34"/>
        <v>2.5700750000000001</v>
      </c>
      <c r="BE49" s="166">
        <f t="shared" si="34"/>
        <v>2.5700750000000001</v>
      </c>
      <c r="BF49" s="166">
        <f t="shared" si="34"/>
        <v>2.5700750000000001</v>
      </c>
      <c r="BG49" s="166">
        <f t="shared" si="34"/>
        <v>2.5700750000000001</v>
      </c>
      <c r="BH49" s="166">
        <f t="shared" si="34"/>
        <v>2.5700750000000001</v>
      </c>
      <c r="BI49" s="166">
        <f t="shared" si="34"/>
        <v>2.5700750000000001</v>
      </c>
      <c r="BJ49" s="166">
        <f t="shared" si="34"/>
        <v>2.5700750000000001</v>
      </c>
      <c r="BK49" s="166">
        <f t="shared" si="34"/>
        <v>2.5700750000000001</v>
      </c>
      <c r="BL49" s="166">
        <f t="shared" si="34"/>
        <v>2.5700750000000001</v>
      </c>
      <c r="BM49" s="166">
        <f t="shared" si="34"/>
        <v>2.5700750000000001</v>
      </c>
      <c r="BN49" s="166">
        <f t="shared" si="34"/>
        <v>2.5700750000000001</v>
      </c>
      <c r="BO49" s="166">
        <f t="shared" si="34"/>
        <v>2.5700750000000001</v>
      </c>
      <c r="BP49" s="166">
        <f t="shared" si="34"/>
        <v>2.5700750000000001</v>
      </c>
      <c r="BQ49" s="166">
        <f t="shared" si="34"/>
        <v>2.5700750000000001</v>
      </c>
      <c r="BR49" s="166">
        <f t="shared" ref="BR49:CZ49" si="35">SUM(BR36:BR39)+BR15+BR25</f>
        <v>2.5700750000000001</v>
      </c>
      <c r="BS49" s="166">
        <f t="shared" si="35"/>
        <v>2.5700750000000001</v>
      </c>
      <c r="BT49" s="166">
        <f t="shared" si="35"/>
        <v>2.5700750000000001</v>
      </c>
      <c r="BU49" s="166">
        <f t="shared" si="35"/>
        <v>2.5700750000000001</v>
      </c>
      <c r="BV49" s="166">
        <f t="shared" si="35"/>
        <v>2.5700750000000001</v>
      </c>
      <c r="BW49" s="166">
        <f t="shared" si="35"/>
        <v>2.5700750000000001</v>
      </c>
      <c r="BX49" s="166">
        <f t="shared" si="35"/>
        <v>2.5700750000000001</v>
      </c>
      <c r="BY49" s="166">
        <f t="shared" si="35"/>
        <v>2.5700750000000001</v>
      </c>
      <c r="BZ49" s="166">
        <f t="shared" si="35"/>
        <v>2.5700750000000001</v>
      </c>
      <c r="CA49" s="166">
        <f t="shared" si="35"/>
        <v>2.5700750000000001</v>
      </c>
      <c r="CB49" s="166">
        <f t="shared" si="35"/>
        <v>2.5700750000000001</v>
      </c>
      <c r="CC49" s="166">
        <f t="shared" si="35"/>
        <v>2.5700750000000001</v>
      </c>
      <c r="CD49" s="166">
        <f t="shared" si="35"/>
        <v>2.5700750000000001</v>
      </c>
      <c r="CE49" s="166">
        <f t="shared" si="35"/>
        <v>2.5700750000000001</v>
      </c>
      <c r="CF49" s="166">
        <f t="shared" si="35"/>
        <v>2.5700750000000001</v>
      </c>
      <c r="CG49" s="166">
        <f t="shared" si="35"/>
        <v>2.5700750000000001</v>
      </c>
      <c r="CH49" s="166">
        <f t="shared" si="35"/>
        <v>2.5700750000000001</v>
      </c>
      <c r="CI49" s="166">
        <f t="shared" si="35"/>
        <v>2.5700750000000001</v>
      </c>
      <c r="CJ49" s="166">
        <f t="shared" si="35"/>
        <v>2.5700750000000001</v>
      </c>
      <c r="CK49" s="166">
        <f t="shared" si="35"/>
        <v>2.5700750000000001</v>
      </c>
      <c r="CL49" s="166">
        <f t="shared" si="35"/>
        <v>2.5700750000000001</v>
      </c>
      <c r="CM49" s="166">
        <f t="shared" si="35"/>
        <v>2.5700750000000001</v>
      </c>
      <c r="CN49" s="166">
        <f t="shared" si="35"/>
        <v>2.5700750000000001</v>
      </c>
      <c r="CO49" s="166">
        <f t="shared" si="35"/>
        <v>2.5700750000000001</v>
      </c>
      <c r="CP49" s="166">
        <f t="shared" si="35"/>
        <v>2.5700750000000001</v>
      </c>
      <c r="CQ49" s="166">
        <f t="shared" si="35"/>
        <v>2.5700750000000001</v>
      </c>
      <c r="CR49" s="166">
        <f t="shared" si="35"/>
        <v>2.5700750000000001</v>
      </c>
      <c r="CS49" s="166">
        <f t="shared" si="35"/>
        <v>2.5700750000000001</v>
      </c>
      <c r="CT49" s="166">
        <f t="shared" si="35"/>
        <v>2.5700750000000001</v>
      </c>
      <c r="CU49" s="166">
        <f t="shared" si="35"/>
        <v>2.5700750000000001</v>
      </c>
      <c r="CV49" s="166">
        <f t="shared" si="35"/>
        <v>2.5700750000000001</v>
      </c>
      <c r="CW49" s="166">
        <f t="shared" si="35"/>
        <v>2.5700750000000001</v>
      </c>
      <c r="CX49" s="166">
        <f t="shared" si="35"/>
        <v>2.5700750000000001</v>
      </c>
      <c r="CY49" s="166">
        <f t="shared" si="35"/>
        <v>2.5700750000000001</v>
      </c>
      <c r="CZ49" s="166">
        <f t="shared" si="35"/>
        <v>2.5700750000000001</v>
      </c>
      <c r="DA49" s="157">
        <f>AVERAGE(L49:N49,P49,Q49,S49,T49,U49,W49,X49:CZ49)</f>
        <v>2.6500750000000024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1.6694083958333331E-2</v>
      </c>
      <c r="F50" s="121">
        <f t="shared" ref="F50:BQ50" si="36">F49/1000*(F12-E12)*24+E50</f>
        <v>3.3388167916666663E-2</v>
      </c>
      <c r="G50" s="121">
        <f t="shared" si="36"/>
        <v>3.3443002499999999E-2</v>
      </c>
      <c r="H50" s="121">
        <f t="shared" si="36"/>
        <v>3.3607506250000002E-2</v>
      </c>
      <c r="I50" s="121">
        <f t="shared" si="36"/>
        <v>3.3717175416666668E-2</v>
      </c>
      <c r="J50" s="121">
        <f t="shared" si="36"/>
        <v>3.6623408333333336E-2</v>
      </c>
      <c r="K50" s="121">
        <f t="shared" si="36"/>
        <v>5.9653933333333339E-2</v>
      </c>
      <c r="L50" s="161">
        <f t="shared" si="36"/>
        <v>0.11229513333333335</v>
      </c>
      <c r="M50" s="121">
        <f t="shared" si="36"/>
        <v>0.19125693333333338</v>
      </c>
      <c r="N50" s="121">
        <f t="shared" si="36"/>
        <v>0.27021873333333341</v>
      </c>
      <c r="O50" s="121">
        <f t="shared" si="36"/>
        <v>0.27021874122951339</v>
      </c>
      <c r="P50" s="121">
        <f t="shared" si="36"/>
        <v>0.34918053333333343</v>
      </c>
      <c r="Q50" s="121">
        <f t="shared" si="36"/>
        <v>0.42814233333333346</v>
      </c>
      <c r="R50" s="121">
        <f t="shared" si="36"/>
        <v>0.4281423412295135</v>
      </c>
      <c r="S50" s="121">
        <f t="shared" si="36"/>
        <v>0.50710413333333348</v>
      </c>
      <c r="T50" s="121">
        <f t="shared" si="36"/>
        <v>0.58606593333333346</v>
      </c>
      <c r="U50" s="121">
        <f t="shared" si="36"/>
        <v>0.66502773333333343</v>
      </c>
      <c r="V50" s="121">
        <f t="shared" si="36"/>
        <v>0.66502774122951336</v>
      </c>
      <c r="W50" s="121">
        <f t="shared" si="36"/>
        <v>0.7439895333333334</v>
      </c>
      <c r="X50" s="121">
        <f t="shared" si="36"/>
        <v>0.82295133333333337</v>
      </c>
      <c r="Y50" s="121">
        <f t="shared" si="36"/>
        <v>0.88463313333333338</v>
      </c>
      <c r="Z50" s="121">
        <f t="shared" si="36"/>
        <v>0.94631493333333339</v>
      </c>
      <c r="AA50" s="121">
        <f t="shared" si="36"/>
        <v>1.0079967333333335</v>
      </c>
      <c r="AB50" s="121">
        <f t="shared" si="36"/>
        <v>1.0696785333333336</v>
      </c>
      <c r="AC50" s="121">
        <f t="shared" si="36"/>
        <v>1.1313603333333337</v>
      </c>
      <c r="AD50" s="121">
        <f t="shared" si="36"/>
        <v>1.1930421333333339</v>
      </c>
      <c r="AE50" s="121">
        <f t="shared" si="36"/>
        <v>1.254723933333334</v>
      </c>
      <c r="AF50" s="121">
        <f t="shared" si="36"/>
        <v>1.3164057333333341</v>
      </c>
      <c r="AG50" s="121">
        <f t="shared" si="36"/>
        <v>1.3780875333333342</v>
      </c>
      <c r="AH50" s="121">
        <f t="shared" si="36"/>
        <v>1.4397693333333343</v>
      </c>
      <c r="AI50" s="121">
        <f t="shared" si="36"/>
        <v>1.5014511333333345</v>
      </c>
      <c r="AJ50" s="121">
        <f t="shared" si="36"/>
        <v>1.5631329333333346</v>
      </c>
      <c r="AK50" s="121">
        <f t="shared" si="36"/>
        <v>1.6248147333333347</v>
      </c>
      <c r="AL50" s="121">
        <f t="shared" si="36"/>
        <v>1.6864965333333348</v>
      </c>
      <c r="AM50" s="121">
        <f t="shared" si="36"/>
        <v>1.7481783333333349</v>
      </c>
      <c r="AN50" s="121">
        <f t="shared" si="36"/>
        <v>1.8098601333333351</v>
      </c>
      <c r="AO50" s="121">
        <f t="shared" si="36"/>
        <v>1.8715419333333352</v>
      </c>
      <c r="AP50" s="121">
        <f t="shared" si="36"/>
        <v>1.9332237333333353</v>
      </c>
      <c r="AQ50" s="121">
        <f t="shared" si="36"/>
        <v>1.9949055333333354</v>
      </c>
      <c r="AR50" s="217">
        <f t="shared" si="36"/>
        <v>2.0565873333333355</v>
      </c>
      <c r="AS50" s="121">
        <f t="shared" si="36"/>
        <v>2.1182691333333357</v>
      </c>
      <c r="AT50" s="121">
        <f t="shared" si="36"/>
        <v>2.1799509333333358</v>
      </c>
      <c r="AU50" s="121">
        <f t="shared" si="36"/>
        <v>2.2416327333333359</v>
      </c>
      <c r="AV50" s="121">
        <f t="shared" si="36"/>
        <v>2.303314533333336</v>
      </c>
      <c r="AW50" s="121">
        <f t="shared" si="36"/>
        <v>2.3649963333333361</v>
      </c>
      <c r="AX50" s="121">
        <f t="shared" si="36"/>
        <v>2.4266781333333363</v>
      </c>
      <c r="AY50" s="121">
        <f t="shared" si="36"/>
        <v>2.4883599333333364</v>
      </c>
      <c r="AZ50" s="121">
        <f t="shared" si="36"/>
        <v>2.5500417333333365</v>
      </c>
      <c r="BA50" s="121">
        <f t="shared" si="36"/>
        <v>2.6117235333333366</v>
      </c>
      <c r="BB50" s="121">
        <f t="shared" si="36"/>
        <v>2.6734053333333367</v>
      </c>
      <c r="BC50" s="121">
        <f t="shared" si="36"/>
        <v>2.7350871333333369</v>
      </c>
      <c r="BD50" s="121">
        <f t="shared" si="36"/>
        <v>2.796768933333337</v>
      </c>
      <c r="BE50" s="121">
        <f t="shared" si="36"/>
        <v>2.8584507333333371</v>
      </c>
      <c r="BF50" s="121">
        <f t="shared" si="36"/>
        <v>2.9201325333333372</v>
      </c>
      <c r="BG50" s="121">
        <f t="shared" si="36"/>
        <v>2.9818143333333373</v>
      </c>
      <c r="BH50" s="121">
        <f t="shared" si="36"/>
        <v>3.0434961333333375</v>
      </c>
      <c r="BI50" s="121">
        <f t="shared" si="36"/>
        <v>3.1051779333333376</v>
      </c>
      <c r="BJ50" s="121">
        <f t="shared" si="36"/>
        <v>3.1668597333333377</v>
      </c>
      <c r="BK50" s="121">
        <f t="shared" si="36"/>
        <v>3.2285415333333378</v>
      </c>
      <c r="BL50" s="121">
        <f t="shared" si="36"/>
        <v>3.2902233333333379</v>
      </c>
      <c r="BM50" s="121">
        <f t="shared" si="36"/>
        <v>3.3519051333333381</v>
      </c>
      <c r="BN50" s="121">
        <f t="shared" si="36"/>
        <v>3.4135869333333382</v>
      </c>
      <c r="BO50" s="121">
        <f t="shared" si="36"/>
        <v>3.4752687333333383</v>
      </c>
      <c r="BP50" s="121">
        <f t="shared" si="36"/>
        <v>3.5369505333333384</v>
      </c>
      <c r="BQ50" s="121">
        <f t="shared" si="36"/>
        <v>3.5986323333333385</v>
      </c>
      <c r="BR50" s="121">
        <f t="shared" ref="BR50:CZ50" si="37">BR49/1000*(BR12-BQ12)*24+BQ50</f>
        <v>3.6603141333333387</v>
      </c>
      <c r="BS50" s="121">
        <f t="shared" si="37"/>
        <v>3.7219959333333388</v>
      </c>
      <c r="BT50" s="121">
        <f t="shared" si="37"/>
        <v>3.7836777333333389</v>
      </c>
      <c r="BU50" s="121">
        <f t="shared" si="37"/>
        <v>3.845359533333339</v>
      </c>
      <c r="BV50" s="121">
        <f t="shared" si="37"/>
        <v>3.9070413333333391</v>
      </c>
      <c r="BW50" s="121">
        <f t="shared" si="37"/>
        <v>3.9687231333333393</v>
      </c>
      <c r="BX50" s="121">
        <f t="shared" si="37"/>
        <v>4.0304049333333394</v>
      </c>
      <c r="BY50" s="121">
        <f t="shared" si="37"/>
        <v>4.0920867333333391</v>
      </c>
      <c r="BZ50" s="121">
        <f t="shared" si="37"/>
        <v>4.1537685333333387</v>
      </c>
      <c r="CA50" s="121">
        <f t="shared" si="37"/>
        <v>4.2154503333333384</v>
      </c>
      <c r="CB50" s="121">
        <f t="shared" si="37"/>
        <v>4.2771321333333381</v>
      </c>
      <c r="CC50" s="121">
        <f t="shared" si="37"/>
        <v>4.3388139333333378</v>
      </c>
      <c r="CD50" s="121">
        <f t="shared" si="37"/>
        <v>4.4004957333333374</v>
      </c>
      <c r="CE50" s="121">
        <f t="shared" si="37"/>
        <v>4.4621775333333371</v>
      </c>
      <c r="CF50" s="121">
        <f t="shared" si="37"/>
        <v>4.5238593333333368</v>
      </c>
      <c r="CG50" s="121">
        <f t="shared" si="37"/>
        <v>4.5855411333333365</v>
      </c>
      <c r="CH50" s="121">
        <f t="shared" si="37"/>
        <v>4.6472229333333361</v>
      </c>
      <c r="CI50" s="121">
        <f t="shared" si="37"/>
        <v>4.7089047333333358</v>
      </c>
      <c r="CJ50" s="121">
        <f t="shared" si="37"/>
        <v>4.7705865333333355</v>
      </c>
      <c r="CK50" s="121">
        <f t="shared" si="37"/>
        <v>4.8322683333333352</v>
      </c>
      <c r="CL50" s="121">
        <f t="shared" si="37"/>
        <v>4.8939501333333348</v>
      </c>
      <c r="CM50" s="121">
        <f t="shared" si="37"/>
        <v>4.9556319333333345</v>
      </c>
      <c r="CN50" s="121">
        <f t="shared" si="37"/>
        <v>5.0173137333333342</v>
      </c>
      <c r="CO50" s="121">
        <f t="shared" si="37"/>
        <v>5.0789955333333339</v>
      </c>
      <c r="CP50" s="121">
        <f t="shared" si="37"/>
        <v>5.1406773333333335</v>
      </c>
      <c r="CQ50" s="121">
        <f t="shared" si="37"/>
        <v>5.2023591333333332</v>
      </c>
      <c r="CR50" s="121">
        <f t="shared" si="37"/>
        <v>5.2640409333333329</v>
      </c>
      <c r="CS50" s="121">
        <f t="shared" si="37"/>
        <v>5.3257227333333326</v>
      </c>
      <c r="CT50" s="121">
        <f t="shared" si="37"/>
        <v>5.3874045333333322</v>
      </c>
      <c r="CU50" s="121">
        <f t="shared" si="37"/>
        <v>5.4490863333333319</v>
      </c>
      <c r="CV50" s="121">
        <f t="shared" si="37"/>
        <v>5.5107681333333316</v>
      </c>
      <c r="CW50" s="121">
        <f t="shared" si="37"/>
        <v>5.5724499333333313</v>
      </c>
      <c r="CX50" s="121">
        <f t="shared" si="37"/>
        <v>5.6341317333333309</v>
      </c>
      <c r="CY50" s="121">
        <f t="shared" si="37"/>
        <v>5.6958135333333306</v>
      </c>
      <c r="CZ50" s="231">
        <f t="shared" si="37"/>
        <v>5.7574953333333303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0.11229513333333335</v>
      </c>
      <c r="M51" s="162">
        <f>M50-L50</f>
        <v>7.8961800000000026E-2</v>
      </c>
      <c r="N51" s="162">
        <f>N50-M50</f>
        <v>7.8961800000000026E-2</v>
      </c>
      <c r="O51" s="145"/>
      <c r="P51" s="162">
        <f>P50-O50</f>
        <v>7.8961792103820039E-2</v>
      </c>
      <c r="Q51" s="162">
        <f>Q50-P50</f>
        <v>7.8961800000000026E-2</v>
      </c>
      <c r="R51" s="145"/>
      <c r="S51" s="163">
        <f>S50-R50</f>
        <v>7.8961792103819983E-2</v>
      </c>
      <c r="T51" s="163">
        <f>T50-S50</f>
        <v>7.8961799999999971E-2</v>
      </c>
      <c r="U51" s="163">
        <f>U50-T50</f>
        <v>7.8961799999999971E-2</v>
      </c>
      <c r="V51" s="163">
        <f t="shared" ref="V51:CG51" si="38">V50-U50</f>
        <v>7.8961799321319859E-9</v>
      </c>
      <c r="W51" s="163">
        <f t="shared" si="38"/>
        <v>7.8961792103820039E-2</v>
      </c>
      <c r="X51" s="163">
        <f t="shared" si="38"/>
        <v>7.8961799999999971E-2</v>
      </c>
      <c r="Y51" s="163">
        <f t="shared" si="38"/>
        <v>6.1681800000000009E-2</v>
      </c>
      <c r="Z51" s="163">
        <f t="shared" si="38"/>
        <v>6.1681800000000009E-2</v>
      </c>
      <c r="AA51" s="163">
        <f t="shared" si="38"/>
        <v>6.168180000000012E-2</v>
      </c>
      <c r="AB51" s="163">
        <f t="shared" si="38"/>
        <v>6.168180000000012E-2</v>
      </c>
      <c r="AC51" s="163">
        <f t="shared" si="38"/>
        <v>6.168180000000012E-2</v>
      </c>
      <c r="AD51" s="163">
        <f t="shared" si="38"/>
        <v>6.168180000000012E-2</v>
      </c>
      <c r="AE51" s="163">
        <f t="shared" si="38"/>
        <v>6.168180000000012E-2</v>
      </c>
      <c r="AF51" s="163">
        <f t="shared" si="38"/>
        <v>6.168180000000012E-2</v>
      </c>
      <c r="AG51" s="163">
        <f t="shared" si="38"/>
        <v>6.168180000000012E-2</v>
      </c>
      <c r="AH51" s="163">
        <f t="shared" si="38"/>
        <v>6.168180000000012E-2</v>
      </c>
      <c r="AI51" s="163">
        <f t="shared" si="38"/>
        <v>6.168180000000012E-2</v>
      </c>
      <c r="AJ51" s="163">
        <f t="shared" si="38"/>
        <v>6.168180000000012E-2</v>
      </c>
      <c r="AK51" s="163">
        <f t="shared" si="38"/>
        <v>6.168180000000012E-2</v>
      </c>
      <c r="AL51" s="163">
        <f t="shared" si="38"/>
        <v>6.168180000000012E-2</v>
      </c>
      <c r="AM51" s="163">
        <f>AM50-AL50</f>
        <v>6.168180000000012E-2</v>
      </c>
      <c r="AN51" s="163">
        <f t="shared" si="38"/>
        <v>6.168180000000012E-2</v>
      </c>
      <c r="AO51" s="163">
        <f t="shared" si="38"/>
        <v>6.168180000000012E-2</v>
      </c>
      <c r="AP51" s="163">
        <f t="shared" si="38"/>
        <v>6.168180000000012E-2</v>
      </c>
      <c r="AQ51" s="163">
        <f t="shared" si="38"/>
        <v>6.168180000000012E-2</v>
      </c>
      <c r="AR51" s="222">
        <f t="shared" si="38"/>
        <v>6.168180000000012E-2</v>
      </c>
      <c r="AS51" s="163">
        <f t="shared" si="38"/>
        <v>6.168180000000012E-2</v>
      </c>
      <c r="AT51" s="163">
        <f t="shared" si="38"/>
        <v>6.168180000000012E-2</v>
      </c>
      <c r="AU51" s="163">
        <f t="shared" si="38"/>
        <v>6.168180000000012E-2</v>
      </c>
      <c r="AV51" s="163">
        <f t="shared" si="38"/>
        <v>6.168180000000012E-2</v>
      </c>
      <c r="AW51" s="163">
        <f t="shared" si="38"/>
        <v>6.168180000000012E-2</v>
      </c>
      <c r="AX51" s="163">
        <f t="shared" si="38"/>
        <v>6.168180000000012E-2</v>
      </c>
      <c r="AY51" s="163">
        <f t="shared" si="38"/>
        <v>6.168180000000012E-2</v>
      </c>
      <c r="AZ51" s="163">
        <f t="shared" si="38"/>
        <v>6.168180000000012E-2</v>
      </c>
      <c r="BA51" s="163">
        <f t="shared" si="38"/>
        <v>6.168180000000012E-2</v>
      </c>
      <c r="BB51" s="163">
        <f t="shared" si="38"/>
        <v>6.168180000000012E-2</v>
      </c>
      <c r="BC51" s="163">
        <f t="shared" si="38"/>
        <v>6.168180000000012E-2</v>
      </c>
      <c r="BD51" s="163">
        <f t="shared" si="38"/>
        <v>6.168180000000012E-2</v>
      </c>
      <c r="BE51" s="163">
        <f t="shared" si="38"/>
        <v>6.168180000000012E-2</v>
      </c>
      <c r="BF51" s="163">
        <f t="shared" si="38"/>
        <v>6.168180000000012E-2</v>
      </c>
      <c r="BG51" s="163">
        <f t="shared" si="38"/>
        <v>6.168180000000012E-2</v>
      </c>
      <c r="BH51" s="163">
        <f t="shared" si="38"/>
        <v>6.168180000000012E-2</v>
      </c>
      <c r="BI51" s="163">
        <f t="shared" si="38"/>
        <v>6.168180000000012E-2</v>
      </c>
      <c r="BJ51" s="163">
        <f t="shared" si="38"/>
        <v>6.168180000000012E-2</v>
      </c>
      <c r="BK51" s="163">
        <f t="shared" si="38"/>
        <v>6.168180000000012E-2</v>
      </c>
      <c r="BL51" s="163">
        <f t="shared" si="38"/>
        <v>6.168180000000012E-2</v>
      </c>
      <c r="BM51" s="163">
        <f t="shared" si="38"/>
        <v>6.168180000000012E-2</v>
      </c>
      <c r="BN51" s="163">
        <f t="shared" si="38"/>
        <v>6.168180000000012E-2</v>
      </c>
      <c r="BO51" s="163">
        <f t="shared" si="38"/>
        <v>6.168180000000012E-2</v>
      </c>
      <c r="BP51" s="163">
        <f t="shared" si="38"/>
        <v>6.168180000000012E-2</v>
      </c>
      <c r="BQ51" s="163">
        <f t="shared" si="38"/>
        <v>6.168180000000012E-2</v>
      </c>
      <c r="BR51" s="163">
        <f t="shared" si="38"/>
        <v>6.168180000000012E-2</v>
      </c>
      <c r="BS51" s="163">
        <f t="shared" si="38"/>
        <v>6.168180000000012E-2</v>
      </c>
      <c r="BT51" s="163">
        <f t="shared" si="38"/>
        <v>6.168180000000012E-2</v>
      </c>
      <c r="BU51" s="163">
        <f t="shared" si="38"/>
        <v>6.168180000000012E-2</v>
      </c>
      <c r="BV51" s="163">
        <f t="shared" si="38"/>
        <v>6.168180000000012E-2</v>
      </c>
      <c r="BW51" s="163">
        <f t="shared" si="38"/>
        <v>6.168180000000012E-2</v>
      </c>
      <c r="BX51" s="163">
        <f t="shared" si="38"/>
        <v>6.168180000000012E-2</v>
      </c>
      <c r="BY51" s="163">
        <f t="shared" si="38"/>
        <v>6.1681799999999676E-2</v>
      </c>
      <c r="BZ51" s="163">
        <f t="shared" si="38"/>
        <v>6.1681799999999676E-2</v>
      </c>
      <c r="CA51" s="163">
        <f t="shared" si="38"/>
        <v>6.1681799999999676E-2</v>
      </c>
      <c r="CB51" s="163">
        <f t="shared" si="38"/>
        <v>6.1681799999999676E-2</v>
      </c>
      <c r="CC51" s="163">
        <f t="shared" si="38"/>
        <v>6.1681799999999676E-2</v>
      </c>
      <c r="CD51" s="163">
        <f t="shared" si="38"/>
        <v>6.1681799999999676E-2</v>
      </c>
      <c r="CE51" s="163">
        <f t="shared" si="38"/>
        <v>6.1681799999999676E-2</v>
      </c>
      <c r="CF51" s="163">
        <f t="shared" si="38"/>
        <v>6.1681799999999676E-2</v>
      </c>
      <c r="CG51" s="163">
        <f t="shared" si="38"/>
        <v>6.1681799999999676E-2</v>
      </c>
      <c r="CH51" s="163">
        <f t="shared" ref="CH51:CZ51" si="39">CH50-CG50</f>
        <v>6.1681799999999676E-2</v>
      </c>
      <c r="CI51" s="163">
        <f t="shared" si="39"/>
        <v>6.1681799999999676E-2</v>
      </c>
      <c r="CJ51" s="163">
        <f t="shared" si="39"/>
        <v>6.1681799999999676E-2</v>
      </c>
      <c r="CK51" s="163">
        <f t="shared" si="39"/>
        <v>6.1681799999999676E-2</v>
      </c>
      <c r="CL51" s="163">
        <f t="shared" si="39"/>
        <v>6.1681799999999676E-2</v>
      </c>
      <c r="CM51" s="163">
        <f t="shared" si="39"/>
        <v>6.1681799999999676E-2</v>
      </c>
      <c r="CN51" s="163">
        <f t="shared" si="39"/>
        <v>6.1681799999999676E-2</v>
      </c>
      <c r="CO51" s="163">
        <f t="shared" si="39"/>
        <v>6.1681799999999676E-2</v>
      </c>
      <c r="CP51" s="163">
        <f t="shared" si="39"/>
        <v>6.1681799999999676E-2</v>
      </c>
      <c r="CQ51" s="163">
        <f t="shared" si="39"/>
        <v>6.1681799999999676E-2</v>
      </c>
      <c r="CR51" s="163">
        <f t="shared" si="39"/>
        <v>6.1681799999999676E-2</v>
      </c>
      <c r="CS51" s="163">
        <f t="shared" si="39"/>
        <v>6.1681799999999676E-2</v>
      </c>
      <c r="CT51" s="163">
        <f t="shared" si="39"/>
        <v>6.1681799999999676E-2</v>
      </c>
      <c r="CU51" s="163">
        <f t="shared" si="39"/>
        <v>6.1681799999999676E-2</v>
      </c>
      <c r="CV51" s="163">
        <f t="shared" si="39"/>
        <v>6.1681799999999676E-2</v>
      </c>
      <c r="CW51" s="163">
        <f t="shared" si="39"/>
        <v>6.1681799999999676E-2</v>
      </c>
      <c r="CX51" s="163">
        <f t="shared" si="39"/>
        <v>6.1681799999999676E-2</v>
      </c>
      <c r="CY51" s="163">
        <f t="shared" si="39"/>
        <v>6.1681799999999676E-2</v>
      </c>
      <c r="CZ51" s="232">
        <f t="shared" si="39"/>
        <v>6.1681799999999676E-2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>SUM(E36:E39)+E15+E25</f>
        <v>2003.2900749999999</v>
      </c>
      <c r="F52" s="159">
        <f t="shared" ref="F52:BQ52" si="40">SUM(F36:F39)+F15+F25</f>
        <v>2003.2900749999999</v>
      </c>
      <c r="G52" s="159">
        <f t="shared" si="40"/>
        <v>3.2900750000000003</v>
      </c>
      <c r="H52" s="159">
        <f t="shared" si="40"/>
        <v>3.2900750000000003</v>
      </c>
      <c r="I52" s="159">
        <f t="shared" si="40"/>
        <v>3.2900750000000003</v>
      </c>
      <c r="J52" s="159">
        <f t="shared" si="40"/>
        <v>3.2900750000000003</v>
      </c>
      <c r="K52" s="159">
        <f t="shared" si="40"/>
        <v>3.2900750000000003</v>
      </c>
      <c r="L52" s="159">
        <f t="shared" si="40"/>
        <v>3.2900750000000003</v>
      </c>
      <c r="M52" s="159">
        <f t="shared" si="40"/>
        <v>3.2900750000000003</v>
      </c>
      <c r="N52" s="159">
        <f t="shared" si="40"/>
        <v>3.2900750000000003</v>
      </c>
      <c r="O52" s="159">
        <f t="shared" si="40"/>
        <v>3.2900750000000003</v>
      </c>
      <c r="P52" s="159">
        <f t="shared" si="40"/>
        <v>3.2900750000000003</v>
      </c>
      <c r="Q52" s="159">
        <f t="shared" si="40"/>
        <v>3.2900750000000003</v>
      </c>
      <c r="R52" s="159">
        <f t="shared" si="40"/>
        <v>3.2900750000000003</v>
      </c>
      <c r="S52" s="159">
        <f t="shared" si="40"/>
        <v>3.2900750000000003</v>
      </c>
      <c r="T52" s="159">
        <f t="shared" si="40"/>
        <v>3.2900750000000003</v>
      </c>
      <c r="U52" s="159">
        <f t="shared" si="40"/>
        <v>3.2900750000000003</v>
      </c>
      <c r="V52" s="159">
        <f t="shared" si="40"/>
        <v>3.2900750000000003</v>
      </c>
      <c r="W52" s="159">
        <f t="shared" si="40"/>
        <v>3.2900750000000003</v>
      </c>
      <c r="X52" s="159">
        <f t="shared" si="40"/>
        <v>3.2900750000000003</v>
      </c>
      <c r="Y52" s="159">
        <f t="shared" si="40"/>
        <v>2.5700750000000001</v>
      </c>
      <c r="Z52" s="159">
        <f t="shared" si="40"/>
        <v>2.5700750000000001</v>
      </c>
      <c r="AA52" s="159">
        <f t="shared" si="40"/>
        <v>2.5700750000000001</v>
      </c>
      <c r="AB52" s="159">
        <f t="shared" si="40"/>
        <v>2.5700750000000001</v>
      </c>
      <c r="AC52" s="159">
        <f t="shared" si="40"/>
        <v>2.5700750000000001</v>
      </c>
      <c r="AD52" s="159">
        <f t="shared" si="40"/>
        <v>2.5700750000000001</v>
      </c>
      <c r="AE52" s="159">
        <f t="shared" si="40"/>
        <v>2.5700750000000001</v>
      </c>
      <c r="AF52" s="159">
        <f t="shared" si="40"/>
        <v>2.5700750000000001</v>
      </c>
      <c r="AG52" s="159">
        <f t="shared" si="40"/>
        <v>2.5700750000000001</v>
      </c>
      <c r="AH52" s="159">
        <f t="shared" si="40"/>
        <v>2.5700750000000001</v>
      </c>
      <c r="AI52" s="159">
        <f t="shared" si="40"/>
        <v>2.5700750000000001</v>
      </c>
      <c r="AJ52" s="159">
        <f t="shared" si="40"/>
        <v>2.5700750000000001</v>
      </c>
      <c r="AK52" s="159">
        <f t="shared" si="40"/>
        <v>2.5700750000000001</v>
      </c>
      <c r="AL52" s="159">
        <f t="shared" si="40"/>
        <v>2.5700750000000001</v>
      </c>
      <c r="AM52" s="159">
        <f t="shared" si="40"/>
        <v>2.5700750000000001</v>
      </c>
      <c r="AN52" s="159">
        <f t="shared" si="40"/>
        <v>2.5700750000000001</v>
      </c>
      <c r="AO52" s="159">
        <f t="shared" si="40"/>
        <v>2.5700750000000001</v>
      </c>
      <c r="AP52" s="159">
        <f t="shared" si="40"/>
        <v>2.5700750000000001</v>
      </c>
      <c r="AQ52" s="159">
        <f t="shared" si="40"/>
        <v>2.5700750000000001</v>
      </c>
      <c r="AR52" s="159">
        <f t="shared" si="40"/>
        <v>2.5700750000000001</v>
      </c>
      <c r="AS52" s="159">
        <f t="shared" si="40"/>
        <v>2.5700750000000001</v>
      </c>
      <c r="AT52" s="159">
        <f t="shared" si="40"/>
        <v>2.5700750000000001</v>
      </c>
      <c r="AU52" s="159">
        <f t="shared" si="40"/>
        <v>2.5700750000000001</v>
      </c>
      <c r="AV52" s="159">
        <f t="shared" si="40"/>
        <v>2.5700750000000001</v>
      </c>
      <c r="AW52" s="159">
        <f t="shared" si="40"/>
        <v>2.5700750000000001</v>
      </c>
      <c r="AX52" s="159">
        <f t="shared" si="40"/>
        <v>2.5700750000000001</v>
      </c>
      <c r="AY52" s="159">
        <f t="shared" si="40"/>
        <v>2.5700750000000001</v>
      </c>
      <c r="AZ52" s="159">
        <f t="shared" si="40"/>
        <v>2.5700750000000001</v>
      </c>
      <c r="BA52" s="159">
        <f t="shared" si="40"/>
        <v>2.5700750000000001</v>
      </c>
      <c r="BB52" s="159">
        <f t="shared" si="40"/>
        <v>2.5700750000000001</v>
      </c>
      <c r="BC52" s="159">
        <f t="shared" si="40"/>
        <v>2.5700750000000001</v>
      </c>
      <c r="BD52" s="159">
        <f t="shared" si="40"/>
        <v>2.5700750000000001</v>
      </c>
      <c r="BE52" s="159">
        <f t="shared" si="40"/>
        <v>2.5700750000000001</v>
      </c>
      <c r="BF52" s="159">
        <f t="shared" si="40"/>
        <v>2.5700750000000001</v>
      </c>
      <c r="BG52" s="159">
        <f t="shared" si="40"/>
        <v>2.5700750000000001</v>
      </c>
      <c r="BH52" s="159">
        <f t="shared" si="40"/>
        <v>2.5700750000000001</v>
      </c>
      <c r="BI52" s="159">
        <f t="shared" si="40"/>
        <v>2.5700750000000001</v>
      </c>
      <c r="BJ52" s="159">
        <f t="shared" si="40"/>
        <v>2.5700750000000001</v>
      </c>
      <c r="BK52" s="159">
        <f t="shared" si="40"/>
        <v>2.5700750000000001</v>
      </c>
      <c r="BL52" s="159">
        <f t="shared" si="40"/>
        <v>2.5700750000000001</v>
      </c>
      <c r="BM52" s="159">
        <f t="shared" si="40"/>
        <v>2.5700750000000001</v>
      </c>
      <c r="BN52" s="159">
        <f t="shared" si="40"/>
        <v>2.5700750000000001</v>
      </c>
      <c r="BO52" s="159">
        <f t="shared" si="40"/>
        <v>2.5700750000000001</v>
      </c>
      <c r="BP52" s="159">
        <f t="shared" si="40"/>
        <v>2.5700750000000001</v>
      </c>
      <c r="BQ52" s="159">
        <f t="shared" si="40"/>
        <v>2.5700750000000001</v>
      </c>
      <c r="BR52" s="159">
        <f t="shared" ref="BR52:CZ52" si="41">SUM(BR36:BR39)+BR15+BR25</f>
        <v>2.5700750000000001</v>
      </c>
      <c r="BS52" s="159">
        <f t="shared" si="41"/>
        <v>2.5700750000000001</v>
      </c>
      <c r="BT52" s="159">
        <f t="shared" si="41"/>
        <v>2.5700750000000001</v>
      </c>
      <c r="BU52" s="159">
        <f t="shared" si="41"/>
        <v>2.5700750000000001</v>
      </c>
      <c r="BV52" s="159">
        <f t="shared" si="41"/>
        <v>2.5700750000000001</v>
      </c>
      <c r="BW52" s="159">
        <f t="shared" si="41"/>
        <v>2.5700750000000001</v>
      </c>
      <c r="BX52" s="159">
        <f t="shared" si="41"/>
        <v>2.5700750000000001</v>
      </c>
      <c r="BY52" s="159">
        <f t="shared" si="41"/>
        <v>2.5700750000000001</v>
      </c>
      <c r="BZ52" s="159">
        <f t="shared" si="41"/>
        <v>2.5700750000000001</v>
      </c>
      <c r="CA52" s="159">
        <f t="shared" si="41"/>
        <v>2.5700750000000001</v>
      </c>
      <c r="CB52" s="159">
        <f t="shared" si="41"/>
        <v>2.5700750000000001</v>
      </c>
      <c r="CC52" s="159">
        <f t="shared" si="41"/>
        <v>2.5700750000000001</v>
      </c>
      <c r="CD52" s="159">
        <f t="shared" si="41"/>
        <v>2.5700750000000001</v>
      </c>
      <c r="CE52" s="159">
        <f t="shared" si="41"/>
        <v>2.5700750000000001</v>
      </c>
      <c r="CF52" s="159">
        <f t="shared" si="41"/>
        <v>2.5700750000000001</v>
      </c>
      <c r="CG52" s="159">
        <f t="shared" si="41"/>
        <v>2.5700750000000001</v>
      </c>
      <c r="CH52" s="159">
        <f t="shared" si="41"/>
        <v>2.5700750000000001</v>
      </c>
      <c r="CI52" s="159">
        <f t="shared" si="41"/>
        <v>2.5700750000000001</v>
      </c>
      <c r="CJ52" s="159">
        <f t="shared" si="41"/>
        <v>2.5700750000000001</v>
      </c>
      <c r="CK52" s="159">
        <f t="shared" si="41"/>
        <v>2.5700750000000001</v>
      </c>
      <c r="CL52" s="159">
        <f t="shared" si="41"/>
        <v>2.5700750000000001</v>
      </c>
      <c r="CM52" s="159">
        <f t="shared" si="41"/>
        <v>2.5700750000000001</v>
      </c>
      <c r="CN52" s="159">
        <f t="shared" si="41"/>
        <v>2.5700750000000001</v>
      </c>
      <c r="CO52" s="159">
        <f t="shared" si="41"/>
        <v>2.5700750000000001</v>
      </c>
      <c r="CP52" s="159">
        <f t="shared" si="41"/>
        <v>2.5700750000000001</v>
      </c>
      <c r="CQ52" s="159">
        <f t="shared" si="41"/>
        <v>2.5700750000000001</v>
      </c>
      <c r="CR52" s="159">
        <f t="shared" si="41"/>
        <v>2.5700750000000001</v>
      </c>
      <c r="CS52" s="159">
        <f t="shared" si="41"/>
        <v>2.5700750000000001</v>
      </c>
      <c r="CT52" s="159">
        <f t="shared" si="41"/>
        <v>2.5700750000000001</v>
      </c>
      <c r="CU52" s="159">
        <f t="shared" si="41"/>
        <v>2.5700750000000001</v>
      </c>
      <c r="CV52" s="159">
        <f t="shared" si="41"/>
        <v>2.5700750000000001</v>
      </c>
      <c r="CW52" s="159">
        <f t="shared" si="41"/>
        <v>2.5700750000000001</v>
      </c>
      <c r="CX52" s="159">
        <f t="shared" si="41"/>
        <v>2.5700750000000001</v>
      </c>
      <c r="CY52" s="159">
        <f t="shared" si="41"/>
        <v>2.5700750000000001</v>
      </c>
      <c r="CZ52" s="159">
        <f t="shared" si="41"/>
        <v>2.5700750000000001</v>
      </c>
      <c r="DA52" s="157">
        <f t="shared" ref="DA52" si="42">AVERAGE(L52:N52,P52,Q52,S52,T52,U52,W52,X52:CZ52)</f>
        <v>2.6500750000000024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1.6694083958333331E-2</v>
      </c>
      <c r="F53" s="121">
        <f t="shared" ref="F53:BQ53" si="43">F52/1000*(F12-E12)*24+E53</f>
        <v>3.3388167916666663E-2</v>
      </c>
      <c r="G53" s="121">
        <f t="shared" si="43"/>
        <v>3.3443002499999999E-2</v>
      </c>
      <c r="H53" s="121">
        <f t="shared" si="43"/>
        <v>3.3607506250000002E-2</v>
      </c>
      <c r="I53" s="121">
        <f t="shared" si="43"/>
        <v>3.3717175416666668E-2</v>
      </c>
      <c r="J53" s="121">
        <f t="shared" si="43"/>
        <v>3.6623408333333336E-2</v>
      </c>
      <c r="K53" s="121">
        <f t="shared" si="43"/>
        <v>5.9653933333333339E-2</v>
      </c>
      <c r="L53" s="161">
        <f t="shared" si="43"/>
        <v>0.11229513333333335</v>
      </c>
      <c r="M53" s="121">
        <f t="shared" si="43"/>
        <v>0.19125693333333338</v>
      </c>
      <c r="N53" s="121">
        <f t="shared" si="43"/>
        <v>0.27021873333333341</v>
      </c>
      <c r="O53" s="121">
        <f t="shared" si="43"/>
        <v>0.27021874122951339</v>
      </c>
      <c r="P53" s="121">
        <f t="shared" si="43"/>
        <v>0.34918053333333343</v>
      </c>
      <c r="Q53" s="121">
        <f t="shared" si="43"/>
        <v>0.42814233333333346</v>
      </c>
      <c r="R53" s="121">
        <f t="shared" si="43"/>
        <v>0.4281423412295135</v>
      </c>
      <c r="S53" s="121">
        <f t="shared" si="43"/>
        <v>0.50710413333333348</v>
      </c>
      <c r="T53" s="121">
        <f t="shared" si="43"/>
        <v>0.58606593333333346</v>
      </c>
      <c r="U53" s="121">
        <f t="shared" si="43"/>
        <v>0.66502773333333343</v>
      </c>
      <c r="V53" s="121">
        <f t="shared" si="43"/>
        <v>0.66502774122951336</v>
      </c>
      <c r="W53" s="121">
        <f t="shared" si="43"/>
        <v>0.7439895333333334</v>
      </c>
      <c r="X53" s="121">
        <f t="shared" si="43"/>
        <v>0.82295133333333337</v>
      </c>
      <c r="Y53" s="121">
        <f t="shared" si="43"/>
        <v>0.88463313333333338</v>
      </c>
      <c r="Z53" s="121">
        <f t="shared" si="43"/>
        <v>0.94631493333333339</v>
      </c>
      <c r="AA53" s="121">
        <f t="shared" si="43"/>
        <v>1.0079967333333335</v>
      </c>
      <c r="AB53" s="121">
        <f t="shared" si="43"/>
        <v>1.0696785333333336</v>
      </c>
      <c r="AC53" s="121">
        <f t="shared" si="43"/>
        <v>1.1313603333333337</v>
      </c>
      <c r="AD53" s="121">
        <f t="shared" si="43"/>
        <v>1.1930421333333339</v>
      </c>
      <c r="AE53" s="121">
        <f t="shared" si="43"/>
        <v>1.254723933333334</v>
      </c>
      <c r="AF53" s="121">
        <f t="shared" si="43"/>
        <v>1.3164057333333341</v>
      </c>
      <c r="AG53" s="121">
        <f t="shared" si="43"/>
        <v>1.3780875333333342</v>
      </c>
      <c r="AH53" s="121">
        <f t="shared" si="43"/>
        <v>1.4397693333333343</v>
      </c>
      <c r="AI53" s="121">
        <f t="shared" si="43"/>
        <v>1.5014511333333345</v>
      </c>
      <c r="AJ53" s="121">
        <f t="shared" si="43"/>
        <v>1.5631329333333346</v>
      </c>
      <c r="AK53" s="121">
        <f t="shared" si="43"/>
        <v>1.6248147333333347</v>
      </c>
      <c r="AL53" s="121">
        <f t="shared" si="43"/>
        <v>1.6864965333333348</v>
      </c>
      <c r="AM53" s="121">
        <f t="shared" si="43"/>
        <v>1.7481783333333349</v>
      </c>
      <c r="AN53" s="121">
        <f t="shared" si="43"/>
        <v>1.8098601333333351</v>
      </c>
      <c r="AO53" s="121">
        <f t="shared" si="43"/>
        <v>1.8715419333333352</v>
      </c>
      <c r="AP53" s="121">
        <f t="shared" si="43"/>
        <v>1.9332237333333353</v>
      </c>
      <c r="AQ53" s="121">
        <f t="shared" si="43"/>
        <v>1.9949055333333354</v>
      </c>
      <c r="AR53" s="217">
        <f t="shared" si="43"/>
        <v>2.0565873333333355</v>
      </c>
      <c r="AS53" s="121">
        <f t="shared" si="43"/>
        <v>2.1182691333333357</v>
      </c>
      <c r="AT53" s="121">
        <f t="shared" si="43"/>
        <v>2.1799509333333358</v>
      </c>
      <c r="AU53" s="121">
        <f t="shared" si="43"/>
        <v>2.2416327333333359</v>
      </c>
      <c r="AV53" s="121">
        <f t="shared" si="43"/>
        <v>2.303314533333336</v>
      </c>
      <c r="AW53" s="121">
        <f t="shared" si="43"/>
        <v>2.3649963333333361</v>
      </c>
      <c r="AX53" s="121">
        <f t="shared" si="43"/>
        <v>2.4266781333333363</v>
      </c>
      <c r="AY53" s="121">
        <f t="shared" si="43"/>
        <v>2.4883599333333364</v>
      </c>
      <c r="AZ53" s="121">
        <f t="shared" si="43"/>
        <v>2.5500417333333365</v>
      </c>
      <c r="BA53" s="121">
        <f t="shared" si="43"/>
        <v>2.6117235333333366</v>
      </c>
      <c r="BB53" s="121">
        <f t="shared" si="43"/>
        <v>2.6734053333333367</v>
      </c>
      <c r="BC53" s="121">
        <f t="shared" si="43"/>
        <v>2.7350871333333369</v>
      </c>
      <c r="BD53" s="121">
        <f t="shared" si="43"/>
        <v>2.796768933333337</v>
      </c>
      <c r="BE53" s="121">
        <f t="shared" si="43"/>
        <v>2.8584507333333371</v>
      </c>
      <c r="BF53" s="121">
        <f t="shared" si="43"/>
        <v>2.9201325333333372</v>
      </c>
      <c r="BG53" s="121">
        <f t="shared" si="43"/>
        <v>2.9818143333333373</v>
      </c>
      <c r="BH53" s="121">
        <f t="shared" si="43"/>
        <v>3.0434961333333375</v>
      </c>
      <c r="BI53" s="121">
        <f t="shared" si="43"/>
        <v>3.1051779333333376</v>
      </c>
      <c r="BJ53" s="121">
        <f t="shared" si="43"/>
        <v>3.1668597333333377</v>
      </c>
      <c r="BK53" s="121">
        <f t="shared" si="43"/>
        <v>3.2285415333333378</v>
      </c>
      <c r="BL53" s="121">
        <f t="shared" si="43"/>
        <v>3.2902233333333379</v>
      </c>
      <c r="BM53" s="121">
        <f t="shared" si="43"/>
        <v>3.3519051333333381</v>
      </c>
      <c r="BN53" s="121">
        <f t="shared" si="43"/>
        <v>3.4135869333333382</v>
      </c>
      <c r="BO53" s="121">
        <f t="shared" si="43"/>
        <v>3.4752687333333383</v>
      </c>
      <c r="BP53" s="121">
        <f t="shared" si="43"/>
        <v>3.5369505333333384</v>
      </c>
      <c r="BQ53" s="121">
        <f t="shared" si="43"/>
        <v>3.5986323333333385</v>
      </c>
      <c r="BR53" s="121">
        <f t="shared" ref="BR53:CZ53" si="44">BR52/1000*(BR12-BQ12)*24+BQ53</f>
        <v>3.6603141333333387</v>
      </c>
      <c r="BS53" s="121">
        <f t="shared" si="44"/>
        <v>3.7219959333333388</v>
      </c>
      <c r="BT53" s="121">
        <f t="shared" si="44"/>
        <v>3.7836777333333389</v>
      </c>
      <c r="BU53" s="121">
        <f t="shared" si="44"/>
        <v>3.845359533333339</v>
      </c>
      <c r="BV53" s="121">
        <f t="shared" si="44"/>
        <v>3.9070413333333391</v>
      </c>
      <c r="BW53" s="121">
        <f t="shared" si="44"/>
        <v>3.9687231333333393</v>
      </c>
      <c r="BX53" s="121">
        <f t="shared" si="44"/>
        <v>4.0304049333333394</v>
      </c>
      <c r="BY53" s="121">
        <f t="shared" si="44"/>
        <v>4.0920867333333391</v>
      </c>
      <c r="BZ53" s="121">
        <f t="shared" si="44"/>
        <v>4.1537685333333387</v>
      </c>
      <c r="CA53" s="121">
        <f t="shared" si="44"/>
        <v>4.2154503333333384</v>
      </c>
      <c r="CB53" s="121">
        <f t="shared" si="44"/>
        <v>4.2771321333333381</v>
      </c>
      <c r="CC53" s="121">
        <f t="shared" si="44"/>
        <v>4.3388139333333378</v>
      </c>
      <c r="CD53" s="121">
        <f t="shared" si="44"/>
        <v>4.4004957333333374</v>
      </c>
      <c r="CE53" s="121">
        <f t="shared" si="44"/>
        <v>4.4621775333333371</v>
      </c>
      <c r="CF53" s="121">
        <f t="shared" si="44"/>
        <v>4.5238593333333368</v>
      </c>
      <c r="CG53" s="121">
        <f t="shared" si="44"/>
        <v>4.5855411333333365</v>
      </c>
      <c r="CH53" s="121">
        <f t="shared" si="44"/>
        <v>4.6472229333333361</v>
      </c>
      <c r="CI53" s="121">
        <f t="shared" si="44"/>
        <v>4.7089047333333358</v>
      </c>
      <c r="CJ53" s="121">
        <f t="shared" si="44"/>
        <v>4.7705865333333355</v>
      </c>
      <c r="CK53" s="121">
        <f t="shared" si="44"/>
        <v>4.8322683333333352</v>
      </c>
      <c r="CL53" s="121">
        <f t="shared" si="44"/>
        <v>4.8939501333333348</v>
      </c>
      <c r="CM53" s="121">
        <f t="shared" si="44"/>
        <v>4.9556319333333345</v>
      </c>
      <c r="CN53" s="121">
        <f t="shared" si="44"/>
        <v>5.0173137333333342</v>
      </c>
      <c r="CO53" s="121">
        <f t="shared" si="44"/>
        <v>5.0789955333333339</v>
      </c>
      <c r="CP53" s="121">
        <f t="shared" si="44"/>
        <v>5.1406773333333335</v>
      </c>
      <c r="CQ53" s="121">
        <f t="shared" si="44"/>
        <v>5.2023591333333332</v>
      </c>
      <c r="CR53" s="121">
        <f t="shared" si="44"/>
        <v>5.2640409333333329</v>
      </c>
      <c r="CS53" s="121">
        <f t="shared" si="44"/>
        <v>5.3257227333333326</v>
      </c>
      <c r="CT53" s="121">
        <f t="shared" si="44"/>
        <v>5.3874045333333322</v>
      </c>
      <c r="CU53" s="121">
        <f t="shared" si="44"/>
        <v>5.4490863333333319</v>
      </c>
      <c r="CV53" s="121">
        <f t="shared" si="44"/>
        <v>5.5107681333333316</v>
      </c>
      <c r="CW53" s="121">
        <f t="shared" si="44"/>
        <v>5.5724499333333313</v>
      </c>
      <c r="CX53" s="121">
        <f t="shared" si="44"/>
        <v>5.6341317333333309</v>
      </c>
      <c r="CY53" s="121">
        <f t="shared" si="44"/>
        <v>5.6958135333333306</v>
      </c>
      <c r="CZ53" s="231">
        <f t="shared" si="44"/>
        <v>5.7574953333333303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0.11229513333333335</v>
      </c>
      <c r="M54" s="163">
        <f>M53-L53</f>
        <v>7.8961800000000026E-2</v>
      </c>
      <c r="N54" s="163">
        <f>N53-M53</f>
        <v>7.8961800000000026E-2</v>
      </c>
      <c r="O54" s="145"/>
      <c r="P54" s="162">
        <f>P53-O53</f>
        <v>7.8961792103820039E-2</v>
      </c>
      <c r="Q54" s="162">
        <f>Q53-P53</f>
        <v>7.8961800000000026E-2</v>
      </c>
      <c r="R54" s="145"/>
      <c r="S54" s="163">
        <f>S53-R53</f>
        <v>7.8961792103819983E-2</v>
      </c>
      <c r="T54" s="163">
        <f>T53-S53</f>
        <v>7.8961799999999971E-2</v>
      </c>
      <c r="U54" s="163">
        <f>U53-T53</f>
        <v>7.8961799999999971E-2</v>
      </c>
      <c r="V54" s="163">
        <f t="shared" ref="V54:CG54" si="45">V53-U53</f>
        <v>7.8961799321319859E-9</v>
      </c>
      <c r="W54" s="163">
        <f t="shared" si="45"/>
        <v>7.8961792103820039E-2</v>
      </c>
      <c r="X54" s="163">
        <f t="shared" si="45"/>
        <v>7.8961799999999971E-2</v>
      </c>
      <c r="Y54" s="163">
        <f t="shared" si="45"/>
        <v>6.1681800000000009E-2</v>
      </c>
      <c r="Z54" s="163">
        <f t="shared" si="45"/>
        <v>6.1681800000000009E-2</v>
      </c>
      <c r="AA54" s="163">
        <f t="shared" si="45"/>
        <v>6.168180000000012E-2</v>
      </c>
      <c r="AB54" s="163">
        <f t="shared" si="45"/>
        <v>6.168180000000012E-2</v>
      </c>
      <c r="AC54" s="163">
        <f t="shared" si="45"/>
        <v>6.168180000000012E-2</v>
      </c>
      <c r="AD54" s="163">
        <f t="shared" si="45"/>
        <v>6.168180000000012E-2</v>
      </c>
      <c r="AE54" s="163">
        <f t="shared" si="45"/>
        <v>6.168180000000012E-2</v>
      </c>
      <c r="AF54" s="163">
        <f t="shared" si="45"/>
        <v>6.168180000000012E-2</v>
      </c>
      <c r="AG54" s="163">
        <f t="shared" si="45"/>
        <v>6.168180000000012E-2</v>
      </c>
      <c r="AH54" s="163">
        <f t="shared" si="45"/>
        <v>6.168180000000012E-2</v>
      </c>
      <c r="AI54" s="163">
        <f t="shared" si="45"/>
        <v>6.168180000000012E-2</v>
      </c>
      <c r="AJ54" s="163">
        <f t="shared" si="45"/>
        <v>6.168180000000012E-2</v>
      </c>
      <c r="AK54" s="163">
        <f t="shared" si="45"/>
        <v>6.168180000000012E-2</v>
      </c>
      <c r="AL54" s="163">
        <f t="shared" si="45"/>
        <v>6.168180000000012E-2</v>
      </c>
      <c r="AM54" s="163">
        <f t="shared" si="45"/>
        <v>6.168180000000012E-2</v>
      </c>
      <c r="AN54" s="163">
        <f t="shared" si="45"/>
        <v>6.168180000000012E-2</v>
      </c>
      <c r="AO54" s="163">
        <f t="shared" si="45"/>
        <v>6.168180000000012E-2</v>
      </c>
      <c r="AP54" s="163">
        <f t="shared" si="45"/>
        <v>6.168180000000012E-2</v>
      </c>
      <c r="AQ54" s="163">
        <f t="shared" si="45"/>
        <v>6.168180000000012E-2</v>
      </c>
      <c r="AR54" s="222">
        <f t="shared" si="45"/>
        <v>6.168180000000012E-2</v>
      </c>
      <c r="AS54" s="163">
        <f t="shared" si="45"/>
        <v>6.168180000000012E-2</v>
      </c>
      <c r="AT54" s="163">
        <f t="shared" si="45"/>
        <v>6.168180000000012E-2</v>
      </c>
      <c r="AU54" s="163">
        <f t="shared" si="45"/>
        <v>6.168180000000012E-2</v>
      </c>
      <c r="AV54" s="163">
        <f t="shared" si="45"/>
        <v>6.168180000000012E-2</v>
      </c>
      <c r="AW54" s="163">
        <f t="shared" si="45"/>
        <v>6.168180000000012E-2</v>
      </c>
      <c r="AX54" s="163">
        <f t="shared" si="45"/>
        <v>6.168180000000012E-2</v>
      </c>
      <c r="AY54" s="163">
        <f t="shared" si="45"/>
        <v>6.168180000000012E-2</v>
      </c>
      <c r="AZ54" s="163">
        <f t="shared" si="45"/>
        <v>6.168180000000012E-2</v>
      </c>
      <c r="BA54" s="163">
        <f t="shared" si="45"/>
        <v>6.168180000000012E-2</v>
      </c>
      <c r="BB54" s="163">
        <f t="shared" si="45"/>
        <v>6.168180000000012E-2</v>
      </c>
      <c r="BC54" s="163">
        <f t="shared" si="45"/>
        <v>6.168180000000012E-2</v>
      </c>
      <c r="BD54" s="163">
        <f t="shared" si="45"/>
        <v>6.168180000000012E-2</v>
      </c>
      <c r="BE54" s="163">
        <f t="shared" si="45"/>
        <v>6.168180000000012E-2</v>
      </c>
      <c r="BF54" s="163">
        <f t="shared" si="45"/>
        <v>6.168180000000012E-2</v>
      </c>
      <c r="BG54" s="163">
        <f t="shared" si="45"/>
        <v>6.168180000000012E-2</v>
      </c>
      <c r="BH54" s="163">
        <f t="shared" si="45"/>
        <v>6.168180000000012E-2</v>
      </c>
      <c r="BI54" s="163">
        <f t="shared" si="45"/>
        <v>6.168180000000012E-2</v>
      </c>
      <c r="BJ54" s="163">
        <f t="shared" si="45"/>
        <v>6.168180000000012E-2</v>
      </c>
      <c r="BK54" s="163">
        <f t="shared" si="45"/>
        <v>6.168180000000012E-2</v>
      </c>
      <c r="BL54" s="163">
        <f t="shared" si="45"/>
        <v>6.168180000000012E-2</v>
      </c>
      <c r="BM54" s="163">
        <f t="shared" si="45"/>
        <v>6.168180000000012E-2</v>
      </c>
      <c r="BN54" s="163">
        <f t="shared" si="45"/>
        <v>6.168180000000012E-2</v>
      </c>
      <c r="BO54" s="163">
        <f t="shared" si="45"/>
        <v>6.168180000000012E-2</v>
      </c>
      <c r="BP54" s="163">
        <f t="shared" si="45"/>
        <v>6.168180000000012E-2</v>
      </c>
      <c r="BQ54" s="163">
        <f t="shared" si="45"/>
        <v>6.168180000000012E-2</v>
      </c>
      <c r="BR54" s="163">
        <f t="shared" si="45"/>
        <v>6.168180000000012E-2</v>
      </c>
      <c r="BS54" s="163">
        <f t="shared" si="45"/>
        <v>6.168180000000012E-2</v>
      </c>
      <c r="BT54" s="163">
        <f t="shared" si="45"/>
        <v>6.168180000000012E-2</v>
      </c>
      <c r="BU54" s="163">
        <f t="shared" si="45"/>
        <v>6.168180000000012E-2</v>
      </c>
      <c r="BV54" s="163">
        <f t="shared" si="45"/>
        <v>6.168180000000012E-2</v>
      </c>
      <c r="BW54" s="163">
        <f t="shared" si="45"/>
        <v>6.168180000000012E-2</v>
      </c>
      <c r="BX54" s="163">
        <f t="shared" si="45"/>
        <v>6.168180000000012E-2</v>
      </c>
      <c r="BY54" s="163">
        <f t="shared" si="45"/>
        <v>6.1681799999999676E-2</v>
      </c>
      <c r="BZ54" s="163">
        <f t="shared" si="45"/>
        <v>6.1681799999999676E-2</v>
      </c>
      <c r="CA54" s="163">
        <f t="shared" si="45"/>
        <v>6.1681799999999676E-2</v>
      </c>
      <c r="CB54" s="163">
        <f t="shared" si="45"/>
        <v>6.1681799999999676E-2</v>
      </c>
      <c r="CC54" s="163">
        <f t="shared" si="45"/>
        <v>6.1681799999999676E-2</v>
      </c>
      <c r="CD54" s="163">
        <f t="shared" si="45"/>
        <v>6.1681799999999676E-2</v>
      </c>
      <c r="CE54" s="163">
        <f t="shared" si="45"/>
        <v>6.1681799999999676E-2</v>
      </c>
      <c r="CF54" s="163">
        <f t="shared" si="45"/>
        <v>6.1681799999999676E-2</v>
      </c>
      <c r="CG54" s="163">
        <f t="shared" si="45"/>
        <v>6.1681799999999676E-2</v>
      </c>
      <c r="CH54" s="163">
        <f t="shared" ref="CH54:CZ54" si="46">CH53-CG53</f>
        <v>6.1681799999999676E-2</v>
      </c>
      <c r="CI54" s="163">
        <f t="shared" si="46"/>
        <v>6.1681799999999676E-2</v>
      </c>
      <c r="CJ54" s="163">
        <f t="shared" si="46"/>
        <v>6.1681799999999676E-2</v>
      </c>
      <c r="CK54" s="163">
        <f t="shared" si="46"/>
        <v>6.1681799999999676E-2</v>
      </c>
      <c r="CL54" s="163">
        <f t="shared" si="46"/>
        <v>6.1681799999999676E-2</v>
      </c>
      <c r="CM54" s="163">
        <f t="shared" si="46"/>
        <v>6.1681799999999676E-2</v>
      </c>
      <c r="CN54" s="163">
        <f t="shared" si="46"/>
        <v>6.1681799999999676E-2</v>
      </c>
      <c r="CO54" s="163">
        <f t="shared" si="46"/>
        <v>6.1681799999999676E-2</v>
      </c>
      <c r="CP54" s="163">
        <f t="shared" si="46"/>
        <v>6.1681799999999676E-2</v>
      </c>
      <c r="CQ54" s="163">
        <f t="shared" si="46"/>
        <v>6.1681799999999676E-2</v>
      </c>
      <c r="CR54" s="163">
        <f t="shared" si="46"/>
        <v>6.1681799999999676E-2</v>
      </c>
      <c r="CS54" s="163">
        <f t="shared" si="46"/>
        <v>6.1681799999999676E-2</v>
      </c>
      <c r="CT54" s="163">
        <f t="shared" si="46"/>
        <v>6.1681799999999676E-2</v>
      </c>
      <c r="CU54" s="163">
        <f t="shared" si="46"/>
        <v>6.1681799999999676E-2</v>
      </c>
      <c r="CV54" s="163">
        <f t="shared" si="46"/>
        <v>6.1681799999999676E-2</v>
      </c>
      <c r="CW54" s="163">
        <f t="shared" si="46"/>
        <v>6.1681799999999676E-2</v>
      </c>
      <c r="CX54" s="163">
        <f t="shared" si="46"/>
        <v>6.1681799999999676E-2</v>
      </c>
      <c r="CY54" s="163">
        <f t="shared" si="46"/>
        <v>6.1681799999999676E-2</v>
      </c>
      <c r="CZ54" s="232">
        <f t="shared" si="46"/>
        <v>6.1681799999999676E-2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10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1.4558333333333333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10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1.4558333333333333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10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1.4558333333333333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10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1.4558333333333333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47">E45</f>
        <v>0</v>
      </c>
      <c r="F75" s="166">
        <f t="shared" si="47"/>
        <v>6.1745257731481477E-2</v>
      </c>
      <c r="G75" s="166">
        <f t="shared" si="47"/>
        <v>9.5957182129629615E-2</v>
      </c>
      <c r="H75" s="166">
        <f t="shared" si="47"/>
        <v>0.19859295532407403</v>
      </c>
      <c r="I75" s="166">
        <f t="shared" si="47"/>
        <v>0.26701680412037032</v>
      </c>
      <c r="J75" s="166">
        <f t="shared" si="47"/>
        <v>0.3135821305555555</v>
      </c>
      <c r="K75" s="166">
        <f t="shared" si="47"/>
        <v>0.68259037777777776</v>
      </c>
      <c r="L75" s="166">
        <f>L$45</f>
        <v>1.5125497999999999</v>
      </c>
      <c r="M75" s="166">
        <f t="shared" ref="M75:AR75" si="48">M$45</f>
        <v>1.2389391333333335</v>
      </c>
      <c r="N75" s="166">
        <f t="shared" si="48"/>
        <v>1.2389391333333331</v>
      </c>
      <c r="O75" s="166">
        <f t="shared" si="47"/>
        <v>0</v>
      </c>
      <c r="P75" s="166">
        <f t="shared" si="48"/>
        <v>1.12373902095942</v>
      </c>
      <c r="Q75" s="166">
        <f t="shared" si="48"/>
        <v>1.1237391333333333</v>
      </c>
      <c r="R75" s="166">
        <f t="shared" si="47"/>
        <v>0</v>
      </c>
      <c r="S75" s="166">
        <f t="shared" si="48"/>
        <v>1.1237390209594196</v>
      </c>
      <c r="T75" s="166">
        <f t="shared" si="48"/>
        <v>1.1237391333333333</v>
      </c>
      <c r="U75" s="166">
        <f t="shared" si="48"/>
        <v>1.1237391333333342</v>
      </c>
      <c r="V75" s="166">
        <f t="shared" si="47"/>
        <v>0</v>
      </c>
      <c r="W75" s="166">
        <f t="shared" si="48"/>
        <v>1.0023470330986211</v>
      </c>
      <c r="X75" s="166">
        <f>X$45</f>
        <v>1.002347133333334</v>
      </c>
      <c r="Y75" s="166">
        <f t="shared" si="48"/>
        <v>1.002347133333334</v>
      </c>
      <c r="Z75" s="166">
        <f t="shared" si="48"/>
        <v>1.002347133333334</v>
      </c>
      <c r="AA75" s="166">
        <f t="shared" si="48"/>
        <v>1.002347133333334</v>
      </c>
      <c r="AB75" s="166">
        <f t="shared" si="48"/>
        <v>1.002347133333334</v>
      </c>
      <c r="AC75" s="166">
        <f t="shared" si="48"/>
        <v>1.0023471333333323</v>
      </c>
      <c r="AD75" s="166">
        <f t="shared" si="48"/>
        <v>1.002347133333334</v>
      </c>
      <c r="AE75" s="166">
        <f t="shared" si="48"/>
        <v>1.002347133333334</v>
      </c>
      <c r="AF75" s="166">
        <f t="shared" si="48"/>
        <v>1.002347133333334</v>
      </c>
      <c r="AG75" s="166">
        <f t="shared" si="48"/>
        <v>1.002347133333334</v>
      </c>
      <c r="AH75" s="166">
        <f t="shared" si="48"/>
        <v>1.002347133333334</v>
      </c>
      <c r="AI75" s="166">
        <f t="shared" si="48"/>
        <v>1.002347133333334</v>
      </c>
      <c r="AJ75" s="166">
        <f t="shared" si="48"/>
        <v>1.002347133333334</v>
      </c>
      <c r="AK75" s="166">
        <f t="shared" si="48"/>
        <v>1.002347133333334</v>
      </c>
      <c r="AL75" s="166">
        <f t="shared" si="48"/>
        <v>1.002347133333334</v>
      </c>
      <c r="AM75" s="166">
        <f t="shared" si="48"/>
        <v>1.002347133333334</v>
      </c>
      <c r="AN75" s="166">
        <f t="shared" si="48"/>
        <v>1.002347133333334</v>
      </c>
      <c r="AO75" s="166">
        <f t="shared" si="48"/>
        <v>1.002347133333334</v>
      </c>
      <c r="AP75" s="166">
        <f t="shared" si="48"/>
        <v>1.002347133333334</v>
      </c>
      <c r="AQ75" s="166">
        <f t="shared" si="48"/>
        <v>1.002347133333334</v>
      </c>
      <c r="AR75" s="166">
        <f t="shared" si="48"/>
        <v>1.002347133333334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49">$E$60</f>
        <v>1.4558333333333333</v>
      </c>
      <c r="Y76" s="121">
        <f t="shared" si="49"/>
        <v>1.4558333333333333</v>
      </c>
      <c r="Z76" s="121">
        <f t="shared" si="49"/>
        <v>1.4558333333333333</v>
      </c>
      <c r="AA76" s="121">
        <f t="shared" si="49"/>
        <v>1.4558333333333333</v>
      </c>
      <c r="AB76" s="121">
        <f t="shared" si="49"/>
        <v>1.4558333333333333</v>
      </c>
      <c r="AC76" s="121">
        <f t="shared" si="49"/>
        <v>1.4558333333333333</v>
      </c>
      <c r="AD76" s="121">
        <f t="shared" si="49"/>
        <v>1.4558333333333333</v>
      </c>
      <c r="AE76" s="121">
        <f t="shared" si="49"/>
        <v>1.4558333333333333</v>
      </c>
      <c r="AF76" s="121">
        <f t="shared" si="49"/>
        <v>1.4558333333333333</v>
      </c>
      <c r="AG76" s="121">
        <f t="shared" si="49"/>
        <v>1.4558333333333333</v>
      </c>
      <c r="AH76" s="121">
        <f t="shared" si="49"/>
        <v>1.4558333333333333</v>
      </c>
      <c r="AI76" s="121">
        <f t="shared" si="49"/>
        <v>1.4558333333333333</v>
      </c>
      <c r="AJ76" s="121">
        <f t="shared" si="49"/>
        <v>1.4558333333333333</v>
      </c>
      <c r="AK76" s="121">
        <f t="shared" si="49"/>
        <v>1.4558333333333333</v>
      </c>
      <c r="AL76" s="121">
        <f t="shared" si="49"/>
        <v>1.4558333333333333</v>
      </c>
      <c r="AM76" s="121">
        <f t="shared" si="49"/>
        <v>1.4558333333333333</v>
      </c>
      <c r="AN76" s="121">
        <f t="shared" si="49"/>
        <v>1.4558333333333333</v>
      </c>
      <c r="AO76" s="121">
        <f t="shared" si="49"/>
        <v>1.4558333333333333</v>
      </c>
      <c r="AP76" s="121">
        <f t="shared" si="49"/>
        <v>1.4558333333333333</v>
      </c>
      <c r="AQ76" s="121">
        <f t="shared" si="49"/>
        <v>1.4558333333333333</v>
      </c>
      <c r="AR76" s="121">
        <f t="shared" si="49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2.968383133333333</v>
      </c>
      <c r="M77" s="152">
        <f>M75+M76</f>
        <v>2.6947724666666666</v>
      </c>
      <c r="N77" s="152">
        <f>N75+N76</f>
        <v>2.6947724666666666</v>
      </c>
      <c r="O77" s="121"/>
      <c r="P77" s="152">
        <f>P75+P76</f>
        <v>2.5795723542927531</v>
      </c>
      <c r="Q77" s="152">
        <f>Q75+Q76</f>
        <v>2.5795724666666668</v>
      </c>
      <c r="R77" s="121"/>
      <c r="S77" s="152">
        <f>S75+S76</f>
        <v>2.5795723542927531</v>
      </c>
      <c r="T77" s="152">
        <f>T75+T76</f>
        <v>2.5795724666666668</v>
      </c>
      <c r="U77" s="152">
        <f>U75+U76</f>
        <v>2.5795724666666677</v>
      </c>
      <c r="V77" s="121"/>
      <c r="W77" s="152">
        <f t="shared" ref="W77:AR77" si="50">W75+W76</f>
        <v>2.4581803664319546</v>
      </c>
      <c r="X77" s="152">
        <f t="shared" si="50"/>
        <v>2.4581804666666676</v>
      </c>
      <c r="Y77" s="152">
        <f t="shared" si="50"/>
        <v>2.4581804666666676</v>
      </c>
      <c r="Z77" s="152">
        <f t="shared" si="50"/>
        <v>2.4581804666666676</v>
      </c>
      <c r="AA77" s="152">
        <f t="shared" si="50"/>
        <v>2.4581804666666676</v>
      </c>
      <c r="AB77" s="152">
        <f t="shared" si="50"/>
        <v>2.4581804666666676</v>
      </c>
      <c r="AC77" s="152">
        <f t="shared" si="50"/>
        <v>2.4581804666666658</v>
      </c>
      <c r="AD77" s="152">
        <f t="shared" si="50"/>
        <v>2.4581804666666676</v>
      </c>
      <c r="AE77" s="152">
        <f t="shared" si="50"/>
        <v>2.4581804666666676</v>
      </c>
      <c r="AF77" s="152">
        <f t="shared" si="50"/>
        <v>2.4581804666666676</v>
      </c>
      <c r="AG77" s="152">
        <f t="shared" si="50"/>
        <v>2.4581804666666676</v>
      </c>
      <c r="AH77" s="152">
        <f t="shared" si="50"/>
        <v>2.4581804666666676</v>
      </c>
      <c r="AI77" s="152">
        <f t="shared" si="50"/>
        <v>2.4581804666666676</v>
      </c>
      <c r="AJ77" s="152">
        <f t="shared" si="50"/>
        <v>2.4581804666666676</v>
      </c>
      <c r="AK77" s="152">
        <f t="shared" si="50"/>
        <v>2.4581804666666676</v>
      </c>
      <c r="AL77" s="152">
        <f t="shared" si="50"/>
        <v>2.4581804666666676</v>
      </c>
      <c r="AM77" s="152">
        <f t="shared" si="50"/>
        <v>2.4581804666666676</v>
      </c>
      <c r="AN77" s="152">
        <f t="shared" si="50"/>
        <v>2.4581804666666676</v>
      </c>
      <c r="AO77" s="152">
        <f t="shared" si="50"/>
        <v>2.4581804666666676</v>
      </c>
      <c r="AP77" s="152">
        <f t="shared" si="50"/>
        <v>2.4581804666666676</v>
      </c>
      <c r="AQ77" s="152">
        <f t="shared" si="50"/>
        <v>2.4581804666666676</v>
      </c>
      <c r="AR77" s="152">
        <f t="shared" si="50"/>
        <v>2.4581804666666676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2.968383133333333</v>
      </c>
      <c r="M78" s="145">
        <f>M77+L78</f>
        <v>5.6631555999999996</v>
      </c>
      <c r="N78" s="145">
        <f t="shared" ref="N78:AR78" si="51">N77+M78</f>
        <v>8.3579280666666662</v>
      </c>
      <c r="O78" s="145">
        <f t="shared" si="51"/>
        <v>8.3579280666666662</v>
      </c>
      <c r="P78" s="145">
        <f t="shared" si="51"/>
        <v>10.93750042095942</v>
      </c>
      <c r="Q78" s="145">
        <f t="shared" si="51"/>
        <v>13.517072887626087</v>
      </c>
      <c r="R78" s="145">
        <f t="shared" si="51"/>
        <v>13.517072887626087</v>
      </c>
      <c r="S78" s="145">
        <f t="shared" si="51"/>
        <v>16.096645241918839</v>
      </c>
      <c r="T78" s="145">
        <f t="shared" si="51"/>
        <v>18.676217708585504</v>
      </c>
      <c r="U78" s="145">
        <f t="shared" si="51"/>
        <v>21.255790175252173</v>
      </c>
      <c r="V78" s="145">
        <f t="shared" si="51"/>
        <v>21.255790175252173</v>
      </c>
      <c r="W78" s="145">
        <f t="shared" si="51"/>
        <v>23.713970541684127</v>
      </c>
      <c r="X78" s="145">
        <f t="shared" si="51"/>
        <v>26.172151008350795</v>
      </c>
      <c r="Y78" s="145">
        <f t="shared" si="51"/>
        <v>28.630331475017464</v>
      </c>
      <c r="Z78" s="145">
        <f t="shared" si="51"/>
        <v>31.088511941684132</v>
      </c>
      <c r="AA78" s="145">
        <f t="shared" si="51"/>
        <v>33.5466924083508</v>
      </c>
      <c r="AB78" s="145">
        <f t="shared" si="51"/>
        <v>36.004872875017469</v>
      </c>
      <c r="AC78" s="145">
        <f t="shared" si="51"/>
        <v>38.463053341684137</v>
      </c>
      <c r="AD78" s="145">
        <f t="shared" si="51"/>
        <v>40.921233808350806</v>
      </c>
      <c r="AE78" s="145">
        <f t="shared" si="51"/>
        <v>43.379414275017474</v>
      </c>
      <c r="AF78" s="145">
        <f t="shared" si="51"/>
        <v>45.837594741684143</v>
      </c>
      <c r="AG78" s="145">
        <f t="shared" si="51"/>
        <v>48.295775208350811</v>
      </c>
      <c r="AH78" s="145">
        <f t="shared" si="51"/>
        <v>50.75395567501748</v>
      </c>
      <c r="AI78" s="145">
        <f t="shared" si="51"/>
        <v>53.212136141684148</v>
      </c>
      <c r="AJ78" s="145">
        <f t="shared" si="51"/>
        <v>55.670316608350817</v>
      </c>
      <c r="AK78" s="145">
        <f t="shared" si="51"/>
        <v>58.128497075017485</v>
      </c>
      <c r="AL78" s="145">
        <f t="shared" si="51"/>
        <v>60.586677541684153</v>
      </c>
      <c r="AM78" s="145">
        <f t="shared" si="51"/>
        <v>63.044858008350822</v>
      </c>
      <c r="AN78" s="145">
        <f t="shared" si="51"/>
        <v>65.50303847501749</v>
      </c>
      <c r="AO78" s="145">
        <f t="shared" si="51"/>
        <v>67.961218941684152</v>
      </c>
      <c r="AP78" s="145">
        <f t="shared" si="51"/>
        <v>70.419399408350813</v>
      </c>
      <c r="AQ78" s="145">
        <f t="shared" si="51"/>
        <v>72.877579875017474</v>
      </c>
      <c r="AR78" s="145">
        <f t="shared" si="51"/>
        <v>75.335760341684136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52">E48</f>
        <v>0</v>
      </c>
      <c r="F79" s="166">
        <f t="shared" si="52"/>
        <v>0</v>
      </c>
      <c r="G79" s="166" t="e">
        <f t="shared" si="52"/>
        <v>#REF!</v>
      </c>
      <c r="H79" s="166" t="e">
        <f t="shared" si="52"/>
        <v>#REF!</v>
      </c>
      <c r="I79" s="166" t="e">
        <f t="shared" si="52"/>
        <v>#REF!</v>
      </c>
      <c r="J79" s="166" t="e">
        <f t="shared" si="52"/>
        <v>#REF!</v>
      </c>
      <c r="K79" s="166" t="e">
        <f t="shared" si="52"/>
        <v>#REF!</v>
      </c>
      <c r="L79" s="166" t="e">
        <f>L$48</f>
        <v>#REF!</v>
      </c>
      <c r="M79" s="166" t="e">
        <f>M$48</f>
        <v>#REF!</v>
      </c>
      <c r="N79" s="166" t="e">
        <f>N$48</f>
        <v>#REF!</v>
      </c>
      <c r="O79" s="166">
        <f>O48</f>
        <v>0</v>
      </c>
      <c r="P79" s="166" t="e">
        <f>P$48</f>
        <v>#REF!</v>
      </c>
      <c r="Q79" s="166" t="e">
        <f>Q$48</f>
        <v>#REF!</v>
      </c>
      <c r="R79" s="166">
        <f>R48</f>
        <v>0</v>
      </c>
      <c r="S79" s="166" t="e">
        <f>S$48</f>
        <v>#REF!</v>
      </c>
      <c r="T79" s="166" t="e">
        <f>T$48</f>
        <v>#REF!</v>
      </c>
      <c r="U79" s="166" t="e">
        <f>U$48</f>
        <v>#REF!</v>
      </c>
      <c r="V79" s="166">
        <f>V48</f>
        <v>0</v>
      </c>
      <c r="W79" s="166" t="e">
        <f t="shared" ref="W79:AR79" si="53">W$48</f>
        <v>#REF!</v>
      </c>
      <c r="X79" s="166" t="e">
        <f t="shared" si="53"/>
        <v>#REF!</v>
      </c>
      <c r="Y79" s="166" t="e">
        <f t="shared" si="53"/>
        <v>#REF!</v>
      </c>
      <c r="Z79" s="166" t="e">
        <f t="shared" si="53"/>
        <v>#REF!</v>
      </c>
      <c r="AA79" s="166" t="e">
        <f t="shared" si="53"/>
        <v>#REF!</v>
      </c>
      <c r="AB79" s="166" t="e">
        <f t="shared" si="53"/>
        <v>#REF!</v>
      </c>
      <c r="AC79" s="166" t="e">
        <f t="shared" si="53"/>
        <v>#REF!</v>
      </c>
      <c r="AD79" s="166" t="e">
        <f t="shared" si="53"/>
        <v>#REF!</v>
      </c>
      <c r="AE79" s="166" t="e">
        <f t="shared" si="53"/>
        <v>#REF!</v>
      </c>
      <c r="AF79" s="166" t="e">
        <f t="shared" si="53"/>
        <v>#REF!</v>
      </c>
      <c r="AG79" s="166" t="e">
        <f t="shared" si="53"/>
        <v>#REF!</v>
      </c>
      <c r="AH79" s="166" t="e">
        <f t="shared" si="53"/>
        <v>#REF!</v>
      </c>
      <c r="AI79" s="166" t="e">
        <f t="shared" si="53"/>
        <v>#REF!</v>
      </c>
      <c r="AJ79" s="166" t="e">
        <f t="shared" si="53"/>
        <v>#REF!</v>
      </c>
      <c r="AK79" s="166" t="e">
        <f t="shared" si="53"/>
        <v>#REF!</v>
      </c>
      <c r="AL79" s="166" t="e">
        <f t="shared" si="53"/>
        <v>#REF!</v>
      </c>
      <c r="AM79" s="166" t="e">
        <f t="shared" si="53"/>
        <v>#REF!</v>
      </c>
      <c r="AN79" s="166" t="e">
        <f t="shared" si="53"/>
        <v>#REF!</v>
      </c>
      <c r="AO79" s="166" t="e">
        <f t="shared" si="53"/>
        <v>#REF!</v>
      </c>
      <c r="AP79" s="166" t="e">
        <f t="shared" si="53"/>
        <v>#REF!</v>
      </c>
      <c r="AQ79" s="166" t="e">
        <f t="shared" si="53"/>
        <v>#REF!</v>
      </c>
      <c r="AR79" s="166" t="e">
        <f t="shared" si="53"/>
        <v>#REF!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4">$E$63</f>
        <v>1.4558333333333333</v>
      </c>
      <c r="U80" s="121">
        <f t="shared" si="54"/>
        <v>1.4558333333333333</v>
      </c>
      <c r="V80" s="121"/>
      <c r="W80" s="121">
        <f t="shared" si="54"/>
        <v>1.4558333333333333</v>
      </c>
      <c r="X80" s="121">
        <f t="shared" si="54"/>
        <v>1.4558333333333333</v>
      </c>
      <c r="Y80" s="121">
        <f t="shared" si="54"/>
        <v>1.4558333333333333</v>
      </c>
      <c r="Z80" s="121">
        <f t="shared" si="54"/>
        <v>1.4558333333333333</v>
      </c>
      <c r="AA80" s="121">
        <f t="shared" si="54"/>
        <v>1.4558333333333333</v>
      </c>
      <c r="AB80" s="121">
        <f t="shared" si="54"/>
        <v>1.4558333333333333</v>
      </c>
      <c r="AC80" s="121">
        <f t="shared" si="54"/>
        <v>1.4558333333333333</v>
      </c>
      <c r="AD80" s="121">
        <f t="shared" si="54"/>
        <v>1.4558333333333333</v>
      </c>
      <c r="AE80" s="121">
        <f t="shared" si="54"/>
        <v>1.4558333333333333</v>
      </c>
      <c r="AF80" s="121">
        <f t="shared" si="54"/>
        <v>1.4558333333333333</v>
      </c>
      <c r="AG80" s="121">
        <f t="shared" si="54"/>
        <v>1.4558333333333333</v>
      </c>
      <c r="AH80" s="121">
        <f t="shared" si="54"/>
        <v>1.4558333333333333</v>
      </c>
      <c r="AI80" s="121">
        <f t="shared" si="54"/>
        <v>1.4558333333333333</v>
      </c>
      <c r="AJ80" s="121">
        <f t="shared" si="54"/>
        <v>1.4558333333333333</v>
      </c>
      <c r="AK80" s="121">
        <f t="shared" si="54"/>
        <v>1.4558333333333333</v>
      </c>
      <c r="AL80" s="121">
        <f t="shared" si="54"/>
        <v>1.4558333333333333</v>
      </c>
      <c r="AM80" s="121">
        <f t="shared" si="54"/>
        <v>1.4558333333333333</v>
      </c>
      <c r="AN80" s="121">
        <f t="shared" si="54"/>
        <v>1.4558333333333333</v>
      </c>
      <c r="AO80" s="121">
        <f t="shared" si="54"/>
        <v>1.4558333333333333</v>
      </c>
      <c r="AP80" s="121">
        <f t="shared" si="54"/>
        <v>1.4558333333333333</v>
      </c>
      <c r="AQ80" s="121">
        <f t="shared" si="54"/>
        <v>1.4558333333333333</v>
      </c>
      <c r="AR80" s="121">
        <f t="shared" si="54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 t="e">
        <f>L79+L80</f>
        <v>#REF!</v>
      </c>
      <c r="M81" s="152" t="e">
        <f>M79+M80</f>
        <v>#REF!</v>
      </c>
      <c r="N81" s="152" t="e">
        <f>N79+N80</f>
        <v>#REF!</v>
      </c>
      <c r="O81" s="121"/>
      <c r="P81" s="152" t="e">
        <f>P79+P80</f>
        <v>#REF!</v>
      </c>
      <c r="Q81" s="152" t="e">
        <f>Q79+Q80</f>
        <v>#REF!</v>
      </c>
      <c r="R81" s="121"/>
      <c r="S81" s="152" t="e">
        <f>S79+S80</f>
        <v>#REF!</v>
      </c>
      <c r="T81" s="152" t="e">
        <f>T79+T80</f>
        <v>#REF!</v>
      </c>
      <c r="U81" s="152" t="e">
        <f>U79+U80</f>
        <v>#REF!</v>
      </c>
      <c r="V81" s="121"/>
      <c r="W81" s="152" t="e">
        <f t="shared" ref="W81:AR81" si="55">W79+W80</f>
        <v>#REF!</v>
      </c>
      <c r="X81" s="152" t="e">
        <f t="shared" si="55"/>
        <v>#REF!</v>
      </c>
      <c r="Y81" s="152" t="e">
        <f t="shared" si="55"/>
        <v>#REF!</v>
      </c>
      <c r="Z81" s="152" t="e">
        <f t="shared" si="55"/>
        <v>#REF!</v>
      </c>
      <c r="AA81" s="152" t="e">
        <f t="shared" si="55"/>
        <v>#REF!</v>
      </c>
      <c r="AB81" s="152" t="e">
        <f t="shared" si="55"/>
        <v>#REF!</v>
      </c>
      <c r="AC81" s="152" t="e">
        <f t="shared" si="55"/>
        <v>#REF!</v>
      </c>
      <c r="AD81" s="152" t="e">
        <f t="shared" si="55"/>
        <v>#REF!</v>
      </c>
      <c r="AE81" s="152" t="e">
        <f t="shared" si="55"/>
        <v>#REF!</v>
      </c>
      <c r="AF81" s="152" t="e">
        <f t="shared" si="55"/>
        <v>#REF!</v>
      </c>
      <c r="AG81" s="152" t="e">
        <f t="shared" si="55"/>
        <v>#REF!</v>
      </c>
      <c r="AH81" s="152" t="e">
        <f t="shared" si="55"/>
        <v>#REF!</v>
      </c>
      <c r="AI81" s="152" t="e">
        <f t="shared" si="55"/>
        <v>#REF!</v>
      </c>
      <c r="AJ81" s="152" t="e">
        <f t="shared" si="55"/>
        <v>#REF!</v>
      </c>
      <c r="AK81" s="152" t="e">
        <f t="shared" si="55"/>
        <v>#REF!</v>
      </c>
      <c r="AL81" s="152" t="e">
        <f t="shared" si="55"/>
        <v>#REF!</v>
      </c>
      <c r="AM81" s="152" t="e">
        <f t="shared" si="55"/>
        <v>#REF!</v>
      </c>
      <c r="AN81" s="152" t="e">
        <f t="shared" si="55"/>
        <v>#REF!</v>
      </c>
      <c r="AO81" s="152" t="e">
        <f t="shared" si="55"/>
        <v>#REF!</v>
      </c>
      <c r="AP81" s="152" t="e">
        <f t="shared" si="55"/>
        <v>#REF!</v>
      </c>
      <c r="AQ81" s="152" t="e">
        <f t="shared" si="55"/>
        <v>#REF!</v>
      </c>
      <c r="AR81" s="152" t="e">
        <f t="shared" si="55"/>
        <v>#REF!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 t="e">
        <f>L81</f>
        <v>#REF!</v>
      </c>
      <c r="M82" s="145" t="e">
        <f t="shared" ref="M82:AR82" si="56">M81+L82</f>
        <v>#REF!</v>
      </c>
      <c r="N82" s="145" t="e">
        <f t="shared" si="56"/>
        <v>#REF!</v>
      </c>
      <c r="O82" s="145" t="e">
        <f t="shared" si="56"/>
        <v>#REF!</v>
      </c>
      <c r="P82" s="145" t="e">
        <f t="shared" si="56"/>
        <v>#REF!</v>
      </c>
      <c r="Q82" s="145" t="e">
        <f t="shared" si="56"/>
        <v>#REF!</v>
      </c>
      <c r="R82" s="145" t="e">
        <f t="shared" si="56"/>
        <v>#REF!</v>
      </c>
      <c r="S82" s="145" t="e">
        <f t="shared" si="56"/>
        <v>#REF!</v>
      </c>
      <c r="T82" s="145" t="e">
        <f t="shared" si="56"/>
        <v>#REF!</v>
      </c>
      <c r="U82" s="145" t="e">
        <f t="shared" si="56"/>
        <v>#REF!</v>
      </c>
      <c r="V82" s="145" t="e">
        <f t="shared" si="56"/>
        <v>#REF!</v>
      </c>
      <c r="W82" s="145" t="e">
        <f t="shared" si="56"/>
        <v>#REF!</v>
      </c>
      <c r="X82" s="145" t="e">
        <f t="shared" si="56"/>
        <v>#REF!</v>
      </c>
      <c r="Y82" s="145" t="e">
        <f t="shared" si="56"/>
        <v>#REF!</v>
      </c>
      <c r="Z82" s="145" t="e">
        <f t="shared" si="56"/>
        <v>#REF!</v>
      </c>
      <c r="AA82" s="145" t="e">
        <f t="shared" si="56"/>
        <v>#REF!</v>
      </c>
      <c r="AB82" s="145" t="e">
        <f t="shared" si="56"/>
        <v>#REF!</v>
      </c>
      <c r="AC82" s="145" t="e">
        <f t="shared" si="56"/>
        <v>#REF!</v>
      </c>
      <c r="AD82" s="145" t="e">
        <f t="shared" si="56"/>
        <v>#REF!</v>
      </c>
      <c r="AE82" s="145" t="e">
        <f t="shared" si="56"/>
        <v>#REF!</v>
      </c>
      <c r="AF82" s="145" t="e">
        <f t="shared" si="56"/>
        <v>#REF!</v>
      </c>
      <c r="AG82" s="145" t="e">
        <f t="shared" si="56"/>
        <v>#REF!</v>
      </c>
      <c r="AH82" s="145" t="e">
        <f t="shared" si="56"/>
        <v>#REF!</v>
      </c>
      <c r="AI82" s="145" t="e">
        <f t="shared" si="56"/>
        <v>#REF!</v>
      </c>
      <c r="AJ82" s="145" t="e">
        <f t="shared" si="56"/>
        <v>#REF!</v>
      </c>
      <c r="AK82" s="145" t="e">
        <f t="shared" si="56"/>
        <v>#REF!</v>
      </c>
      <c r="AL82" s="145" t="e">
        <f t="shared" si="56"/>
        <v>#REF!</v>
      </c>
      <c r="AM82" s="145" t="e">
        <f t="shared" si="56"/>
        <v>#REF!</v>
      </c>
      <c r="AN82" s="145" t="e">
        <f t="shared" si="56"/>
        <v>#REF!</v>
      </c>
      <c r="AO82" s="145" t="e">
        <f t="shared" si="56"/>
        <v>#REF!</v>
      </c>
      <c r="AP82" s="145" t="e">
        <f t="shared" si="56"/>
        <v>#REF!</v>
      </c>
      <c r="AQ82" s="145" t="e">
        <f t="shared" si="56"/>
        <v>#REF!</v>
      </c>
      <c r="AR82" s="145" t="e">
        <f t="shared" si="56"/>
        <v>#REF!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57">E51</f>
        <v>0</v>
      </c>
      <c r="F84" s="166">
        <f t="shared" si="57"/>
        <v>0</v>
      </c>
      <c r="G84" s="166">
        <f t="shared" si="57"/>
        <v>0</v>
      </c>
      <c r="H84" s="166">
        <f t="shared" si="57"/>
        <v>0</v>
      </c>
      <c r="I84" s="166">
        <f t="shared" si="57"/>
        <v>0</v>
      </c>
      <c r="J84" s="166">
        <f t="shared" si="57"/>
        <v>0</v>
      </c>
      <c r="K84" s="166">
        <f t="shared" si="57"/>
        <v>0</v>
      </c>
      <c r="L84" s="166">
        <f>L$51</f>
        <v>0.11229513333333335</v>
      </c>
      <c r="M84" s="166">
        <f>M$51</f>
        <v>7.8961800000000026E-2</v>
      </c>
      <c r="N84" s="166">
        <f>N$51</f>
        <v>7.8961800000000026E-2</v>
      </c>
      <c r="O84" s="166">
        <f>O51</f>
        <v>0</v>
      </c>
      <c r="P84" s="166">
        <f>P$51</f>
        <v>7.8961792103820039E-2</v>
      </c>
      <c r="Q84" s="166">
        <f>Q$51</f>
        <v>7.8961800000000026E-2</v>
      </c>
      <c r="R84" s="166">
        <f>R51</f>
        <v>0</v>
      </c>
      <c r="S84" s="166">
        <f>S$51</f>
        <v>7.8961792103819983E-2</v>
      </c>
      <c r="T84" s="166">
        <f>T$51</f>
        <v>7.8961799999999971E-2</v>
      </c>
      <c r="U84" s="166">
        <f>U$51</f>
        <v>7.8961799999999971E-2</v>
      </c>
      <c r="V84" s="166">
        <f>V51</f>
        <v>7.8961799321319859E-9</v>
      </c>
      <c r="W84" s="166">
        <f t="shared" ref="W84:CH84" si="58">W$51</f>
        <v>7.8961792103820039E-2</v>
      </c>
      <c r="X84" s="166">
        <f t="shared" si="58"/>
        <v>7.8961799999999971E-2</v>
      </c>
      <c r="Y84" s="166">
        <f t="shared" si="58"/>
        <v>6.1681800000000009E-2</v>
      </c>
      <c r="Z84" s="166">
        <f t="shared" si="58"/>
        <v>6.1681800000000009E-2</v>
      </c>
      <c r="AA84" s="166">
        <f t="shared" si="58"/>
        <v>6.168180000000012E-2</v>
      </c>
      <c r="AB84" s="166">
        <f t="shared" si="58"/>
        <v>6.168180000000012E-2</v>
      </c>
      <c r="AC84" s="166">
        <f t="shared" si="58"/>
        <v>6.168180000000012E-2</v>
      </c>
      <c r="AD84" s="166">
        <f t="shared" si="58"/>
        <v>6.168180000000012E-2</v>
      </c>
      <c r="AE84" s="166">
        <f t="shared" si="58"/>
        <v>6.168180000000012E-2</v>
      </c>
      <c r="AF84" s="166">
        <f t="shared" si="58"/>
        <v>6.168180000000012E-2</v>
      </c>
      <c r="AG84" s="166">
        <f t="shared" si="58"/>
        <v>6.168180000000012E-2</v>
      </c>
      <c r="AH84" s="166">
        <f t="shared" si="58"/>
        <v>6.168180000000012E-2</v>
      </c>
      <c r="AI84" s="166">
        <f t="shared" si="58"/>
        <v>6.168180000000012E-2</v>
      </c>
      <c r="AJ84" s="166">
        <f t="shared" si="58"/>
        <v>6.168180000000012E-2</v>
      </c>
      <c r="AK84" s="166">
        <f t="shared" si="58"/>
        <v>6.168180000000012E-2</v>
      </c>
      <c r="AL84" s="166">
        <f t="shared" si="58"/>
        <v>6.168180000000012E-2</v>
      </c>
      <c r="AM84" s="166">
        <f t="shared" si="58"/>
        <v>6.168180000000012E-2</v>
      </c>
      <c r="AN84" s="166">
        <f t="shared" si="58"/>
        <v>6.168180000000012E-2</v>
      </c>
      <c r="AO84" s="166">
        <f t="shared" si="58"/>
        <v>6.168180000000012E-2</v>
      </c>
      <c r="AP84" s="166">
        <f t="shared" si="58"/>
        <v>6.168180000000012E-2</v>
      </c>
      <c r="AQ84" s="166">
        <f t="shared" si="58"/>
        <v>6.168180000000012E-2</v>
      </c>
      <c r="AR84" s="166">
        <f t="shared" si="58"/>
        <v>6.168180000000012E-2</v>
      </c>
      <c r="AS84" s="166">
        <f t="shared" si="58"/>
        <v>6.168180000000012E-2</v>
      </c>
      <c r="AT84" s="166">
        <f t="shared" si="58"/>
        <v>6.168180000000012E-2</v>
      </c>
      <c r="AU84" s="166">
        <f t="shared" si="58"/>
        <v>6.168180000000012E-2</v>
      </c>
      <c r="AV84" s="166">
        <f t="shared" si="58"/>
        <v>6.168180000000012E-2</v>
      </c>
      <c r="AW84" s="166">
        <f t="shared" si="58"/>
        <v>6.168180000000012E-2</v>
      </c>
      <c r="AX84" s="166">
        <f t="shared" si="58"/>
        <v>6.168180000000012E-2</v>
      </c>
      <c r="AY84" s="166">
        <f t="shared" si="58"/>
        <v>6.168180000000012E-2</v>
      </c>
      <c r="AZ84" s="166">
        <f t="shared" si="58"/>
        <v>6.168180000000012E-2</v>
      </c>
      <c r="BA84" s="166">
        <f t="shared" si="58"/>
        <v>6.168180000000012E-2</v>
      </c>
      <c r="BB84" s="166">
        <f t="shared" si="58"/>
        <v>6.168180000000012E-2</v>
      </c>
      <c r="BC84" s="166">
        <f t="shared" si="58"/>
        <v>6.168180000000012E-2</v>
      </c>
      <c r="BD84" s="166">
        <f t="shared" si="58"/>
        <v>6.168180000000012E-2</v>
      </c>
      <c r="BE84" s="166">
        <f t="shared" si="58"/>
        <v>6.168180000000012E-2</v>
      </c>
      <c r="BF84" s="166">
        <f t="shared" si="58"/>
        <v>6.168180000000012E-2</v>
      </c>
      <c r="BG84" s="166">
        <f t="shared" si="58"/>
        <v>6.168180000000012E-2</v>
      </c>
      <c r="BH84" s="166">
        <f t="shared" si="58"/>
        <v>6.168180000000012E-2</v>
      </c>
      <c r="BI84" s="166">
        <f t="shared" si="58"/>
        <v>6.168180000000012E-2</v>
      </c>
      <c r="BJ84" s="166">
        <f t="shared" si="58"/>
        <v>6.168180000000012E-2</v>
      </c>
      <c r="BK84" s="166">
        <f t="shared" si="58"/>
        <v>6.168180000000012E-2</v>
      </c>
      <c r="BL84" s="166">
        <f t="shared" si="58"/>
        <v>6.168180000000012E-2</v>
      </c>
      <c r="BM84" s="166">
        <f t="shared" si="58"/>
        <v>6.168180000000012E-2</v>
      </c>
      <c r="BN84" s="166">
        <f t="shared" si="58"/>
        <v>6.168180000000012E-2</v>
      </c>
      <c r="BO84" s="166">
        <f t="shared" si="58"/>
        <v>6.168180000000012E-2</v>
      </c>
      <c r="BP84" s="166">
        <f t="shared" si="58"/>
        <v>6.168180000000012E-2</v>
      </c>
      <c r="BQ84" s="166">
        <f t="shared" si="58"/>
        <v>6.168180000000012E-2</v>
      </c>
      <c r="BR84" s="166">
        <f t="shared" si="58"/>
        <v>6.168180000000012E-2</v>
      </c>
      <c r="BS84" s="166">
        <f t="shared" si="58"/>
        <v>6.168180000000012E-2</v>
      </c>
      <c r="BT84" s="166">
        <f t="shared" si="58"/>
        <v>6.168180000000012E-2</v>
      </c>
      <c r="BU84" s="166">
        <f t="shared" si="58"/>
        <v>6.168180000000012E-2</v>
      </c>
      <c r="BV84" s="166">
        <f t="shared" si="58"/>
        <v>6.168180000000012E-2</v>
      </c>
      <c r="BW84" s="166">
        <f t="shared" si="58"/>
        <v>6.168180000000012E-2</v>
      </c>
      <c r="BX84" s="166">
        <f t="shared" si="58"/>
        <v>6.168180000000012E-2</v>
      </c>
      <c r="BY84" s="166">
        <f t="shared" si="58"/>
        <v>6.1681799999999676E-2</v>
      </c>
      <c r="BZ84" s="166">
        <f t="shared" si="58"/>
        <v>6.1681799999999676E-2</v>
      </c>
      <c r="CA84" s="166">
        <f t="shared" si="58"/>
        <v>6.1681799999999676E-2</v>
      </c>
      <c r="CB84" s="166">
        <f t="shared" si="58"/>
        <v>6.1681799999999676E-2</v>
      </c>
      <c r="CC84" s="166">
        <f t="shared" si="58"/>
        <v>6.1681799999999676E-2</v>
      </c>
      <c r="CD84" s="166">
        <f t="shared" si="58"/>
        <v>6.1681799999999676E-2</v>
      </c>
      <c r="CE84" s="166">
        <f t="shared" si="58"/>
        <v>6.1681799999999676E-2</v>
      </c>
      <c r="CF84" s="166">
        <f t="shared" si="58"/>
        <v>6.1681799999999676E-2</v>
      </c>
      <c r="CG84" s="166">
        <f t="shared" si="58"/>
        <v>6.1681799999999676E-2</v>
      </c>
      <c r="CH84" s="166">
        <f t="shared" si="58"/>
        <v>6.1681799999999676E-2</v>
      </c>
      <c r="CI84" s="166">
        <f t="shared" ref="CI84:CZ84" si="59">CI$51</f>
        <v>6.1681799999999676E-2</v>
      </c>
      <c r="CJ84" s="166">
        <f t="shared" si="59"/>
        <v>6.1681799999999676E-2</v>
      </c>
      <c r="CK84" s="166">
        <f t="shared" si="59"/>
        <v>6.1681799999999676E-2</v>
      </c>
      <c r="CL84" s="166">
        <f t="shared" si="59"/>
        <v>6.1681799999999676E-2</v>
      </c>
      <c r="CM84" s="166">
        <f t="shared" si="59"/>
        <v>6.1681799999999676E-2</v>
      </c>
      <c r="CN84" s="166">
        <f t="shared" si="59"/>
        <v>6.1681799999999676E-2</v>
      </c>
      <c r="CO84" s="166">
        <f t="shared" si="59"/>
        <v>6.1681799999999676E-2</v>
      </c>
      <c r="CP84" s="166">
        <f t="shared" si="59"/>
        <v>6.1681799999999676E-2</v>
      </c>
      <c r="CQ84" s="166">
        <f t="shared" si="59"/>
        <v>6.1681799999999676E-2</v>
      </c>
      <c r="CR84" s="166">
        <f t="shared" si="59"/>
        <v>6.1681799999999676E-2</v>
      </c>
      <c r="CS84" s="166">
        <f t="shared" si="59"/>
        <v>6.1681799999999676E-2</v>
      </c>
      <c r="CT84" s="166">
        <f t="shared" si="59"/>
        <v>6.1681799999999676E-2</v>
      </c>
      <c r="CU84" s="166">
        <f t="shared" si="59"/>
        <v>6.1681799999999676E-2</v>
      </c>
      <c r="CV84" s="166">
        <f t="shared" si="59"/>
        <v>6.1681799999999676E-2</v>
      </c>
      <c r="CW84" s="166">
        <f t="shared" si="59"/>
        <v>6.1681799999999676E-2</v>
      </c>
      <c r="CX84" s="166">
        <f t="shared" si="59"/>
        <v>6.1681799999999676E-2</v>
      </c>
      <c r="CY84" s="166">
        <f t="shared" si="59"/>
        <v>6.1681799999999676E-2</v>
      </c>
      <c r="CZ84" s="175">
        <f t="shared" si="59"/>
        <v>6.1681799999999676E-2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60">$E$67</f>
        <v>1.4558333333333333</v>
      </c>
      <c r="N85" s="121">
        <f t="shared" si="60"/>
        <v>1.4558333333333333</v>
      </c>
      <c r="O85" s="121"/>
      <c r="P85" s="121">
        <f t="shared" si="60"/>
        <v>1.4558333333333333</v>
      </c>
      <c r="Q85" s="121">
        <f t="shared" si="60"/>
        <v>1.4558333333333333</v>
      </c>
      <c r="R85" s="121"/>
      <c r="S85" s="121">
        <f t="shared" si="60"/>
        <v>1.4558333333333333</v>
      </c>
      <c r="T85" s="121">
        <f t="shared" si="60"/>
        <v>1.4558333333333333</v>
      </c>
      <c r="U85" s="121">
        <f t="shared" si="60"/>
        <v>1.4558333333333333</v>
      </c>
      <c r="V85" s="121"/>
      <c r="W85" s="121">
        <f t="shared" si="60"/>
        <v>1.4558333333333333</v>
      </c>
      <c r="X85" s="121">
        <f t="shared" si="60"/>
        <v>1.4558333333333333</v>
      </c>
      <c r="Y85" s="121">
        <f t="shared" si="60"/>
        <v>1.4558333333333333</v>
      </c>
      <c r="Z85" s="121">
        <f t="shared" si="60"/>
        <v>1.4558333333333333</v>
      </c>
      <c r="AA85" s="121">
        <f t="shared" si="60"/>
        <v>1.4558333333333333</v>
      </c>
      <c r="AB85" s="121">
        <f t="shared" si="60"/>
        <v>1.4558333333333333</v>
      </c>
      <c r="AC85" s="121">
        <f t="shared" si="60"/>
        <v>1.4558333333333333</v>
      </c>
      <c r="AD85" s="121">
        <f t="shared" si="60"/>
        <v>1.4558333333333333</v>
      </c>
      <c r="AE85" s="121">
        <f t="shared" si="60"/>
        <v>1.4558333333333333</v>
      </c>
      <c r="AF85" s="121">
        <f t="shared" si="60"/>
        <v>1.4558333333333333</v>
      </c>
      <c r="AG85" s="121">
        <f t="shared" si="60"/>
        <v>1.4558333333333333</v>
      </c>
      <c r="AH85" s="121">
        <f t="shared" si="60"/>
        <v>1.4558333333333333</v>
      </c>
      <c r="AI85" s="121">
        <f t="shared" si="60"/>
        <v>1.4558333333333333</v>
      </c>
      <c r="AJ85" s="121">
        <f t="shared" si="60"/>
        <v>1.4558333333333333</v>
      </c>
      <c r="AK85" s="121">
        <f t="shared" si="60"/>
        <v>1.4558333333333333</v>
      </c>
      <c r="AL85" s="121">
        <f t="shared" si="60"/>
        <v>1.4558333333333333</v>
      </c>
      <c r="AM85" s="121">
        <f t="shared" si="60"/>
        <v>1.4558333333333333</v>
      </c>
      <c r="AN85" s="121">
        <f t="shared" si="60"/>
        <v>1.4558333333333333</v>
      </c>
      <c r="AO85" s="121">
        <f t="shared" si="60"/>
        <v>1.4558333333333333</v>
      </c>
      <c r="AP85" s="121">
        <f t="shared" si="60"/>
        <v>1.4558333333333333</v>
      </c>
      <c r="AQ85" s="121">
        <f t="shared" si="60"/>
        <v>1.4558333333333333</v>
      </c>
      <c r="AR85" s="121">
        <f t="shared" si="60"/>
        <v>1.4558333333333333</v>
      </c>
      <c r="AS85" s="121">
        <f t="shared" si="60"/>
        <v>1.4558333333333333</v>
      </c>
      <c r="AT85" s="121">
        <f t="shared" si="60"/>
        <v>1.4558333333333333</v>
      </c>
      <c r="AU85" s="121">
        <f t="shared" si="60"/>
        <v>1.4558333333333333</v>
      </c>
      <c r="AV85" s="121">
        <f t="shared" si="60"/>
        <v>1.4558333333333333</v>
      </c>
      <c r="AW85" s="121">
        <f t="shared" si="60"/>
        <v>1.4558333333333333</v>
      </c>
      <c r="AX85" s="121">
        <f t="shared" si="60"/>
        <v>1.4558333333333333</v>
      </c>
      <c r="AY85" s="121">
        <f t="shared" si="60"/>
        <v>1.4558333333333333</v>
      </c>
      <c r="AZ85" s="121">
        <f t="shared" si="60"/>
        <v>1.4558333333333333</v>
      </c>
      <c r="BA85" s="121">
        <f t="shared" si="60"/>
        <v>1.4558333333333333</v>
      </c>
      <c r="BB85" s="121">
        <f t="shared" si="60"/>
        <v>1.4558333333333333</v>
      </c>
      <c r="BC85" s="121">
        <f t="shared" si="60"/>
        <v>1.4558333333333333</v>
      </c>
      <c r="BD85" s="121">
        <f t="shared" si="60"/>
        <v>1.4558333333333333</v>
      </c>
      <c r="BE85" s="121">
        <f t="shared" si="60"/>
        <v>1.4558333333333333</v>
      </c>
      <c r="BF85" s="121">
        <f t="shared" si="60"/>
        <v>1.4558333333333333</v>
      </c>
      <c r="BG85" s="121">
        <f t="shared" si="60"/>
        <v>1.4558333333333333</v>
      </c>
      <c r="BH85" s="121">
        <f t="shared" si="60"/>
        <v>1.4558333333333333</v>
      </c>
      <c r="BI85" s="121">
        <f t="shared" si="60"/>
        <v>1.4558333333333333</v>
      </c>
      <c r="BJ85" s="121">
        <f t="shared" si="60"/>
        <v>1.4558333333333333</v>
      </c>
      <c r="BK85" s="121">
        <f t="shared" si="60"/>
        <v>1.4558333333333333</v>
      </c>
      <c r="BL85" s="121">
        <f t="shared" si="60"/>
        <v>1.4558333333333333</v>
      </c>
      <c r="BM85" s="121">
        <f t="shared" si="60"/>
        <v>1.4558333333333333</v>
      </c>
      <c r="BN85" s="121">
        <f t="shared" si="60"/>
        <v>1.4558333333333333</v>
      </c>
      <c r="BO85" s="121">
        <f t="shared" si="60"/>
        <v>1.4558333333333333</v>
      </c>
      <c r="BP85" s="121">
        <f t="shared" si="60"/>
        <v>1.4558333333333333</v>
      </c>
      <c r="BQ85" s="121">
        <f t="shared" si="60"/>
        <v>1.4558333333333333</v>
      </c>
      <c r="BR85" s="121">
        <f t="shared" si="60"/>
        <v>1.4558333333333333</v>
      </c>
      <c r="BS85" s="121">
        <f t="shared" si="60"/>
        <v>1.4558333333333333</v>
      </c>
      <c r="BT85" s="121">
        <f t="shared" si="60"/>
        <v>1.4558333333333333</v>
      </c>
      <c r="BU85" s="121">
        <f t="shared" si="60"/>
        <v>1.4558333333333333</v>
      </c>
      <c r="BV85" s="121">
        <f t="shared" si="60"/>
        <v>1.4558333333333333</v>
      </c>
      <c r="BW85" s="121">
        <f t="shared" si="60"/>
        <v>1.4558333333333333</v>
      </c>
      <c r="BX85" s="121">
        <f t="shared" si="60"/>
        <v>1.4558333333333333</v>
      </c>
      <c r="BY85" s="121">
        <f t="shared" ref="BY85:CZ85" si="61">$E$67</f>
        <v>1.4558333333333333</v>
      </c>
      <c r="BZ85" s="121">
        <f t="shared" si="61"/>
        <v>1.4558333333333333</v>
      </c>
      <c r="CA85" s="121">
        <f t="shared" si="61"/>
        <v>1.4558333333333333</v>
      </c>
      <c r="CB85" s="121">
        <f t="shared" si="61"/>
        <v>1.4558333333333333</v>
      </c>
      <c r="CC85" s="121">
        <f t="shared" si="61"/>
        <v>1.4558333333333333</v>
      </c>
      <c r="CD85" s="121">
        <f t="shared" si="61"/>
        <v>1.4558333333333333</v>
      </c>
      <c r="CE85" s="121">
        <f t="shared" si="61"/>
        <v>1.4558333333333333</v>
      </c>
      <c r="CF85" s="121">
        <f t="shared" si="61"/>
        <v>1.4558333333333333</v>
      </c>
      <c r="CG85" s="121">
        <f t="shared" si="61"/>
        <v>1.4558333333333333</v>
      </c>
      <c r="CH85" s="121">
        <f t="shared" si="61"/>
        <v>1.4558333333333333</v>
      </c>
      <c r="CI85" s="121">
        <f t="shared" si="61"/>
        <v>1.4558333333333333</v>
      </c>
      <c r="CJ85" s="121">
        <f t="shared" si="61"/>
        <v>1.4558333333333333</v>
      </c>
      <c r="CK85" s="121">
        <f t="shared" si="61"/>
        <v>1.4558333333333333</v>
      </c>
      <c r="CL85" s="121">
        <f t="shared" si="61"/>
        <v>1.4558333333333333</v>
      </c>
      <c r="CM85" s="121">
        <f t="shared" si="61"/>
        <v>1.4558333333333333</v>
      </c>
      <c r="CN85" s="121">
        <f t="shared" si="61"/>
        <v>1.4558333333333333</v>
      </c>
      <c r="CO85" s="121">
        <f t="shared" si="61"/>
        <v>1.4558333333333333</v>
      </c>
      <c r="CP85" s="121">
        <f t="shared" si="61"/>
        <v>1.4558333333333333</v>
      </c>
      <c r="CQ85" s="121">
        <f t="shared" si="61"/>
        <v>1.4558333333333333</v>
      </c>
      <c r="CR85" s="121">
        <f t="shared" si="61"/>
        <v>1.4558333333333333</v>
      </c>
      <c r="CS85" s="121">
        <f t="shared" si="61"/>
        <v>1.4558333333333333</v>
      </c>
      <c r="CT85" s="121">
        <f t="shared" si="61"/>
        <v>1.4558333333333333</v>
      </c>
      <c r="CU85" s="121">
        <f t="shared" si="61"/>
        <v>1.4558333333333333</v>
      </c>
      <c r="CV85" s="121">
        <f t="shared" si="61"/>
        <v>1.4558333333333333</v>
      </c>
      <c r="CW85" s="121">
        <f t="shared" si="61"/>
        <v>1.4558333333333333</v>
      </c>
      <c r="CX85" s="121">
        <f t="shared" si="61"/>
        <v>1.4558333333333333</v>
      </c>
      <c r="CY85" s="121">
        <f t="shared" si="61"/>
        <v>1.4558333333333333</v>
      </c>
      <c r="CZ85" s="160">
        <f t="shared" si="61"/>
        <v>1.4558333333333333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1.5681284666666666</v>
      </c>
      <c r="M86" s="152">
        <f>M84+M85</f>
        <v>1.5347951333333334</v>
      </c>
      <c r="N86" s="152">
        <f>N84+N85</f>
        <v>1.5347951333333334</v>
      </c>
      <c r="O86" s="121"/>
      <c r="P86" s="152">
        <f>P84+P85</f>
        <v>1.5347951254371535</v>
      </c>
      <c r="Q86" s="152">
        <f>Q84+Q85</f>
        <v>1.5347951333333334</v>
      </c>
      <c r="R86" s="121"/>
      <c r="S86" s="152">
        <f>S84+S85</f>
        <v>1.5347951254371532</v>
      </c>
      <c r="T86" s="152">
        <f>T84+T85</f>
        <v>1.5347951333333332</v>
      </c>
      <c r="U86" s="152">
        <f>U84+U85</f>
        <v>1.5347951333333332</v>
      </c>
      <c r="V86" s="121"/>
      <c r="W86" s="152">
        <f t="shared" ref="W86:CH86" si="62">W84+W85</f>
        <v>1.5347951254371535</v>
      </c>
      <c r="X86" s="152">
        <f t="shared" si="62"/>
        <v>1.5347951333333332</v>
      </c>
      <c r="Y86" s="152">
        <f t="shared" si="62"/>
        <v>1.5175151333333332</v>
      </c>
      <c r="Z86" s="152">
        <f t="shared" si="62"/>
        <v>1.5175151333333332</v>
      </c>
      <c r="AA86" s="152">
        <f t="shared" si="62"/>
        <v>1.5175151333333334</v>
      </c>
      <c r="AB86" s="152">
        <f t="shared" si="62"/>
        <v>1.5175151333333334</v>
      </c>
      <c r="AC86" s="152">
        <f t="shared" si="62"/>
        <v>1.5175151333333334</v>
      </c>
      <c r="AD86" s="152">
        <f t="shared" si="62"/>
        <v>1.5175151333333334</v>
      </c>
      <c r="AE86" s="152">
        <f t="shared" si="62"/>
        <v>1.5175151333333334</v>
      </c>
      <c r="AF86" s="152">
        <f t="shared" si="62"/>
        <v>1.5175151333333334</v>
      </c>
      <c r="AG86" s="152">
        <f t="shared" si="62"/>
        <v>1.5175151333333334</v>
      </c>
      <c r="AH86" s="152">
        <f t="shared" si="62"/>
        <v>1.5175151333333334</v>
      </c>
      <c r="AI86" s="152">
        <f t="shared" si="62"/>
        <v>1.5175151333333334</v>
      </c>
      <c r="AJ86" s="152">
        <f t="shared" si="62"/>
        <v>1.5175151333333334</v>
      </c>
      <c r="AK86" s="152">
        <f t="shared" si="62"/>
        <v>1.5175151333333334</v>
      </c>
      <c r="AL86" s="152">
        <f t="shared" si="62"/>
        <v>1.5175151333333334</v>
      </c>
      <c r="AM86" s="152">
        <f t="shared" si="62"/>
        <v>1.5175151333333334</v>
      </c>
      <c r="AN86" s="152">
        <f t="shared" si="62"/>
        <v>1.5175151333333334</v>
      </c>
      <c r="AO86" s="152">
        <f t="shared" si="62"/>
        <v>1.5175151333333334</v>
      </c>
      <c r="AP86" s="152">
        <f t="shared" si="62"/>
        <v>1.5175151333333334</v>
      </c>
      <c r="AQ86" s="152">
        <f t="shared" si="62"/>
        <v>1.5175151333333334</v>
      </c>
      <c r="AR86" s="152">
        <f t="shared" si="62"/>
        <v>1.5175151333333334</v>
      </c>
      <c r="AS86" s="152">
        <f t="shared" si="62"/>
        <v>1.5175151333333334</v>
      </c>
      <c r="AT86" s="152">
        <f t="shared" si="62"/>
        <v>1.5175151333333334</v>
      </c>
      <c r="AU86" s="152">
        <f t="shared" si="62"/>
        <v>1.5175151333333334</v>
      </c>
      <c r="AV86" s="152">
        <f t="shared" si="62"/>
        <v>1.5175151333333334</v>
      </c>
      <c r="AW86" s="152">
        <f t="shared" si="62"/>
        <v>1.5175151333333334</v>
      </c>
      <c r="AX86" s="152">
        <f t="shared" si="62"/>
        <v>1.5175151333333334</v>
      </c>
      <c r="AY86" s="152">
        <f t="shared" si="62"/>
        <v>1.5175151333333334</v>
      </c>
      <c r="AZ86" s="152">
        <f t="shared" si="62"/>
        <v>1.5175151333333334</v>
      </c>
      <c r="BA86" s="152">
        <f t="shared" si="62"/>
        <v>1.5175151333333334</v>
      </c>
      <c r="BB86" s="152">
        <f t="shared" si="62"/>
        <v>1.5175151333333334</v>
      </c>
      <c r="BC86" s="152">
        <f t="shared" si="62"/>
        <v>1.5175151333333334</v>
      </c>
      <c r="BD86" s="152">
        <f t="shared" si="62"/>
        <v>1.5175151333333334</v>
      </c>
      <c r="BE86" s="152">
        <f t="shared" si="62"/>
        <v>1.5175151333333334</v>
      </c>
      <c r="BF86" s="152">
        <f t="shared" si="62"/>
        <v>1.5175151333333334</v>
      </c>
      <c r="BG86" s="152">
        <f t="shared" si="62"/>
        <v>1.5175151333333334</v>
      </c>
      <c r="BH86" s="152">
        <f t="shared" si="62"/>
        <v>1.5175151333333334</v>
      </c>
      <c r="BI86" s="152">
        <f t="shared" si="62"/>
        <v>1.5175151333333334</v>
      </c>
      <c r="BJ86" s="152">
        <f t="shared" si="62"/>
        <v>1.5175151333333334</v>
      </c>
      <c r="BK86" s="152">
        <f t="shared" si="62"/>
        <v>1.5175151333333334</v>
      </c>
      <c r="BL86" s="152">
        <f t="shared" si="62"/>
        <v>1.5175151333333334</v>
      </c>
      <c r="BM86" s="152">
        <f t="shared" si="62"/>
        <v>1.5175151333333334</v>
      </c>
      <c r="BN86" s="152">
        <f t="shared" si="62"/>
        <v>1.5175151333333334</v>
      </c>
      <c r="BO86" s="152">
        <f t="shared" si="62"/>
        <v>1.5175151333333334</v>
      </c>
      <c r="BP86" s="152">
        <f t="shared" si="62"/>
        <v>1.5175151333333334</v>
      </c>
      <c r="BQ86" s="152">
        <f t="shared" si="62"/>
        <v>1.5175151333333334</v>
      </c>
      <c r="BR86" s="152">
        <f t="shared" si="62"/>
        <v>1.5175151333333334</v>
      </c>
      <c r="BS86" s="152">
        <f t="shared" si="62"/>
        <v>1.5175151333333334</v>
      </c>
      <c r="BT86" s="152">
        <f t="shared" si="62"/>
        <v>1.5175151333333334</v>
      </c>
      <c r="BU86" s="152">
        <f t="shared" si="62"/>
        <v>1.5175151333333334</v>
      </c>
      <c r="BV86" s="152">
        <f t="shared" si="62"/>
        <v>1.5175151333333334</v>
      </c>
      <c r="BW86" s="152">
        <f t="shared" si="62"/>
        <v>1.5175151333333334</v>
      </c>
      <c r="BX86" s="152">
        <f t="shared" si="62"/>
        <v>1.5175151333333334</v>
      </c>
      <c r="BY86" s="152">
        <f t="shared" si="62"/>
        <v>1.517515133333333</v>
      </c>
      <c r="BZ86" s="152">
        <f t="shared" si="62"/>
        <v>1.517515133333333</v>
      </c>
      <c r="CA86" s="152">
        <f t="shared" si="62"/>
        <v>1.517515133333333</v>
      </c>
      <c r="CB86" s="152">
        <f t="shared" si="62"/>
        <v>1.517515133333333</v>
      </c>
      <c r="CC86" s="152">
        <f t="shared" si="62"/>
        <v>1.517515133333333</v>
      </c>
      <c r="CD86" s="152">
        <f t="shared" si="62"/>
        <v>1.517515133333333</v>
      </c>
      <c r="CE86" s="152">
        <f t="shared" si="62"/>
        <v>1.517515133333333</v>
      </c>
      <c r="CF86" s="152">
        <f t="shared" si="62"/>
        <v>1.517515133333333</v>
      </c>
      <c r="CG86" s="152">
        <f t="shared" si="62"/>
        <v>1.517515133333333</v>
      </c>
      <c r="CH86" s="152">
        <f t="shared" si="62"/>
        <v>1.517515133333333</v>
      </c>
      <c r="CI86" s="152">
        <f t="shared" ref="CI86:CZ86" si="63">CI84+CI85</f>
        <v>1.517515133333333</v>
      </c>
      <c r="CJ86" s="152">
        <f t="shared" si="63"/>
        <v>1.517515133333333</v>
      </c>
      <c r="CK86" s="152">
        <f t="shared" si="63"/>
        <v>1.517515133333333</v>
      </c>
      <c r="CL86" s="152">
        <f t="shared" si="63"/>
        <v>1.517515133333333</v>
      </c>
      <c r="CM86" s="152">
        <f t="shared" si="63"/>
        <v>1.517515133333333</v>
      </c>
      <c r="CN86" s="152">
        <f t="shared" si="63"/>
        <v>1.517515133333333</v>
      </c>
      <c r="CO86" s="152">
        <f t="shared" si="63"/>
        <v>1.517515133333333</v>
      </c>
      <c r="CP86" s="152">
        <f t="shared" si="63"/>
        <v>1.517515133333333</v>
      </c>
      <c r="CQ86" s="152">
        <f t="shared" si="63"/>
        <v>1.517515133333333</v>
      </c>
      <c r="CR86" s="152">
        <f t="shared" si="63"/>
        <v>1.517515133333333</v>
      </c>
      <c r="CS86" s="152">
        <f t="shared" si="63"/>
        <v>1.517515133333333</v>
      </c>
      <c r="CT86" s="152">
        <f t="shared" si="63"/>
        <v>1.517515133333333</v>
      </c>
      <c r="CU86" s="152">
        <f t="shared" si="63"/>
        <v>1.517515133333333</v>
      </c>
      <c r="CV86" s="152">
        <f t="shared" si="63"/>
        <v>1.517515133333333</v>
      </c>
      <c r="CW86" s="152">
        <f t="shared" si="63"/>
        <v>1.517515133333333</v>
      </c>
      <c r="CX86" s="152">
        <f t="shared" si="63"/>
        <v>1.517515133333333</v>
      </c>
      <c r="CY86" s="152">
        <f t="shared" si="63"/>
        <v>1.517515133333333</v>
      </c>
      <c r="CZ86" s="179">
        <f t="shared" si="63"/>
        <v>1.517515133333333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1.5681284666666666</v>
      </c>
      <c r="M87" s="145">
        <f t="shared" ref="M87:BX87" si="64">M86+L87</f>
        <v>3.1029236</v>
      </c>
      <c r="N87" s="145">
        <f t="shared" si="64"/>
        <v>4.6377187333333332</v>
      </c>
      <c r="O87" s="145">
        <f t="shared" si="64"/>
        <v>4.6377187333333332</v>
      </c>
      <c r="P87" s="145">
        <f t="shared" si="64"/>
        <v>6.1725138587704862</v>
      </c>
      <c r="Q87" s="145">
        <f t="shared" si="64"/>
        <v>7.7073089921038198</v>
      </c>
      <c r="R87" s="145">
        <f t="shared" si="64"/>
        <v>7.7073089921038198</v>
      </c>
      <c r="S87" s="145">
        <f t="shared" si="64"/>
        <v>9.2421041175409737</v>
      </c>
      <c r="T87" s="145">
        <f t="shared" si="64"/>
        <v>10.776899250874306</v>
      </c>
      <c r="U87" s="145">
        <f t="shared" si="64"/>
        <v>12.311694384207639</v>
      </c>
      <c r="V87" s="145">
        <f t="shared" si="64"/>
        <v>12.311694384207639</v>
      </c>
      <c r="W87" s="145">
        <f t="shared" si="64"/>
        <v>13.846489509644792</v>
      </c>
      <c r="X87" s="145">
        <f t="shared" si="64"/>
        <v>15.381284642978125</v>
      </c>
      <c r="Y87" s="145">
        <f t="shared" si="64"/>
        <v>16.898799776311456</v>
      </c>
      <c r="Z87" s="145">
        <f t="shared" si="64"/>
        <v>18.41631490964479</v>
      </c>
      <c r="AA87" s="145">
        <f t="shared" si="64"/>
        <v>19.933830042978123</v>
      </c>
      <c r="AB87" s="145">
        <f t="shared" si="64"/>
        <v>21.451345176311456</v>
      </c>
      <c r="AC87" s="145">
        <f t="shared" si="64"/>
        <v>22.968860309644789</v>
      </c>
      <c r="AD87" s="145">
        <f t="shared" si="64"/>
        <v>24.486375442978122</v>
      </c>
      <c r="AE87" s="145">
        <f t="shared" si="64"/>
        <v>26.003890576311456</v>
      </c>
      <c r="AF87" s="145">
        <f t="shared" si="64"/>
        <v>27.521405709644789</v>
      </c>
      <c r="AG87" s="145">
        <f t="shared" si="64"/>
        <v>29.038920842978122</v>
      </c>
      <c r="AH87" s="145">
        <f t="shared" si="64"/>
        <v>30.556435976311455</v>
      </c>
      <c r="AI87" s="145">
        <f t="shared" si="64"/>
        <v>32.073951109644788</v>
      </c>
      <c r="AJ87" s="145">
        <f t="shared" si="64"/>
        <v>33.591466242978122</v>
      </c>
      <c r="AK87" s="145">
        <f t="shared" si="64"/>
        <v>35.108981376311455</v>
      </c>
      <c r="AL87" s="145">
        <f t="shared" si="64"/>
        <v>36.626496509644788</v>
      </c>
      <c r="AM87" s="145">
        <f t="shared" si="64"/>
        <v>38.144011642978121</v>
      </c>
      <c r="AN87" s="145">
        <f t="shared" si="64"/>
        <v>39.661526776311455</v>
      </c>
      <c r="AO87" s="145">
        <f t="shared" si="64"/>
        <v>41.179041909644788</v>
      </c>
      <c r="AP87" s="145">
        <f t="shared" si="64"/>
        <v>42.696557042978121</v>
      </c>
      <c r="AQ87" s="145">
        <f t="shared" si="64"/>
        <v>44.214072176311454</v>
      </c>
      <c r="AR87" s="145">
        <f t="shared" si="64"/>
        <v>45.731587309644787</v>
      </c>
      <c r="AS87" s="145">
        <f t="shared" si="64"/>
        <v>47.249102442978121</v>
      </c>
      <c r="AT87" s="145">
        <f t="shared" si="64"/>
        <v>48.766617576311454</v>
      </c>
      <c r="AU87" s="145">
        <f t="shared" si="64"/>
        <v>50.284132709644787</v>
      </c>
      <c r="AV87" s="145">
        <f t="shared" si="64"/>
        <v>51.80164784297812</v>
      </c>
      <c r="AW87" s="145">
        <f t="shared" si="64"/>
        <v>53.319162976311453</v>
      </c>
      <c r="AX87" s="145">
        <f t="shared" si="64"/>
        <v>54.836678109644787</v>
      </c>
      <c r="AY87" s="145">
        <f t="shared" si="64"/>
        <v>56.35419324297812</v>
      </c>
      <c r="AZ87" s="145">
        <f t="shared" si="64"/>
        <v>57.871708376311453</v>
      </c>
      <c r="BA87" s="145">
        <f t="shared" si="64"/>
        <v>59.389223509644786</v>
      </c>
      <c r="BB87" s="145">
        <f t="shared" si="64"/>
        <v>60.906738642978119</v>
      </c>
      <c r="BC87" s="145">
        <f t="shared" si="64"/>
        <v>62.424253776311453</v>
      </c>
      <c r="BD87" s="145">
        <f t="shared" si="64"/>
        <v>63.941768909644786</v>
      </c>
      <c r="BE87" s="145">
        <f t="shared" si="64"/>
        <v>65.459284042978126</v>
      </c>
      <c r="BF87" s="145">
        <f t="shared" si="64"/>
        <v>66.976799176311459</v>
      </c>
      <c r="BG87" s="145">
        <f t="shared" si="64"/>
        <v>68.494314309644793</v>
      </c>
      <c r="BH87" s="145">
        <f t="shared" si="64"/>
        <v>70.011829442978126</v>
      </c>
      <c r="BI87" s="145">
        <f t="shared" si="64"/>
        <v>71.529344576311459</v>
      </c>
      <c r="BJ87" s="145">
        <f t="shared" si="64"/>
        <v>73.046859709644792</v>
      </c>
      <c r="BK87" s="145">
        <f t="shared" si="64"/>
        <v>74.564374842978125</v>
      </c>
      <c r="BL87" s="145">
        <f t="shared" si="64"/>
        <v>76.081889976311459</v>
      </c>
      <c r="BM87" s="145">
        <f t="shared" si="64"/>
        <v>77.599405109644792</v>
      </c>
      <c r="BN87" s="145">
        <f t="shared" si="64"/>
        <v>79.116920242978125</v>
      </c>
      <c r="BO87" s="145">
        <f t="shared" si="64"/>
        <v>80.634435376311458</v>
      </c>
      <c r="BP87" s="145">
        <f t="shared" si="64"/>
        <v>82.151950509644792</v>
      </c>
      <c r="BQ87" s="145">
        <f t="shared" si="64"/>
        <v>83.669465642978125</v>
      </c>
      <c r="BR87" s="145">
        <f t="shared" si="64"/>
        <v>85.186980776311458</v>
      </c>
      <c r="BS87" s="145">
        <f t="shared" si="64"/>
        <v>86.704495909644791</v>
      </c>
      <c r="BT87" s="145">
        <f t="shared" si="64"/>
        <v>88.222011042978124</v>
      </c>
      <c r="BU87" s="145">
        <f t="shared" si="64"/>
        <v>89.739526176311458</v>
      </c>
      <c r="BV87" s="145">
        <f t="shared" si="64"/>
        <v>91.257041309644791</v>
      </c>
      <c r="BW87" s="145">
        <f t="shared" si="64"/>
        <v>92.774556442978124</v>
      </c>
      <c r="BX87" s="145">
        <f t="shared" si="64"/>
        <v>94.292071576311457</v>
      </c>
      <c r="BY87" s="145">
        <f t="shared" ref="BY87:CZ87" si="65">BY86+BX87</f>
        <v>95.80958670964479</v>
      </c>
      <c r="BZ87" s="145">
        <f t="shared" si="65"/>
        <v>97.327101842978124</v>
      </c>
      <c r="CA87" s="145">
        <f t="shared" si="65"/>
        <v>98.844616976311457</v>
      </c>
      <c r="CB87" s="145">
        <f t="shared" si="65"/>
        <v>100.36213210964479</v>
      </c>
      <c r="CC87" s="145">
        <f t="shared" si="65"/>
        <v>101.87964724297812</v>
      </c>
      <c r="CD87" s="145">
        <f t="shared" si="65"/>
        <v>103.39716237631146</v>
      </c>
      <c r="CE87" s="145">
        <f t="shared" si="65"/>
        <v>104.91467750964479</v>
      </c>
      <c r="CF87" s="145">
        <f t="shared" si="65"/>
        <v>106.43219264297812</v>
      </c>
      <c r="CG87" s="145">
        <f t="shared" si="65"/>
        <v>107.94970777631146</v>
      </c>
      <c r="CH87" s="145">
        <f t="shared" si="65"/>
        <v>109.46722290964479</v>
      </c>
      <c r="CI87" s="145">
        <f t="shared" si="65"/>
        <v>110.98473804297812</v>
      </c>
      <c r="CJ87" s="145">
        <f t="shared" si="65"/>
        <v>112.50225317631146</v>
      </c>
      <c r="CK87" s="145">
        <f t="shared" si="65"/>
        <v>114.01976830964479</v>
      </c>
      <c r="CL87" s="145">
        <f t="shared" si="65"/>
        <v>115.53728344297812</v>
      </c>
      <c r="CM87" s="145">
        <f t="shared" si="65"/>
        <v>117.05479857631146</v>
      </c>
      <c r="CN87" s="145">
        <f t="shared" si="65"/>
        <v>118.57231370964479</v>
      </c>
      <c r="CO87" s="145">
        <f t="shared" si="65"/>
        <v>120.08982884297812</v>
      </c>
      <c r="CP87" s="145">
        <f t="shared" si="65"/>
        <v>121.60734397631145</v>
      </c>
      <c r="CQ87" s="145">
        <f t="shared" si="65"/>
        <v>123.12485910964479</v>
      </c>
      <c r="CR87" s="145">
        <f t="shared" si="65"/>
        <v>124.64237424297812</v>
      </c>
      <c r="CS87" s="145">
        <f t="shared" si="65"/>
        <v>126.15988937631145</v>
      </c>
      <c r="CT87" s="145">
        <f t="shared" si="65"/>
        <v>127.67740450964479</v>
      </c>
      <c r="CU87" s="145">
        <f t="shared" si="65"/>
        <v>129.19491964297811</v>
      </c>
      <c r="CV87" s="145">
        <f t="shared" si="65"/>
        <v>130.71243477631143</v>
      </c>
      <c r="CW87" s="145">
        <f t="shared" si="65"/>
        <v>132.22994990964474</v>
      </c>
      <c r="CX87" s="145">
        <f t="shared" si="65"/>
        <v>133.74746504297806</v>
      </c>
      <c r="CY87" s="145">
        <f t="shared" si="65"/>
        <v>135.26498017631138</v>
      </c>
      <c r="CZ87" s="164">
        <f t="shared" si="65"/>
        <v>136.7824953096447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66">E54</f>
        <v>0</v>
      </c>
      <c r="F88" s="166">
        <f t="shared" si="66"/>
        <v>0</v>
      </c>
      <c r="G88" s="166">
        <f t="shared" si="66"/>
        <v>0</v>
      </c>
      <c r="H88" s="166">
        <f t="shared" si="66"/>
        <v>0</v>
      </c>
      <c r="I88" s="166">
        <f t="shared" si="66"/>
        <v>0</v>
      </c>
      <c r="J88" s="166">
        <f t="shared" si="66"/>
        <v>0</v>
      </c>
      <c r="K88" s="166">
        <f t="shared" si="66"/>
        <v>0</v>
      </c>
      <c r="L88" s="166">
        <f>L$54</f>
        <v>0.11229513333333335</v>
      </c>
      <c r="M88" s="166">
        <f>M$54</f>
        <v>7.8961800000000026E-2</v>
      </c>
      <c r="N88" s="166">
        <f>N$54</f>
        <v>7.8961800000000026E-2</v>
      </c>
      <c r="O88" s="166">
        <f>O54</f>
        <v>0</v>
      </c>
      <c r="P88" s="166">
        <f>P$54</f>
        <v>7.8961792103820039E-2</v>
      </c>
      <c r="Q88" s="166">
        <f>Q$54</f>
        <v>7.8961800000000026E-2</v>
      </c>
      <c r="R88" s="166">
        <f>R54</f>
        <v>0</v>
      </c>
      <c r="S88" s="166">
        <f>S$54</f>
        <v>7.8961792103819983E-2</v>
      </c>
      <c r="T88" s="166">
        <f>T$54</f>
        <v>7.8961799999999971E-2</v>
      </c>
      <c r="U88" s="166">
        <f>U$54</f>
        <v>7.8961799999999971E-2</v>
      </c>
      <c r="V88" s="166">
        <f>V54</f>
        <v>7.8961799321319859E-9</v>
      </c>
      <c r="W88" s="166">
        <f t="shared" ref="W88:CH88" si="67">W$54</f>
        <v>7.8961792103820039E-2</v>
      </c>
      <c r="X88" s="166">
        <f t="shared" si="67"/>
        <v>7.8961799999999971E-2</v>
      </c>
      <c r="Y88" s="166">
        <f t="shared" si="67"/>
        <v>6.1681800000000009E-2</v>
      </c>
      <c r="Z88" s="166">
        <f t="shared" si="67"/>
        <v>6.1681800000000009E-2</v>
      </c>
      <c r="AA88" s="166">
        <f t="shared" si="67"/>
        <v>6.168180000000012E-2</v>
      </c>
      <c r="AB88" s="166">
        <f t="shared" si="67"/>
        <v>6.168180000000012E-2</v>
      </c>
      <c r="AC88" s="166">
        <f t="shared" si="67"/>
        <v>6.168180000000012E-2</v>
      </c>
      <c r="AD88" s="166">
        <f t="shared" si="67"/>
        <v>6.168180000000012E-2</v>
      </c>
      <c r="AE88" s="166">
        <f t="shared" si="67"/>
        <v>6.168180000000012E-2</v>
      </c>
      <c r="AF88" s="166">
        <f t="shared" si="67"/>
        <v>6.168180000000012E-2</v>
      </c>
      <c r="AG88" s="166">
        <f t="shared" si="67"/>
        <v>6.168180000000012E-2</v>
      </c>
      <c r="AH88" s="166">
        <f t="shared" si="67"/>
        <v>6.168180000000012E-2</v>
      </c>
      <c r="AI88" s="166">
        <f t="shared" si="67"/>
        <v>6.168180000000012E-2</v>
      </c>
      <c r="AJ88" s="166">
        <f t="shared" si="67"/>
        <v>6.168180000000012E-2</v>
      </c>
      <c r="AK88" s="166">
        <f t="shared" si="67"/>
        <v>6.168180000000012E-2</v>
      </c>
      <c r="AL88" s="166">
        <f t="shared" si="67"/>
        <v>6.168180000000012E-2</v>
      </c>
      <c r="AM88" s="166">
        <f t="shared" si="67"/>
        <v>6.168180000000012E-2</v>
      </c>
      <c r="AN88" s="166">
        <f t="shared" si="67"/>
        <v>6.168180000000012E-2</v>
      </c>
      <c r="AO88" s="166">
        <f t="shared" si="67"/>
        <v>6.168180000000012E-2</v>
      </c>
      <c r="AP88" s="166">
        <f t="shared" si="67"/>
        <v>6.168180000000012E-2</v>
      </c>
      <c r="AQ88" s="166">
        <f t="shared" si="67"/>
        <v>6.168180000000012E-2</v>
      </c>
      <c r="AR88" s="166">
        <f t="shared" si="67"/>
        <v>6.168180000000012E-2</v>
      </c>
      <c r="AS88" s="166">
        <f t="shared" si="67"/>
        <v>6.168180000000012E-2</v>
      </c>
      <c r="AT88" s="166">
        <f t="shared" si="67"/>
        <v>6.168180000000012E-2</v>
      </c>
      <c r="AU88" s="166">
        <f t="shared" si="67"/>
        <v>6.168180000000012E-2</v>
      </c>
      <c r="AV88" s="166">
        <f t="shared" si="67"/>
        <v>6.168180000000012E-2</v>
      </c>
      <c r="AW88" s="166">
        <f t="shared" si="67"/>
        <v>6.168180000000012E-2</v>
      </c>
      <c r="AX88" s="166">
        <f t="shared" si="67"/>
        <v>6.168180000000012E-2</v>
      </c>
      <c r="AY88" s="166">
        <f t="shared" si="67"/>
        <v>6.168180000000012E-2</v>
      </c>
      <c r="AZ88" s="166">
        <f t="shared" si="67"/>
        <v>6.168180000000012E-2</v>
      </c>
      <c r="BA88" s="166">
        <f t="shared" si="67"/>
        <v>6.168180000000012E-2</v>
      </c>
      <c r="BB88" s="166">
        <f t="shared" si="67"/>
        <v>6.168180000000012E-2</v>
      </c>
      <c r="BC88" s="166">
        <f t="shared" si="67"/>
        <v>6.168180000000012E-2</v>
      </c>
      <c r="BD88" s="166">
        <f t="shared" si="67"/>
        <v>6.168180000000012E-2</v>
      </c>
      <c r="BE88" s="166">
        <f t="shared" si="67"/>
        <v>6.168180000000012E-2</v>
      </c>
      <c r="BF88" s="166">
        <f t="shared" si="67"/>
        <v>6.168180000000012E-2</v>
      </c>
      <c r="BG88" s="166">
        <f t="shared" si="67"/>
        <v>6.168180000000012E-2</v>
      </c>
      <c r="BH88" s="166">
        <f t="shared" si="67"/>
        <v>6.168180000000012E-2</v>
      </c>
      <c r="BI88" s="166">
        <f t="shared" si="67"/>
        <v>6.168180000000012E-2</v>
      </c>
      <c r="BJ88" s="166">
        <f t="shared" si="67"/>
        <v>6.168180000000012E-2</v>
      </c>
      <c r="BK88" s="166">
        <f t="shared" si="67"/>
        <v>6.168180000000012E-2</v>
      </c>
      <c r="BL88" s="166">
        <f t="shared" si="67"/>
        <v>6.168180000000012E-2</v>
      </c>
      <c r="BM88" s="166">
        <f t="shared" si="67"/>
        <v>6.168180000000012E-2</v>
      </c>
      <c r="BN88" s="166">
        <f t="shared" si="67"/>
        <v>6.168180000000012E-2</v>
      </c>
      <c r="BO88" s="166">
        <f t="shared" si="67"/>
        <v>6.168180000000012E-2</v>
      </c>
      <c r="BP88" s="166">
        <f t="shared" si="67"/>
        <v>6.168180000000012E-2</v>
      </c>
      <c r="BQ88" s="166">
        <f t="shared" si="67"/>
        <v>6.168180000000012E-2</v>
      </c>
      <c r="BR88" s="166">
        <f t="shared" si="67"/>
        <v>6.168180000000012E-2</v>
      </c>
      <c r="BS88" s="166">
        <f t="shared" si="67"/>
        <v>6.168180000000012E-2</v>
      </c>
      <c r="BT88" s="166">
        <f t="shared" si="67"/>
        <v>6.168180000000012E-2</v>
      </c>
      <c r="BU88" s="166">
        <f t="shared" si="67"/>
        <v>6.168180000000012E-2</v>
      </c>
      <c r="BV88" s="166">
        <f t="shared" si="67"/>
        <v>6.168180000000012E-2</v>
      </c>
      <c r="BW88" s="166">
        <f t="shared" si="67"/>
        <v>6.168180000000012E-2</v>
      </c>
      <c r="BX88" s="166">
        <f t="shared" si="67"/>
        <v>6.168180000000012E-2</v>
      </c>
      <c r="BY88" s="166">
        <f t="shared" si="67"/>
        <v>6.1681799999999676E-2</v>
      </c>
      <c r="BZ88" s="166">
        <f t="shared" si="67"/>
        <v>6.1681799999999676E-2</v>
      </c>
      <c r="CA88" s="166">
        <f t="shared" si="67"/>
        <v>6.1681799999999676E-2</v>
      </c>
      <c r="CB88" s="166">
        <f t="shared" si="67"/>
        <v>6.1681799999999676E-2</v>
      </c>
      <c r="CC88" s="166">
        <f t="shared" si="67"/>
        <v>6.1681799999999676E-2</v>
      </c>
      <c r="CD88" s="166">
        <f t="shared" si="67"/>
        <v>6.1681799999999676E-2</v>
      </c>
      <c r="CE88" s="166">
        <f t="shared" si="67"/>
        <v>6.1681799999999676E-2</v>
      </c>
      <c r="CF88" s="166">
        <f t="shared" si="67"/>
        <v>6.1681799999999676E-2</v>
      </c>
      <c r="CG88" s="166">
        <f t="shared" si="67"/>
        <v>6.1681799999999676E-2</v>
      </c>
      <c r="CH88" s="166">
        <f t="shared" si="67"/>
        <v>6.1681799999999676E-2</v>
      </c>
      <c r="CI88" s="166">
        <f t="shared" ref="CI88:CZ88" si="68">CI$54</f>
        <v>6.1681799999999676E-2</v>
      </c>
      <c r="CJ88" s="166">
        <f t="shared" si="68"/>
        <v>6.1681799999999676E-2</v>
      </c>
      <c r="CK88" s="166">
        <f t="shared" si="68"/>
        <v>6.1681799999999676E-2</v>
      </c>
      <c r="CL88" s="166">
        <f t="shared" si="68"/>
        <v>6.1681799999999676E-2</v>
      </c>
      <c r="CM88" s="166">
        <f t="shared" si="68"/>
        <v>6.1681799999999676E-2</v>
      </c>
      <c r="CN88" s="166">
        <f t="shared" si="68"/>
        <v>6.1681799999999676E-2</v>
      </c>
      <c r="CO88" s="166">
        <f t="shared" si="68"/>
        <v>6.1681799999999676E-2</v>
      </c>
      <c r="CP88" s="166">
        <f t="shared" si="68"/>
        <v>6.1681799999999676E-2</v>
      </c>
      <c r="CQ88" s="166">
        <f t="shared" si="68"/>
        <v>6.1681799999999676E-2</v>
      </c>
      <c r="CR88" s="166">
        <f t="shared" si="68"/>
        <v>6.1681799999999676E-2</v>
      </c>
      <c r="CS88" s="166">
        <f t="shared" si="68"/>
        <v>6.1681799999999676E-2</v>
      </c>
      <c r="CT88" s="166">
        <f t="shared" si="68"/>
        <v>6.1681799999999676E-2</v>
      </c>
      <c r="CU88" s="166">
        <f t="shared" si="68"/>
        <v>6.1681799999999676E-2</v>
      </c>
      <c r="CV88" s="166">
        <f t="shared" si="68"/>
        <v>6.1681799999999676E-2</v>
      </c>
      <c r="CW88" s="166">
        <f t="shared" si="68"/>
        <v>6.1681799999999676E-2</v>
      </c>
      <c r="CX88" s="166">
        <f t="shared" si="68"/>
        <v>6.1681799999999676E-2</v>
      </c>
      <c r="CY88" s="166">
        <f t="shared" si="68"/>
        <v>6.1681799999999676E-2</v>
      </c>
      <c r="CZ88" s="175">
        <f t="shared" si="68"/>
        <v>6.1681799999999676E-2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69">$E$70</f>
        <v>1.4558333333333333</v>
      </c>
      <c r="X89" s="121">
        <f t="shared" si="69"/>
        <v>1.4558333333333333</v>
      </c>
      <c r="Y89" s="121">
        <f t="shared" si="69"/>
        <v>1.4558333333333333</v>
      </c>
      <c r="Z89" s="121">
        <f t="shared" si="69"/>
        <v>1.4558333333333333</v>
      </c>
      <c r="AA89" s="121">
        <f t="shared" si="69"/>
        <v>1.4558333333333333</v>
      </c>
      <c r="AB89" s="121">
        <f t="shared" si="69"/>
        <v>1.4558333333333333</v>
      </c>
      <c r="AC89" s="121">
        <f t="shared" si="69"/>
        <v>1.4558333333333333</v>
      </c>
      <c r="AD89" s="121">
        <f t="shared" si="69"/>
        <v>1.4558333333333333</v>
      </c>
      <c r="AE89" s="121">
        <f t="shared" si="69"/>
        <v>1.4558333333333333</v>
      </c>
      <c r="AF89" s="121">
        <f t="shared" si="69"/>
        <v>1.4558333333333333</v>
      </c>
      <c r="AG89" s="121">
        <f t="shared" si="69"/>
        <v>1.4558333333333333</v>
      </c>
      <c r="AH89" s="121">
        <f t="shared" si="69"/>
        <v>1.4558333333333333</v>
      </c>
      <c r="AI89" s="121">
        <f t="shared" si="69"/>
        <v>1.4558333333333333</v>
      </c>
      <c r="AJ89" s="121">
        <f t="shared" si="69"/>
        <v>1.4558333333333333</v>
      </c>
      <c r="AK89" s="121">
        <f t="shared" si="69"/>
        <v>1.4558333333333333</v>
      </c>
      <c r="AL89" s="121">
        <f t="shared" si="69"/>
        <v>1.4558333333333333</v>
      </c>
      <c r="AM89" s="121">
        <f t="shared" si="69"/>
        <v>1.4558333333333333</v>
      </c>
      <c r="AN89" s="121">
        <f t="shared" si="69"/>
        <v>1.4558333333333333</v>
      </c>
      <c r="AO89" s="121">
        <f t="shared" si="69"/>
        <v>1.4558333333333333</v>
      </c>
      <c r="AP89" s="121">
        <f t="shared" si="69"/>
        <v>1.4558333333333333</v>
      </c>
      <c r="AQ89" s="121">
        <f t="shared" si="69"/>
        <v>1.4558333333333333</v>
      </c>
      <c r="AR89" s="121">
        <f t="shared" si="69"/>
        <v>1.4558333333333333</v>
      </c>
      <c r="AS89" s="121">
        <f t="shared" si="69"/>
        <v>1.4558333333333333</v>
      </c>
      <c r="AT89" s="121">
        <f t="shared" si="69"/>
        <v>1.4558333333333333</v>
      </c>
      <c r="AU89" s="121">
        <f t="shared" si="69"/>
        <v>1.4558333333333333</v>
      </c>
      <c r="AV89" s="121">
        <f t="shared" si="69"/>
        <v>1.4558333333333333</v>
      </c>
      <c r="AW89" s="121">
        <f t="shared" si="69"/>
        <v>1.4558333333333333</v>
      </c>
      <c r="AX89" s="121">
        <f t="shared" si="69"/>
        <v>1.4558333333333333</v>
      </c>
      <c r="AY89" s="121">
        <f t="shared" si="69"/>
        <v>1.4558333333333333</v>
      </c>
      <c r="AZ89" s="121">
        <f t="shared" si="69"/>
        <v>1.4558333333333333</v>
      </c>
      <c r="BA89" s="121">
        <f t="shared" si="69"/>
        <v>1.4558333333333333</v>
      </c>
      <c r="BB89" s="121">
        <f t="shared" si="69"/>
        <v>1.4558333333333333</v>
      </c>
      <c r="BC89" s="121">
        <f t="shared" si="69"/>
        <v>1.4558333333333333</v>
      </c>
      <c r="BD89" s="121">
        <f t="shared" si="69"/>
        <v>1.4558333333333333</v>
      </c>
      <c r="BE89" s="121">
        <f t="shared" si="69"/>
        <v>1.4558333333333333</v>
      </c>
      <c r="BF89" s="121">
        <f t="shared" si="69"/>
        <v>1.4558333333333333</v>
      </c>
      <c r="BG89" s="121">
        <f t="shared" si="69"/>
        <v>1.4558333333333333</v>
      </c>
      <c r="BH89" s="121">
        <f t="shared" si="69"/>
        <v>1.4558333333333333</v>
      </c>
      <c r="BI89" s="121">
        <f t="shared" si="69"/>
        <v>1.4558333333333333</v>
      </c>
      <c r="BJ89" s="121">
        <f t="shared" si="69"/>
        <v>1.4558333333333333</v>
      </c>
      <c r="BK89" s="121">
        <f t="shared" si="69"/>
        <v>1.4558333333333333</v>
      </c>
      <c r="BL89" s="121">
        <f t="shared" si="69"/>
        <v>1.4558333333333333</v>
      </c>
      <c r="BM89" s="121">
        <f t="shared" si="69"/>
        <v>1.4558333333333333</v>
      </c>
      <c r="BN89" s="121">
        <f t="shared" si="69"/>
        <v>1.4558333333333333</v>
      </c>
      <c r="BO89" s="121">
        <f t="shared" si="69"/>
        <v>1.4558333333333333</v>
      </c>
      <c r="BP89" s="121">
        <f t="shared" si="69"/>
        <v>1.4558333333333333</v>
      </c>
      <c r="BQ89" s="121">
        <f t="shared" si="69"/>
        <v>1.4558333333333333</v>
      </c>
      <c r="BR89" s="121">
        <f t="shared" si="69"/>
        <v>1.4558333333333333</v>
      </c>
      <c r="BS89" s="121">
        <f t="shared" si="69"/>
        <v>1.4558333333333333</v>
      </c>
      <c r="BT89" s="121">
        <f t="shared" si="69"/>
        <v>1.4558333333333333</v>
      </c>
      <c r="BU89" s="121">
        <f t="shared" si="69"/>
        <v>1.4558333333333333</v>
      </c>
      <c r="BV89" s="121">
        <f t="shared" si="69"/>
        <v>1.4558333333333333</v>
      </c>
      <c r="BW89" s="121">
        <f t="shared" si="69"/>
        <v>1.4558333333333333</v>
      </c>
      <c r="BX89" s="121">
        <f t="shared" si="69"/>
        <v>1.4558333333333333</v>
      </c>
      <c r="BY89" s="121">
        <f t="shared" si="69"/>
        <v>1.4558333333333333</v>
      </c>
      <c r="BZ89" s="121">
        <f t="shared" si="69"/>
        <v>1.4558333333333333</v>
      </c>
      <c r="CA89" s="121">
        <f t="shared" si="69"/>
        <v>1.4558333333333333</v>
      </c>
      <c r="CB89" s="121">
        <f t="shared" si="69"/>
        <v>1.4558333333333333</v>
      </c>
      <c r="CC89" s="121">
        <f t="shared" si="69"/>
        <v>1.4558333333333333</v>
      </c>
      <c r="CD89" s="121">
        <f t="shared" si="69"/>
        <v>1.4558333333333333</v>
      </c>
      <c r="CE89" s="121">
        <f t="shared" si="69"/>
        <v>1.4558333333333333</v>
      </c>
      <c r="CF89" s="121">
        <f t="shared" si="69"/>
        <v>1.4558333333333333</v>
      </c>
      <c r="CG89" s="121">
        <f t="shared" si="69"/>
        <v>1.4558333333333333</v>
      </c>
      <c r="CH89" s="121">
        <f t="shared" si="69"/>
        <v>1.4558333333333333</v>
      </c>
      <c r="CI89" s="121">
        <f t="shared" ref="CI89:CZ89" si="70">$E$70</f>
        <v>1.4558333333333333</v>
      </c>
      <c r="CJ89" s="121">
        <f t="shared" si="70"/>
        <v>1.4558333333333333</v>
      </c>
      <c r="CK89" s="121">
        <f t="shared" si="70"/>
        <v>1.4558333333333333</v>
      </c>
      <c r="CL89" s="121">
        <f t="shared" si="70"/>
        <v>1.4558333333333333</v>
      </c>
      <c r="CM89" s="121">
        <f t="shared" si="70"/>
        <v>1.4558333333333333</v>
      </c>
      <c r="CN89" s="121">
        <f t="shared" si="70"/>
        <v>1.4558333333333333</v>
      </c>
      <c r="CO89" s="121">
        <f t="shared" si="70"/>
        <v>1.4558333333333333</v>
      </c>
      <c r="CP89" s="121">
        <f t="shared" si="70"/>
        <v>1.4558333333333333</v>
      </c>
      <c r="CQ89" s="121">
        <f t="shared" si="70"/>
        <v>1.4558333333333333</v>
      </c>
      <c r="CR89" s="121">
        <f t="shared" si="70"/>
        <v>1.4558333333333333</v>
      </c>
      <c r="CS89" s="121">
        <f t="shared" si="70"/>
        <v>1.4558333333333333</v>
      </c>
      <c r="CT89" s="121">
        <f t="shared" si="70"/>
        <v>1.4558333333333333</v>
      </c>
      <c r="CU89" s="121">
        <f t="shared" si="70"/>
        <v>1.4558333333333333</v>
      </c>
      <c r="CV89" s="121">
        <f t="shared" si="70"/>
        <v>1.4558333333333333</v>
      </c>
      <c r="CW89" s="121">
        <f t="shared" si="70"/>
        <v>1.4558333333333333</v>
      </c>
      <c r="CX89" s="121">
        <f t="shared" si="70"/>
        <v>1.4558333333333333</v>
      </c>
      <c r="CY89" s="121">
        <f t="shared" si="70"/>
        <v>1.4558333333333333</v>
      </c>
      <c r="CZ89" s="160">
        <f t="shared" si="70"/>
        <v>1.4558333333333333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1.5681284666666666</v>
      </c>
      <c r="M90" s="152">
        <f>M88+M89</f>
        <v>1.5347951333333334</v>
      </c>
      <c r="N90" s="152">
        <f>N88+N89</f>
        <v>1.5347951333333334</v>
      </c>
      <c r="O90" s="121"/>
      <c r="P90" s="152">
        <f>P88+P89</f>
        <v>1.5347951254371535</v>
      </c>
      <c r="Q90" s="152">
        <f>Q88+Q89</f>
        <v>1.5347951333333334</v>
      </c>
      <c r="R90" s="121"/>
      <c r="S90" s="152">
        <f>S88+S89</f>
        <v>1.5347951254371532</v>
      </c>
      <c r="T90" s="152">
        <f>T88+T89</f>
        <v>1.5347951333333332</v>
      </c>
      <c r="U90" s="152">
        <f>U88+U89</f>
        <v>1.5347951333333332</v>
      </c>
      <c r="V90" s="121"/>
      <c r="W90" s="152">
        <f t="shared" ref="W90:CH90" si="71">W88+W89</f>
        <v>1.5347951254371535</v>
      </c>
      <c r="X90" s="152">
        <f t="shared" si="71"/>
        <v>1.5347951333333332</v>
      </c>
      <c r="Y90" s="152">
        <f t="shared" si="71"/>
        <v>1.5175151333333332</v>
      </c>
      <c r="Z90" s="152">
        <f t="shared" si="71"/>
        <v>1.5175151333333332</v>
      </c>
      <c r="AA90" s="152">
        <f t="shared" si="71"/>
        <v>1.5175151333333334</v>
      </c>
      <c r="AB90" s="152">
        <f t="shared" si="71"/>
        <v>1.5175151333333334</v>
      </c>
      <c r="AC90" s="152">
        <f t="shared" si="71"/>
        <v>1.5175151333333334</v>
      </c>
      <c r="AD90" s="152">
        <f t="shared" si="71"/>
        <v>1.5175151333333334</v>
      </c>
      <c r="AE90" s="152">
        <f t="shared" si="71"/>
        <v>1.5175151333333334</v>
      </c>
      <c r="AF90" s="152">
        <f t="shared" si="71"/>
        <v>1.5175151333333334</v>
      </c>
      <c r="AG90" s="152">
        <f t="shared" si="71"/>
        <v>1.5175151333333334</v>
      </c>
      <c r="AH90" s="152">
        <f t="shared" si="71"/>
        <v>1.5175151333333334</v>
      </c>
      <c r="AI90" s="152">
        <f t="shared" si="71"/>
        <v>1.5175151333333334</v>
      </c>
      <c r="AJ90" s="152">
        <f t="shared" si="71"/>
        <v>1.5175151333333334</v>
      </c>
      <c r="AK90" s="152">
        <f t="shared" si="71"/>
        <v>1.5175151333333334</v>
      </c>
      <c r="AL90" s="152">
        <f t="shared" si="71"/>
        <v>1.5175151333333334</v>
      </c>
      <c r="AM90" s="152">
        <f t="shared" si="71"/>
        <v>1.5175151333333334</v>
      </c>
      <c r="AN90" s="152">
        <f t="shared" si="71"/>
        <v>1.5175151333333334</v>
      </c>
      <c r="AO90" s="152">
        <f t="shared" si="71"/>
        <v>1.5175151333333334</v>
      </c>
      <c r="AP90" s="152">
        <f t="shared" si="71"/>
        <v>1.5175151333333334</v>
      </c>
      <c r="AQ90" s="152">
        <f t="shared" si="71"/>
        <v>1.5175151333333334</v>
      </c>
      <c r="AR90" s="152">
        <f t="shared" si="71"/>
        <v>1.5175151333333334</v>
      </c>
      <c r="AS90" s="152">
        <f t="shared" si="71"/>
        <v>1.5175151333333334</v>
      </c>
      <c r="AT90" s="152">
        <f t="shared" si="71"/>
        <v>1.5175151333333334</v>
      </c>
      <c r="AU90" s="152">
        <f t="shared" si="71"/>
        <v>1.5175151333333334</v>
      </c>
      <c r="AV90" s="152">
        <f t="shared" si="71"/>
        <v>1.5175151333333334</v>
      </c>
      <c r="AW90" s="152">
        <f t="shared" si="71"/>
        <v>1.5175151333333334</v>
      </c>
      <c r="AX90" s="152">
        <f t="shared" si="71"/>
        <v>1.5175151333333334</v>
      </c>
      <c r="AY90" s="152">
        <f t="shared" si="71"/>
        <v>1.5175151333333334</v>
      </c>
      <c r="AZ90" s="152">
        <f t="shared" si="71"/>
        <v>1.5175151333333334</v>
      </c>
      <c r="BA90" s="152">
        <f t="shared" si="71"/>
        <v>1.5175151333333334</v>
      </c>
      <c r="BB90" s="152">
        <f t="shared" si="71"/>
        <v>1.5175151333333334</v>
      </c>
      <c r="BC90" s="152">
        <f t="shared" si="71"/>
        <v>1.5175151333333334</v>
      </c>
      <c r="BD90" s="152">
        <f t="shared" si="71"/>
        <v>1.5175151333333334</v>
      </c>
      <c r="BE90" s="152">
        <f t="shared" si="71"/>
        <v>1.5175151333333334</v>
      </c>
      <c r="BF90" s="152">
        <f t="shared" si="71"/>
        <v>1.5175151333333334</v>
      </c>
      <c r="BG90" s="152">
        <f t="shared" si="71"/>
        <v>1.5175151333333334</v>
      </c>
      <c r="BH90" s="152">
        <f t="shared" si="71"/>
        <v>1.5175151333333334</v>
      </c>
      <c r="BI90" s="152">
        <f t="shared" si="71"/>
        <v>1.5175151333333334</v>
      </c>
      <c r="BJ90" s="152">
        <f t="shared" si="71"/>
        <v>1.5175151333333334</v>
      </c>
      <c r="BK90" s="152">
        <f t="shared" si="71"/>
        <v>1.5175151333333334</v>
      </c>
      <c r="BL90" s="152">
        <f t="shared" si="71"/>
        <v>1.5175151333333334</v>
      </c>
      <c r="BM90" s="152">
        <f t="shared" si="71"/>
        <v>1.5175151333333334</v>
      </c>
      <c r="BN90" s="152">
        <f t="shared" si="71"/>
        <v>1.5175151333333334</v>
      </c>
      <c r="BO90" s="152">
        <f t="shared" si="71"/>
        <v>1.5175151333333334</v>
      </c>
      <c r="BP90" s="152">
        <f t="shared" si="71"/>
        <v>1.5175151333333334</v>
      </c>
      <c r="BQ90" s="152">
        <f t="shared" si="71"/>
        <v>1.5175151333333334</v>
      </c>
      <c r="BR90" s="152">
        <f t="shared" si="71"/>
        <v>1.5175151333333334</v>
      </c>
      <c r="BS90" s="152">
        <f t="shared" si="71"/>
        <v>1.5175151333333334</v>
      </c>
      <c r="BT90" s="152">
        <f t="shared" si="71"/>
        <v>1.5175151333333334</v>
      </c>
      <c r="BU90" s="152">
        <f t="shared" si="71"/>
        <v>1.5175151333333334</v>
      </c>
      <c r="BV90" s="152">
        <f t="shared" si="71"/>
        <v>1.5175151333333334</v>
      </c>
      <c r="BW90" s="152">
        <f t="shared" si="71"/>
        <v>1.5175151333333334</v>
      </c>
      <c r="BX90" s="152">
        <f t="shared" si="71"/>
        <v>1.5175151333333334</v>
      </c>
      <c r="BY90" s="152">
        <f t="shared" si="71"/>
        <v>1.517515133333333</v>
      </c>
      <c r="BZ90" s="152">
        <f t="shared" si="71"/>
        <v>1.517515133333333</v>
      </c>
      <c r="CA90" s="152">
        <f t="shared" si="71"/>
        <v>1.517515133333333</v>
      </c>
      <c r="CB90" s="152">
        <f t="shared" si="71"/>
        <v>1.517515133333333</v>
      </c>
      <c r="CC90" s="152">
        <f t="shared" si="71"/>
        <v>1.517515133333333</v>
      </c>
      <c r="CD90" s="152">
        <f t="shared" si="71"/>
        <v>1.517515133333333</v>
      </c>
      <c r="CE90" s="152">
        <f t="shared" si="71"/>
        <v>1.517515133333333</v>
      </c>
      <c r="CF90" s="152">
        <f t="shared" si="71"/>
        <v>1.517515133333333</v>
      </c>
      <c r="CG90" s="152">
        <f t="shared" si="71"/>
        <v>1.517515133333333</v>
      </c>
      <c r="CH90" s="152">
        <f t="shared" si="71"/>
        <v>1.517515133333333</v>
      </c>
      <c r="CI90" s="152">
        <f t="shared" ref="CI90:CZ90" si="72">CI88+CI89</f>
        <v>1.517515133333333</v>
      </c>
      <c r="CJ90" s="152">
        <f t="shared" si="72"/>
        <v>1.517515133333333</v>
      </c>
      <c r="CK90" s="152">
        <f t="shared" si="72"/>
        <v>1.517515133333333</v>
      </c>
      <c r="CL90" s="152">
        <f t="shared" si="72"/>
        <v>1.517515133333333</v>
      </c>
      <c r="CM90" s="152">
        <f t="shared" si="72"/>
        <v>1.517515133333333</v>
      </c>
      <c r="CN90" s="152">
        <f t="shared" si="72"/>
        <v>1.517515133333333</v>
      </c>
      <c r="CO90" s="152">
        <f t="shared" si="72"/>
        <v>1.517515133333333</v>
      </c>
      <c r="CP90" s="152">
        <f t="shared" si="72"/>
        <v>1.517515133333333</v>
      </c>
      <c r="CQ90" s="152">
        <f t="shared" si="72"/>
        <v>1.517515133333333</v>
      </c>
      <c r="CR90" s="152">
        <f t="shared" si="72"/>
        <v>1.517515133333333</v>
      </c>
      <c r="CS90" s="152">
        <f t="shared" si="72"/>
        <v>1.517515133333333</v>
      </c>
      <c r="CT90" s="152">
        <f t="shared" si="72"/>
        <v>1.517515133333333</v>
      </c>
      <c r="CU90" s="152">
        <f t="shared" si="72"/>
        <v>1.517515133333333</v>
      </c>
      <c r="CV90" s="152">
        <f t="shared" si="72"/>
        <v>1.517515133333333</v>
      </c>
      <c r="CW90" s="152">
        <f t="shared" si="72"/>
        <v>1.517515133333333</v>
      </c>
      <c r="CX90" s="152">
        <f t="shared" si="72"/>
        <v>1.517515133333333</v>
      </c>
      <c r="CY90" s="152">
        <f t="shared" si="72"/>
        <v>1.517515133333333</v>
      </c>
      <c r="CZ90" s="179">
        <f t="shared" si="72"/>
        <v>1.517515133333333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1.5681284666666666</v>
      </c>
      <c r="M91" s="145">
        <f t="shared" ref="M91:BX91" si="73">M90+L91</f>
        <v>3.1029236</v>
      </c>
      <c r="N91" s="145">
        <f t="shared" si="73"/>
        <v>4.6377187333333332</v>
      </c>
      <c r="O91" s="145">
        <f t="shared" si="73"/>
        <v>4.6377187333333332</v>
      </c>
      <c r="P91" s="145">
        <f t="shared" si="73"/>
        <v>6.1725138587704862</v>
      </c>
      <c r="Q91" s="145">
        <f t="shared" si="73"/>
        <v>7.7073089921038198</v>
      </c>
      <c r="R91" s="145">
        <f t="shared" si="73"/>
        <v>7.7073089921038198</v>
      </c>
      <c r="S91" s="145">
        <f t="shared" si="73"/>
        <v>9.2421041175409737</v>
      </c>
      <c r="T91" s="145">
        <f t="shared" si="73"/>
        <v>10.776899250874306</v>
      </c>
      <c r="U91" s="145">
        <f t="shared" si="73"/>
        <v>12.311694384207639</v>
      </c>
      <c r="V91" s="145">
        <f t="shared" si="73"/>
        <v>12.311694384207639</v>
      </c>
      <c r="W91" s="145">
        <f t="shared" si="73"/>
        <v>13.846489509644792</v>
      </c>
      <c r="X91" s="145">
        <f t="shared" si="73"/>
        <v>15.381284642978125</v>
      </c>
      <c r="Y91" s="145">
        <f t="shared" si="73"/>
        <v>16.898799776311456</v>
      </c>
      <c r="Z91" s="145">
        <f t="shared" si="73"/>
        <v>18.41631490964479</v>
      </c>
      <c r="AA91" s="145">
        <f t="shared" si="73"/>
        <v>19.933830042978123</v>
      </c>
      <c r="AB91" s="145">
        <f t="shared" si="73"/>
        <v>21.451345176311456</v>
      </c>
      <c r="AC91" s="145">
        <f t="shared" si="73"/>
        <v>22.968860309644789</v>
      </c>
      <c r="AD91" s="145">
        <f t="shared" si="73"/>
        <v>24.486375442978122</v>
      </c>
      <c r="AE91" s="145">
        <f t="shared" si="73"/>
        <v>26.003890576311456</v>
      </c>
      <c r="AF91" s="145">
        <f t="shared" si="73"/>
        <v>27.521405709644789</v>
      </c>
      <c r="AG91" s="145">
        <f t="shared" si="73"/>
        <v>29.038920842978122</v>
      </c>
      <c r="AH91" s="145">
        <f t="shared" si="73"/>
        <v>30.556435976311455</v>
      </c>
      <c r="AI91" s="145">
        <f t="shared" si="73"/>
        <v>32.073951109644788</v>
      </c>
      <c r="AJ91" s="145">
        <f t="shared" si="73"/>
        <v>33.591466242978122</v>
      </c>
      <c r="AK91" s="145">
        <f t="shared" si="73"/>
        <v>35.108981376311455</v>
      </c>
      <c r="AL91" s="145">
        <f t="shared" si="73"/>
        <v>36.626496509644788</v>
      </c>
      <c r="AM91" s="145">
        <f t="shared" si="73"/>
        <v>38.144011642978121</v>
      </c>
      <c r="AN91" s="145">
        <f t="shared" si="73"/>
        <v>39.661526776311455</v>
      </c>
      <c r="AO91" s="145">
        <f t="shared" si="73"/>
        <v>41.179041909644788</v>
      </c>
      <c r="AP91" s="145">
        <f t="shared" si="73"/>
        <v>42.696557042978121</v>
      </c>
      <c r="AQ91" s="145">
        <f t="shared" si="73"/>
        <v>44.214072176311454</v>
      </c>
      <c r="AR91" s="145">
        <f t="shared" si="73"/>
        <v>45.731587309644787</v>
      </c>
      <c r="AS91" s="145">
        <f t="shared" si="73"/>
        <v>47.249102442978121</v>
      </c>
      <c r="AT91" s="145">
        <f t="shared" si="73"/>
        <v>48.766617576311454</v>
      </c>
      <c r="AU91" s="145">
        <f t="shared" si="73"/>
        <v>50.284132709644787</v>
      </c>
      <c r="AV91" s="145">
        <f t="shared" si="73"/>
        <v>51.80164784297812</v>
      </c>
      <c r="AW91" s="145">
        <f t="shared" si="73"/>
        <v>53.319162976311453</v>
      </c>
      <c r="AX91" s="145">
        <f t="shared" si="73"/>
        <v>54.836678109644787</v>
      </c>
      <c r="AY91" s="145">
        <f t="shared" si="73"/>
        <v>56.35419324297812</v>
      </c>
      <c r="AZ91" s="145">
        <f t="shared" si="73"/>
        <v>57.871708376311453</v>
      </c>
      <c r="BA91" s="145">
        <f t="shared" si="73"/>
        <v>59.389223509644786</v>
      </c>
      <c r="BB91" s="145">
        <f t="shared" si="73"/>
        <v>60.906738642978119</v>
      </c>
      <c r="BC91" s="145">
        <f t="shared" si="73"/>
        <v>62.424253776311453</v>
      </c>
      <c r="BD91" s="145">
        <f t="shared" si="73"/>
        <v>63.941768909644786</v>
      </c>
      <c r="BE91" s="145">
        <f t="shared" si="73"/>
        <v>65.459284042978126</v>
      </c>
      <c r="BF91" s="145">
        <f t="shared" si="73"/>
        <v>66.976799176311459</v>
      </c>
      <c r="BG91" s="145">
        <f t="shared" si="73"/>
        <v>68.494314309644793</v>
      </c>
      <c r="BH91" s="145">
        <f t="shared" si="73"/>
        <v>70.011829442978126</v>
      </c>
      <c r="BI91" s="145">
        <f t="shared" si="73"/>
        <v>71.529344576311459</v>
      </c>
      <c r="BJ91" s="145">
        <f t="shared" si="73"/>
        <v>73.046859709644792</v>
      </c>
      <c r="BK91" s="145">
        <f t="shared" si="73"/>
        <v>74.564374842978125</v>
      </c>
      <c r="BL91" s="145">
        <f t="shared" si="73"/>
        <v>76.081889976311459</v>
      </c>
      <c r="BM91" s="145">
        <f t="shared" si="73"/>
        <v>77.599405109644792</v>
      </c>
      <c r="BN91" s="145">
        <f t="shared" si="73"/>
        <v>79.116920242978125</v>
      </c>
      <c r="BO91" s="145">
        <f t="shared" si="73"/>
        <v>80.634435376311458</v>
      </c>
      <c r="BP91" s="145">
        <f t="shared" si="73"/>
        <v>82.151950509644792</v>
      </c>
      <c r="BQ91" s="145">
        <f t="shared" si="73"/>
        <v>83.669465642978125</v>
      </c>
      <c r="BR91" s="145">
        <f t="shared" si="73"/>
        <v>85.186980776311458</v>
      </c>
      <c r="BS91" s="145">
        <f t="shared" si="73"/>
        <v>86.704495909644791</v>
      </c>
      <c r="BT91" s="145">
        <f t="shared" si="73"/>
        <v>88.222011042978124</v>
      </c>
      <c r="BU91" s="145">
        <f t="shared" si="73"/>
        <v>89.739526176311458</v>
      </c>
      <c r="BV91" s="145">
        <f t="shared" si="73"/>
        <v>91.257041309644791</v>
      </c>
      <c r="BW91" s="145">
        <f t="shared" si="73"/>
        <v>92.774556442978124</v>
      </c>
      <c r="BX91" s="145">
        <f t="shared" si="73"/>
        <v>94.292071576311457</v>
      </c>
      <c r="BY91" s="145">
        <f t="shared" ref="BY91:CZ91" si="74">BY90+BX91</f>
        <v>95.80958670964479</v>
      </c>
      <c r="BZ91" s="145">
        <f t="shared" si="74"/>
        <v>97.327101842978124</v>
      </c>
      <c r="CA91" s="145">
        <f t="shared" si="74"/>
        <v>98.844616976311457</v>
      </c>
      <c r="CB91" s="145">
        <f t="shared" si="74"/>
        <v>100.36213210964479</v>
      </c>
      <c r="CC91" s="145">
        <f t="shared" si="74"/>
        <v>101.87964724297812</v>
      </c>
      <c r="CD91" s="145">
        <f t="shared" si="74"/>
        <v>103.39716237631146</v>
      </c>
      <c r="CE91" s="145">
        <f t="shared" si="74"/>
        <v>104.91467750964479</v>
      </c>
      <c r="CF91" s="145">
        <f t="shared" si="74"/>
        <v>106.43219264297812</v>
      </c>
      <c r="CG91" s="145">
        <f t="shared" si="74"/>
        <v>107.94970777631146</v>
      </c>
      <c r="CH91" s="145">
        <f t="shared" si="74"/>
        <v>109.46722290964479</v>
      </c>
      <c r="CI91" s="145">
        <f t="shared" si="74"/>
        <v>110.98473804297812</v>
      </c>
      <c r="CJ91" s="145">
        <f t="shared" si="74"/>
        <v>112.50225317631146</v>
      </c>
      <c r="CK91" s="145">
        <f t="shared" si="74"/>
        <v>114.01976830964479</v>
      </c>
      <c r="CL91" s="145">
        <f t="shared" si="74"/>
        <v>115.53728344297812</v>
      </c>
      <c r="CM91" s="145">
        <f t="shared" si="74"/>
        <v>117.05479857631146</v>
      </c>
      <c r="CN91" s="145">
        <f t="shared" si="74"/>
        <v>118.57231370964479</v>
      </c>
      <c r="CO91" s="145">
        <f t="shared" si="74"/>
        <v>120.08982884297812</v>
      </c>
      <c r="CP91" s="145">
        <f t="shared" si="74"/>
        <v>121.60734397631145</v>
      </c>
      <c r="CQ91" s="145">
        <f t="shared" si="74"/>
        <v>123.12485910964479</v>
      </c>
      <c r="CR91" s="145">
        <f t="shared" si="74"/>
        <v>124.64237424297812</v>
      </c>
      <c r="CS91" s="145">
        <f t="shared" si="74"/>
        <v>126.15988937631145</v>
      </c>
      <c r="CT91" s="145">
        <f t="shared" si="74"/>
        <v>127.67740450964479</v>
      </c>
      <c r="CU91" s="145">
        <f t="shared" si="74"/>
        <v>129.19491964297811</v>
      </c>
      <c r="CV91" s="145">
        <f t="shared" si="74"/>
        <v>130.71243477631143</v>
      </c>
      <c r="CW91" s="145">
        <f t="shared" si="74"/>
        <v>132.22994990964474</v>
      </c>
      <c r="CX91" s="145">
        <f t="shared" si="74"/>
        <v>133.74746504297806</v>
      </c>
      <c r="CY91" s="145">
        <f t="shared" si="74"/>
        <v>135.26498017631138</v>
      </c>
      <c r="CZ91" s="164">
        <f t="shared" si="74"/>
        <v>136.7824953096447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75">F83</f>
        <v>6.9444444444444447E-4</v>
      </c>
      <c r="G115" s="166">
        <f t="shared" si="75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1.5125497999999999</v>
      </c>
      <c r="M115" s="166">
        <f t="shared" ref="M115:AR115" si="76">M$45</f>
        <v>1.2389391333333335</v>
      </c>
      <c r="N115" s="166">
        <f>N$45</f>
        <v>1.2389391333333331</v>
      </c>
      <c r="O115" s="166">
        <f t="shared" ref="O115:W115" si="77">O$45</f>
        <v>0</v>
      </c>
      <c r="P115" s="166">
        <f t="shared" si="77"/>
        <v>1.12373902095942</v>
      </c>
      <c r="Q115" s="166">
        <f t="shared" si="77"/>
        <v>1.1237391333333333</v>
      </c>
      <c r="R115" s="166">
        <f t="shared" si="77"/>
        <v>0</v>
      </c>
      <c r="S115" s="166">
        <f t="shared" si="77"/>
        <v>1.1237390209594196</v>
      </c>
      <c r="T115" s="166">
        <f t="shared" si="77"/>
        <v>1.1237391333333333</v>
      </c>
      <c r="U115" s="166">
        <f t="shared" si="77"/>
        <v>1.1237391333333342</v>
      </c>
      <c r="V115" s="166">
        <f t="shared" si="77"/>
        <v>0</v>
      </c>
      <c r="W115" s="166">
        <f t="shared" si="77"/>
        <v>1.0023470330986211</v>
      </c>
      <c r="X115" s="166">
        <f t="shared" si="76"/>
        <v>1.002347133333334</v>
      </c>
      <c r="Y115" s="166">
        <f t="shared" si="76"/>
        <v>1.002347133333334</v>
      </c>
      <c r="Z115" s="166">
        <f t="shared" si="76"/>
        <v>1.002347133333334</v>
      </c>
      <c r="AA115" s="166">
        <f t="shared" si="76"/>
        <v>1.002347133333334</v>
      </c>
      <c r="AB115" s="166">
        <f t="shared" si="76"/>
        <v>1.002347133333334</v>
      </c>
      <c r="AC115" s="166">
        <f t="shared" si="76"/>
        <v>1.0023471333333323</v>
      </c>
      <c r="AD115" s="166">
        <f t="shared" si="76"/>
        <v>1.002347133333334</v>
      </c>
      <c r="AE115" s="166">
        <f t="shared" si="76"/>
        <v>1.002347133333334</v>
      </c>
      <c r="AF115" s="166">
        <f t="shared" si="76"/>
        <v>1.002347133333334</v>
      </c>
      <c r="AG115" s="166">
        <f t="shared" si="76"/>
        <v>1.002347133333334</v>
      </c>
      <c r="AH115" s="166">
        <f t="shared" si="76"/>
        <v>1.002347133333334</v>
      </c>
      <c r="AI115" s="166">
        <f t="shared" si="76"/>
        <v>1.002347133333334</v>
      </c>
      <c r="AJ115" s="166">
        <f t="shared" si="76"/>
        <v>1.002347133333334</v>
      </c>
      <c r="AK115" s="166">
        <f t="shared" si="76"/>
        <v>1.002347133333334</v>
      </c>
      <c r="AL115" s="166">
        <f t="shared" si="76"/>
        <v>1.002347133333334</v>
      </c>
      <c r="AM115" s="166">
        <f t="shared" si="76"/>
        <v>1.002347133333334</v>
      </c>
      <c r="AN115" s="166">
        <f t="shared" si="76"/>
        <v>1.002347133333334</v>
      </c>
      <c r="AO115" s="166">
        <f t="shared" si="76"/>
        <v>1.002347133333334</v>
      </c>
      <c r="AP115" s="166">
        <f t="shared" si="76"/>
        <v>1.002347133333334</v>
      </c>
      <c r="AQ115" s="166">
        <f t="shared" si="76"/>
        <v>1.002347133333334</v>
      </c>
      <c r="AR115" s="166">
        <f t="shared" si="76"/>
        <v>1.002347133333334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78">L115*100/$C$5</f>
        <v>2.5209163333333331</v>
      </c>
      <c r="M116" s="121">
        <f t="shared" si="78"/>
        <v>2.0648985555555557</v>
      </c>
      <c r="N116" s="121">
        <f t="shared" si="78"/>
        <v>2.0648985555555552</v>
      </c>
      <c r="O116" s="121">
        <f t="shared" si="78"/>
        <v>0</v>
      </c>
      <c r="P116" s="121">
        <f t="shared" si="78"/>
        <v>1.8728983682657001</v>
      </c>
      <c r="Q116" s="121">
        <f t="shared" si="78"/>
        <v>1.8728985555555555</v>
      </c>
      <c r="R116" s="121">
        <f t="shared" si="78"/>
        <v>0</v>
      </c>
      <c r="S116" s="121">
        <f t="shared" si="78"/>
        <v>1.8728983682656992</v>
      </c>
      <c r="T116" s="121">
        <f t="shared" si="78"/>
        <v>1.8728985555555555</v>
      </c>
      <c r="U116" s="121">
        <f t="shared" si="78"/>
        <v>1.8728985555555571</v>
      </c>
      <c r="V116" s="121">
        <f t="shared" si="78"/>
        <v>0</v>
      </c>
      <c r="W116" s="121">
        <f t="shared" si="78"/>
        <v>1.6705783884977019</v>
      </c>
      <c r="X116" s="121">
        <f t="shared" si="78"/>
        <v>1.6705785555555568</v>
      </c>
      <c r="Y116" s="121">
        <f t="shared" si="78"/>
        <v>1.6705785555555568</v>
      </c>
      <c r="Z116" s="121">
        <f t="shared" si="78"/>
        <v>1.6705785555555568</v>
      </c>
      <c r="AA116" s="121">
        <f t="shared" si="78"/>
        <v>1.6705785555555568</v>
      </c>
      <c r="AB116" s="121">
        <f t="shared" si="78"/>
        <v>1.6705785555555568</v>
      </c>
      <c r="AC116" s="121">
        <f t="shared" si="78"/>
        <v>1.6705785555555537</v>
      </c>
      <c r="AD116" s="121">
        <f t="shared" si="78"/>
        <v>1.6705785555555568</v>
      </c>
      <c r="AE116" s="121">
        <f t="shared" si="78"/>
        <v>1.6705785555555568</v>
      </c>
      <c r="AF116" s="121">
        <f t="shared" si="78"/>
        <v>1.6705785555555568</v>
      </c>
      <c r="AG116" s="121">
        <f t="shared" si="78"/>
        <v>1.6705785555555568</v>
      </c>
      <c r="AH116" s="121">
        <f t="shared" si="78"/>
        <v>1.6705785555555568</v>
      </c>
      <c r="AI116" s="121">
        <f t="shared" si="78"/>
        <v>1.6705785555555568</v>
      </c>
      <c r="AJ116" s="121">
        <f t="shared" si="78"/>
        <v>1.6705785555555568</v>
      </c>
      <c r="AK116" s="121">
        <f t="shared" si="78"/>
        <v>1.6705785555555568</v>
      </c>
      <c r="AL116" s="121">
        <f t="shared" si="78"/>
        <v>1.6705785555555568</v>
      </c>
      <c r="AM116" s="121">
        <f t="shared" si="78"/>
        <v>1.6705785555555568</v>
      </c>
      <c r="AN116" s="121">
        <f t="shared" si="78"/>
        <v>1.6705785555555568</v>
      </c>
      <c r="AO116" s="121">
        <f t="shared" si="78"/>
        <v>1.6705785555555568</v>
      </c>
      <c r="AP116" s="121">
        <f t="shared" si="78"/>
        <v>1.6705785555555568</v>
      </c>
      <c r="AQ116" s="121">
        <f t="shared" si="78"/>
        <v>1.6705785555555568</v>
      </c>
      <c r="AR116" s="121">
        <f t="shared" si="78"/>
        <v>1.6705785555555568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79">$N$103</f>
        <v>92</v>
      </c>
      <c r="F117" s="159">
        <f t="shared" si="79"/>
        <v>92</v>
      </c>
      <c r="G117" s="159">
        <f t="shared" si="79"/>
        <v>92</v>
      </c>
      <c r="H117" s="159">
        <f t="shared" si="79"/>
        <v>92</v>
      </c>
      <c r="I117" s="159">
        <f t="shared" si="79"/>
        <v>92</v>
      </c>
      <c r="J117" s="159">
        <f t="shared" si="79"/>
        <v>92</v>
      </c>
      <c r="K117" s="159">
        <f t="shared" si="79"/>
        <v>92</v>
      </c>
      <c r="L117" s="121">
        <f>IF((K117-L116)&lt;$N$104,100,(K117-L116))</f>
        <v>89.479083666666668</v>
      </c>
      <c r="M117" s="121">
        <f>IF((L117-M116)&lt;$N$104,100,(L117-M116))</f>
        <v>87.414185111111109</v>
      </c>
      <c r="N117" s="121">
        <f t="shared" ref="N117:AR117" si="80">IF((M117-N116)&lt;$N$104,100,(M117-N116))</f>
        <v>85.349286555555551</v>
      </c>
      <c r="O117" s="121">
        <f t="shared" si="80"/>
        <v>85.349286555555551</v>
      </c>
      <c r="P117" s="121">
        <f t="shared" si="80"/>
        <v>83.476388187289857</v>
      </c>
      <c r="Q117" s="121">
        <f t="shared" si="80"/>
        <v>81.603489631734305</v>
      </c>
      <c r="R117" s="121">
        <f t="shared" si="80"/>
        <v>81.603489631734305</v>
      </c>
      <c r="S117" s="121">
        <f t="shared" si="80"/>
        <v>79.730591263468611</v>
      </c>
      <c r="T117" s="121">
        <f t="shared" si="80"/>
        <v>77.85769270791306</v>
      </c>
      <c r="U117" s="121">
        <f t="shared" si="80"/>
        <v>75.984794152357509</v>
      </c>
      <c r="V117" s="121">
        <f t="shared" si="80"/>
        <v>75.984794152357509</v>
      </c>
      <c r="W117" s="121">
        <f t="shared" si="80"/>
        <v>74.314215763859806</v>
      </c>
      <c r="X117" s="121">
        <f t="shared" si="80"/>
        <v>72.643637208304256</v>
      </c>
      <c r="Y117" s="121">
        <f t="shared" si="80"/>
        <v>70.973058652748705</v>
      </c>
      <c r="Z117" s="121">
        <f t="shared" si="80"/>
        <v>100</v>
      </c>
      <c r="AA117" s="121">
        <f t="shared" si="80"/>
        <v>98.329421444444449</v>
      </c>
      <c r="AB117" s="121">
        <f>IF((AA117-AB116)&lt;$N$104,100,(AA117-AB116))</f>
        <v>96.658842888888898</v>
      </c>
      <c r="AC117" s="121">
        <f t="shared" si="80"/>
        <v>94.988264333333348</v>
      </c>
      <c r="AD117" s="121">
        <f t="shared" si="80"/>
        <v>93.317685777777797</v>
      </c>
      <c r="AE117" s="121">
        <f t="shared" si="80"/>
        <v>91.647107222222246</v>
      </c>
      <c r="AF117" s="121">
        <f t="shared" si="80"/>
        <v>89.976528666666695</v>
      </c>
      <c r="AG117" s="121">
        <f t="shared" si="80"/>
        <v>88.305950111111144</v>
      </c>
      <c r="AH117" s="121">
        <f t="shared" si="80"/>
        <v>86.635371555555594</v>
      </c>
      <c r="AI117" s="121">
        <f t="shared" si="80"/>
        <v>84.964793000000043</v>
      </c>
      <c r="AJ117" s="121">
        <f t="shared" si="80"/>
        <v>83.294214444444492</v>
      </c>
      <c r="AK117" s="121">
        <f t="shared" si="80"/>
        <v>81.623635888888941</v>
      </c>
      <c r="AL117" s="121">
        <f t="shared" si="80"/>
        <v>79.95305733333339</v>
      </c>
      <c r="AM117" s="121">
        <f t="shared" si="80"/>
        <v>78.28247877777784</v>
      </c>
      <c r="AN117" s="121">
        <f t="shared" si="80"/>
        <v>76.611900222222289</v>
      </c>
      <c r="AO117" s="121">
        <f t="shared" si="80"/>
        <v>74.941321666666738</v>
      </c>
      <c r="AP117" s="121">
        <f t="shared" si="80"/>
        <v>73.270743111111187</v>
      </c>
      <c r="AQ117" s="121">
        <f t="shared" si="80"/>
        <v>71.600164555555637</v>
      </c>
      <c r="AR117" s="121">
        <f t="shared" si="80"/>
        <v>100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0</v>
      </c>
      <c r="O118" s="145">
        <v>0</v>
      </c>
      <c r="P118" s="145">
        <f t="shared" ref="P118:AR118" si="81">IF((P117=100),(P117-O117)/100*$C$5+$E$100,0)</f>
        <v>0</v>
      </c>
      <c r="Q118" s="145">
        <f t="shared" si="81"/>
        <v>0</v>
      </c>
      <c r="R118" s="145">
        <f t="shared" si="81"/>
        <v>0</v>
      </c>
      <c r="S118" s="145">
        <f t="shared" si="81"/>
        <v>0</v>
      </c>
      <c r="T118" s="145">
        <f t="shared" si="81"/>
        <v>0</v>
      </c>
      <c r="U118" s="145">
        <f t="shared" si="81"/>
        <v>0</v>
      </c>
      <c r="V118" s="145">
        <f t="shared" si="81"/>
        <v>0</v>
      </c>
      <c r="W118" s="145">
        <f t="shared" si="81"/>
        <v>0</v>
      </c>
      <c r="X118" s="145">
        <f t="shared" si="81"/>
        <v>0</v>
      </c>
      <c r="Y118" s="145">
        <f t="shared" si="81"/>
        <v>0</v>
      </c>
      <c r="Z118" s="145">
        <f t="shared" si="81"/>
        <v>23.416164808350779</v>
      </c>
      <c r="AA118" s="145">
        <f t="shared" si="81"/>
        <v>0</v>
      </c>
      <c r="AB118" s="145">
        <f t="shared" si="81"/>
        <v>0</v>
      </c>
      <c r="AC118" s="145">
        <f t="shared" si="81"/>
        <v>0</v>
      </c>
      <c r="AD118" s="145">
        <f t="shared" si="81"/>
        <v>0</v>
      </c>
      <c r="AE118" s="145">
        <f t="shared" si="81"/>
        <v>0</v>
      </c>
      <c r="AF118" s="145">
        <f t="shared" si="81"/>
        <v>0</v>
      </c>
      <c r="AG118" s="145">
        <f t="shared" si="81"/>
        <v>0</v>
      </c>
      <c r="AH118" s="145">
        <f t="shared" si="81"/>
        <v>0</v>
      </c>
      <c r="AI118" s="145">
        <f t="shared" si="81"/>
        <v>0</v>
      </c>
      <c r="AJ118" s="145">
        <f t="shared" si="81"/>
        <v>0</v>
      </c>
      <c r="AK118" s="145">
        <f t="shared" si="81"/>
        <v>0</v>
      </c>
      <c r="AL118" s="145">
        <f t="shared" si="81"/>
        <v>0</v>
      </c>
      <c r="AM118" s="145">
        <f t="shared" si="81"/>
        <v>0</v>
      </c>
      <c r="AN118" s="145">
        <f t="shared" si="81"/>
        <v>0</v>
      </c>
      <c r="AO118" s="145">
        <f t="shared" si="81"/>
        <v>0</v>
      </c>
      <c r="AP118" s="145">
        <f t="shared" si="81"/>
        <v>0</v>
      </c>
      <c r="AQ118" s="145">
        <f t="shared" si="81"/>
        <v>0</v>
      </c>
      <c r="AR118" s="145">
        <f t="shared" si="81"/>
        <v>23.039901266666618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82">E86</f>
        <v>0</v>
      </c>
      <c r="F119" s="166">
        <f t="shared" si="82"/>
        <v>0</v>
      </c>
      <c r="G119" s="166">
        <f t="shared" si="82"/>
        <v>0</v>
      </c>
      <c r="H119" s="166">
        <f t="shared" si="82"/>
        <v>0</v>
      </c>
      <c r="I119" s="166">
        <f t="shared" si="82"/>
        <v>0</v>
      </c>
      <c r="J119" s="166">
        <f t="shared" si="82"/>
        <v>0</v>
      </c>
      <c r="K119" s="166">
        <f t="shared" si="82"/>
        <v>0</v>
      </c>
      <c r="L119" s="166" t="e">
        <f>L$48</f>
        <v>#REF!</v>
      </c>
      <c r="M119" s="166" t="e">
        <f>M$48</f>
        <v>#REF!</v>
      </c>
      <c r="N119" s="166" t="e">
        <f>N$48</f>
        <v>#REF!</v>
      </c>
      <c r="O119" s="166">
        <f t="shared" ref="O119:AR119" si="83">O$48</f>
        <v>0</v>
      </c>
      <c r="P119" s="166" t="e">
        <f t="shared" si="83"/>
        <v>#REF!</v>
      </c>
      <c r="Q119" s="166" t="e">
        <f t="shared" si="83"/>
        <v>#REF!</v>
      </c>
      <c r="R119" s="166">
        <f t="shared" si="83"/>
        <v>0</v>
      </c>
      <c r="S119" s="166" t="e">
        <f t="shared" si="83"/>
        <v>#REF!</v>
      </c>
      <c r="T119" s="166" t="e">
        <f t="shared" si="83"/>
        <v>#REF!</v>
      </c>
      <c r="U119" s="166" t="e">
        <f t="shared" si="83"/>
        <v>#REF!</v>
      </c>
      <c r="V119" s="166">
        <f t="shared" si="83"/>
        <v>0</v>
      </c>
      <c r="W119" s="166" t="e">
        <f t="shared" si="83"/>
        <v>#REF!</v>
      </c>
      <c r="X119" s="166" t="e">
        <f t="shared" si="83"/>
        <v>#REF!</v>
      </c>
      <c r="Y119" s="166" t="e">
        <f t="shared" si="83"/>
        <v>#REF!</v>
      </c>
      <c r="Z119" s="166" t="e">
        <f t="shared" si="83"/>
        <v>#REF!</v>
      </c>
      <c r="AA119" s="166" t="e">
        <f t="shared" si="83"/>
        <v>#REF!</v>
      </c>
      <c r="AB119" s="166" t="e">
        <f t="shared" si="83"/>
        <v>#REF!</v>
      </c>
      <c r="AC119" s="166" t="e">
        <f t="shared" si="83"/>
        <v>#REF!</v>
      </c>
      <c r="AD119" s="166" t="e">
        <f t="shared" si="83"/>
        <v>#REF!</v>
      </c>
      <c r="AE119" s="166" t="e">
        <f t="shared" si="83"/>
        <v>#REF!</v>
      </c>
      <c r="AF119" s="166" t="e">
        <f t="shared" si="83"/>
        <v>#REF!</v>
      </c>
      <c r="AG119" s="166" t="e">
        <f t="shared" si="83"/>
        <v>#REF!</v>
      </c>
      <c r="AH119" s="166" t="e">
        <f t="shared" si="83"/>
        <v>#REF!</v>
      </c>
      <c r="AI119" s="166" t="e">
        <f t="shared" si="83"/>
        <v>#REF!</v>
      </c>
      <c r="AJ119" s="166" t="e">
        <f t="shared" si="83"/>
        <v>#REF!</v>
      </c>
      <c r="AK119" s="166" t="e">
        <f t="shared" si="83"/>
        <v>#REF!</v>
      </c>
      <c r="AL119" s="166" t="e">
        <f t="shared" si="83"/>
        <v>#REF!</v>
      </c>
      <c r="AM119" s="166" t="e">
        <f t="shared" si="83"/>
        <v>#REF!</v>
      </c>
      <c r="AN119" s="166" t="e">
        <f t="shared" si="83"/>
        <v>#REF!</v>
      </c>
      <c r="AO119" s="166" t="e">
        <f t="shared" si="83"/>
        <v>#REF!</v>
      </c>
      <c r="AP119" s="166" t="e">
        <f t="shared" si="83"/>
        <v>#REF!</v>
      </c>
      <c r="AQ119" s="166" t="e">
        <f t="shared" si="83"/>
        <v>#REF!</v>
      </c>
      <c r="AR119" s="166" t="e">
        <f t="shared" si="83"/>
        <v>#REF!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 t="e">
        <f t="shared" ref="L120:AR120" si="84">L119*100/$C$6</f>
        <v>#REF!</v>
      </c>
      <c r="M120" s="121" t="e">
        <f t="shared" si="84"/>
        <v>#REF!</v>
      </c>
      <c r="N120" s="121" t="e">
        <f t="shared" si="84"/>
        <v>#REF!</v>
      </c>
      <c r="O120" s="121">
        <f t="shared" si="84"/>
        <v>0</v>
      </c>
      <c r="P120" s="121" t="e">
        <f t="shared" si="84"/>
        <v>#REF!</v>
      </c>
      <c r="Q120" s="121" t="e">
        <f t="shared" si="84"/>
        <v>#REF!</v>
      </c>
      <c r="R120" s="121">
        <f t="shared" si="84"/>
        <v>0</v>
      </c>
      <c r="S120" s="121" t="e">
        <f t="shared" si="84"/>
        <v>#REF!</v>
      </c>
      <c r="T120" s="121" t="e">
        <f t="shared" si="84"/>
        <v>#REF!</v>
      </c>
      <c r="U120" s="121" t="e">
        <f t="shared" si="84"/>
        <v>#REF!</v>
      </c>
      <c r="V120" s="121">
        <f t="shared" si="84"/>
        <v>0</v>
      </c>
      <c r="W120" s="121" t="e">
        <f t="shared" si="84"/>
        <v>#REF!</v>
      </c>
      <c r="X120" s="121" t="e">
        <f t="shared" si="84"/>
        <v>#REF!</v>
      </c>
      <c r="Y120" s="121" t="e">
        <f t="shared" si="84"/>
        <v>#REF!</v>
      </c>
      <c r="Z120" s="121" t="e">
        <f t="shared" si="84"/>
        <v>#REF!</v>
      </c>
      <c r="AA120" s="121" t="e">
        <f t="shared" si="84"/>
        <v>#REF!</v>
      </c>
      <c r="AB120" s="121" t="e">
        <f t="shared" si="84"/>
        <v>#REF!</v>
      </c>
      <c r="AC120" s="121" t="e">
        <f t="shared" si="84"/>
        <v>#REF!</v>
      </c>
      <c r="AD120" s="121" t="e">
        <f t="shared" si="84"/>
        <v>#REF!</v>
      </c>
      <c r="AE120" s="121" t="e">
        <f t="shared" si="84"/>
        <v>#REF!</v>
      </c>
      <c r="AF120" s="121" t="e">
        <f t="shared" si="84"/>
        <v>#REF!</v>
      </c>
      <c r="AG120" s="121" t="e">
        <f t="shared" si="84"/>
        <v>#REF!</v>
      </c>
      <c r="AH120" s="121" t="e">
        <f t="shared" si="84"/>
        <v>#REF!</v>
      </c>
      <c r="AI120" s="121" t="e">
        <f t="shared" si="84"/>
        <v>#REF!</v>
      </c>
      <c r="AJ120" s="121" t="e">
        <f t="shared" si="84"/>
        <v>#REF!</v>
      </c>
      <c r="AK120" s="121" t="e">
        <f t="shared" si="84"/>
        <v>#REF!</v>
      </c>
      <c r="AL120" s="121" t="e">
        <f t="shared" si="84"/>
        <v>#REF!</v>
      </c>
      <c r="AM120" s="121" t="e">
        <f t="shared" si="84"/>
        <v>#REF!</v>
      </c>
      <c r="AN120" s="121" t="e">
        <f t="shared" si="84"/>
        <v>#REF!</v>
      </c>
      <c r="AO120" s="121" t="e">
        <f t="shared" si="84"/>
        <v>#REF!</v>
      </c>
      <c r="AP120" s="121" t="e">
        <f t="shared" si="84"/>
        <v>#REF!</v>
      </c>
      <c r="AQ120" s="121" t="e">
        <f t="shared" si="84"/>
        <v>#REF!</v>
      </c>
      <c r="AR120" s="121" t="e">
        <f t="shared" si="84"/>
        <v>#REF!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85">$N$103</f>
        <v>92</v>
      </c>
      <c r="F121" s="159">
        <f t="shared" si="85"/>
        <v>92</v>
      </c>
      <c r="G121" s="159">
        <f t="shared" si="85"/>
        <v>92</v>
      </c>
      <c r="H121" s="159">
        <f t="shared" si="85"/>
        <v>92</v>
      </c>
      <c r="I121" s="159">
        <f t="shared" si="85"/>
        <v>92</v>
      </c>
      <c r="J121" s="159">
        <f t="shared" si="85"/>
        <v>92</v>
      </c>
      <c r="K121" s="121">
        <f t="shared" ref="K121:W121" si="86">IF((J121-K120)&lt;$N$104,100,(J121-K120))</f>
        <v>92</v>
      </c>
      <c r="L121" s="121" t="e">
        <f t="shared" si="86"/>
        <v>#REF!</v>
      </c>
      <c r="M121" s="121" t="e">
        <f t="shared" si="86"/>
        <v>#REF!</v>
      </c>
      <c r="N121" s="121" t="e">
        <f t="shared" si="86"/>
        <v>#REF!</v>
      </c>
      <c r="O121" s="121" t="e">
        <f t="shared" si="86"/>
        <v>#REF!</v>
      </c>
      <c r="P121" s="121" t="e">
        <f t="shared" si="86"/>
        <v>#REF!</v>
      </c>
      <c r="Q121" s="121" t="e">
        <f t="shared" si="86"/>
        <v>#REF!</v>
      </c>
      <c r="R121" s="121" t="e">
        <f t="shared" si="86"/>
        <v>#REF!</v>
      </c>
      <c r="S121" s="121" t="e">
        <f t="shared" si="86"/>
        <v>#REF!</v>
      </c>
      <c r="T121" s="121" t="e">
        <f t="shared" si="86"/>
        <v>#REF!</v>
      </c>
      <c r="U121" s="121" t="e">
        <f t="shared" si="86"/>
        <v>#REF!</v>
      </c>
      <c r="V121" s="121" t="e">
        <f t="shared" si="86"/>
        <v>#REF!</v>
      </c>
      <c r="W121" s="121" t="e">
        <f t="shared" si="86"/>
        <v>#REF!</v>
      </c>
      <c r="X121" s="121" t="e">
        <f t="shared" ref="X121:AR121" si="87">IF((W121-X120)&lt;$N$108,100,(W121-X120))</f>
        <v>#REF!</v>
      </c>
      <c r="Y121" s="121" t="e">
        <f t="shared" si="87"/>
        <v>#REF!</v>
      </c>
      <c r="Z121" s="121" t="e">
        <f t="shared" si="87"/>
        <v>#REF!</v>
      </c>
      <c r="AA121" s="121" t="e">
        <f t="shared" si="87"/>
        <v>#REF!</v>
      </c>
      <c r="AB121" s="121" t="e">
        <f t="shared" si="87"/>
        <v>#REF!</v>
      </c>
      <c r="AC121" s="121" t="e">
        <f t="shared" si="87"/>
        <v>#REF!</v>
      </c>
      <c r="AD121" s="121" t="e">
        <f t="shared" si="87"/>
        <v>#REF!</v>
      </c>
      <c r="AE121" s="121" t="e">
        <f t="shared" si="87"/>
        <v>#REF!</v>
      </c>
      <c r="AF121" s="121" t="e">
        <f t="shared" si="87"/>
        <v>#REF!</v>
      </c>
      <c r="AG121" s="121" t="e">
        <f t="shared" si="87"/>
        <v>#REF!</v>
      </c>
      <c r="AH121" s="121" t="e">
        <f t="shared" si="87"/>
        <v>#REF!</v>
      </c>
      <c r="AI121" s="121" t="e">
        <f t="shared" si="87"/>
        <v>#REF!</v>
      </c>
      <c r="AJ121" s="121" t="e">
        <f t="shared" si="87"/>
        <v>#REF!</v>
      </c>
      <c r="AK121" s="121" t="e">
        <f t="shared" si="87"/>
        <v>#REF!</v>
      </c>
      <c r="AL121" s="121" t="e">
        <f t="shared" si="87"/>
        <v>#REF!</v>
      </c>
      <c r="AM121" s="121" t="e">
        <f t="shared" si="87"/>
        <v>#REF!</v>
      </c>
      <c r="AN121" s="121" t="e">
        <f t="shared" si="87"/>
        <v>#REF!</v>
      </c>
      <c r="AO121" s="121" t="e">
        <f t="shared" si="87"/>
        <v>#REF!</v>
      </c>
      <c r="AP121" s="121" t="e">
        <f t="shared" si="87"/>
        <v>#REF!</v>
      </c>
      <c r="AQ121" s="121" t="e">
        <f t="shared" si="87"/>
        <v>#REF!</v>
      </c>
      <c r="AR121" s="121" t="e">
        <f t="shared" si="87"/>
        <v>#REF!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 t="e">
        <f t="shared" ref="L122:AR122" si="88">IF((L121=100),(L121-K121)/100*$C$6+$E$103,0)</f>
        <v>#REF!</v>
      </c>
      <c r="M122" s="145" t="e">
        <f t="shared" si="88"/>
        <v>#REF!</v>
      </c>
      <c r="N122" s="145" t="e">
        <f t="shared" si="88"/>
        <v>#REF!</v>
      </c>
      <c r="O122" s="145" t="e">
        <f t="shared" si="88"/>
        <v>#REF!</v>
      </c>
      <c r="P122" s="145" t="e">
        <f t="shared" si="88"/>
        <v>#REF!</v>
      </c>
      <c r="Q122" s="145" t="e">
        <f t="shared" si="88"/>
        <v>#REF!</v>
      </c>
      <c r="R122" s="145" t="e">
        <f t="shared" si="88"/>
        <v>#REF!</v>
      </c>
      <c r="S122" s="145" t="e">
        <f t="shared" si="88"/>
        <v>#REF!</v>
      </c>
      <c r="T122" s="145" t="e">
        <f t="shared" si="88"/>
        <v>#REF!</v>
      </c>
      <c r="U122" s="145" t="e">
        <f t="shared" si="88"/>
        <v>#REF!</v>
      </c>
      <c r="V122" s="145" t="e">
        <f t="shared" si="88"/>
        <v>#REF!</v>
      </c>
      <c r="W122" s="145" t="e">
        <f t="shared" si="88"/>
        <v>#REF!</v>
      </c>
      <c r="X122" s="145" t="e">
        <f t="shared" si="88"/>
        <v>#REF!</v>
      </c>
      <c r="Y122" s="145" t="e">
        <f t="shared" si="88"/>
        <v>#REF!</v>
      </c>
      <c r="Z122" s="145" t="e">
        <f t="shared" si="88"/>
        <v>#REF!</v>
      </c>
      <c r="AA122" s="145" t="e">
        <f t="shared" si="88"/>
        <v>#REF!</v>
      </c>
      <c r="AB122" s="145" t="e">
        <f t="shared" si="88"/>
        <v>#REF!</v>
      </c>
      <c r="AC122" s="145" t="e">
        <f t="shared" si="88"/>
        <v>#REF!</v>
      </c>
      <c r="AD122" s="145" t="e">
        <f t="shared" si="88"/>
        <v>#REF!</v>
      </c>
      <c r="AE122" s="145" t="e">
        <f t="shared" si="88"/>
        <v>#REF!</v>
      </c>
      <c r="AF122" s="145" t="e">
        <f t="shared" si="88"/>
        <v>#REF!</v>
      </c>
      <c r="AG122" s="145" t="e">
        <f t="shared" si="88"/>
        <v>#REF!</v>
      </c>
      <c r="AH122" s="145" t="e">
        <f t="shared" si="88"/>
        <v>#REF!</v>
      </c>
      <c r="AI122" s="145" t="e">
        <f t="shared" si="88"/>
        <v>#REF!</v>
      </c>
      <c r="AJ122" s="145" t="e">
        <f t="shared" si="88"/>
        <v>#REF!</v>
      </c>
      <c r="AK122" s="145" t="e">
        <f t="shared" si="88"/>
        <v>#REF!</v>
      </c>
      <c r="AL122" s="145" t="e">
        <f t="shared" si="88"/>
        <v>#REF!</v>
      </c>
      <c r="AM122" s="145" t="e">
        <f t="shared" si="88"/>
        <v>#REF!</v>
      </c>
      <c r="AN122" s="145" t="e">
        <f t="shared" si="88"/>
        <v>#REF!</v>
      </c>
      <c r="AO122" s="145" t="e">
        <f t="shared" si="88"/>
        <v>#REF!</v>
      </c>
      <c r="AP122" s="145" t="e">
        <f t="shared" si="88"/>
        <v>#REF!</v>
      </c>
      <c r="AQ122" s="145" t="e">
        <f t="shared" si="88"/>
        <v>#REF!</v>
      </c>
      <c r="AR122" s="145" t="e">
        <f t="shared" si="88"/>
        <v>#REF!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89">E90</f>
        <v>0</v>
      </c>
      <c r="F124" s="166">
        <f t="shared" si="89"/>
        <v>0</v>
      </c>
      <c r="G124" s="166">
        <f t="shared" si="89"/>
        <v>0</v>
      </c>
      <c r="H124" s="166">
        <f t="shared" si="89"/>
        <v>0</v>
      </c>
      <c r="I124" s="166">
        <f t="shared" si="89"/>
        <v>0</v>
      </c>
      <c r="J124" s="166">
        <f t="shared" si="89"/>
        <v>0</v>
      </c>
      <c r="K124" s="166">
        <f t="shared" si="89"/>
        <v>0</v>
      </c>
      <c r="L124" s="166">
        <f>L$51</f>
        <v>0.11229513333333335</v>
      </c>
      <c r="M124" s="166">
        <f>M$51</f>
        <v>7.8961800000000026E-2</v>
      </c>
      <c r="N124" s="166">
        <f>N$51</f>
        <v>7.8961800000000026E-2</v>
      </c>
      <c r="O124" s="166">
        <f t="shared" ref="O124:BZ124" si="90">O$51</f>
        <v>0</v>
      </c>
      <c r="P124" s="166">
        <f t="shared" si="90"/>
        <v>7.8961792103820039E-2</v>
      </c>
      <c r="Q124" s="166">
        <f t="shared" si="90"/>
        <v>7.8961800000000026E-2</v>
      </c>
      <c r="R124" s="166">
        <f t="shared" si="90"/>
        <v>0</v>
      </c>
      <c r="S124" s="166">
        <f t="shared" si="90"/>
        <v>7.8961792103819983E-2</v>
      </c>
      <c r="T124" s="166">
        <f t="shared" si="90"/>
        <v>7.8961799999999971E-2</v>
      </c>
      <c r="U124" s="166">
        <f t="shared" si="90"/>
        <v>7.8961799999999971E-2</v>
      </c>
      <c r="V124" s="166">
        <f t="shared" si="90"/>
        <v>7.8961799321319859E-9</v>
      </c>
      <c r="W124" s="166">
        <f t="shared" si="90"/>
        <v>7.8961792103820039E-2</v>
      </c>
      <c r="X124" s="166">
        <f t="shared" si="90"/>
        <v>7.8961799999999971E-2</v>
      </c>
      <c r="Y124" s="166">
        <f t="shared" si="90"/>
        <v>6.1681800000000009E-2</v>
      </c>
      <c r="Z124" s="166">
        <f t="shared" si="90"/>
        <v>6.1681800000000009E-2</v>
      </c>
      <c r="AA124" s="166">
        <f t="shared" si="90"/>
        <v>6.168180000000012E-2</v>
      </c>
      <c r="AB124" s="166">
        <f t="shared" si="90"/>
        <v>6.168180000000012E-2</v>
      </c>
      <c r="AC124" s="166">
        <f t="shared" si="90"/>
        <v>6.168180000000012E-2</v>
      </c>
      <c r="AD124" s="166">
        <f t="shared" si="90"/>
        <v>6.168180000000012E-2</v>
      </c>
      <c r="AE124" s="166">
        <f t="shared" si="90"/>
        <v>6.168180000000012E-2</v>
      </c>
      <c r="AF124" s="166">
        <f t="shared" si="90"/>
        <v>6.168180000000012E-2</v>
      </c>
      <c r="AG124" s="166">
        <f t="shared" si="90"/>
        <v>6.168180000000012E-2</v>
      </c>
      <c r="AH124" s="166">
        <f t="shared" si="90"/>
        <v>6.168180000000012E-2</v>
      </c>
      <c r="AI124" s="166">
        <f t="shared" si="90"/>
        <v>6.168180000000012E-2</v>
      </c>
      <c r="AJ124" s="166">
        <f t="shared" si="90"/>
        <v>6.168180000000012E-2</v>
      </c>
      <c r="AK124" s="166">
        <f t="shared" si="90"/>
        <v>6.168180000000012E-2</v>
      </c>
      <c r="AL124" s="166">
        <f t="shared" si="90"/>
        <v>6.168180000000012E-2</v>
      </c>
      <c r="AM124" s="166">
        <f t="shared" si="90"/>
        <v>6.168180000000012E-2</v>
      </c>
      <c r="AN124" s="166">
        <f t="shared" si="90"/>
        <v>6.168180000000012E-2</v>
      </c>
      <c r="AO124" s="166">
        <f t="shared" si="90"/>
        <v>6.168180000000012E-2</v>
      </c>
      <c r="AP124" s="166">
        <f t="shared" si="90"/>
        <v>6.168180000000012E-2</v>
      </c>
      <c r="AQ124" s="166">
        <f t="shared" si="90"/>
        <v>6.168180000000012E-2</v>
      </c>
      <c r="AR124" s="166">
        <f t="shared" si="90"/>
        <v>6.168180000000012E-2</v>
      </c>
      <c r="AS124" s="166">
        <f t="shared" si="90"/>
        <v>6.168180000000012E-2</v>
      </c>
      <c r="AT124" s="166">
        <f t="shared" si="90"/>
        <v>6.168180000000012E-2</v>
      </c>
      <c r="AU124" s="166">
        <f t="shared" si="90"/>
        <v>6.168180000000012E-2</v>
      </c>
      <c r="AV124" s="166">
        <f t="shared" si="90"/>
        <v>6.168180000000012E-2</v>
      </c>
      <c r="AW124" s="166">
        <f t="shared" si="90"/>
        <v>6.168180000000012E-2</v>
      </c>
      <c r="AX124" s="166">
        <f t="shared" si="90"/>
        <v>6.168180000000012E-2</v>
      </c>
      <c r="AY124" s="166">
        <f t="shared" si="90"/>
        <v>6.168180000000012E-2</v>
      </c>
      <c r="AZ124" s="166">
        <f t="shared" si="90"/>
        <v>6.168180000000012E-2</v>
      </c>
      <c r="BA124" s="166">
        <f t="shared" si="90"/>
        <v>6.168180000000012E-2</v>
      </c>
      <c r="BB124" s="166">
        <f t="shared" si="90"/>
        <v>6.168180000000012E-2</v>
      </c>
      <c r="BC124" s="166">
        <f t="shared" si="90"/>
        <v>6.168180000000012E-2</v>
      </c>
      <c r="BD124" s="166">
        <f t="shared" si="90"/>
        <v>6.168180000000012E-2</v>
      </c>
      <c r="BE124" s="166">
        <f t="shared" si="90"/>
        <v>6.168180000000012E-2</v>
      </c>
      <c r="BF124" s="166">
        <f t="shared" si="90"/>
        <v>6.168180000000012E-2</v>
      </c>
      <c r="BG124" s="166">
        <f t="shared" si="90"/>
        <v>6.168180000000012E-2</v>
      </c>
      <c r="BH124" s="166">
        <f t="shared" si="90"/>
        <v>6.168180000000012E-2</v>
      </c>
      <c r="BI124" s="166">
        <f t="shared" si="90"/>
        <v>6.168180000000012E-2</v>
      </c>
      <c r="BJ124" s="166">
        <f t="shared" si="90"/>
        <v>6.168180000000012E-2</v>
      </c>
      <c r="BK124" s="166">
        <f t="shared" si="90"/>
        <v>6.168180000000012E-2</v>
      </c>
      <c r="BL124" s="166">
        <f t="shared" si="90"/>
        <v>6.168180000000012E-2</v>
      </c>
      <c r="BM124" s="166">
        <f t="shared" si="90"/>
        <v>6.168180000000012E-2</v>
      </c>
      <c r="BN124" s="166">
        <f t="shared" si="90"/>
        <v>6.168180000000012E-2</v>
      </c>
      <c r="BO124" s="166">
        <f t="shared" si="90"/>
        <v>6.168180000000012E-2</v>
      </c>
      <c r="BP124" s="166">
        <f t="shared" si="90"/>
        <v>6.168180000000012E-2</v>
      </c>
      <c r="BQ124" s="166">
        <f t="shared" si="90"/>
        <v>6.168180000000012E-2</v>
      </c>
      <c r="BR124" s="166">
        <f t="shared" si="90"/>
        <v>6.168180000000012E-2</v>
      </c>
      <c r="BS124" s="166">
        <f t="shared" si="90"/>
        <v>6.168180000000012E-2</v>
      </c>
      <c r="BT124" s="166">
        <f t="shared" si="90"/>
        <v>6.168180000000012E-2</v>
      </c>
      <c r="BU124" s="166">
        <f t="shared" si="90"/>
        <v>6.168180000000012E-2</v>
      </c>
      <c r="BV124" s="166">
        <f t="shared" si="90"/>
        <v>6.168180000000012E-2</v>
      </c>
      <c r="BW124" s="166">
        <f t="shared" si="90"/>
        <v>6.168180000000012E-2</v>
      </c>
      <c r="BX124" s="166">
        <f t="shared" si="90"/>
        <v>6.168180000000012E-2</v>
      </c>
      <c r="BY124" s="166">
        <f t="shared" si="90"/>
        <v>6.1681799999999676E-2</v>
      </c>
      <c r="BZ124" s="166">
        <f t="shared" si="90"/>
        <v>6.1681799999999676E-2</v>
      </c>
      <c r="CA124" s="166">
        <f t="shared" ref="CA124:CZ124" si="91">CA$51</f>
        <v>6.1681799999999676E-2</v>
      </c>
      <c r="CB124" s="166">
        <f t="shared" si="91"/>
        <v>6.1681799999999676E-2</v>
      </c>
      <c r="CC124" s="166">
        <f t="shared" si="91"/>
        <v>6.1681799999999676E-2</v>
      </c>
      <c r="CD124" s="166">
        <f t="shared" si="91"/>
        <v>6.1681799999999676E-2</v>
      </c>
      <c r="CE124" s="166">
        <f t="shared" si="91"/>
        <v>6.1681799999999676E-2</v>
      </c>
      <c r="CF124" s="166">
        <f t="shared" si="91"/>
        <v>6.1681799999999676E-2</v>
      </c>
      <c r="CG124" s="166">
        <f t="shared" si="91"/>
        <v>6.1681799999999676E-2</v>
      </c>
      <c r="CH124" s="166">
        <f t="shared" si="91"/>
        <v>6.1681799999999676E-2</v>
      </c>
      <c r="CI124" s="166">
        <f t="shared" si="91"/>
        <v>6.1681799999999676E-2</v>
      </c>
      <c r="CJ124" s="166">
        <f t="shared" si="91"/>
        <v>6.1681799999999676E-2</v>
      </c>
      <c r="CK124" s="166">
        <f t="shared" si="91"/>
        <v>6.1681799999999676E-2</v>
      </c>
      <c r="CL124" s="166">
        <f t="shared" si="91"/>
        <v>6.1681799999999676E-2</v>
      </c>
      <c r="CM124" s="166">
        <f t="shared" si="91"/>
        <v>6.1681799999999676E-2</v>
      </c>
      <c r="CN124" s="166">
        <f t="shared" si="91"/>
        <v>6.1681799999999676E-2</v>
      </c>
      <c r="CO124" s="166">
        <f t="shared" si="91"/>
        <v>6.1681799999999676E-2</v>
      </c>
      <c r="CP124" s="166">
        <f t="shared" si="91"/>
        <v>6.1681799999999676E-2</v>
      </c>
      <c r="CQ124" s="166">
        <f t="shared" si="91"/>
        <v>6.1681799999999676E-2</v>
      </c>
      <c r="CR124" s="166">
        <f t="shared" si="91"/>
        <v>6.1681799999999676E-2</v>
      </c>
      <c r="CS124" s="166">
        <f t="shared" si="91"/>
        <v>6.1681799999999676E-2</v>
      </c>
      <c r="CT124" s="166">
        <f t="shared" si="91"/>
        <v>6.1681799999999676E-2</v>
      </c>
      <c r="CU124" s="166">
        <f t="shared" si="91"/>
        <v>6.1681799999999676E-2</v>
      </c>
      <c r="CV124" s="166">
        <f t="shared" si="91"/>
        <v>6.1681799999999676E-2</v>
      </c>
      <c r="CW124" s="166">
        <f t="shared" si="91"/>
        <v>6.1681799999999676E-2</v>
      </c>
      <c r="CX124" s="166">
        <f t="shared" si="91"/>
        <v>6.1681799999999676E-2</v>
      </c>
      <c r="CY124" s="166">
        <f t="shared" si="91"/>
        <v>6.1681799999999676E-2</v>
      </c>
      <c r="CZ124" s="175">
        <f t="shared" si="91"/>
        <v>6.1681799999999676E-2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2">L124*100/$C$5</f>
        <v>0.18715855555555558</v>
      </c>
      <c r="M125" s="121">
        <f t="shared" si="92"/>
        <v>0.13160300000000005</v>
      </c>
      <c r="N125" s="121">
        <f t="shared" si="92"/>
        <v>0.13160300000000005</v>
      </c>
      <c r="O125" s="121">
        <f t="shared" si="92"/>
        <v>0</v>
      </c>
      <c r="P125" s="121">
        <f t="shared" si="92"/>
        <v>0.13160298683970006</v>
      </c>
      <c r="Q125" s="121">
        <f t="shared" si="92"/>
        <v>0.13160300000000005</v>
      </c>
      <c r="R125" s="121">
        <f t="shared" si="92"/>
        <v>0</v>
      </c>
      <c r="S125" s="121">
        <f t="shared" si="92"/>
        <v>0.13160298683969998</v>
      </c>
      <c r="T125" s="121">
        <f t="shared" si="92"/>
        <v>0.13160299999999997</v>
      </c>
      <c r="U125" s="121">
        <f t="shared" si="92"/>
        <v>0.13160299999999997</v>
      </c>
      <c r="V125" s="121">
        <f t="shared" si="92"/>
        <v>1.3160299886886643E-8</v>
      </c>
      <c r="W125" s="121">
        <f t="shared" si="92"/>
        <v>0.13160298683970006</v>
      </c>
      <c r="X125" s="121">
        <f t="shared" si="92"/>
        <v>0.13160299999999997</v>
      </c>
      <c r="Y125" s="121">
        <f t="shared" si="92"/>
        <v>0.10280300000000002</v>
      </c>
      <c r="Z125" s="121">
        <f t="shared" si="92"/>
        <v>0.10280300000000002</v>
      </c>
      <c r="AA125" s="121">
        <f t="shared" si="92"/>
        <v>0.1028030000000002</v>
      </c>
      <c r="AB125" s="121">
        <f t="shared" si="92"/>
        <v>0.1028030000000002</v>
      </c>
      <c r="AC125" s="121">
        <f t="shared" si="92"/>
        <v>0.1028030000000002</v>
      </c>
      <c r="AD125" s="121">
        <f t="shared" si="92"/>
        <v>0.1028030000000002</v>
      </c>
      <c r="AE125" s="121">
        <f t="shared" si="92"/>
        <v>0.1028030000000002</v>
      </c>
      <c r="AF125" s="121">
        <f t="shared" si="92"/>
        <v>0.1028030000000002</v>
      </c>
      <c r="AG125" s="121">
        <f t="shared" si="92"/>
        <v>0.1028030000000002</v>
      </c>
      <c r="AH125" s="121">
        <f t="shared" si="92"/>
        <v>0.1028030000000002</v>
      </c>
      <c r="AI125" s="121">
        <f t="shared" si="92"/>
        <v>0.1028030000000002</v>
      </c>
      <c r="AJ125" s="121">
        <f t="shared" si="92"/>
        <v>0.1028030000000002</v>
      </c>
      <c r="AK125" s="121">
        <f t="shared" si="92"/>
        <v>0.1028030000000002</v>
      </c>
      <c r="AL125" s="121">
        <f t="shared" si="92"/>
        <v>0.1028030000000002</v>
      </c>
      <c r="AM125" s="121">
        <f t="shared" si="92"/>
        <v>0.1028030000000002</v>
      </c>
      <c r="AN125" s="121">
        <f t="shared" si="92"/>
        <v>0.1028030000000002</v>
      </c>
      <c r="AO125" s="121">
        <f t="shared" si="92"/>
        <v>0.1028030000000002</v>
      </c>
      <c r="AP125" s="121">
        <f t="shared" si="92"/>
        <v>0.1028030000000002</v>
      </c>
      <c r="AQ125" s="121">
        <f t="shared" si="92"/>
        <v>0.1028030000000002</v>
      </c>
      <c r="AR125" s="121">
        <f t="shared" si="92"/>
        <v>0.1028030000000002</v>
      </c>
      <c r="AS125" s="121">
        <f t="shared" si="92"/>
        <v>0.1028030000000002</v>
      </c>
      <c r="AT125" s="121">
        <f t="shared" si="92"/>
        <v>0.1028030000000002</v>
      </c>
      <c r="AU125" s="121">
        <f t="shared" si="92"/>
        <v>0.1028030000000002</v>
      </c>
      <c r="AV125" s="121">
        <f t="shared" si="92"/>
        <v>0.1028030000000002</v>
      </c>
      <c r="AW125" s="121">
        <f t="shared" si="92"/>
        <v>0.1028030000000002</v>
      </c>
      <c r="AX125" s="121">
        <f t="shared" si="92"/>
        <v>0.1028030000000002</v>
      </c>
      <c r="AY125" s="121">
        <f t="shared" si="92"/>
        <v>0.1028030000000002</v>
      </c>
      <c r="AZ125" s="121">
        <f t="shared" si="92"/>
        <v>0.1028030000000002</v>
      </c>
      <c r="BA125" s="121">
        <f t="shared" si="92"/>
        <v>0.1028030000000002</v>
      </c>
      <c r="BB125" s="121">
        <f t="shared" si="92"/>
        <v>0.1028030000000002</v>
      </c>
      <c r="BC125" s="121">
        <f t="shared" si="92"/>
        <v>0.1028030000000002</v>
      </c>
      <c r="BD125" s="121">
        <f t="shared" si="92"/>
        <v>0.1028030000000002</v>
      </c>
      <c r="BE125" s="121">
        <f t="shared" si="92"/>
        <v>0.1028030000000002</v>
      </c>
      <c r="BF125" s="121">
        <f t="shared" si="92"/>
        <v>0.1028030000000002</v>
      </c>
      <c r="BG125" s="121">
        <f t="shared" si="92"/>
        <v>0.1028030000000002</v>
      </c>
      <c r="BH125" s="121">
        <f t="shared" si="92"/>
        <v>0.1028030000000002</v>
      </c>
      <c r="BI125" s="121">
        <f t="shared" si="92"/>
        <v>0.1028030000000002</v>
      </c>
      <c r="BJ125" s="121">
        <f t="shared" si="92"/>
        <v>0.1028030000000002</v>
      </c>
      <c r="BK125" s="121">
        <f t="shared" si="92"/>
        <v>0.1028030000000002</v>
      </c>
      <c r="BL125" s="121">
        <f t="shared" si="92"/>
        <v>0.1028030000000002</v>
      </c>
      <c r="BM125" s="121">
        <f t="shared" si="92"/>
        <v>0.1028030000000002</v>
      </c>
      <c r="BN125" s="121">
        <f t="shared" si="92"/>
        <v>0.1028030000000002</v>
      </c>
      <c r="BO125" s="121">
        <f t="shared" si="92"/>
        <v>0.1028030000000002</v>
      </c>
      <c r="BP125" s="121">
        <f t="shared" si="92"/>
        <v>0.1028030000000002</v>
      </c>
      <c r="BQ125" s="121">
        <f t="shared" si="92"/>
        <v>0.1028030000000002</v>
      </c>
      <c r="BR125" s="121">
        <f t="shared" si="92"/>
        <v>0.1028030000000002</v>
      </c>
      <c r="BS125" s="121">
        <f t="shared" si="92"/>
        <v>0.1028030000000002</v>
      </c>
      <c r="BT125" s="121">
        <f t="shared" si="92"/>
        <v>0.1028030000000002</v>
      </c>
      <c r="BU125" s="121">
        <f t="shared" si="92"/>
        <v>0.1028030000000002</v>
      </c>
      <c r="BV125" s="121">
        <f t="shared" si="92"/>
        <v>0.1028030000000002</v>
      </c>
      <c r="BW125" s="121">
        <f t="shared" si="92"/>
        <v>0.1028030000000002</v>
      </c>
      <c r="BX125" s="121">
        <f t="shared" ref="BX125:CZ125" si="93">BX124*100/$C$5</f>
        <v>0.1028030000000002</v>
      </c>
      <c r="BY125" s="121">
        <f t="shared" si="93"/>
        <v>0.10280299999999946</v>
      </c>
      <c r="BZ125" s="121">
        <f t="shared" si="93"/>
        <v>0.10280299999999946</v>
      </c>
      <c r="CA125" s="121">
        <f t="shared" si="93"/>
        <v>0.10280299999999946</v>
      </c>
      <c r="CB125" s="121">
        <f t="shared" si="93"/>
        <v>0.10280299999999946</v>
      </c>
      <c r="CC125" s="121">
        <f t="shared" si="93"/>
        <v>0.10280299999999946</v>
      </c>
      <c r="CD125" s="121">
        <f t="shared" si="93"/>
        <v>0.10280299999999946</v>
      </c>
      <c r="CE125" s="121">
        <f t="shared" si="93"/>
        <v>0.10280299999999946</v>
      </c>
      <c r="CF125" s="121">
        <f t="shared" si="93"/>
        <v>0.10280299999999946</v>
      </c>
      <c r="CG125" s="121">
        <f t="shared" si="93"/>
        <v>0.10280299999999946</v>
      </c>
      <c r="CH125" s="121">
        <f t="shared" si="93"/>
        <v>0.10280299999999946</v>
      </c>
      <c r="CI125" s="121">
        <f t="shared" si="93"/>
        <v>0.10280299999999946</v>
      </c>
      <c r="CJ125" s="121">
        <f t="shared" si="93"/>
        <v>0.10280299999999946</v>
      </c>
      <c r="CK125" s="121">
        <f t="shared" si="93"/>
        <v>0.10280299999999946</v>
      </c>
      <c r="CL125" s="121">
        <f t="shared" si="93"/>
        <v>0.10280299999999946</v>
      </c>
      <c r="CM125" s="121">
        <f t="shared" si="93"/>
        <v>0.10280299999999946</v>
      </c>
      <c r="CN125" s="121">
        <f t="shared" si="93"/>
        <v>0.10280299999999946</v>
      </c>
      <c r="CO125" s="121">
        <f t="shared" si="93"/>
        <v>0.10280299999999946</v>
      </c>
      <c r="CP125" s="121">
        <f t="shared" si="93"/>
        <v>0.10280299999999946</v>
      </c>
      <c r="CQ125" s="121">
        <f t="shared" si="93"/>
        <v>0.10280299999999946</v>
      </c>
      <c r="CR125" s="121">
        <f t="shared" si="93"/>
        <v>0.10280299999999946</v>
      </c>
      <c r="CS125" s="121">
        <f t="shared" si="93"/>
        <v>0.10280299999999946</v>
      </c>
      <c r="CT125" s="121">
        <f t="shared" si="93"/>
        <v>0.10280299999999946</v>
      </c>
      <c r="CU125" s="121">
        <f t="shared" si="93"/>
        <v>0.10280299999999946</v>
      </c>
      <c r="CV125" s="121">
        <f t="shared" si="93"/>
        <v>0.10280299999999946</v>
      </c>
      <c r="CW125" s="121">
        <f t="shared" si="93"/>
        <v>0.10280299999999946</v>
      </c>
      <c r="CX125" s="121">
        <f t="shared" si="93"/>
        <v>0.10280299999999946</v>
      </c>
      <c r="CY125" s="121">
        <f t="shared" si="93"/>
        <v>0.10280299999999946</v>
      </c>
      <c r="CZ125" s="160">
        <f t="shared" si="93"/>
        <v>0.10280299999999946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4">IF((K126-L125)&lt;$N$104,100,(K126-L125))</f>
        <v>89.812841444444445</v>
      </c>
      <c r="M126" s="121">
        <f t="shared" si="94"/>
        <v>89.681238444444446</v>
      </c>
      <c r="N126" s="121">
        <f t="shared" si="94"/>
        <v>89.549635444444448</v>
      </c>
      <c r="O126" s="121">
        <f t="shared" si="94"/>
        <v>89.549635444444448</v>
      </c>
      <c r="P126" s="121">
        <f t="shared" si="94"/>
        <v>89.418032457604752</v>
      </c>
      <c r="Q126" s="121">
        <f t="shared" si="94"/>
        <v>89.286429457604754</v>
      </c>
      <c r="R126" s="121">
        <f t="shared" si="94"/>
        <v>89.286429457604754</v>
      </c>
      <c r="S126" s="121">
        <f t="shared" si="94"/>
        <v>89.154826470765059</v>
      </c>
      <c r="T126" s="121">
        <f t="shared" si="94"/>
        <v>89.02322347076506</v>
      </c>
      <c r="U126" s="121">
        <f t="shared" si="94"/>
        <v>88.891620470765062</v>
      </c>
      <c r="V126" s="121">
        <f t="shared" si="94"/>
        <v>88.891620457604759</v>
      </c>
      <c r="W126" s="121">
        <f t="shared" si="94"/>
        <v>88.760017470765064</v>
      </c>
      <c r="X126" s="121">
        <f t="shared" si="94"/>
        <v>88.628414470765065</v>
      </c>
      <c r="Y126" s="121">
        <f t="shared" si="94"/>
        <v>88.525611470765071</v>
      </c>
      <c r="Z126" s="121">
        <f t="shared" si="94"/>
        <v>88.422808470765077</v>
      </c>
      <c r="AA126" s="121">
        <f t="shared" si="94"/>
        <v>88.320005470765082</v>
      </c>
      <c r="AB126" s="121">
        <f t="shared" si="94"/>
        <v>88.217202470765088</v>
      </c>
      <c r="AC126" s="121">
        <f t="shared" si="94"/>
        <v>88.114399470765093</v>
      </c>
      <c r="AD126" s="121">
        <f t="shared" si="94"/>
        <v>88.011596470765099</v>
      </c>
      <c r="AE126" s="121">
        <f t="shared" si="94"/>
        <v>87.908793470765104</v>
      </c>
      <c r="AF126" s="121">
        <f t="shared" si="94"/>
        <v>87.80599047076511</v>
      </c>
      <c r="AG126" s="121">
        <f t="shared" si="94"/>
        <v>87.703187470765116</v>
      </c>
      <c r="AH126" s="121">
        <f t="shared" si="94"/>
        <v>87.600384470765121</v>
      </c>
      <c r="AI126" s="121">
        <f t="shared" si="94"/>
        <v>87.497581470765127</v>
      </c>
      <c r="AJ126" s="121">
        <f t="shared" si="94"/>
        <v>87.394778470765132</v>
      </c>
      <c r="AK126" s="121">
        <f t="shared" si="94"/>
        <v>87.291975470765138</v>
      </c>
      <c r="AL126" s="121">
        <f t="shared" si="94"/>
        <v>87.189172470765143</v>
      </c>
      <c r="AM126" s="121">
        <f t="shared" si="94"/>
        <v>87.086369470765149</v>
      </c>
      <c r="AN126" s="121">
        <f t="shared" si="94"/>
        <v>86.983566470765155</v>
      </c>
      <c r="AO126" s="121">
        <f t="shared" si="94"/>
        <v>86.88076347076516</v>
      </c>
      <c r="AP126" s="121">
        <f t="shared" si="94"/>
        <v>86.777960470765166</v>
      </c>
      <c r="AQ126" s="121">
        <f t="shared" si="94"/>
        <v>86.675157470765171</v>
      </c>
      <c r="AR126" s="121">
        <f t="shared" si="94"/>
        <v>86.572354470765177</v>
      </c>
      <c r="AS126" s="121">
        <f t="shared" si="94"/>
        <v>86.469551470765182</v>
      </c>
      <c r="AT126" s="121">
        <f t="shared" si="94"/>
        <v>86.366748470765188</v>
      </c>
      <c r="AU126" s="121">
        <f t="shared" si="94"/>
        <v>86.263945470765194</v>
      </c>
      <c r="AV126" s="121">
        <f t="shared" si="94"/>
        <v>86.161142470765199</v>
      </c>
      <c r="AW126" s="121">
        <f t="shared" si="94"/>
        <v>86.058339470765205</v>
      </c>
      <c r="AX126" s="121">
        <f t="shared" si="94"/>
        <v>85.95553647076521</v>
      </c>
      <c r="AY126" s="121">
        <f t="shared" si="94"/>
        <v>85.852733470765216</v>
      </c>
      <c r="AZ126" s="121">
        <f t="shared" si="94"/>
        <v>85.749930470765221</v>
      </c>
      <c r="BA126" s="121">
        <f t="shared" si="94"/>
        <v>85.647127470765227</v>
      </c>
      <c r="BB126" s="121">
        <f t="shared" si="94"/>
        <v>85.544324470765233</v>
      </c>
      <c r="BC126" s="121">
        <f t="shared" si="94"/>
        <v>85.441521470765238</v>
      </c>
      <c r="BD126" s="121">
        <f t="shared" si="94"/>
        <v>85.338718470765244</v>
      </c>
      <c r="BE126" s="121">
        <f t="shared" si="94"/>
        <v>85.235915470765249</v>
      </c>
      <c r="BF126" s="121">
        <f t="shared" si="94"/>
        <v>85.133112470765255</v>
      </c>
      <c r="BG126" s="121">
        <f t="shared" si="94"/>
        <v>85.03030947076526</v>
      </c>
      <c r="BH126" s="121">
        <f t="shared" si="94"/>
        <v>84.927506470765266</v>
      </c>
      <c r="BI126" s="121">
        <f t="shared" si="94"/>
        <v>84.824703470765272</v>
      </c>
      <c r="BJ126" s="121">
        <f t="shared" si="94"/>
        <v>84.721900470765277</v>
      </c>
      <c r="BK126" s="121">
        <f t="shared" si="94"/>
        <v>84.619097470765283</v>
      </c>
      <c r="BL126" s="121">
        <f t="shared" si="94"/>
        <v>84.516294470765288</v>
      </c>
      <c r="BM126" s="121">
        <f t="shared" si="94"/>
        <v>84.413491470765294</v>
      </c>
      <c r="BN126" s="121">
        <f t="shared" si="94"/>
        <v>84.310688470765299</v>
      </c>
      <c r="BO126" s="121">
        <f t="shared" si="94"/>
        <v>84.207885470765305</v>
      </c>
      <c r="BP126" s="121">
        <f t="shared" si="94"/>
        <v>84.105082470765311</v>
      </c>
      <c r="BQ126" s="121">
        <f t="shared" si="94"/>
        <v>84.002279470765316</v>
      </c>
      <c r="BR126" s="121">
        <f t="shared" si="94"/>
        <v>83.899476470765322</v>
      </c>
      <c r="BS126" s="121">
        <f t="shared" si="94"/>
        <v>83.796673470765327</v>
      </c>
      <c r="BT126" s="121">
        <f t="shared" si="94"/>
        <v>83.693870470765333</v>
      </c>
      <c r="BU126" s="121">
        <f t="shared" si="94"/>
        <v>83.591067470765338</v>
      </c>
      <c r="BV126" s="121">
        <f t="shared" si="94"/>
        <v>83.488264470765344</v>
      </c>
      <c r="BW126" s="121">
        <f t="shared" si="94"/>
        <v>83.38546147076535</v>
      </c>
      <c r="BX126" s="121">
        <f t="shared" ref="BX126:CZ126" si="95">IF((BW126-BX125)&lt;$N$104,100,(BW126-BX125))</f>
        <v>83.282658470765355</v>
      </c>
      <c r="BY126" s="121">
        <f t="shared" si="95"/>
        <v>83.179855470765361</v>
      </c>
      <c r="BZ126" s="121">
        <f t="shared" si="95"/>
        <v>83.077052470765366</v>
      </c>
      <c r="CA126" s="121">
        <f t="shared" si="95"/>
        <v>82.974249470765372</v>
      </c>
      <c r="CB126" s="121">
        <f t="shared" si="95"/>
        <v>82.871446470765378</v>
      </c>
      <c r="CC126" s="121">
        <f t="shared" si="95"/>
        <v>82.768643470765383</v>
      </c>
      <c r="CD126" s="121">
        <f t="shared" si="95"/>
        <v>82.665840470765389</v>
      </c>
      <c r="CE126" s="121">
        <f t="shared" si="95"/>
        <v>82.563037470765394</v>
      </c>
      <c r="CF126" s="121">
        <f t="shared" si="95"/>
        <v>82.4602344707654</v>
      </c>
      <c r="CG126" s="121">
        <f t="shared" si="95"/>
        <v>82.357431470765405</v>
      </c>
      <c r="CH126" s="121">
        <f t="shared" si="95"/>
        <v>82.254628470765411</v>
      </c>
      <c r="CI126" s="121">
        <f t="shared" si="95"/>
        <v>82.151825470765417</v>
      </c>
      <c r="CJ126" s="121">
        <f t="shared" si="95"/>
        <v>82.049022470765422</v>
      </c>
      <c r="CK126" s="121">
        <f t="shared" si="95"/>
        <v>81.946219470765428</v>
      </c>
      <c r="CL126" s="121">
        <f t="shared" si="95"/>
        <v>81.843416470765433</v>
      </c>
      <c r="CM126" s="121">
        <f t="shared" si="95"/>
        <v>81.740613470765439</v>
      </c>
      <c r="CN126" s="121">
        <f t="shared" si="95"/>
        <v>81.637810470765444</v>
      </c>
      <c r="CO126" s="121">
        <f t="shared" si="95"/>
        <v>81.53500747076545</v>
      </c>
      <c r="CP126" s="121">
        <f t="shared" si="95"/>
        <v>81.432204470765456</v>
      </c>
      <c r="CQ126" s="121">
        <f t="shared" si="95"/>
        <v>81.329401470765461</v>
      </c>
      <c r="CR126" s="121">
        <f t="shared" si="95"/>
        <v>81.226598470765467</v>
      </c>
      <c r="CS126" s="121">
        <f t="shared" si="95"/>
        <v>81.123795470765472</v>
      </c>
      <c r="CT126" s="121">
        <f t="shared" si="95"/>
        <v>81.020992470765478</v>
      </c>
      <c r="CU126" s="121">
        <f t="shared" si="95"/>
        <v>80.918189470765483</v>
      </c>
      <c r="CV126" s="121">
        <f t="shared" si="95"/>
        <v>80.815386470765489</v>
      </c>
      <c r="CW126" s="121">
        <f t="shared" si="95"/>
        <v>80.712583470765495</v>
      </c>
      <c r="CX126" s="121">
        <f t="shared" si="95"/>
        <v>80.6097804707655</v>
      </c>
      <c r="CY126" s="121">
        <f t="shared" si="95"/>
        <v>80.506977470765506</v>
      </c>
      <c r="CZ126" s="160">
        <f t="shared" si="95"/>
        <v>80.404174470765511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6">IF((L126=100),(L126-K126)/100*$C$5+$E$107,0)</f>
        <v>0</v>
      </c>
      <c r="M127" s="145">
        <f t="shared" si="96"/>
        <v>0</v>
      </c>
      <c r="N127" s="145">
        <f t="shared" si="96"/>
        <v>0</v>
      </c>
      <c r="O127" s="145">
        <f t="shared" si="96"/>
        <v>0</v>
      </c>
      <c r="P127" s="145">
        <f t="shared" si="96"/>
        <v>0</v>
      </c>
      <c r="Q127" s="145">
        <f t="shared" si="96"/>
        <v>0</v>
      </c>
      <c r="R127" s="145">
        <f t="shared" si="96"/>
        <v>0</v>
      </c>
      <c r="S127" s="145">
        <f t="shared" si="96"/>
        <v>0</v>
      </c>
      <c r="T127" s="145">
        <f t="shared" si="96"/>
        <v>0</v>
      </c>
      <c r="U127" s="145">
        <f t="shared" si="96"/>
        <v>0</v>
      </c>
      <c r="V127" s="145">
        <f t="shared" si="96"/>
        <v>0</v>
      </c>
      <c r="W127" s="145">
        <f t="shared" si="96"/>
        <v>0</v>
      </c>
      <c r="X127" s="145">
        <f t="shared" si="96"/>
        <v>0</v>
      </c>
      <c r="Y127" s="145">
        <f t="shared" si="96"/>
        <v>0</v>
      </c>
      <c r="Z127" s="145">
        <f t="shared" si="96"/>
        <v>0</v>
      </c>
      <c r="AA127" s="145">
        <f t="shared" si="96"/>
        <v>0</v>
      </c>
      <c r="AB127" s="145">
        <f t="shared" si="96"/>
        <v>0</v>
      </c>
      <c r="AC127" s="145">
        <f t="shared" si="96"/>
        <v>0</v>
      </c>
      <c r="AD127" s="145">
        <f t="shared" si="96"/>
        <v>0</v>
      </c>
      <c r="AE127" s="145">
        <f t="shared" si="96"/>
        <v>0</v>
      </c>
      <c r="AF127" s="145">
        <f t="shared" si="96"/>
        <v>0</v>
      </c>
      <c r="AG127" s="145">
        <f t="shared" si="96"/>
        <v>0</v>
      </c>
      <c r="AH127" s="145">
        <f t="shared" si="96"/>
        <v>0</v>
      </c>
      <c r="AI127" s="145">
        <f t="shared" si="96"/>
        <v>0</v>
      </c>
      <c r="AJ127" s="145">
        <f t="shared" si="96"/>
        <v>0</v>
      </c>
      <c r="AK127" s="145">
        <f t="shared" si="96"/>
        <v>0</v>
      </c>
      <c r="AL127" s="145">
        <f t="shared" si="96"/>
        <v>0</v>
      </c>
      <c r="AM127" s="145">
        <f t="shared" si="96"/>
        <v>0</v>
      </c>
      <c r="AN127" s="145">
        <f t="shared" si="96"/>
        <v>0</v>
      </c>
      <c r="AO127" s="145">
        <f t="shared" si="96"/>
        <v>0</v>
      </c>
      <c r="AP127" s="145">
        <f t="shared" si="96"/>
        <v>0</v>
      </c>
      <c r="AQ127" s="145">
        <f t="shared" si="96"/>
        <v>0</v>
      </c>
      <c r="AR127" s="145">
        <f t="shared" si="96"/>
        <v>0</v>
      </c>
      <c r="AS127" s="145">
        <f t="shared" si="96"/>
        <v>0</v>
      </c>
      <c r="AT127" s="145">
        <f t="shared" si="96"/>
        <v>0</v>
      </c>
      <c r="AU127" s="145">
        <f t="shared" si="96"/>
        <v>0</v>
      </c>
      <c r="AV127" s="145">
        <f t="shared" si="96"/>
        <v>0</v>
      </c>
      <c r="AW127" s="145">
        <f t="shared" si="96"/>
        <v>0</v>
      </c>
      <c r="AX127" s="145">
        <f t="shared" si="96"/>
        <v>0</v>
      </c>
      <c r="AY127" s="145">
        <f t="shared" si="96"/>
        <v>0</v>
      </c>
      <c r="AZ127" s="145">
        <f t="shared" si="96"/>
        <v>0</v>
      </c>
      <c r="BA127" s="145">
        <f t="shared" si="96"/>
        <v>0</v>
      </c>
      <c r="BB127" s="145">
        <f t="shared" si="96"/>
        <v>0</v>
      </c>
      <c r="BC127" s="145">
        <f t="shared" si="96"/>
        <v>0</v>
      </c>
      <c r="BD127" s="145">
        <f t="shared" si="96"/>
        <v>0</v>
      </c>
      <c r="BE127" s="145">
        <f t="shared" si="96"/>
        <v>0</v>
      </c>
      <c r="BF127" s="145">
        <f t="shared" si="96"/>
        <v>0</v>
      </c>
      <c r="BG127" s="145">
        <f t="shared" si="96"/>
        <v>0</v>
      </c>
      <c r="BH127" s="145">
        <f t="shared" si="96"/>
        <v>0</v>
      </c>
      <c r="BI127" s="145">
        <f t="shared" si="96"/>
        <v>0</v>
      </c>
      <c r="BJ127" s="145">
        <f t="shared" si="96"/>
        <v>0</v>
      </c>
      <c r="BK127" s="145">
        <f t="shared" si="96"/>
        <v>0</v>
      </c>
      <c r="BL127" s="145">
        <f t="shared" si="96"/>
        <v>0</v>
      </c>
      <c r="BM127" s="145">
        <f t="shared" si="96"/>
        <v>0</v>
      </c>
      <c r="BN127" s="145">
        <f t="shared" si="96"/>
        <v>0</v>
      </c>
      <c r="BO127" s="145">
        <f t="shared" si="96"/>
        <v>0</v>
      </c>
      <c r="BP127" s="145">
        <f t="shared" si="96"/>
        <v>0</v>
      </c>
      <c r="BQ127" s="145">
        <f t="shared" si="96"/>
        <v>0</v>
      </c>
      <c r="BR127" s="145">
        <f t="shared" si="96"/>
        <v>0</v>
      </c>
      <c r="BS127" s="145">
        <f t="shared" si="96"/>
        <v>0</v>
      </c>
      <c r="BT127" s="145">
        <f t="shared" si="96"/>
        <v>0</v>
      </c>
      <c r="BU127" s="145">
        <f t="shared" si="96"/>
        <v>0</v>
      </c>
      <c r="BV127" s="145">
        <f t="shared" si="96"/>
        <v>0</v>
      </c>
      <c r="BW127" s="145">
        <f t="shared" si="96"/>
        <v>0</v>
      </c>
      <c r="BX127" s="145">
        <f t="shared" ref="BX127:CZ127" si="97">IF((BX126=100),(BX126-BW126)/100*$C$5+$E$107,0)</f>
        <v>0</v>
      </c>
      <c r="BY127" s="145">
        <f t="shared" si="97"/>
        <v>0</v>
      </c>
      <c r="BZ127" s="145">
        <f t="shared" si="97"/>
        <v>0</v>
      </c>
      <c r="CA127" s="145">
        <f t="shared" si="97"/>
        <v>0</v>
      </c>
      <c r="CB127" s="145">
        <f t="shared" si="97"/>
        <v>0</v>
      </c>
      <c r="CC127" s="145">
        <f t="shared" si="97"/>
        <v>0</v>
      </c>
      <c r="CD127" s="145">
        <f t="shared" si="97"/>
        <v>0</v>
      </c>
      <c r="CE127" s="145">
        <f t="shared" si="97"/>
        <v>0</v>
      </c>
      <c r="CF127" s="145">
        <f t="shared" si="97"/>
        <v>0</v>
      </c>
      <c r="CG127" s="145">
        <f t="shared" si="97"/>
        <v>0</v>
      </c>
      <c r="CH127" s="145">
        <f t="shared" si="97"/>
        <v>0</v>
      </c>
      <c r="CI127" s="145">
        <f t="shared" si="97"/>
        <v>0</v>
      </c>
      <c r="CJ127" s="145">
        <f t="shared" si="97"/>
        <v>0</v>
      </c>
      <c r="CK127" s="145">
        <f t="shared" si="97"/>
        <v>0</v>
      </c>
      <c r="CL127" s="145">
        <f t="shared" si="97"/>
        <v>0</v>
      </c>
      <c r="CM127" s="145">
        <f t="shared" si="97"/>
        <v>0</v>
      </c>
      <c r="CN127" s="145">
        <f t="shared" si="97"/>
        <v>0</v>
      </c>
      <c r="CO127" s="145">
        <f t="shared" si="97"/>
        <v>0</v>
      </c>
      <c r="CP127" s="145">
        <f t="shared" si="97"/>
        <v>0</v>
      </c>
      <c r="CQ127" s="145">
        <f t="shared" si="97"/>
        <v>0</v>
      </c>
      <c r="CR127" s="145">
        <f t="shared" si="97"/>
        <v>0</v>
      </c>
      <c r="CS127" s="145">
        <f t="shared" si="97"/>
        <v>0</v>
      </c>
      <c r="CT127" s="145">
        <f t="shared" si="97"/>
        <v>0</v>
      </c>
      <c r="CU127" s="145">
        <f t="shared" si="97"/>
        <v>0</v>
      </c>
      <c r="CV127" s="145">
        <f t="shared" si="97"/>
        <v>0</v>
      </c>
      <c r="CW127" s="145">
        <f t="shared" si="97"/>
        <v>0</v>
      </c>
      <c r="CX127" s="145">
        <f t="shared" si="97"/>
        <v>0</v>
      </c>
      <c r="CY127" s="145">
        <f t="shared" si="97"/>
        <v>0</v>
      </c>
      <c r="CZ127" s="164">
        <f t="shared" si="97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98">F94</f>
        <v>0</v>
      </c>
      <c r="G128" s="166">
        <f t="shared" si="98"/>
        <v>0</v>
      </c>
      <c r="H128" s="166">
        <f t="shared" si="98"/>
        <v>0</v>
      </c>
      <c r="I128" s="166">
        <f t="shared" si="98"/>
        <v>0</v>
      </c>
      <c r="J128" s="166">
        <f t="shared" si="98"/>
        <v>0</v>
      </c>
      <c r="K128" s="166">
        <f t="shared" si="98"/>
        <v>0</v>
      </c>
      <c r="L128" s="166">
        <f>L$54</f>
        <v>0.11229513333333335</v>
      </c>
      <c r="M128" s="166">
        <f>M$54</f>
        <v>7.8961800000000026E-2</v>
      </c>
      <c r="N128" s="166">
        <f t="shared" ref="N128:BY128" si="99">N$54</f>
        <v>7.8961800000000026E-2</v>
      </c>
      <c r="O128" s="166">
        <f t="shared" si="99"/>
        <v>0</v>
      </c>
      <c r="P128" s="166">
        <f t="shared" si="99"/>
        <v>7.8961792103820039E-2</v>
      </c>
      <c r="Q128" s="166">
        <f t="shared" si="99"/>
        <v>7.8961800000000026E-2</v>
      </c>
      <c r="R128" s="166">
        <f t="shared" si="99"/>
        <v>0</v>
      </c>
      <c r="S128" s="166">
        <f t="shared" si="99"/>
        <v>7.8961792103819983E-2</v>
      </c>
      <c r="T128" s="166">
        <f t="shared" si="99"/>
        <v>7.8961799999999971E-2</v>
      </c>
      <c r="U128" s="166">
        <f t="shared" si="99"/>
        <v>7.8961799999999971E-2</v>
      </c>
      <c r="V128" s="166">
        <f t="shared" si="99"/>
        <v>7.8961799321319859E-9</v>
      </c>
      <c r="W128" s="166">
        <f t="shared" si="99"/>
        <v>7.8961792103820039E-2</v>
      </c>
      <c r="X128" s="166">
        <f t="shared" si="99"/>
        <v>7.8961799999999971E-2</v>
      </c>
      <c r="Y128" s="166">
        <f t="shared" si="99"/>
        <v>6.1681800000000009E-2</v>
      </c>
      <c r="Z128" s="166">
        <f t="shared" si="99"/>
        <v>6.1681800000000009E-2</v>
      </c>
      <c r="AA128" s="166">
        <f t="shared" si="99"/>
        <v>6.168180000000012E-2</v>
      </c>
      <c r="AB128" s="166">
        <f t="shared" si="99"/>
        <v>6.168180000000012E-2</v>
      </c>
      <c r="AC128" s="166">
        <f t="shared" si="99"/>
        <v>6.168180000000012E-2</v>
      </c>
      <c r="AD128" s="166">
        <f t="shared" si="99"/>
        <v>6.168180000000012E-2</v>
      </c>
      <c r="AE128" s="166">
        <f t="shared" si="99"/>
        <v>6.168180000000012E-2</v>
      </c>
      <c r="AF128" s="166">
        <f t="shared" si="99"/>
        <v>6.168180000000012E-2</v>
      </c>
      <c r="AG128" s="166">
        <f t="shared" si="99"/>
        <v>6.168180000000012E-2</v>
      </c>
      <c r="AH128" s="166">
        <f t="shared" si="99"/>
        <v>6.168180000000012E-2</v>
      </c>
      <c r="AI128" s="166">
        <f t="shared" si="99"/>
        <v>6.168180000000012E-2</v>
      </c>
      <c r="AJ128" s="166">
        <f t="shared" si="99"/>
        <v>6.168180000000012E-2</v>
      </c>
      <c r="AK128" s="166">
        <f t="shared" si="99"/>
        <v>6.168180000000012E-2</v>
      </c>
      <c r="AL128" s="166">
        <f t="shared" si="99"/>
        <v>6.168180000000012E-2</v>
      </c>
      <c r="AM128" s="166">
        <f t="shared" si="99"/>
        <v>6.168180000000012E-2</v>
      </c>
      <c r="AN128" s="166">
        <f t="shared" si="99"/>
        <v>6.168180000000012E-2</v>
      </c>
      <c r="AO128" s="166">
        <f t="shared" si="99"/>
        <v>6.168180000000012E-2</v>
      </c>
      <c r="AP128" s="166">
        <f t="shared" si="99"/>
        <v>6.168180000000012E-2</v>
      </c>
      <c r="AQ128" s="166">
        <f t="shared" si="99"/>
        <v>6.168180000000012E-2</v>
      </c>
      <c r="AR128" s="166">
        <f t="shared" si="99"/>
        <v>6.168180000000012E-2</v>
      </c>
      <c r="AS128" s="166">
        <f t="shared" si="99"/>
        <v>6.168180000000012E-2</v>
      </c>
      <c r="AT128" s="166">
        <f t="shared" si="99"/>
        <v>6.168180000000012E-2</v>
      </c>
      <c r="AU128" s="166">
        <f t="shared" si="99"/>
        <v>6.168180000000012E-2</v>
      </c>
      <c r="AV128" s="166">
        <f t="shared" si="99"/>
        <v>6.168180000000012E-2</v>
      </c>
      <c r="AW128" s="166">
        <f t="shared" si="99"/>
        <v>6.168180000000012E-2</v>
      </c>
      <c r="AX128" s="166">
        <f t="shared" si="99"/>
        <v>6.168180000000012E-2</v>
      </c>
      <c r="AY128" s="166">
        <f t="shared" si="99"/>
        <v>6.168180000000012E-2</v>
      </c>
      <c r="AZ128" s="166">
        <f t="shared" si="99"/>
        <v>6.168180000000012E-2</v>
      </c>
      <c r="BA128" s="166">
        <f t="shared" si="99"/>
        <v>6.168180000000012E-2</v>
      </c>
      <c r="BB128" s="166">
        <f t="shared" si="99"/>
        <v>6.168180000000012E-2</v>
      </c>
      <c r="BC128" s="166">
        <f t="shared" si="99"/>
        <v>6.168180000000012E-2</v>
      </c>
      <c r="BD128" s="166">
        <f t="shared" si="99"/>
        <v>6.168180000000012E-2</v>
      </c>
      <c r="BE128" s="166">
        <f t="shared" si="99"/>
        <v>6.168180000000012E-2</v>
      </c>
      <c r="BF128" s="166">
        <f t="shared" si="99"/>
        <v>6.168180000000012E-2</v>
      </c>
      <c r="BG128" s="166">
        <f t="shared" si="99"/>
        <v>6.168180000000012E-2</v>
      </c>
      <c r="BH128" s="166">
        <f t="shared" si="99"/>
        <v>6.168180000000012E-2</v>
      </c>
      <c r="BI128" s="166">
        <f t="shared" si="99"/>
        <v>6.168180000000012E-2</v>
      </c>
      <c r="BJ128" s="166">
        <f t="shared" si="99"/>
        <v>6.168180000000012E-2</v>
      </c>
      <c r="BK128" s="166">
        <f t="shared" si="99"/>
        <v>6.168180000000012E-2</v>
      </c>
      <c r="BL128" s="166">
        <f t="shared" si="99"/>
        <v>6.168180000000012E-2</v>
      </c>
      <c r="BM128" s="166">
        <f t="shared" si="99"/>
        <v>6.168180000000012E-2</v>
      </c>
      <c r="BN128" s="166">
        <f t="shared" si="99"/>
        <v>6.168180000000012E-2</v>
      </c>
      <c r="BO128" s="166">
        <f t="shared" si="99"/>
        <v>6.168180000000012E-2</v>
      </c>
      <c r="BP128" s="166">
        <f t="shared" si="99"/>
        <v>6.168180000000012E-2</v>
      </c>
      <c r="BQ128" s="166">
        <f t="shared" si="99"/>
        <v>6.168180000000012E-2</v>
      </c>
      <c r="BR128" s="166">
        <f t="shared" si="99"/>
        <v>6.168180000000012E-2</v>
      </c>
      <c r="BS128" s="166">
        <f t="shared" si="99"/>
        <v>6.168180000000012E-2</v>
      </c>
      <c r="BT128" s="166">
        <f t="shared" si="99"/>
        <v>6.168180000000012E-2</v>
      </c>
      <c r="BU128" s="166">
        <f t="shared" si="99"/>
        <v>6.168180000000012E-2</v>
      </c>
      <c r="BV128" s="166">
        <f t="shared" si="99"/>
        <v>6.168180000000012E-2</v>
      </c>
      <c r="BW128" s="166">
        <f t="shared" si="99"/>
        <v>6.168180000000012E-2</v>
      </c>
      <c r="BX128" s="166">
        <f t="shared" si="99"/>
        <v>6.168180000000012E-2</v>
      </c>
      <c r="BY128" s="166">
        <f t="shared" si="99"/>
        <v>6.1681799999999676E-2</v>
      </c>
      <c r="BZ128" s="166">
        <f t="shared" ref="BZ128:CZ128" si="100">BZ$54</f>
        <v>6.1681799999999676E-2</v>
      </c>
      <c r="CA128" s="166">
        <f t="shared" si="100"/>
        <v>6.1681799999999676E-2</v>
      </c>
      <c r="CB128" s="166">
        <f t="shared" si="100"/>
        <v>6.1681799999999676E-2</v>
      </c>
      <c r="CC128" s="166">
        <f t="shared" si="100"/>
        <v>6.1681799999999676E-2</v>
      </c>
      <c r="CD128" s="166">
        <f t="shared" si="100"/>
        <v>6.1681799999999676E-2</v>
      </c>
      <c r="CE128" s="166">
        <f t="shared" si="100"/>
        <v>6.1681799999999676E-2</v>
      </c>
      <c r="CF128" s="166">
        <f t="shared" si="100"/>
        <v>6.1681799999999676E-2</v>
      </c>
      <c r="CG128" s="166">
        <f t="shared" si="100"/>
        <v>6.1681799999999676E-2</v>
      </c>
      <c r="CH128" s="166">
        <f t="shared" si="100"/>
        <v>6.1681799999999676E-2</v>
      </c>
      <c r="CI128" s="166">
        <f t="shared" si="100"/>
        <v>6.1681799999999676E-2</v>
      </c>
      <c r="CJ128" s="166">
        <f t="shared" si="100"/>
        <v>6.1681799999999676E-2</v>
      </c>
      <c r="CK128" s="166">
        <f t="shared" si="100"/>
        <v>6.1681799999999676E-2</v>
      </c>
      <c r="CL128" s="166">
        <f t="shared" si="100"/>
        <v>6.1681799999999676E-2</v>
      </c>
      <c r="CM128" s="166">
        <f t="shared" si="100"/>
        <v>6.1681799999999676E-2</v>
      </c>
      <c r="CN128" s="166">
        <f t="shared" si="100"/>
        <v>6.1681799999999676E-2</v>
      </c>
      <c r="CO128" s="166">
        <f t="shared" si="100"/>
        <v>6.1681799999999676E-2</v>
      </c>
      <c r="CP128" s="166">
        <f t="shared" si="100"/>
        <v>6.1681799999999676E-2</v>
      </c>
      <c r="CQ128" s="166">
        <f t="shared" si="100"/>
        <v>6.1681799999999676E-2</v>
      </c>
      <c r="CR128" s="166">
        <f t="shared" si="100"/>
        <v>6.1681799999999676E-2</v>
      </c>
      <c r="CS128" s="166">
        <f t="shared" si="100"/>
        <v>6.1681799999999676E-2</v>
      </c>
      <c r="CT128" s="166">
        <f t="shared" si="100"/>
        <v>6.1681799999999676E-2</v>
      </c>
      <c r="CU128" s="166">
        <f t="shared" si="100"/>
        <v>6.1681799999999676E-2</v>
      </c>
      <c r="CV128" s="166">
        <f t="shared" si="100"/>
        <v>6.1681799999999676E-2</v>
      </c>
      <c r="CW128" s="166">
        <f t="shared" si="100"/>
        <v>6.1681799999999676E-2</v>
      </c>
      <c r="CX128" s="166">
        <f t="shared" si="100"/>
        <v>6.1681799999999676E-2</v>
      </c>
      <c r="CY128" s="166">
        <f t="shared" si="100"/>
        <v>6.1681799999999676E-2</v>
      </c>
      <c r="CZ128" s="175">
        <f t="shared" si="100"/>
        <v>6.1681799999999676E-2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1">L128*100/$C$6</f>
        <v>0.18715855555555558</v>
      </c>
      <c r="M129" s="121">
        <f t="shared" si="101"/>
        <v>0.13160300000000005</v>
      </c>
      <c r="N129" s="121">
        <f t="shared" si="101"/>
        <v>0.13160300000000005</v>
      </c>
      <c r="O129" s="121">
        <f t="shared" si="101"/>
        <v>0</v>
      </c>
      <c r="P129" s="121">
        <f t="shared" si="101"/>
        <v>0.13160298683970006</v>
      </c>
      <c r="Q129" s="121">
        <f t="shared" si="101"/>
        <v>0.13160300000000005</v>
      </c>
      <c r="R129" s="121">
        <f t="shared" si="101"/>
        <v>0</v>
      </c>
      <c r="S129" s="121">
        <f t="shared" si="101"/>
        <v>0.13160298683969998</v>
      </c>
      <c r="T129" s="121">
        <f t="shared" si="101"/>
        <v>0.13160299999999997</v>
      </c>
      <c r="U129" s="121">
        <f t="shared" si="101"/>
        <v>0.13160299999999997</v>
      </c>
      <c r="V129" s="121">
        <f t="shared" si="101"/>
        <v>1.3160299886886643E-8</v>
      </c>
      <c r="W129" s="121">
        <f t="shared" si="101"/>
        <v>0.13160298683970006</v>
      </c>
      <c r="X129" s="121">
        <f t="shared" si="101"/>
        <v>0.13160299999999997</v>
      </c>
      <c r="Y129" s="121">
        <f t="shared" si="101"/>
        <v>0.10280300000000002</v>
      </c>
      <c r="Z129" s="121">
        <f t="shared" si="101"/>
        <v>0.10280300000000002</v>
      </c>
      <c r="AA129" s="121">
        <f t="shared" si="101"/>
        <v>0.1028030000000002</v>
      </c>
      <c r="AB129" s="121">
        <f t="shared" si="101"/>
        <v>0.1028030000000002</v>
      </c>
      <c r="AC129" s="121">
        <f t="shared" si="101"/>
        <v>0.1028030000000002</v>
      </c>
      <c r="AD129" s="121">
        <f t="shared" si="101"/>
        <v>0.1028030000000002</v>
      </c>
      <c r="AE129" s="121">
        <f t="shared" si="101"/>
        <v>0.1028030000000002</v>
      </c>
      <c r="AF129" s="121">
        <f t="shared" si="101"/>
        <v>0.1028030000000002</v>
      </c>
      <c r="AG129" s="121">
        <f t="shared" si="101"/>
        <v>0.1028030000000002</v>
      </c>
      <c r="AH129" s="121">
        <f t="shared" si="101"/>
        <v>0.1028030000000002</v>
      </c>
      <c r="AI129" s="121">
        <f t="shared" si="101"/>
        <v>0.1028030000000002</v>
      </c>
      <c r="AJ129" s="121">
        <f t="shared" si="101"/>
        <v>0.1028030000000002</v>
      </c>
      <c r="AK129" s="121">
        <f t="shared" si="101"/>
        <v>0.1028030000000002</v>
      </c>
      <c r="AL129" s="121">
        <f t="shared" si="101"/>
        <v>0.1028030000000002</v>
      </c>
      <c r="AM129" s="121">
        <f t="shared" si="101"/>
        <v>0.1028030000000002</v>
      </c>
      <c r="AN129" s="121">
        <f t="shared" si="101"/>
        <v>0.1028030000000002</v>
      </c>
      <c r="AO129" s="121">
        <f t="shared" si="101"/>
        <v>0.1028030000000002</v>
      </c>
      <c r="AP129" s="121">
        <f t="shared" si="101"/>
        <v>0.1028030000000002</v>
      </c>
      <c r="AQ129" s="121">
        <f t="shared" si="101"/>
        <v>0.1028030000000002</v>
      </c>
      <c r="AR129" s="121">
        <f t="shared" si="101"/>
        <v>0.1028030000000002</v>
      </c>
      <c r="AS129" s="121">
        <f t="shared" si="101"/>
        <v>0.1028030000000002</v>
      </c>
      <c r="AT129" s="121">
        <f t="shared" si="101"/>
        <v>0.1028030000000002</v>
      </c>
      <c r="AU129" s="121">
        <f t="shared" si="101"/>
        <v>0.1028030000000002</v>
      </c>
      <c r="AV129" s="121">
        <f t="shared" si="101"/>
        <v>0.1028030000000002</v>
      </c>
      <c r="AW129" s="121">
        <f t="shared" si="101"/>
        <v>0.1028030000000002</v>
      </c>
      <c r="AX129" s="121">
        <f t="shared" si="101"/>
        <v>0.1028030000000002</v>
      </c>
      <c r="AY129" s="121">
        <f t="shared" si="101"/>
        <v>0.1028030000000002</v>
      </c>
      <c r="AZ129" s="121">
        <f t="shared" si="101"/>
        <v>0.1028030000000002</v>
      </c>
      <c r="BA129" s="121">
        <f t="shared" si="101"/>
        <v>0.1028030000000002</v>
      </c>
      <c r="BB129" s="121">
        <f t="shared" si="101"/>
        <v>0.1028030000000002</v>
      </c>
      <c r="BC129" s="121">
        <f t="shared" si="101"/>
        <v>0.1028030000000002</v>
      </c>
      <c r="BD129" s="121">
        <f t="shared" si="101"/>
        <v>0.1028030000000002</v>
      </c>
      <c r="BE129" s="121">
        <f t="shared" si="101"/>
        <v>0.1028030000000002</v>
      </c>
      <c r="BF129" s="121">
        <f t="shared" si="101"/>
        <v>0.1028030000000002</v>
      </c>
      <c r="BG129" s="121">
        <f t="shared" si="101"/>
        <v>0.1028030000000002</v>
      </c>
      <c r="BH129" s="121">
        <f t="shared" si="101"/>
        <v>0.1028030000000002</v>
      </c>
      <c r="BI129" s="121">
        <f t="shared" si="101"/>
        <v>0.1028030000000002</v>
      </c>
      <c r="BJ129" s="121">
        <f t="shared" si="101"/>
        <v>0.1028030000000002</v>
      </c>
      <c r="BK129" s="121">
        <f t="shared" si="101"/>
        <v>0.1028030000000002</v>
      </c>
      <c r="BL129" s="121">
        <f t="shared" si="101"/>
        <v>0.1028030000000002</v>
      </c>
      <c r="BM129" s="121">
        <f t="shared" si="101"/>
        <v>0.1028030000000002</v>
      </c>
      <c r="BN129" s="121">
        <f t="shared" si="101"/>
        <v>0.1028030000000002</v>
      </c>
      <c r="BO129" s="121">
        <f t="shared" si="101"/>
        <v>0.1028030000000002</v>
      </c>
      <c r="BP129" s="121">
        <f t="shared" si="101"/>
        <v>0.1028030000000002</v>
      </c>
      <c r="BQ129" s="121">
        <f t="shared" si="101"/>
        <v>0.1028030000000002</v>
      </c>
      <c r="BR129" s="121">
        <f t="shared" si="101"/>
        <v>0.1028030000000002</v>
      </c>
      <c r="BS129" s="121">
        <f t="shared" si="101"/>
        <v>0.1028030000000002</v>
      </c>
      <c r="BT129" s="121">
        <f t="shared" si="101"/>
        <v>0.1028030000000002</v>
      </c>
      <c r="BU129" s="121">
        <f t="shared" si="101"/>
        <v>0.1028030000000002</v>
      </c>
      <c r="BV129" s="121">
        <f t="shared" si="101"/>
        <v>0.1028030000000002</v>
      </c>
      <c r="BW129" s="121">
        <f t="shared" si="101"/>
        <v>0.1028030000000002</v>
      </c>
      <c r="BX129" s="121">
        <f t="shared" ref="BX129:CZ129" si="102">BX128*100/$C$6</f>
        <v>0.1028030000000002</v>
      </c>
      <c r="BY129" s="121">
        <f t="shared" si="102"/>
        <v>0.10280299999999946</v>
      </c>
      <c r="BZ129" s="121">
        <f t="shared" si="102"/>
        <v>0.10280299999999946</v>
      </c>
      <c r="CA129" s="121">
        <f t="shared" si="102"/>
        <v>0.10280299999999946</v>
      </c>
      <c r="CB129" s="121">
        <f t="shared" si="102"/>
        <v>0.10280299999999946</v>
      </c>
      <c r="CC129" s="121">
        <f t="shared" si="102"/>
        <v>0.10280299999999946</v>
      </c>
      <c r="CD129" s="121">
        <f t="shared" si="102"/>
        <v>0.10280299999999946</v>
      </c>
      <c r="CE129" s="121">
        <f t="shared" si="102"/>
        <v>0.10280299999999946</v>
      </c>
      <c r="CF129" s="121">
        <f t="shared" si="102"/>
        <v>0.10280299999999946</v>
      </c>
      <c r="CG129" s="121">
        <f t="shared" si="102"/>
        <v>0.10280299999999946</v>
      </c>
      <c r="CH129" s="121">
        <f t="shared" si="102"/>
        <v>0.10280299999999946</v>
      </c>
      <c r="CI129" s="121">
        <f t="shared" si="102"/>
        <v>0.10280299999999946</v>
      </c>
      <c r="CJ129" s="121">
        <f t="shared" si="102"/>
        <v>0.10280299999999946</v>
      </c>
      <c r="CK129" s="121">
        <f t="shared" si="102"/>
        <v>0.10280299999999946</v>
      </c>
      <c r="CL129" s="121">
        <f t="shared" si="102"/>
        <v>0.10280299999999946</v>
      </c>
      <c r="CM129" s="121">
        <f t="shared" si="102"/>
        <v>0.10280299999999946</v>
      </c>
      <c r="CN129" s="121">
        <f t="shared" si="102"/>
        <v>0.10280299999999946</v>
      </c>
      <c r="CO129" s="121">
        <f t="shared" si="102"/>
        <v>0.10280299999999946</v>
      </c>
      <c r="CP129" s="121">
        <f t="shared" si="102"/>
        <v>0.10280299999999946</v>
      </c>
      <c r="CQ129" s="121">
        <f t="shared" si="102"/>
        <v>0.10280299999999946</v>
      </c>
      <c r="CR129" s="121">
        <f t="shared" si="102"/>
        <v>0.10280299999999946</v>
      </c>
      <c r="CS129" s="121">
        <f t="shared" si="102"/>
        <v>0.10280299999999946</v>
      </c>
      <c r="CT129" s="121">
        <f t="shared" si="102"/>
        <v>0.10280299999999946</v>
      </c>
      <c r="CU129" s="121">
        <f t="shared" si="102"/>
        <v>0.10280299999999946</v>
      </c>
      <c r="CV129" s="121">
        <f t="shared" si="102"/>
        <v>0.10280299999999946</v>
      </c>
      <c r="CW129" s="121">
        <f t="shared" si="102"/>
        <v>0.10280299999999946</v>
      </c>
      <c r="CX129" s="121">
        <f t="shared" si="102"/>
        <v>0.10280299999999946</v>
      </c>
      <c r="CY129" s="121">
        <f t="shared" si="102"/>
        <v>0.10280299999999946</v>
      </c>
      <c r="CZ129" s="160">
        <f t="shared" si="102"/>
        <v>0.10280299999999946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89.812841444444445</v>
      </c>
      <c r="M130" s="121">
        <f t="shared" ref="M130:BX130" si="103">IF((L130-M129)&lt;$N$108,100,(L130-M129))</f>
        <v>89.681238444444446</v>
      </c>
      <c r="N130" s="121">
        <f t="shared" si="103"/>
        <v>89.549635444444448</v>
      </c>
      <c r="O130" s="121">
        <f t="shared" si="103"/>
        <v>89.549635444444448</v>
      </c>
      <c r="P130" s="121">
        <f t="shared" si="103"/>
        <v>89.418032457604752</v>
      </c>
      <c r="Q130" s="121">
        <f t="shared" si="103"/>
        <v>89.286429457604754</v>
      </c>
      <c r="R130" s="121">
        <f t="shared" si="103"/>
        <v>89.286429457604754</v>
      </c>
      <c r="S130" s="121">
        <f t="shared" si="103"/>
        <v>89.154826470765059</v>
      </c>
      <c r="T130" s="121">
        <f t="shared" si="103"/>
        <v>89.02322347076506</v>
      </c>
      <c r="U130" s="121">
        <f t="shared" si="103"/>
        <v>88.891620470765062</v>
      </c>
      <c r="V130" s="121">
        <f t="shared" si="103"/>
        <v>88.891620457604759</v>
      </c>
      <c r="W130" s="121">
        <f t="shared" si="103"/>
        <v>88.760017470765064</v>
      </c>
      <c r="X130" s="121">
        <f t="shared" si="103"/>
        <v>88.628414470765065</v>
      </c>
      <c r="Y130" s="121">
        <f t="shared" si="103"/>
        <v>88.525611470765071</v>
      </c>
      <c r="Z130" s="121">
        <f t="shared" si="103"/>
        <v>88.422808470765077</v>
      </c>
      <c r="AA130" s="121">
        <f t="shared" si="103"/>
        <v>88.320005470765082</v>
      </c>
      <c r="AB130" s="121">
        <f t="shared" si="103"/>
        <v>88.217202470765088</v>
      </c>
      <c r="AC130" s="121">
        <f t="shared" si="103"/>
        <v>88.114399470765093</v>
      </c>
      <c r="AD130" s="121">
        <f t="shared" si="103"/>
        <v>88.011596470765099</v>
      </c>
      <c r="AE130" s="121">
        <f t="shared" si="103"/>
        <v>87.908793470765104</v>
      </c>
      <c r="AF130" s="121">
        <f t="shared" si="103"/>
        <v>87.80599047076511</v>
      </c>
      <c r="AG130" s="121">
        <f t="shared" si="103"/>
        <v>87.703187470765116</v>
      </c>
      <c r="AH130" s="121">
        <f t="shared" si="103"/>
        <v>87.600384470765121</v>
      </c>
      <c r="AI130" s="121">
        <f t="shared" si="103"/>
        <v>87.497581470765127</v>
      </c>
      <c r="AJ130" s="121">
        <f t="shared" si="103"/>
        <v>87.394778470765132</v>
      </c>
      <c r="AK130" s="121">
        <f t="shared" si="103"/>
        <v>87.291975470765138</v>
      </c>
      <c r="AL130" s="121">
        <f t="shared" si="103"/>
        <v>87.189172470765143</v>
      </c>
      <c r="AM130" s="121">
        <f t="shared" si="103"/>
        <v>87.086369470765149</v>
      </c>
      <c r="AN130" s="121">
        <f t="shared" si="103"/>
        <v>86.983566470765155</v>
      </c>
      <c r="AO130" s="121">
        <f t="shared" si="103"/>
        <v>86.88076347076516</v>
      </c>
      <c r="AP130" s="121">
        <f t="shared" si="103"/>
        <v>86.777960470765166</v>
      </c>
      <c r="AQ130" s="121">
        <f t="shared" si="103"/>
        <v>86.675157470765171</v>
      </c>
      <c r="AR130" s="121">
        <f t="shared" si="103"/>
        <v>86.572354470765177</v>
      </c>
      <c r="AS130" s="121">
        <f t="shared" si="103"/>
        <v>86.469551470765182</v>
      </c>
      <c r="AT130" s="121">
        <f t="shared" si="103"/>
        <v>86.366748470765188</v>
      </c>
      <c r="AU130" s="121">
        <f t="shared" si="103"/>
        <v>86.263945470765194</v>
      </c>
      <c r="AV130" s="121">
        <f t="shared" si="103"/>
        <v>86.161142470765199</v>
      </c>
      <c r="AW130" s="121">
        <f t="shared" si="103"/>
        <v>86.058339470765205</v>
      </c>
      <c r="AX130" s="121">
        <f t="shared" si="103"/>
        <v>85.95553647076521</v>
      </c>
      <c r="AY130" s="121">
        <f t="shared" si="103"/>
        <v>85.852733470765216</v>
      </c>
      <c r="AZ130" s="121">
        <f t="shared" si="103"/>
        <v>85.749930470765221</v>
      </c>
      <c r="BA130" s="121">
        <f t="shared" si="103"/>
        <v>85.647127470765227</v>
      </c>
      <c r="BB130" s="121">
        <f t="shared" si="103"/>
        <v>85.544324470765233</v>
      </c>
      <c r="BC130" s="121">
        <f t="shared" si="103"/>
        <v>85.441521470765238</v>
      </c>
      <c r="BD130" s="121">
        <f t="shared" si="103"/>
        <v>85.338718470765244</v>
      </c>
      <c r="BE130" s="121">
        <f t="shared" si="103"/>
        <v>85.235915470765249</v>
      </c>
      <c r="BF130" s="121">
        <f t="shared" si="103"/>
        <v>85.133112470765255</v>
      </c>
      <c r="BG130" s="121">
        <f t="shared" si="103"/>
        <v>85.03030947076526</v>
      </c>
      <c r="BH130" s="121">
        <f t="shared" si="103"/>
        <v>84.927506470765266</v>
      </c>
      <c r="BI130" s="121">
        <f t="shared" si="103"/>
        <v>84.824703470765272</v>
      </c>
      <c r="BJ130" s="121">
        <f t="shared" si="103"/>
        <v>84.721900470765277</v>
      </c>
      <c r="BK130" s="121">
        <f t="shared" si="103"/>
        <v>84.619097470765283</v>
      </c>
      <c r="BL130" s="121">
        <f t="shared" si="103"/>
        <v>84.516294470765288</v>
      </c>
      <c r="BM130" s="121">
        <f t="shared" si="103"/>
        <v>84.413491470765294</v>
      </c>
      <c r="BN130" s="121">
        <f t="shared" si="103"/>
        <v>84.310688470765299</v>
      </c>
      <c r="BO130" s="121">
        <f t="shared" si="103"/>
        <v>84.207885470765305</v>
      </c>
      <c r="BP130" s="121">
        <f t="shared" si="103"/>
        <v>84.105082470765311</v>
      </c>
      <c r="BQ130" s="121">
        <f t="shared" si="103"/>
        <v>84.002279470765316</v>
      </c>
      <c r="BR130" s="121">
        <f t="shared" si="103"/>
        <v>83.899476470765322</v>
      </c>
      <c r="BS130" s="121">
        <f t="shared" si="103"/>
        <v>83.796673470765327</v>
      </c>
      <c r="BT130" s="121">
        <f t="shared" si="103"/>
        <v>83.693870470765333</v>
      </c>
      <c r="BU130" s="121">
        <f t="shared" si="103"/>
        <v>83.591067470765338</v>
      </c>
      <c r="BV130" s="121">
        <f t="shared" si="103"/>
        <v>83.488264470765344</v>
      </c>
      <c r="BW130" s="121">
        <f t="shared" si="103"/>
        <v>83.38546147076535</v>
      </c>
      <c r="BX130" s="121">
        <f t="shared" si="103"/>
        <v>83.282658470765355</v>
      </c>
      <c r="BY130" s="121">
        <f t="shared" ref="BY130:CZ130" si="104">IF((BX130-BY129)&lt;$N$108,100,(BX130-BY129))</f>
        <v>83.179855470765361</v>
      </c>
      <c r="BZ130" s="121">
        <f t="shared" si="104"/>
        <v>83.077052470765366</v>
      </c>
      <c r="CA130" s="121">
        <f t="shared" si="104"/>
        <v>82.974249470765372</v>
      </c>
      <c r="CB130" s="121">
        <f t="shared" si="104"/>
        <v>82.871446470765378</v>
      </c>
      <c r="CC130" s="121">
        <f t="shared" si="104"/>
        <v>82.768643470765383</v>
      </c>
      <c r="CD130" s="121">
        <f t="shared" si="104"/>
        <v>82.665840470765389</v>
      </c>
      <c r="CE130" s="121">
        <f t="shared" si="104"/>
        <v>82.563037470765394</v>
      </c>
      <c r="CF130" s="121">
        <f t="shared" si="104"/>
        <v>82.4602344707654</v>
      </c>
      <c r="CG130" s="121">
        <f t="shared" si="104"/>
        <v>82.357431470765405</v>
      </c>
      <c r="CH130" s="121">
        <f t="shared" si="104"/>
        <v>82.254628470765411</v>
      </c>
      <c r="CI130" s="121">
        <f t="shared" si="104"/>
        <v>82.151825470765417</v>
      </c>
      <c r="CJ130" s="121">
        <f t="shared" si="104"/>
        <v>82.049022470765422</v>
      </c>
      <c r="CK130" s="121">
        <f t="shared" si="104"/>
        <v>81.946219470765428</v>
      </c>
      <c r="CL130" s="121">
        <f t="shared" si="104"/>
        <v>81.843416470765433</v>
      </c>
      <c r="CM130" s="121">
        <f t="shared" si="104"/>
        <v>81.740613470765439</v>
      </c>
      <c r="CN130" s="121">
        <f t="shared" si="104"/>
        <v>81.637810470765444</v>
      </c>
      <c r="CO130" s="121">
        <f t="shared" si="104"/>
        <v>81.53500747076545</v>
      </c>
      <c r="CP130" s="121">
        <f t="shared" si="104"/>
        <v>81.432204470765456</v>
      </c>
      <c r="CQ130" s="121">
        <f t="shared" si="104"/>
        <v>81.329401470765461</v>
      </c>
      <c r="CR130" s="121">
        <f t="shared" si="104"/>
        <v>81.226598470765467</v>
      </c>
      <c r="CS130" s="121">
        <f t="shared" si="104"/>
        <v>81.123795470765472</v>
      </c>
      <c r="CT130" s="121">
        <f t="shared" si="104"/>
        <v>81.020992470765478</v>
      </c>
      <c r="CU130" s="121">
        <f t="shared" si="104"/>
        <v>80.918189470765483</v>
      </c>
      <c r="CV130" s="121">
        <f t="shared" si="104"/>
        <v>80.815386470765489</v>
      </c>
      <c r="CW130" s="121">
        <f t="shared" si="104"/>
        <v>80.712583470765495</v>
      </c>
      <c r="CX130" s="121">
        <f t="shared" si="104"/>
        <v>80.6097804707655</v>
      </c>
      <c r="CY130" s="121">
        <f t="shared" si="104"/>
        <v>80.506977470765506</v>
      </c>
      <c r="CZ130" s="160">
        <f t="shared" si="104"/>
        <v>80.404174470765511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5">IF((L130=100),(L130-K130)/100*$C$6+$E$110,0)</f>
        <v>0</v>
      </c>
      <c r="M131" s="145">
        <f t="shared" si="105"/>
        <v>0</v>
      </c>
      <c r="N131" s="145">
        <f t="shared" si="105"/>
        <v>0</v>
      </c>
      <c r="O131" s="145">
        <f t="shared" si="105"/>
        <v>0</v>
      </c>
      <c r="P131" s="145">
        <f t="shared" si="105"/>
        <v>0</v>
      </c>
      <c r="Q131" s="145">
        <f t="shared" si="105"/>
        <v>0</v>
      </c>
      <c r="R131" s="145">
        <f t="shared" si="105"/>
        <v>0</v>
      </c>
      <c r="S131" s="145">
        <f t="shared" si="105"/>
        <v>0</v>
      </c>
      <c r="T131" s="145">
        <f t="shared" si="105"/>
        <v>0</v>
      </c>
      <c r="U131" s="145">
        <f t="shared" si="105"/>
        <v>0</v>
      </c>
      <c r="V131" s="145">
        <f t="shared" si="105"/>
        <v>0</v>
      </c>
      <c r="W131" s="145">
        <f t="shared" si="105"/>
        <v>0</v>
      </c>
      <c r="X131" s="145">
        <f t="shared" si="105"/>
        <v>0</v>
      </c>
      <c r="Y131" s="145">
        <f t="shared" si="105"/>
        <v>0</v>
      </c>
      <c r="Z131" s="145">
        <f t="shared" si="105"/>
        <v>0</v>
      </c>
      <c r="AA131" s="145">
        <f t="shared" si="105"/>
        <v>0</v>
      </c>
      <c r="AB131" s="145">
        <f t="shared" si="105"/>
        <v>0</v>
      </c>
      <c r="AC131" s="145">
        <f t="shared" si="105"/>
        <v>0</v>
      </c>
      <c r="AD131" s="145">
        <f t="shared" si="105"/>
        <v>0</v>
      </c>
      <c r="AE131" s="145">
        <f t="shared" si="105"/>
        <v>0</v>
      </c>
      <c r="AF131" s="145">
        <f t="shared" si="105"/>
        <v>0</v>
      </c>
      <c r="AG131" s="145">
        <f t="shared" si="105"/>
        <v>0</v>
      </c>
      <c r="AH131" s="145">
        <f t="shared" si="105"/>
        <v>0</v>
      </c>
      <c r="AI131" s="145">
        <f t="shared" si="105"/>
        <v>0</v>
      </c>
      <c r="AJ131" s="145">
        <f t="shared" si="105"/>
        <v>0</v>
      </c>
      <c r="AK131" s="145">
        <f t="shared" si="105"/>
        <v>0</v>
      </c>
      <c r="AL131" s="145">
        <f t="shared" si="105"/>
        <v>0</v>
      </c>
      <c r="AM131" s="145">
        <f t="shared" si="105"/>
        <v>0</v>
      </c>
      <c r="AN131" s="145">
        <f t="shared" si="105"/>
        <v>0</v>
      </c>
      <c r="AO131" s="145">
        <f t="shared" si="105"/>
        <v>0</v>
      </c>
      <c r="AP131" s="145">
        <f t="shared" si="105"/>
        <v>0</v>
      </c>
      <c r="AQ131" s="145">
        <f t="shared" si="105"/>
        <v>0</v>
      </c>
      <c r="AR131" s="145">
        <f t="shared" si="105"/>
        <v>0</v>
      </c>
      <c r="AS131" s="145">
        <f t="shared" si="105"/>
        <v>0</v>
      </c>
      <c r="AT131" s="145">
        <f t="shared" si="105"/>
        <v>0</v>
      </c>
      <c r="AU131" s="145">
        <f t="shared" si="105"/>
        <v>0</v>
      </c>
      <c r="AV131" s="145">
        <f t="shared" si="105"/>
        <v>0</v>
      </c>
      <c r="AW131" s="145">
        <f t="shared" si="105"/>
        <v>0</v>
      </c>
      <c r="AX131" s="145">
        <f t="shared" si="105"/>
        <v>0</v>
      </c>
      <c r="AY131" s="145">
        <f t="shared" si="105"/>
        <v>0</v>
      </c>
      <c r="AZ131" s="145">
        <f t="shared" si="105"/>
        <v>0</v>
      </c>
      <c r="BA131" s="145">
        <f t="shared" si="105"/>
        <v>0</v>
      </c>
      <c r="BB131" s="145">
        <f t="shared" si="105"/>
        <v>0</v>
      </c>
      <c r="BC131" s="145">
        <f t="shared" si="105"/>
        <v>0</v>
      </c>
      <c r="BD131" s="145">
        <f t="shared" si="105"/>
        <v>0</v>
      </c>
      <c r="BE131" s="145">
        <f t="shared" si="105"/>
        <v>0</v>
      </c>
      <c r="BF131" s="145">
        <f t="shared" si="105"/>
        <v>0</v>
      </c>
      <c r="BG131" s="145">
        <f t="shared" si="105"/>
        <v>0</v>
      </c>
      <c r="BH131" s="145">
        <f t="shared" si="105"/>
        <v>0</v>
      </c>
      <c r="BI131" s="145">
        <f t="shared" si="105"/>
        <v>0</v>
      </c>
      <c r="BJ131" s="145">
        <f t="shared" si="105"/>
        <v>0</v>
      </c>
      <c r="BK131" s="145">
        <f t="shared" si="105"/>
        <v>0</v>
      </c>
      <c r="BL131" s="145">
        <f t="shared" si="105"/>
        <v>0</v>
      </c>
      <c r="BM131" s="145">
        <f t="shared" si="105"/>
        <v>0</v>
      </c>
      <c r="BN131" s="145">
        <f t="shared" si="105"/>
        <v>0</v>
      </c>
      <c r="BO131" s="145">
        <f t="shared" si="105"/>
        <v>0</v>
      </c>
      <c r="BP131" s="145">
        <f t="shared" si="105"/>
        <v>0</v>
      </c>
      <c r="BQ131" s="145">
        <f t="shared" si="105"/>
        <v>0</v>
      </c>
      <c r="BR131" s="145">
        <f t="shared" si="105"/>
        <v>0</v>
      </c>
      <c r="BS131" s="145">
        <f t="shared" si="105"/>
        <v>0</v>
      </c>
      <c r="BT131" s="145">
        <f t="shared" si="105"/>
        <v>0</v>
      </c>
      <c r="BU131" s="145">
        <f t="shared" si="105"/>
        <v>0</v>
      </c>
      <c r="BV131" s="145">
        <f t="shared" si="105"/>
        <v>0</v>
      </c>
      <c r="BW131" s="145">
        <f t="shared" si="105"/>
        <v>0</v>
      </c>
      <c r="BX131" s="145">
        <f t="shared" ref="BX131:CZ131" si="106">IF((BX130=100),(BX130-BW130)/100*$C$6+$E$110,0)</f>
        <v>0</v>
      </c>
      <c r="BY131" s="145">
        <f t="shared" si="106"/>
        <v>0</v>
      </c>
      <c r="BZ131" s="145">
        <f t="shared" si="106"/>
        <v>0</v>
      </c>
      <c r="CA131" s="145">
        <f t="shared" si="106"/>
        <v>0</v>
      </c>
      <c r="CB131" s="145">
        <f t="shared" si="106"/>
        <v>0</v>
      </c>
      <c r="CC131" s="145">
        <f t="shared" si="106"/>
        <v>0</v>
      </c>
      <c r="CD131" s="145">
        <f t="shared" si="106"/>
        <v>0</v>
      </c>
      <c r="CE131" s="145">
        <f t="shared" si="106"/>
        <v>0</v>
      </c>
      <c r="CF131" s="145">
        <f t="shared" si="106"/>
        <v>0</v>
      </c>
      <c r="CG131" s="145">
        <f t="shared" si="106"/>
        <v>0</v>
      </c>
      <c r="CH131" s="145">
        <f t="shared" si="106"/>
        <v>0</v>
      </c>
      <c r="CI131" s="145">
        <f t="shared" si="106"/>
        <v>0</v>
      </c>
      <c r="CJ131" s="145">
        <f t="shared" si="106"/>
        <v>0</v>
      </c>
      <c r="CK131" s="145">
        <f t="shared" si="106"/>
        <v>0</v>
      </c>
      <c r="CL131" s="145">
        <f t="shared" si="106"/>
        <v>0</v>
      </c>
      <c r="CM131" s="145">
        <f t="shared" si="106"/>
        <v>0</v>
      </c>
      <c r="CN131" s="145">
        <f t="shared" si="106"/>
        <v>0</v>
      </c>
      <c r="CO131" s="145">
        <f t="shared" si="106"/>
        <v>0</v>
      </c>
      <c r="CP131" s="145">
        <f t="shared" si="106"/>
        <v>0</v>
      </c>
      <c r="CQ131" s="145">
        <f t="shared" si="106"/>
        <v>0</v>
      </c>
      <c r="CR131" s="145">
        <f t="shared" si="106"/>
        <v>0</v>
      </c>
      <c r="CS131" s="145">
        <f t="shared" si="106"/>
        <v>0</v>
      </c>
      <c r="CT131" s="145">
        <f t="shared" si="106"/>
        <v>0</v>
      </c>
      <c r="CU131" s="145">
        <f t="shared" si="106"/>
        <v>0</v>
      </c>
      <c r="CV131" s="145">
        <f t="shared" si="106"/>
        <v>0</v>
      </c>
      <c r="CW131" s="145">
        <f t="shared" si="106"/>
        <v>0</v>
      </c>
      <c r="CX131" s="145">
        <f t="shared" si="106"/>
        <v>0</v>
      </c>
      <c r="CY131" s="145">
        <f t="shared" si="106"/>
        <v>0</v>
      </c>
      <c r="CZ131" s="164">
        <f t="shared" si="106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2.5209163333333331</v>
      </c>
      <c r="M178" s="266">
        <f>M75*100/60</f>
        <v>2.0648985555555557</v>
      </c>
      <c r="N178" s="266">
        <f>N75*100/60</f>
        <v>2.0648985555555552</v>
      </c>
      <c r="O178" s="266"/>
      <c r="P178" s="266">
        <f t="shared" ref="P178:AR178" si="107">P75*100/60</f>
        <v>1.8728983682657001</v>
      </c>
      <c r="Q178" s="266">
        <f t="shared" si="107"/>
        <v>1.8728985555555555</v>
      </c>
      <c r="R178" s="266"/>
      <c r="S178" s="266">
        <f t="shared" si="107"/>
        <v>1.8728983682656992</v>
      </c>
      <c r="T178" s="266">
        <f t="shared" si="107"/>
        <v>1.8728985555555555</v>
      </c>
      <c r="U178" s="266">
        <f t="shared" si="107"/>
        <v>1.8728985555555571</v>
      </c>
      <c r="V178" s="266"/>
      <c r="W178" s="266">
        <f t="shared" si="107"/>
        <v>1.6705783884977019</v>
      </c>
      <c r="X178" s="266">
        <f t="shared" si="107"/>
        <v>1.6705785555555568</v>
      </c>
      <c r="Y178" s="266">
        <f t="shared" si="107"/>
        <v>1.6705785555555568</v>
      </c>
      <c r="Z178" s="266">
        <f t="shared" si="107"/>
        <v>1.6705785555555568</v>
      </c>
      <c r="AA178" s="266">
        <f t="shared" si="107"/>
        <v>1.6705785555555568</v>
      </c>
      <c r="AB178" s="266">
        <f t="shared" si="107"/>
        <v>1.6705785555555568</v>
      </c>
      <c r="AC178" s="266">
        <f t="shared" si="107"/>
        <v>1.6705785555555537</v>
      </c>
      <c r="AD178" s="266">
        <f t="shared" si="107"/>
        <v>1.6705785555555568</v>
      </c>
      <c r="AE178" s="266">
        <f t="shared" si="107"/>
        <v>1.6705785555555568</v>
      </c>
      <c r="AF178" s="266">
        <f t="shared" si="107"/>
        <v>1.6705785555555568</v>
      </c>
      <c r="AG178" s="266">
        <f t="shared" si="107"/>
        <v>1.6705785555555568</v>
      </c>
      <c r="AH178" s="266">
        <f t="shared" si="107"/>
        <v>1.6705785555555568</v>
      </c>
      <c r="AI178" s="266">
        <f t="shared" si="107"/>
        <v>1.6705785555555568</v>
      </c>
      <c r="AJ178" s="266">
        <f t="shared" si="107"/>
        <v>1.6705785555555568</v>
      </c>
      <c r="AK178" s="266">
        <f t="shared" si="107"/>
        <v>1.6705785555555568</v>
      </c>
      <c r="AL178" s="266">
        <f t="shared" si="107"/>
        <v>1.6705785555555568</v>
      </c>
      <c r="AM178" s="266">
        <f t="shared" si="107"/>
        <v>1.6705785555555568</v>
      </c>
      <c r="AN178" s="266">
        <f t="shared" si="107"/>
        <v>1.6705785555555568</v>
      </c>
      <c r="AO178" s="266">
        <f t="shared" si="107"/>
        <v>1.6705785555555568</v>
      </c>
      <c r="AP178" s="266">
        <f t="shared" si="107"/>
        <v>1.6705785555555568</v>
      </c>
      <c r="AQ178" s="266">
        <f t="shared" si="107"/>
        <v>1.6705785555555568</v>
      </c>
      <c r="AR178" s="266">
        <f t="shared" si="107"/>
        <v>1.6705785555555568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-1.3125498</v>
      </c>
      <c r="M179" s="264">
        <f>$C$8-M75</f>
        <v>-1.0389391333333335</v>
      </c>
      <c r="N179" s="264">
        <f>$C$8-N75</f>
        <v>-1.0389391333333331</v>
      </c>
      <c r="O179" s="264"/>
      <c r="P179" s="264">
        <f t="shared" ref="P179:U179" si="108">$C$8-P75</f>
        <v>-0.92373902095942007</v>
      </c>
      <c r="Q179" s="264">
        <f t="shared" si="108"/>
        <v>-0.92373913333333335</v>
      </c>
      <c r="R179" s="264">
        <f t="shared" si="108"/>
        <v>0.2</v>
      </c>
      <c r="S179" s="264">
        <f t="shared" si="108"/>
        <v>-0.92373902095941962</v>
      </c>
      <c r="T179" s="264">
        <f t="shared" si="108"/>
        <v>-0.92373913333333335</v>
      </c>
      <c r="U179" s="264">
        <f t="shared" si="108"/>
        <v>-0.92373913333333424</v>
      </c>
      <c r="V179" s="264"/>
      <c r="W179" s="264">
        <f t="shared" ref="W179:AR179" si="109">$C$8-W75</f>
        <v>-0.8023470330986211</v>
      </c>
      <c r="X179" s="264">
        <f t="shared" si="109"/>
        <v>-0.80234713333333407</v>
      </c>
      <c r="Y179" s="264">
        <f t="shared" si="109"/>
        <v>-0.80234713333333407</v>
      </c>
      <c r="Z179" s="264">
        <f t="shared" si="109"/>
        <v>-0.80234713333333407</v>
      </c>
      <c r="AA179" s="264">
        <f t="shared" si="109"/>
        <v>-0.80234713333333407</v>
      </c>
      <c r="AB179" s="264">
        <f t="shared" si="109"/>
        <v>-0.80234713333333407</v>
      </c>
      <c r="AC179" s="264">
        <f t="shared" si="109"/>
        <v>-0.8023471333333323</v>
      </c>
      <c r="AD179" s="264">
        <f t="shared" si="109"/>
        <v>-0.80234713333333407</v>
      </c>
      <c r="AE179" s="264">
        <f t="shared" si="109"/>
        <v>-0.80234713333333407</v>
      </c>
      <c r="AF179" s="264">
        <f t="shared" si="109"/>
        <v>-0.80234713333333407</v>
      </c>
      <c r="AG179" s="264">
        <f t="shared" si="109"/>
        <v>-0.80234713333333407</v>
      </c>
      <c r="AH179" s="264">
        <f t="shared" si="109"/>
        <v>-0.80234713333333407</v>
      </c>
      <c r="AI179" s="264">
        <f t="shared" si="109"/>
        <v>-0.80234713333333407</v>
      </c>
      <c r="AJ179" s="264">
        <f t="shared" si="109"/>
        <v>-0.80234713333333407</v>
      </c>
      <c r="AK179" s="264">
        <f t="shared" si="109"/>
        <v>-0.80234713333333407</v>
      </c>
      <c r="AL179" s="264">
        <f t="shared" si="109"/>
        <v>-0.80234713333333407</v>
      </c>
      <c r="AM179" s="264">
        <f t="shared" si="109"/>
        <v>-0.80234713333333407</v>
      </c>
      <c r="AN179" s="264">
        <f t="shared" si="109"/>
        <v>-0.80234713333333407</v>
      </c>
      <c r="AO179" s="264">
        <f t="shared" si="109"/>
        <v>-0.80234713333333407</v>
      </c>
      <c r="AP179" s="264">
        <f t="shared" si="109"/>
        <v>-0.80234713333333407</v>
      </c>
      <c r="AQ179" s="264">
        <f t="shared" si="109"/>
        <v>-0.80234713333333407</v>
      </c>
      <c r="AR179" s="264">
        <f t="shared" si="109"/>
        <v>-0.80234713333333407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88.687905946458329</v>
      </c>
      <c r="M180" s="263">
        <f t="shared" ref="M180:AQ180" si="110">IF((L180+(M74-L74)*M179)&gt;100,100,L180+(M74-L74)*M179)</f>
        <v>87.648966813125</v>
      </c>
      <c r="N180" s="263">
        <f t="shared" si="110"/>
        <v>86.610027679791671</v>
      </c>
      <c r="O180" s="263">
        <f t="shared" si="110"/>
        <v>86.610027679791671</v>
      </c>
      <c r="P180" s="263">
        <f t="shared" si="110"/>
        <v>85.686288658832254</v>
      </c>
      <c r="Q180" s="263">
        <f t="shared" si="110"/>
        <v>84.762549525498926</v>
      </c>
      <c r="R180" s="263">
        <f t="shared" si="110"/>
        <v>84.762549525498926</v>
      </c>
      <c r="S180" s="263">
        <f t="shared" si="110"/>
        <v>83.838810504539509</v>
      </c>
      <c r="T180" s="263">
        <f t="shared" si="110"/>
        <v>82.915071371206182</v>
      </c>
      <c r="U180" s="263">
        <f t="shared" si="110"/>
        <v>81.991332237872854</v>
      </c>
      <c r="V180" s="263">
        <f t="shared" si="110"/>
        <v>81.991332237872854</v>
      </c>
      <c r="W180" s="263">
        <f t="shared" si="110"/>
        <v>81.188985204774227</v>
      </c>
      <c r="X180" s="263">
        <f t="shared" si="110"/>
        <v>80.386638071440899</v>
      </c>
      <c r="Y180" s="263">
        <f t="shared" si="110"/>
        <v>79.584290938107571</v>
      </c>
      <c r="Z180" s="263">
        <f t="shared" si="110"/>
        <v>78.781943804774244</v>
      </c>
      <c r="AA180" s="263">
        <f t="shared" si="110"/>
        <v>77.979596671440916</v>
      </c>
      <c r="AB180" s="263">
        <f t="shared" si="110"/>
        <v>77.177249538107588</v>
      </c>
      <c r="AC180" s="263">
        <f t="shared" si="110"/>
        <v>76.374902404774261</v>
      </c>
      <c r="AD180" s="263">
        <f t="shared" si="110"/>
        <v>75.572555271440933</v>
      </c>
      <c r="AE180" s="263">
        <f t="shared" si="110"/>
        <v>74.770208138107606</v>
      </c>
      <c r="AF180" s="263">
        <f t="shared" si="110"/>
        <v>73.967861004774278</v>
      </c>
      <c r="AG180" s="263">
        <f t="shared" si="110"/>
        <v>73.16551387144095</v>
      </c>
      <c r="AH180" s="263">
        <f t="shared" si="110"/>
        <v>72.363166738107623</v>
      </c>
      <c r="AI180" s="263">
        <f t="shared" si="110"/>
        <v>71.560819604774295</v>
      </c>
      <c r="AJ180" s="263">
        <f t="shared" si="110"/>
        <v>70.758472471440967</v>
      </c>
      <c r="AK180" s="263">
        <f t="shared" si="110"/>
        <v>69.95612533810764</v>
      </c>
      <c r="AL180" s="263">
        <f t="shared" si="110"/>
        <v>69.153778204774312</v>
      </c>
      <c r="AM180" s="263">
        <f t="shared" si="110"/>
        <v>68.351431071440985</v>
      </c>
      <c r="AN180" s="263">
        <f t="shared" si="110"/>
        <v>67.549083938107657</v>
      </c>
      <c r="AO180" s="263">
        <f t="shared" si="110"/>
        <v>66.746736804774329</v>
      </c>
      <c r="AP180" s="263">
        <f t="shared" si="110"/>
        <v>65.944389671441002</v>
      </c>
      <c r="AQ180" s="263">
        <f t="shared" si="110"/>
        <v>65.142042538107674</v>
      </c>
      <c r="AR180" s="263">
        <f>IF((AQ180+(AR74-AQ74)*AR179)&gt;100,100,AQ180+(AR74-AQ74)*AR179)</f>
        <v>64.339695404774346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87.479083666666668</v>
      </c>
      <c r="M181" s="274">
        <f t="shared" ref="M181:AR181" si="111">L181-M178</f>
        <v>85.414185111111109</v>
      </c>
      <c r="N181" s="274">
        <f t="shared" si="111"/>
        <v>83.349286555555551</v>
      </c>
      <c r="O181" s="274">
        <f t="shared" si="111"/>
        <v>83.349286555555551</v>
      </c>
      <c r="P181" s="274">
        <f t="shared" si="111"/>
        <v>81.476388187289857</v>
      </c>
      <c r="Q181" s="274">
        <f t="shared" si="111"/>
        <v>79.603489631734305</v>
      </c>
      <c r="R181" s="274">
        <f t="shared" si="111"/>
        <v>79.603489631734305</v>
      </c>
      <c r="S181" s="274">
        <f t="shared" si="111"/>
        <v>77.730591263468611</v>
      </c>
      <c r="T181" s="274">
        <f t="shared" si="111"/>
        <v>75.85769270791306</v>
      </c>
      <c r="U181" s="274">
        <f t="shared" si="111"/>
        <v>73.984794152357509</v>
      </c>
      <c r="V181" s="274">
        <f t="shared" si="111"/>
        <v>73.984794152357509</v>
      </c>
      <c r="W181" s="274">
        <f t="shared" si="111"/>
        <v>72.314215763859806</v>
      </c>
      <c r="X181" s="274">
        <f t="shared" si="111"/>
        <v>70.643637208304256</v>
      </c>
      <c r="Y181" s="274">
        <f t="shared" si="111"/>
        <v>68.973058652748705</v>
      </c>
      <c r="Z181" s="274">
        <f t="shared" si="111"/>
        <v>67.302480097193154</v>
      </c>
      <c r="AA181" s="274">
        <f t="shared" si="111"/>
        <v>65.631901541637603</v>
      </c>
      <c r="AB181" s="274">
        <f t="shared" si="111"/>
        <v>63.961322986082045</v>
      </c>
      <c r="AC181" s="274">
        <f t="shared" si="111"/>
        <v>62.290744430526495</v>
      </c>
      <c r="AD181" s="274">
        <f t="shared" si="111"/>
        <v>60.620165874970937</v>
      </c>
      <c r="AE181" s="274">
        <f t="shared" si="111"/>
        <v>58.949587319415379</v>
      </c>
      <c r="AF181" s="274">
        <f t="shared" si="111"/>
        <v>57.279008763859821</v>
      </c>
      <c r="AG181" s="274">
        <f t="shared" si="111"/>
        <v>55.608430208304263</v>
      </c>
      <c r="AH181" s="274">
        <f t="shared" si="111"/>
        <v>53.937851652748705</v>
      </c>
      <c r="AI181" s="274">
        <f t="shared" si="111"/>
        <v>52.267273097193147</v>
      </c>
      <c r="AJ181" s="274">
        <f t="shared" si="111"/>
        <v>50.596694541637589</v>
      </c>
      <c r="AK181" s="274">
        <f t="shared" si="111"/>
        <v>48.926115986082031</v>
      </c>
      <c r="AL181" s="274">
        <f t="shared" si="111"/>
        <v>47.255537430526473</v>
      </c>
      <c r="AM181" s="274">
        <f t="shared" si="111"/>
        <v>45.584958874970916</v>
      </c>
      <c r="AN181" s="274">
        <f t="shared" si="111"/>
        <v>43.914380319415358</v>
      </c>
      <c r="AO181" s="274">
        <f t="shared" si="111"/>
        <v>42.2438017638598</v>
      </c>
      <c r="AP181" s="274">
        <f t="shared" si="111"/>
        <v>40.573223208304242</v>
      </c>
      <c r="AQ181" s="274">
        <f t="shared" si="111"/>
        <v>38.902644652748684</v>
      </c>
      <c r="AR181" s="274">
        <f t="shared" si="111"/>
        <v>37.232066097193126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0.18715855555555558</v>
      </c>
      <c r="M183" s="266">
        <f t="shared" ref="M183:BX183" si="112">M84*100/$C$5</f>
        <v>0.13160300000000005</v>
      </c>
      <c r="N183" s="266">
        <f t="shared" si="112"/>
        <v>0.13160300000000005</v>
      </c>
      <c r="O183" s="266"/>
      <c r="P183" s="266">
        <f t="shared" si="112"/>
        <v>0.13160298683970006</v>
      </c>
      <c r="Q183" s="266">
        <f t="shared" si="112"/>
        <v>0.13160300000000005</v>
      </c>
      <c r="R183" s="266"/>
      <c r="S183" s="266">
        <f t="shared" si="112"/>
        <v>0.13160298683969998</v>
      </c>
      <c r="T183" s="266">
        <f t="shared" si="112"/>
        <v>0.13160299999999997</v>
      </c>
      <c r="U183" s="266">
        <f>U84*100/$C$5</f>
        <v>0.13160299999999997</v>
      </c>
      <c r="V183" s="266"/>
      <c r="W183" s="266">
        <f t="shared" si="112"/>
        <v>0.13160298683970006</v>
      </c>
      <c r="X183" s="266">
        <f t="shared" si="112"/>
        <v>0.13160299999999997</v>
      </c>
      <c r="Y183" s="266">
        <f t="shared" si="112"/>
        <v>0.10280300000000002</v>
      </c>
      <c r="Z183" s="266">
        <f t="shared" si="112"/>
        <v>0.10280300000000002</v>
      </c>
      <c r="AA183" s="266">
        <f t="shared" si="112"/>
        <v>0.1028030000000002</v>
      </c>
      <c r="AB183" s="266">
        <f t="shared" si="112"/>
        <v>0.1028030000000002</v>
      </c>
      <c r="AC183" s="266">
        <f t="shared" si="112"/>
        <v>0.1028030000000002</v>
      </c>
      <c r="AD183" s="266">
        <f t="shared" si="112"/>
        <v>0.1028030000000002</v>
      </c>
      <c r="AE183" s="266">
        <f t="shared" si="112"/>
        <v>0.1028030000000002</v>
      </c>
      <c r="AF183" s="266">
        <f t="shared" si="112"/>
        <v>0.1028030000000002</v>
      </c>
      <c r="AG183" s="266">
        <f t="shared" si="112"/>
        <v>0.1028030000000002</v>
      </c>
      <c r="AH183" s="266">
        <f t="shared" si="112"/>
        <v>0.1028030000000002</v>
      </c>
      <c r="AI183" s="266">
        <f t="shared" si="112"/>
        <v>0.1028030000000002</v>
      </c>
      <c r="AJ183" s="266">
        <f t="shared" si="112"/>
        <v>0.1028030000000002</v>
      </c>
      <c r="AK183" s="266">
        <f t="shared" si="112"/>
        <v>0.1028030000000002</v>
      </c>
      <c r="AL183" s="266">
        <f t="shared" si="112"/>
        <v>0.1028030000000002</v>
      </c>
      <c r="AM183" s="266">
        <f t="shared" si="112"/>
        <v>0.1028030000000002</v>
      </c>
      <c r="AN183" s="266">
        <f t="shared" si="112"/>
        <v>0.1028030000000002</v>
      </c>
      <c r="AO183" s="266">
        <f t="shared" si="112"/>
        <v>0.1028030000000002</v>
      </c>
      <c r="AP183" s="266">
        <f t="shared" si="112"/>
        <v>0.1028030000000002</v>
      </c>
      <c r="AQ183" s="266">
        <f t="shared" si="112"/>
        <v>0.1028030000000002</v>
      </c>
      <c r="AR183" s="266">
        <f t="shared" si="112"/>
        <v>0.1028030000000002</v>
      </c>
      <c r="AS183" s="266">
        <f t="shared" si="112"/>
        <v>0.1028030000000002</v>
      </c>
      <c r="AT183" s="266">
        <f t="shared" si="112"/>
        <v>0.1028030000000002</v>
      </c>
      <c r="AU183" s="266">
        <f t="shared" si="112"/>
        <v>0.1028030000000002</v>
      </c>
      <c r="AV183" s="266">
        <f t="shared" si="112"/>
        <v>0.1028030000000002</v>
      </c>
      <c r="AW183" s="266">
        <f t="shared" si="112"/>
        <v>0.1028030000000002</v>
      </c>
      <c r="AX183" s="266">
        <f t="shared" si="112"/>
        <v>0.1028030000000002</v>
      </c>
      <c r="AY183" s="266">
        <f t="shared" si="112"/>
        <v>0.1028030000000002</v>
      </c>
      <c r="AZ183" s="266">
        <f t="shared" si="112"/>
        <v>0.1028030000000002</v>
      </c>
      <c r="BA183" s="266">
        <f t="shared" si="112"/>
        <v>0.1028030000000002</v>
      </c>
      <c r="BB183" s="266">
        <f t="shared" si="112"/>
        <v>0.1028030000000002</v>
      </c>
      <c r="BC183" s="266">
        <f t="shared" si="112"/>
        <v>0.1028030000000002</v>
      </c>
      <c r="BD183" s="266">
        <f t="shared" si="112"/>
        <v>0.1028030000000002</v>
      </c>
      <c r="BE183" s="266">
        <f t="shared" si="112"/>
        <v>0.1028030000000002</v>
      </c>
      <c r="BF183" s="266">
        <f t="shared" si="112"/>
        <v>0.1028030000000002</v>
      </c>
      <c r="BG183" s="266">
        <f t="shared" si="112"/>
        <v>0.1028030000000002</v>
      </c>
      <c r="BH183" s="266">
        <f t="shared" si="112"/>
        <v>0.1028030000000002</v>
      </c>
      <c r="BI183" s="266">
        <f t="shared" si="112"/>
        <v>0.1028030000000002</v>
      </c>
      <c r="BJ183" s="266">
        <f t="shared" si="112"/>
        <v>0.1028030000000002</v>
      </c>
      <c r="BK183" s="266">
        <f t="shared" si="112"/>
        <v>0.1028030000000002</v>
      </c>
      <c r="BL183" s="266">
        <f t="shared" si="112"/>
        <v>0.1028030000000002</v>
      </c>
      <c r="BM183" s="266">
        <f t="shared" si="112"/>
        <v>0.1028030000000002</v>
      </c>
      <c r="BN183" s="266">
        <f t="shared" si="112"/>
        <v>0.1028030000000002</v>
      </c>
      <c r="BO183" s="266">
        <f t="shared" si="112"/>
        <v>0.1028030000000002</v>
      </c>
      <c r="BP183" s="266">
        <f t="shared" si="112"/>
        <v>0.1028030000000002</v>
      </c>
      <c r="BQ183" s="266">
        <f t="shared" si="112"/>
        <v>0.1028030000000002</v>
      </c>
      <c r="BR183" s="266">
        <f t="shared" si="112"/>
        <v>0.1028030000000002</v>
      </c>
      <c r="BS183" s="266">
        <f t="shared" si="112"/>
        <v>0.1028030000000002</v>
      </c>
      <c r="BT183" s="266">
        <f t="shared" si="112"/>
        <v>0.1028030000000002</v>
      </c>
      <c r="BU183" s="266">
        <f t="shared" si="112"/>
        <v>0.1028030000000002</v>
      </c>
      <c r="BV183" s="266">
        <f t="shared" si="112"/>
        <v>0.1028030000000002</v>
      </c>
      <c r="BW183" s="266">
        <f t="shared" si="112"/>
        <v>0.1028030000000002</v>
      </c>
      <c r="BX183" s="266">
        <f t="shared" si="112"/>
        <v>0.1028030000000002</v>
      </c>
      <c r="BY183" s="266">
        <f t="shared" ref="BY183:CZ183" si="113">BY84*100/$C$5</f>
        <v>0.10280299999999946</v>
      </c>
      <c r="BZ183" s="266">
        <f t="shared" si="113"/>
        <v>0.10280299999999946</v>
      </c>
      <c r="CA183" s="266">
        <f t="shared" si="113"/>
        <v>0.10280299999999946</v>
      </c>
      <c r="CB183" s="266">
        <f t="shared" si="113"/>
        <v>0.10280299999999946</v>
      </c>
      <c r="CC183" s="266">
        <f t="shared" si="113"/>
        <v>0.10280299999999946</v>
      </c>
      <c r="CD183" s="266">
        <f t="shared" si="113"/>
        <v>0.10280299999999946</v>
      </c>
      <c r="CE183" s="266">
        <f t="shared" si="113"/>
        <v>0.10280299999999946</v>
      </c>
      <c r="CF183" s="266">
        <f t="shared" si="113"/>
        <v>0.10280299999999946</v>
      </c>
      <c r="CG183" s="266">
        <f t="shared" si="113"/>
        <v>0.10280299999999946</v>
      </c>
      <c r="CH183" s="266">
        <f t="shared" si="113"/>
        <v>0.10280299999999946</v>
      </c>
      <c r="CI183" s="266">
        <f t="shared" si="113"/>
        <v>0.10280299999999946</v>
      </c>
      <c r="CJ183" s="266">
        <f t="shared" si="113"/>
        <v>0.10280299999999946</v>
      </c>
      <c r="CK183" s="266">
        <f t="shared" si="113"/>
        <v>0.10280299999999946</v>
      </c>
      <c r="CL183" s="266">
        <f t="shared" si="113"/>
        <v>0.10280299999999946</v>
      </c>
      <c r="CM183" s="266">
        <f t="shared" si="113"/>
        <v>0.10280299999999946</v>
      </c>
      <c r="CN183" s="266">
        <f t="shared" si="113"/>
        <v>0.10280299999999946</v>
      </c>
      <c r="CO183" s="266">
        <f t="shared" si="113"/>
        <v>0.10280299999999946</v>
      </c>
      <c r="CP183" s="266">
        <f t="shared" si="113"/>
        <v>0.10280299999999946</v>
      </c>
      <c r="CQ183" s="266">
        <f t="shared" si="113"/>
        <v>0.10280299999999946</v>
      </c>
      <c r="CR183" s="266">
        <f t="shared" si="113"/>
        <v>0.10280299999999946</v>
      </c>
      <c r="CS183" s="266">
        <f t="shared" si="113"/>
        <v>0.10280299999999946</v>
      </c>
      <c r="CT183" s="266">
        <f t="shared" si="113"/>
        <v>0.10280299999999946</v>
      </c>
      <c r="CU183" s="266">
        <f t="shared" si="113"/>
        <v>0.10280299999999946</v>
      </c>
      <c r="CV183" s="266">
        <f t="shared" si="113"/>
        <v>0.10280299999999946</v>
      </c>
      <c r="CW183" s="266">
        <f t="shared" si="113"/>
        <v>0.10280299999999946</v>
      </c>
      <c r="CX183" s="266">
        <f t="shared" si="113"/>
        <v>0.10280299999999946</v>
      </c>
      <c r="CY183" s="266">
        <f t="shared" si="113"/>
        <v>0.10280299999999946</v>
      </c>
      <c r="CZ183" s="272">
        <f t="shared" si="113"/>
        <v>0.10280299999999946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8.7704866666666659E-2</v>
      </c>
      <c r="M184" s="264">
        <f>$C$8-M84</f>
        <v>0.12103819999999998</v>
      </c>
      <c r="N184" s="264">
        <f>$C$8-N84</f>
        <v>0.12103819999999998</v>
      </c>
      <c r="O184" s="264"/>
      <c r="P184" s="264">
        <f>$C$8-P84</f>
        <v>0.12103820789617997</v>
      </c>
      <c r="Q184" s="264">
        <f>$C$8-Q84</f>
        <v>0.12103819999999998</v>
      </c>
      <c r="R184" s="264"/>
      <c r="S184" s="264">
        <f>$C$8-S84</f>
        <v>0.12103820789618003</v>
      </c>
      <c r="T184" s="264">
        <f>$C$8-T84</f>
        <v>0.12103820000000004</v>
      </c>
      <c r="U184" s="264">
        <f>$C$8-U84</f>
        <v>0.12103820000000004</v>
      </c>
      <c r="V184" s="264"/>
      <c r="W184" s="264">
        <f t="shared" ref="W184:CH184" si="114">$C$8-W84</f>
        <v>0.12103820789617997</v>
      </c>
      <c r="X184" s="264">
        <f t="shared" si="114"/>
        <v>0.12103820000000004</v>
      </c>
      <c r="Y184" s="264">
        <f t="shared" si="114"/>
        <v>0.1383182</v>
      </c>
      <c r="Z184" s="264">
        <f t="shared" si="114"/>
        <v>0.1383182</v>
      </c>
      <c r="AA184" s="264">
        <f t="shared" si="114"/>
        <v>0.13831819999999989</v>
      </c>
      <c r="AB184" s="264">
        <f t="shared" si="114"/>
        <v>0.13831819999999989</v>
      </c>
      <c r="AC184" s="264">
        <f t="shared" si="114"/>
        <v>0.13831819999999989</v>
      </c>
      <c r="AD184" s="264">
        <f t="shared" si="114"/>
        <v>0.13831819999999989</v>
      </c>
      <c r="AE184" s="264">
        <f t="shared" si="114"/>
        <v>0.13831819999999989</v>
      </c>
      <c r="AF184" s="264">
        <f t="shared" si="114"/>
        <v>0.13831819999999989</v>
      </c>
      <c r="AG184" s="264">
        <f t="shared" si="114"/>
        <v>0.13831819999999989</v>
      </c>
      <c r="AH184" s="264">
        <f t="shared" si="114"/>
        <v>0.13831819999999989</v>
      </c>
      <c r="AI184" s="264">
        <f t="shared" si="114"/>
        <v>0.13831819999999989</v>
      </c>
      <c r="AJ184" s="264">
        <f t="shared" si="114"/>
        <v>0.13831819999999989</v>
      </c>
      <c r="AK184" s="264">
        <f t="shared" si="114"/>
        <v>0.13831819999999989</v>
      </c>
      <c r="AL184" s="264">
        <f t="shared" si="114"/>
        <v>0.13831819999999989</v>
      </c>
      <c r="AM184" s="264">
        <f t="shared" si="114"/>
        <v>0.13831819999999989</v>
      </c>
      <c r="AN184" s="264">
        <f t="shared" si="114"/>
        <v>0.13831819999999989</v>
      </c>
      <c r="AO184" s="264">
        <f t="shared" si="114"/>
        <v>0.13831819999999989</v>
      </c>
      <c r="AP184" s="264">
        <f t="shared" si="114"/>
        <v>0.13831819999999989</v>
      </c>
      <c r="AQ184" s="264">
        <f t="shared" si="114"/>
        <v>0.13831819999999989</v>
      </c>
      <c r="AR184" s="264">
        <f t="shared" si="114"/>
        <v>0.13831819999999989</v>
      </c>
      <c r="AS184" s="264">
        <f t="shared" si="114"/>
        <v>0.13831819999999989</v>
      </c>
      <c r="AT184" s="264">
        <f t="shared" si="114"/>
        <v>0.13831819999999989</v>
      </c>
      <c r="AU184" s="264">
        <f t="shared" si="114"/>
        <v>0.13831819999999989</v>
      </c>
      <c r="AV184" s="264">
        <f t="shared" si="114"/>
        <v>0.13831819999999989</v>
      </c>
      <c r="AW184" s="264">
        <f t="shared" si="114"/>
        <v>0.13831819999999989</v>
      </c>
      <c r="AX184" s="264">
        <f t="shared" si="114"/>
        <v>0.13831819999999989</v>
      </c>
      <c r="AY184" s="264">
        <f t="shared" si="114"/>
        <v>0.13831819999999989</v>
      </c>
      <c r="AZ184" s="264">
        <f t="shared" si="114"/>
        <v>0.13831819999999989</v>
      </c>
      <c r="BA184" s="264">
        <f t="shared" si="114"/>
        <v>0.13831819999999989</v>
      </c>
      <c r="BB184" s="264">
        <f t="shared" si="114"/>
        <v>0.13831819999999989</v>
      </c>
      <c r="BC184" s="264">
        <f t="shared" si="114"/>
        <v>0.13831819999999989</v>
      </c>
      <c r="BD184" s="264">
        <f t="shared" si="114"/>
        <v>0.13831819999999989</v>
      </c>
      <c r="BE184" s="264">
        <f t="shared" si="114"/>
        <v>0.13831819999999989</v>
      </c>
      <c r="BF184" s="264">
        <f t="shared" si="114"/>
        <v>0.13831819999999989</v>
      </c>
      <c r="BG184" s="264">
        <f t="shared" si="114"/>
        <v>0.13831819999999989</v>
      </c>
      <c r="BH184" s="264">
        <f t="shared" si="114"/>
        <v>0.13831819999999989</v>
      </c>
      <c r="BI184" s="264">
        <f t="shared" si="114"/>
        <v>0.13831819999999989</v>
      </c>
      <c r="BJ184" s="264">
        <f t="shared" si="114"/>
        <v>0.13831819999999989</v>
      </c>
      <c r="BK184" s="264">
        <f t="shared" si="114"/>
        <v>0.13831819999999989</v>
      </c>
      <c r="BL184" s="264">
        <f t="shared" si="114"/>
        <v>0.13831819999999989</v>
      </c>
      <c r="BM184" s="264">
        <f t="shared" si="114"/>
        <v>0.13831819999999989</v>
      </c>
      <c r="BN184" s="264">
        <f t="shared" si="114"/>
        <v>0.13831819999999989</v>
      </c>
      <c r="BO184" s="264">
        <f t="shared" si="114"/>
        <v>0.13831819999999989</v>
      </c>
      <c r="BP184" s="264">
        <f t="shared" si="114"/>
        <v>0.13831819999999989</v>
      </c>
      <c r="BQ184" s="264">
        <f t="shared" si="114"/>
        <v>0.13831819999999989</v>
      </c>
      <c r="BR184" s="264">
        <f t="shared" si="114"/>
        <v>0.13831819999999989</v>
      </c>
      <c r="BS184" s="264">
        <f t="shared" si="114"/>
        <v>0.13831819999999989</v>
      </c>
      <c r="BT184" s="264">
        <f t="shared" si="114"/>
        <v>0.13831819999999989</v>
      </c>
      <c r="BU184" s="264">
        <f t="shared" si="114"/>
        <v>0.13831819999999989</v>
      </c>
      <c r="BV184" s="264">
        <f t="shared" si="114"/>
        <v>0.13831819999999989</v>
      </c>
      <c r="BW184" s="264">
        <f t="shared" si="114"/>
        <v>0.13831819999999989</v>
      </c>
      <c r="BX184" s="264">
        <f t="shared" si="114"/>
        <v>0.13831819999999989</v>
      </c>
      <c r="BY184" s="264">
        <f t="shared" si="114"/>
        <v>0.13831820000000034</v>
      </c>
      <c r="BZ184" s="264">
        <f t="shared" si="114"/>
        <v>0.13831820000000034</v>
      </c>
      <c r="CA184" s="264">
        <f t="shared" si="114"/>
        <v>0.13831820000000034</v>
      </c>
      <c r="CB184" s="264">
        <f t="shared" si="114"/>
        <v>0.13831820000000034</v>
      </c>
      <c r="CC184" s="264">
        <f t="shared" si="114"/>
        <v>0.13831820000000034</v>
      </c>
      <c r="CD184" s="264">
        <f t="shared" si="114"/>
        <v>0.13831820000000034</v>
      </c>
      <c r="CE184" s="264">
        <f t="shared" si="114"/>
        <v>0.13831820000000034</v>
      </c>
      <c r="CF184" s="264">
        <f t="shared" si="114"/>
        <v>0.13831820000000034</v>
      </c>
      <c r="CG184" s="264">
        <f t="shared" si="114"/>
        <v>0.13831820000000034</v>
      </c>
      <c r="CH184" s="264">
        <f t="shared" si="114"/>
        <v>0.13831820000000034</v>
      </c>
      <c r="CI184" s="264">
        <f t="shared" ref="CI184:CZ184" si="115">$C$8-CI84</f>
        <v>0.13831820000000034</v>
      </c>
      <c r="CJ184" s="264">
        <f t="shared" si="115"/>
        <v>0.13831820000000034</v>
      </c>
      <c r="CK184" s="264">
        <f t="shared" si="115"/>
        <v>0.13831820000000034</v>
      </c>
      <c r="CL184" s="264">
        <f t="shared" si="115"/>
        <v>0.13831820000000034</v>
      </c>
      <c r="CM184" s="264">
        <f t="shared" si="115"/>
        <v>0.13831820000000034</v>
      </c>
      <c r="CN184" s="264">
        <f t="shared" si="115"/>
        <v>0.13831820000000034</v>
      </c>
      <c r="CO184" s="264">
        <f t="shared" si="115"/>
        <v>0.13831820000000034</v>
      </c>
      <c r="CP184" s="264">
        <f t="shared" si="115"/>
        <v>0.13831820000000034</v>
      </c>
      <c r="CQ184" s="264">
        <f t="shared" si="115"/>
        <v>0.13831820000000034</v>
      </c>
      <c r="CR184" s="264">
        <f t="shared" si="115"/>
        <v>0.13831820000000034</v>
      </c>
      <c r="CS184" s="264">
        <f t="shared" si="115"/>
        <v>0.13831820000000034</v>
      </c>
      <c r="CT184" s="264">
        <f t="shared" si="115"/>
        <v>0.13831820000000034</v>
      </c>
      <c r="CU184" s="264">
        <f t="shared" si="115"/>
        <v>0.13831820000000034</v>
      </c>
      <c r="CV184" s="264">
        <f t="shared" si="115"/>
        <v>0.13831820000000034</v>
      </c>
      <c r="CW184" s="264">
        <f t="shared" si="115"/>
        <v>0.13831820000000034</v>
      </c>
      <c r="CX184" s="264">
        <f t="shared" si="115"/>
        <v>0.13831820000000034</v>
      </c>
      <c r="CY184" s="264">
        <f t="shared" si="115"/>
        <v>0.13831820000000034</v>
      </c>
      <c r="CZ184" s="273">
        <f t="shared" si="115"/>
        <v>0.13831820000000034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90.058469911111118</v>
      </c>
      <c r="M185" s="263">
        <f>IF((L185+(M83-F83)*M184)&gt;95,95,L185+(M83-L83)*M184)</f>
        <v>90.179508111111119</v>
      </c>
      <c r="N185" s="263">
        <f>IF((M185+(N83-G83)*N184)&gt;95,95,M185+(N83-M83)*N184)</f>
        <v>90.30054631111112</v>
      </c>
      <c r="O185" s="263">
        <f>IF((N185+(O83-H83)*O184)&gt;95,95,N185+(O83-N83)*O184)</f>
        <v>90.30054631111112</v>
      </c>
      <c r="P185" s="263">
        <f>IF((O185+(P83-I83)*P184)&gt;95,95,O185+(P83-O83)*P184)</f>
        <v>90.421584506903486</v>
      </c>
      <c r="Q185" s="263">
        <f t="shared" ref="Q185:CB185" si="116">IF((P185+(Q83-J83)*Q184)&gt;95,95,P185+(Q83-P83)*Q184)</f>
        <v>90.542622706903487</v>
      </c>
      <c r="R185" s="263">
        <f t="shared" si="116"/>
        <v>90.542622706903487</v>
      </c>
      <c r="S185" s="263">
        <f t="shared" si="116"/>
        <v>90.663660902695852</v>
      </c>
      <c r="T185" s="263">
        <f t="shared" si="116"/>
        <v>90.784699102695853</v>
      </c>
      <c r="U185" s="263">
        <f t="shared" si="116"/>
        <v>90.905737302695854</v>
      </c>
      <c r="V185" s="263">
        <f t="shared" si="116"/>
        <v>90.905737302695854</v>
      </c>
      <c r="W185" s="263">
        <f t="shared" si="116"/>
        <v>91.02677549848822</v>
      </c>
      <c r="X185" s="263">
        <f t="shared" si="116"/>
        <v>91.147813698488221</v>
      </c>
      <c r="Y185" s="263">
        <f t="shared" si="116"/>
        <v>91.286131898488222</v>
      </c>
      <c r="Z185" s="263">
        <f t="shared" si="116"/>
        <v>91.424450098488222</v>
      </c>
      <c r="AA185" s="263">
        <f t="shared" si="116"/>
        <v>91.562768298488223</v>
      </c>
      <c r="AB185" s="263">
        <f t="shared" si="116"/>
        <v>91.701086498488223</v>
      </c>
      <c r="AC185" s="263">
        <f t="shared" si="116"/>
        <v>91.839404698488224</v>
      </c>
      <c r="AD185" s="263">
        <f t="shared" si="116"/>
        <v>91.977722898488224</v>
      </c>
      <c r="AE185" s="263">
        <f t="shared" si="116"/>
        <v>92.116041098488225</v>
      </c>
      <c r="AF185" s="263">
        <f t="shared" si="116"/>
        <v>92.254359298488225</v>
      </c>
      <c r="AG185" s="263">
        <f t="shared" si="116"/>
        <v>92.392677498488226</v>
      </c>
      <c r="AH185" s="263">
        <f t="shared" si="116"/>
        <v>92.530995698488226</v>
      </c>
      <c r="AI185" s="263">
        <f t="shared" si="116"/>
        <v>92.669313898488227</v>
      </c>
      <c r="AJ185" s="263">
        <f t="shared" si="116"/>
        <v>92.807632098488227</v>
      </c>
      <c r="AK185" s="263">
        <f t="shared" si="116"/>
        <v>92.945950298488228</v>
      </c>
      <c r="AL185" s="263">
        <f t="shared" si="116"/>
        <v>93.084268498488228</v>
      </c>
      <c r="AM185" s="263">
        <f t="shared" si="116"/>
        <v>93.222586698488229</v>
      </c>
      <c r="AN185" s="263">
        <f t="shared" si="116"/>
        <v>93.360904898488229</v>
      </c>
      <c r="AO185" s="263">
        <f t="shared" si="116"/>
        <v>93.49922309848823</v>
      </c>
      <c r="AP185" s="263">
        <f t="shared" si="116"/>
        <v>93.63754129848823</v>
      </c>
      <c r="AQ185" s="263">
        <f t="shared" si="116"/>
        <v>93.775859498488231</v>
      </c>
      <c r="AR185" s="263">
        <f t="shared" si="116"/>
        <v>93.914177698488231</v>
      </c>
      <c r="AS185" s="263">
        <f t="shared" si="116"/>
        <v>94.052495898488232</v>
      </c>
      <c r="AT185" s="263">
        <f t="shared" si="116"/>
        <v>95</v>
      </c>
      <c r="AU185" s="263">
        <f t="shared" si="116"/>
        <v>95</v>
      </c>
      <c r="AV185" s="263">
        <f t="shared" si="116"/>
        <v>95</v>
      </c>
      <c r="AW185" s="263">
        <f t="shared" si="116"/>
        <v>95</v>
      </c>
      <c r="AX185" s="263">
        <f t="shared" si="116"/>
        <v>95</v>
      </c>
      <c r="AY185" s="263">
        <f t="shared" si="116"/>
        <v>95</v>
      </c>
      <c r="AZ185" s="263">
        <f t="shared" si="116"/>
        <v>95</v>
      </c>
      <c r="BA185" s="263">
        <f t="shared" si="116"/>
        <v>95</v>
      </c>
      <c r="BB185" s="263">
        <f t="shared" si="116"/>
        <v>95</v>
      </c>
      <c r="BC185" s="263">
        <f t="shared" si="116"/>
        <v>95</v>
      </c>
      <c r="BD185" s="263">
        <f t="shared" si="116"/>
        <v>95</v>
      </c>
      <c r="BE185" s="263">
        <f t="shared" si="116"/>
        <v>95</v>
      </c>
      <c r="BF185" s="263">
        <f t="shared" si="116"/>
        <v>95</v>
      </c>
      <c r="BG185" s="263">
        <f t="shared" si="116"/>
        <v>95</v>
      </c>
      <c r="BH185" s="263">
        <f t="shared" si="116"/>
        <v>95</v>
      </c>
      <c r="BI185" s="263">
        <f t="shared" si="116"/>
        <v>95</v>
      </c>
      <c r="BJ185" s="263">
        <f t="shared" si="116"/>
        <v>95</v>
      </c>
      <c r="BK185" s="263">
        <f t="shared" si="116"/>
        <v>95</v>
      </c>
      <c r="BL185" s="263">
        <f t="shared" si="116"/>
        <v>95</v>
      </c>
      <c r="BM185" s="263">
        <f t="shared" si="116"/>
        <v>95</v>
      </c>
      <c r="BN185" s="263">
        <f t="shared" si="116"/>
        <v>95</v>
      </c>
      <c r="BO185" s="263">
        <f t="shared" si="116"/>
        <v>95</v>
      </c>
      <c r="BP185" s="263">
        <f t="shared" si="116"/>
        <v>95</v>
      </c>
      <c r="BQ185" s="263">
        <f t="shared" si="116"/>
        <v>95</v>
      </c>
      <c r="BR185" s="263">
        <f t="shared" si="116"/>
        <v>95</v>
      </c>
      <c r="BS185" s="263">
        <f t="shared" si="116"/>
        <v>95</v>
      </c>
      <c r="BT185" s="263">
        <f t="shared" si="116"/>
        <v>95</v>
      </c>
      <c r="BU185" s="263">
        <f t="shared" si="116"/>
        <v>95</v>
      </c>
      <c r="BV185" s="263">
        <f t="shared" si="116"/>
        <v>95</v>
      </c>
      <c r="BW185" s="263">
        <f t="shared" si="116"/>
        <v>95</v>
      </c>
      <c r="BX185" s="263">
        <f t="shared" si="116"/>
        <v>95</v>
      </c>
      <c r="BY185" s="263">
        <f t="shared" si="116"/>
        <v>95</v>
      </c>
      <c r="BZ185" s="263">
        <f t="shared" si="116"/>
        <v>95</v>
      </c>
      <c r="CA185" s="263">
        <f t="shared" si="116"/>
        <v>95</v>
      </c>
      <c r="CB185" s="263">
        <f t="shared" si="116"/>
        <v>95</v>
      </c>
      <c r="CC185" s="263">
        <f t="shared" ref="CC185:CZ185" si="117">IF((CB185+(CC83-BV83)*CC184)&gt;95,95,CB185+(CC83-CB83)*CC184)</f>
        <v>95</v>
      </c>
      <c r="CD185" s="263">
        <f t="shared" si="117"/>
        <v>95</v>
      </c>
      <c r="CE185" s="263">
        <f t="shared" si="117"/>
        <v>95</v>
      </c>
      <c r="CF185" s="263">
        <f t="shared" si="117"/>
        <v>95</v>
      </c>
      <c r="CG185" s="263">
        <f t="shared" si="117"/>
        <v>95</v>
      </c>
      <c r="CH185" s="263">
        <f t="shared" si="117"/>
        <v>95</v>
      </c>
      <c r="CI185" s="263">
        <f t="shared" si="117"/>
        <v>95</v>
      </c>
      <c r="CJ185" s="263">
        <f t="shared" si="117"/>
        <v>95</v>
      </c>
      <c r="CK185" s="263">
        <f t="shared" si="117"/>
        <v>95</v>
      </c>
      <c r="CL185" s="263">
        <f t="shared" si="117"/>
        <v>95</v>
      </c>
      <c r="CM185" s="263">
        <f t="shared" si="117"/>
        <v>95</v>
      </c>
      <c r="CN185" s="263">
        <f t="shared" si="117"/>
        <v>95</v>
      </c>
      <c r="CO185" s="263">
        <f t="shared" si="117"/>
        <v>95</v>
      </c>
      <c r="CP185" s="263">
        <f t="shared" si="117"/>
        <v>95</v>
      </c>
      <c r="CQ185" s="263">
        <f t="shared" si="117"/>
        <v>95</v>
      </c>
      <c r="CR185" s="263">
        <f t="shared" si="117"/>
        <v>95</v>
      </c>
      <c r="CS185" s="263">
        <f t="shared" si="117"/>
        <v>95</v>
      </c>
      <c r="CT185" s="263">
        <f t="shared" si="117"/>
        <v>95</v>
      </c>
      <c r="CU185" s="263">
        <f t="shared" si="117"/>
        <v>95</v>
      </c>
      <c r="CV185" s="263">
        <f t="shared" si="117"/>
        <v>95</v>
      </c>
      <c r="CW185" s="263">
        <f t="shared" si="117"/>
        <v>95</v>
      </c>
      <c r="CX185" s="263">
        <f t="shared" si="117"/>
        <v>95</v>
      </c>
      <c r="CY185" s="263">
        <f t="shared" si="117"/>
        <v>95</v>
      </c>
      <c r="CZ185" s="263">
        <f t="shared" si="117"/>
        <v>95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89.812841444444445</v>
      </c>
      <c r="M186" s="274">
        <f>L186-M183</f>
        <v>89.681238444444446</v>
      </c>
      <c r="N186" s="274">
        <f t="shared" ref="N186:BY186" si="118">M186-N183</f>
        <v>89.549635444444448</v>
      </c>
      <c r="O186" s="274">
        <f t="shared" si="118"/>
        <v>89.549635444444448</v>
      </c>
      <c r="P186" s="274">
        <f t="shared" si="118"/>
        <v>89.418032457604752</v>
      </c>
      <c r="Q186" s="274">
        <f t="shared" si="118"/>
        <v>89.286429457604754</v>
      </c>
      <c r="R186" s="274">
        <f t="shared" si="118"/>
        <v>89.286429457604754</v>
      </c>
      <c r="S186" s="274">
        <f t="shared" si="118"/>
        <v>89.154826470765059</v>
      </c>
      <c r="T186" s="274">
        <f t="shared" si="118"/>
        <v>89.02322347076506</v>
      </c>
      <c r="U186" s="274">
        <f t="shared" si="118"/>
        <v>88.891620470765062</v>
      </c>
      <c r="V186" s="274">
        <f t="shared" si="118"/>
        <v>88.891620470765062</v>
      </c>
      <c r="W186" s="274">
        <f t="shared" si="118"/>
        <v>88.760017483925367</v>
      </c>
      <c r="X186" s="274">
        <f t="shared" si="118"/>
        <v>88.628414483925368</v>
      </c>
      <c r="Y186" s="274">
        <f t="shared" si="118"/>
        <v>88.525611483925374</v>
      </c>
      <c r="Z186" s="274">
        <f t="shared" si="118"/>
        <v>88.42280848392538</v>
      </c>
      <c r="AA186" s="274">
        <f t="shared" si="118"/>
        <v>88.320005483925385</v>
      </c>
      <c r="AB186" s="274">
        <f t="shared" si="118"/>
        <v>88.217202483925391</v>
      </c>
      <c r="AC186" s="274">
        <f t="shared" si="118"/>
        <v>88.114399483925396</v>
      </c>
      <c r="AD186" s="274">
        <f t="shared" si="118"/>
        <v>88.011596483925402</v>
      </c>
      <c r="AE186" s="274">
        <f t="shared" si="118"/>
        <v>87.908793483925407</v>
      </c>
      <c r="AF186" s="274">
        <f t="shared" si="118"/>
        <v>87.805990483925413</v>
      </c>
      <c r="AG186" s="274">
        <f t="shared" si="118"/>
        <v>87.703187483925419</v>
      </c>
      <c r="AH186" s="274">
        <f t="shared" si="118"/>
        <v>87.600384483925424</v>
      </c>
      <c r="AI186" s="274">
        <f t="shared" si="118"/>
        <v>87.49758148392543</v>
      </c>
      <c r="AJ186" s="274">
        <f t="shared" si="118"/>
        <v>87.394778483925435</v>
      </c>
      <c r="AK186" s="274">
        <f t="shared" si="118"/>
        <v>87.291975483925441</v>
      </c>
      <c r="AL186" s="274">
        <f t="shared" si="118"/>
        <v>87.189172483925446</v>
      </c>
      <c r="AM186" s="274">
        <f t="shared" si="118"/>
        <v>87.086369483925452</v>
      </c>
      <c r="AN186" s="274">
        <f t="shared" si="118"/>
        <v>86.983566483925458</v>
      </c>
      <c r="AO186" s="274">
        <f t="shared" si="118"/>
        <v>86.880763483925463</v>
      </c>
      <c r="AP186" s="274">
        <f t="shared" si="118"/>
        <v>86.777960483925469</v>
      </c>
      <c r="AQ186" s="274">
        <f t="shared" si="118"/>
        <v>86.675157483925474</v>
      </c>
      <c r="AR186" s="274">
        <f t="shared" si="118"/>
        <v>86.57235448392548</v>
      </c>
      <c r="AS186" s="274">
        <f t="shared" si="118"/>
        <v>86.469551483925486</v>
      </c>
      <c r="AT186" s="274">
        <f t="shared" si="118"/>
        <v>86.366748483925491</v>
      </c>
      <c r="AU186" s="274">
        <f t="shared" si="118"/>
        <v>86.263945483925497</v>
      </c>
      <c r="AV186" s="274">
        <f t="shared" si="118"/>
        <v>86.161142483925502</v>
      </c>
      <c r="AW186" s="274">
        <f t="shared" si="118"/>
        <v>86.058339483925508</v>
      </c>
      <c r="AX186" s="274">
        <f t="shared" si="118"/>
        <v>85.955536483925513</v>
      </c>
      <c r="AY186" s="274">
        <f t="shared" si="118"/>
        <v>85.852733483925519</v>
      </c>
      <c r="AZ186" s="274">
        <f t="shared" si="118"/>
        <v>85.749930483925525</v>
      </c>
      <c r="BA186" s="274">
        <f t="shared" si="118"/>
        <v>85.64712748392553</v>
      </c>
      <c r="BB186" s="274">
        <f t="shared" si="118"/>
        <v>85.544324483925536</v>
      </c>
      <c r="BC186" s="274">
        <f t="shared" si="118"/>
        <v>85.441521483925541</v>
      </c>
      <c r="BD186" s="274">
        <f t="shared" si="118"/>
        <v>85.338718483925547</v>
      </c>
      <c r="BE186" s="274">
        <f t="shared" si="118"/>
        <v>85.235915483925552</v>
      </c>
      <c r="BF186" s="274">
        <f t="shared" si="118"/>
        <v>85.133112483925558</v>
      </c>
      <c r="BG186" s="274">
        <f t="shared" si="118"/>
        <v>85.030309483925564</v>
      </c>
      <c r="BH186" s="274">
        <f t="shared" si="118"/>
        <v>84.927506483925569</v>
      </c>
      <c r="BI186" s="274">
        <f t="shared" si="118"/>
        <v>84.824703483925575</v>
      </c>
      <c r="BJ186" s="274">
        <f t="shared" si="118"/>
        <v>84.72190048392558</v>
      </c>
      <c r="BK186" s="274">
        <f t="shared" si="118"/>
        <v>84.619097483925586</v>
      </c>
      <c r="BL186" s="274">
        <f t="shared" si="118"/>
        <v>84.516294483925591</v>
      </c>
      <c r="BM186" s="274">
        <f t="shared" si="118"/>
        <v>84.413491483925597</v>
      </c>
      <c r="BN186" s="274">
        <f t="shared" si="118"/>
        <v>84.310688483925603</v>
      </c>
      <c r="BO186" s="274">
        <f t="shared" si="118"/>
        <v>84.207885483925608</v>
      </c>
      <c r="BP186" s="274">
        <f t="shared" si="118"/>
        <v>84.105082483925614</v>
      </c>
      <c r="BQ186" s="274">
        <f t="shared" si="118"/>
        <v>84.002279483925619</v>
      </c>
      <c r="BR186" s="274">
        <f t="shared" si="118"/>
        <v>83.899476483925625</v>
      </c>
      <c r="BS186" s="274">
        <f t="shared" si="118"/>
        <v>83.79667348392563</v>
      </c>
      <c r="BT186" s="274">
        <f t="shared" si="118"/>
        <v>83.693870483925636</v>
      </c>
      <c r="BU186" s="274">
        <f t="shared" si="118"/>
        <v>83.591067483925642</v>
      </c>
      <c r="BV186" s="274">
        <f t="shared" si="118"/>
        <v>83.488264483925647</v>
      </c>
      <c r="BW186" s="274">
        <f t="shared" si="118"/>
        <v>83.385461483925653</v>
      </c>
      <c r="BX186" s="274">
        <f t="shared" si="118"/>
        <v>83.282658483925658</v>
      </c>
      <c r="BY186" s="274">
        <f t="shared" si="118"/>
        <v>83.179855483925664</v>
      </c>
      <c r="BZ186" s="274">
        <f t="shared" ref="BZ186:CZ186" si="119">BY186-BZ183</f>
        <v>83.077052483925669</v>
      </c>
      <c r="CA186" s="274">
        <f t="shared" si="119"/>
        <v>82.974249483925675</v>
      </c>
      <c r="CB186" s="274">
        <f t="shared" si="119"/>
        <v>82.871446483925681</v>
      </c>
      <c r="CC186" s="274">
        <f t="shared" si="119"/>
        <v>82.768643483925686</v>
      </c>
      <c r="CD186" s="274">
        <f t="shared" si="119"/>
        <v>82.665840483925692</v>
      </c>
      <c r="CE186" s="274">
        <f t="shared" si="119"/>
        <v>82.563037483925697</v>
      </c>
      <c r="CF186" s="274">
        <f t="shared" si="119"/>
        <v>82.460234483925703</v>
      </c>
      <c r="CG186" s="274">
        <f t="shared" si="119"/>
        <v>82.357431483925708</v>
      </c>
      <c r="CH186" s="274">
        <f t="shared" si="119"/>
        <v>82.254628483925714</v>
      </c>
      <c r="CI186" s="274">
        <f t="shared" si="119"/>
        <v>82.15182548392572</v>
      </c>
      <c r="CJ186" s="274">
        <f t="shared" si="119"/>
        <v>82.049022483925725</v>
      </c>
      <c r="CK186" s="274">
        <f t="shared" si="119"/>
        <v>81.946219483925731</v>
      </c>
      <c r="CL186" s="274">
        <f t="shared" si="119"/>
        <v>81.843416483925736</v>
      </c>
      <c r="CM186" s="274">
        <f t="shared" si="119"/>
        <v>81.740613483925742</v>
      </c>
      <c r="CN186" s="274">
        <f t="shared" si="119"/>
        <v>81.637810483925747</v>
      </c>
      <c r="CO186" s="274">
        <f t="shared" si="119"/>
        <v>81.535007483925753</v>
      </c>
      <c r="CP186" s="274">
        <f t="shared" si="119"/>
        <v>81.432204483925759</v>
      </c>
      <c r="CQ186" s="274">
        <f t="shared" si="119"/>
        <v>81.329401483925764</v>
      </c>
      <c r="CR186" s="274">
        <f t="shared" si="119"/>
        <v>81.22659848392577</v>
      </c>
      <c r="CS186" s="274">
        <f t="shared" si="119"/>
        <v>81.123795483925775</v>
      </c>
      <c r="CT186" s="274">
        <f t="shared" si="119"/>
        <v>81.020992483925781</v>
      </c>
      <c r="CU186" s="274">
        <f t="shared" si="119"/>
        <v>80.918189483925786</v>
      </c>
      <c r="CV186" s="274">
        <f t="shared" si="119"/>
        <v>80.815386483925792</v>
      </c>
      <c r="CW186" s="274">
        <f t="shared" si="119"/>
        <v>80.712583483925798</v>
      </c>
      <c r="CX186" s="274">
        <f t="shared" si="119"/>
        <v>80.609780483925803</v>
      </c>
      <c r="CY186" s="274">
        <f t="shared" si="119"/>
        <v>80.506977483925809</v>
      </c>
      <c r="CZ186" s="275">
        <f t="shared" si="119"/>
        <v>80.404174483925814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120">E$45</f>
        <v>0</v>
      </c>
      <c r="F213" s="291">
        <f t="shared" si="120"/>
        <v>6.1745257731481477E-2</v>
      </c>
      <c r="G213" s="291">
        <f t="shared" si="120"/>
        <v>9.5957182129629615E-2</v>
      </c>
      <c r="H213" s="291">
        <f t="shared" si="120"/>
        <v>0.19859295532407403</v>
      </c>
      <c r="I213" s="291">
        <f t="shared" si="120"/>
        <v>0.26701680412037032</v>
      </c>
      <c r="J213" s="291">
        <f t="shared" si="120"/>
        <v>0.3135821305555555</v>
      </c>
      <c r="K213" s="291">
        <f t="shared" si="120"/>
        <v>0.68259037777777776</v>
      </c>
      <c r="L213" s="161">
        <f>L$45</f>
        <v>1.5125497999999999</v>
      </c>
      <c r="M213" s="291">
        <f>M$45</f>
        <v>1.2389391333333335</v>
      </c>
      <c r="N213" s="291">
        <f t="shared" ref="N213:AR213" si="121">N$45</f>
        <v>1.2389391333333331</v>
      </c>
      <c r="O213" s="291">
        <f>O$45</f>
        <v>0</v>
      </c>
      <c r="P213" s="291">
        <f t="shared" si="121"/>
        <v>1.12373902095942</v>
      </c>
      <c r="Q213" s="291">
        <f t="shared" si="121"/>
        <v>1.1237391333333333</v>
      </c>
      <c r="R213" s="291">
        <f t="shared" si="121"/>
        <v>0</v>
      </c>
      <c r="S213" s="291">
        <f t="shared" si="121"/>
        <v>1.1237390209594196</v>
      </c>
      <c r="T213" s="291">
        <f t="shared" si="121"/>
        <v>1.1237391333333333</v>
      </c>
      <c r="U213" s="291">
        <f>U$45</f>
        <v>1.1237391333333342</v>
      </c>
      <c r="V213" s="291">
        <f t="shared" si="121"/>
        <v>0</v>
      </c>
      <c r="W213" s="291">
        <f t="shared" si="121"/>
        <v>1.0023470330986211</v>
      </c>
      <c r="X213" s="291">
        <f t="shared" si="121"/>
        <v>1.002347133333334</v>
      </c>
      <c r="Y213" s="291">
        <f t="shared" si="121"/>
        <v>1.002347133333334</v>
      </c>
      <c r="Z213" s="291">
        <f t="shared" si="121"/>
        <v>1.002347133333334</v>
      </c>
      <c r="AA213" s="291">
        <f t="shared" si="121"/>
        <v>1.002347133333334</v>
      </c>
      <c r="AB213" s="291">
        <f t="shared" si="121"/>
        <v>1.002347133333334</v>
      </c>
      <c r="AC213" s="291">
        <f t="shared" si="121"/>
        <v>1.0023471333333323</v>
      </c>
      <c r="AD213" s="291">
        <f t="shared" si="121"/>
        <v>1.002347133333334</v>
      </c>
      <c r="AE213" s="291">
        <f t="shared" si="121"/>
        <v>1.002347133333334</v>
      </c>
      <c r="AF213" s="291">
        <f t="shared" si="121"/>
        <v>1.002347133333334</v>
      </c>
      <c r="AG213" s="291">
        <f t="shared" si="121"/>
        <v>1.002347133333334</v>
      </c>
      <c r="AH213" s="291">
        <f t="shared" si="121"/>
        <v>1.002347133333334</v>
      </c>
      <c r="AI213" s="291">
        <f t="shared" si="121"/>
        <v>1.002347133333334</v>
      </c>
      <c r="AJ213" s="291">
        <f t="shared" si="121"/>
        <v>1.002347133333334</v>
      </c>
      <c r="AK213" s="291">
        <f t="shared" si="121"/>
        <v>1.002347133333334</v>
      </c>
      <c r="AL213" s="291">
        <f t="shared" si="121"/>
        <v>1.002347133333334</v>
      </c>
      <c r="AM213" s="291">
        <f t="shared" si="121"/>
        <v>1.002347133333334</v>
      </c>
      <c r="AN213" s="291">
        <f t="shared" si="121"/>
        <v>1.002347133333334</v>
      </c>
      <c r="AO213" s="291">
        <f t="shared" si="121"/>
        <v>1.002347133333334</v>
      </c>
      <c r="AP213" s="291">
        <f t="shared" si="121"/>
        <v>1.002347133333334</v>
      </c>
      <c r="AQ213" s="291">
        <f t="shared" si="121"/>
        <v>1.002347133333334</v>
      </c>
      <c r="AR213" s="291">
        <f t="shared" si="121"/>
        <v>1.002347133333334</v>
      </c>
      <c r="AS213" s="317">
        <f>SUM(L213:AR213)</f>
        <v>31.660760341684142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 t="str">
        <f>IF(OR($C$220=2,$C$220=2,$C$220=2)=TRUE,$G$225," ")</f>
        <v> </v>
      </c>
      <c r="N214" s="660" t="str">
        <f>IF(OR($C$220=3,$C$220=3,$C$220=3)=TRUE,$G$225," ")</f>
        <v> </v>
      </c>
      <c r="O214" s="661"/>
      <c r="P214" s="660" t="str">
        <f>IF(OR($C$220=2,$C$220=4,$C$220=4)=TRUE,$G$225," ")</f>
        <v> </v>
      </c>
      <c r="Q214" s="660" t="str">
        <f>IF(OR($C$220=5,$C$220=5,$C$220=5)=TRUE,$G$225," ")</f>
        <v> </v>
      </c>
      <c r="R214" s="661"/>
      <c r="S214" s="660" t="str">
        <f>IF(OR($C$220=2,$C$220=3,$C$220=6)=TRUE,$G$225," ")</f>
        <v> </v>
      </c>
      <c r="T214" s="660">
        <f>IF(OR($C$220=7,$C$220=7,$C$220=7)=TRUE,$G$225," ")</f>
        <v>15.942</v>
      </c>
      <c r="U214" s="660" t="str">
        <f>IF(OR($C$220=2,$C$220=4,$C$220=8)=TRUE,$G$225," ")</f>
        <v> </v>
      </c>
      <c r="V214" s="661"/>
      <c r="W214" s="660" t="str">
        <f>IF(OR($C$220=3,$C$220=9,$C$220=9)=TRUE,$G$225," ")</f>
        <v> </v>
      </c>
      <c r="X214" s="661" t="str">
        <f>IF(OR($C$220=2,$C$220=5,$C$220=$G$225)=TRUE,$G$225," ")</f>
        <v> </v>
      </c>
      <c r="Y214" s="661"/>
      <c r="Z214" s="660" t="str">
        <f>IF(OR($C$220=2,$C$220=4,$C$220=3,$C$220=6)=TRUE,$G$225," ")</f>
        <v> </v>
      </c>
      <c r="AA214" s="661"/>
      <c r="AB214" s="660">
        <f>IF(OR($C$220=2,$C$220=7,$C$220=7)=TRUE,$G$225," ")</f>
        <v>15.942</v>
      </c>
      <c r="AC214" s="660" t="str">
        <f>IF(OR($C$220=3,$C$220=5,$C$220=5)=TRUE,$G$225," ")</f>
        <v> </v>
      </c>
      <c r="AD214" s="660" t="str">
        <f>IF(OR($C$220=2,$C$220=4,$C$220=8)=TRUE,$G$225," ")</f>
        <v> </v>
      </c>
      <c r="AE214" s="661"/>
      <c r="AF214" s="660" t="str">
        <f>IF(OR($C$220=2,$C$220=3,$C$220=6,$C$220=9)=TRUE,$G$225," ")</f>
        <v> </v>
      </c>
      <c r="AG214" s="674"/>
      <c r="AH214" s="661" t="str">
        <f>IF(OR($C$220=2,$C$220=5,$C$220=4)=TRUE,$G$225," ")</f>
        <v> </v>
      </c>
      <c r="AI214" s="660">
        <f>IF(OR($C$220=3,$C$220=7,$C$220=7)=TRUE,$G$225," ")</f>
        <v>15.942</v>
      </c>
      <c r="AJ214" s="661" t="str">
        <f>IF(OR($C$220=2,$C$220=2,$C$220=2)=TRUE,$G$225," ")</f>
        <v> </v>
      </c>
      <c r="AK214" s="661"/>
      <c r="AL214" s="661" t="str">
        <f>IF(OR($C$220=2,$C$220=3,$C$220=4,$C$220=6,$C$220=8)=TRUE,$G$225," ")</f>
        <v> </v>
      </c>
      <c r="AM214" s="661" t="str">
        <f>IF(OR($C$220=5,$C$220=5,$C$220=5)=TRUE,$G$225," ")</f>
        <v> </v>
      </c>
      <c r="AN214" s="661" t="str">
        <f>IF(OR($C$220=2,$C$220=2,$C$220=2)=TRUE,$G$225," ")</f>
        <v> </v>
      </c>
      <c r="AO214" s="674" t="str">
        <f>IF(OR($C$220=3,$C$220=9,$C$220=9)=TRUE,$G$225," ")</f>
        <v> </v>
      </c>
      <c r="AP214" s="674">
        <f>IF(OR($C$220=2,$C$220=4,$C$220=7)=TRUE,$G$225," ")</f>
        <v>15.942</v>
      </c>
      <c r="AQ214" s="674"/>
      <c r="AR214" s="674" t="str">
        <f>IF(OR($C$220=2,$C$220=5,$C$220=3,$C$220=6)=TRUE,$G$225," ")</f>
        <v> </v>
      </c>
      <c r="AS214" s="657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 t="str">
        <f>IF(OR($C$220=2,$C$220=2,$C$220=2)=TRUE,$C$222," ")</f>
        <v> </v>
      </c>
      <c r="N215" s="660" t="str">
        <f>IF(OR($C$220=3,$C$220=3,$C$220=3)=TRUE,$C$222," ")</f>
        <v> </v>
      </c>
      <c r="O215" s="661"/>
      <c r="P215" s="660" t="str">
        <f>IF(OR($C$220=2,$C$220=4,$C$220=4)=TRUE,$C$222," ")</f>
        <v> </v>
      </c>
      <c r="Q215" s="660" t="str">
        <f>IF(OR($C$220=5,$C$220=5,$C$220=5)=TRUE,$C$222," ")</f>
        <v> </v>
      </c>
      <c r="R215" s="661"/>
      <c r="S215" s="660" t="str">
        <f>IF(OR($C$220=2,$C$220=3,$C$220=6)=TRUE,$C$222," ")</f>
        <v> </v>
      </c>
      <c r="T215" s="660">
        <f>IF(OR($C$220=7,$C$220=7,$C$220=7)=TRUE,$C$222," ")</f>
        <v>6</v>
      </c>
      <c r="U215" s="660" t="str">
        <f>IF(OR($C$220=2,$C$220=4,$C$220=8)=TRUE,$C$222," ")</f>
        <v> </v>
      </c>
      <c r="V215" s="661"/>
      <c r="W215" s="660" t="str">
        <f>IF(OR($C$220=3,$C$220=9,$C$220=9)=TRUE,$C$222," ")</f>
        <v> </v>
      </c>
      <c r="X215" s="660" t="str">
        <f>IF(OR($C$220=2,$C$220=5,$C$220=5)=TRUE,$C$222," ")</f>
        <v> </v>
      </c>
      <c r="Y215" s="662"/>
      <c r="Z215" s="660" t="str">
        <f>IF(OR($C$220=2,$C$220=4,$C$220=3,$C$220=6)=TRUE,$C$222," ")</f>
        <v> </v>
      </c>
      <c r="AA215" s="662"/>
      <c r="AB215" s="660">
        <f>IF(OR($C$220=2,$C$220=7,$C$220=7)=TRUE,$C$222," ")</f>
        <v>6</v>
      </c>
      <c r="AC215" s="660" t="str">
        <f>IF(OR($C$220=3,$C$220=5,$C$220=5)=TRUE,$C$222," ")</f>
        <v> </v>
      </c>
      <c r="AD215" s="660" t="str">
        <f>IF(OR($C$220=2,$C$220=4,$C$220=8)=TRUE,$C$222," ")</f>
        <v> </v>
      </c>
      <c r="AE215" s="662"/>
      <c r="AF215" s="660" t="str">
        <f>IF(OR($C$220=2,$C$220=3,$C$220=6,$C$220=9)=TRUE,$C$222," ")</f>
        <v> </v>
      </c>
      <c r="AG215" s="659"/>
      <c r="AH215" s="662" t="str">
        <f>IF(OR($C$220=2,$C$220=5,$C$220=4)=TRUE,$C$222," ")</f>
        <v> </v>
      </c>
      <c r="AI215" s="660">
        <f>IF(OR($C$220=3,$C$220=7,$C$220=7)=TRUE,$C$222," ")</f>
        <v>6</v>
      </c>
      <c r="AJ215" s="662" t="str">
        <f>IF(OR($C$220=2,$C$220=2,$C$220=2)=TRUE,$C$222," ")</f>
        <v> </v>
      </c>
      <c r="AK215" s="662"/>
      <c r="AL215" s="662" t="str">
        <f>IF(OR($C$220=2,$C$220=3,$C$220=4,$C$220=6,$C$220=8)=TRUE,$C$222," ")</f>
        <v> </v>
      </c>
      <c r="AM215" s="662" t="str">
        <f>IF(OR($C$220=5,$C$220=5,$C$220=5)=TRUE,$C$222," ")</f>
        <v> </v>
      </c>
      <c r="AN215" s="662" t="str">
        <f>IF(OR($C$220=2,$C$220=2,$C$220=2)=TRUE,$C$222," ")</f>
        <v> </v>
      </c>
      <c r="AO215" s="659" t="str">
        <f>IF(OR($C$220=3,$C$220=9,$C$220=9)=TRUE,$C$222," ")</f>
        <v> </v>
      </c>
      <c r="AP215" s="659">
        <f>IF(OR($C$220=2,$C$220=4,$C$220=7)=TRUE,$C$222," ")</f>
        <v>6</v>
      </c>
      <c r="AQ215" s="659"/>
      <c r="AR215" s="659" t="str">
        <f>IF(OR($C$220=2,$C$220=5,$C$220=3,$C$220=6)=TRUE,$C$222," ")</f>
        <v> </v>
      </c>
      <c r="AS215" s="657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2">L213*100/$C$5</f>
        <v>2.5209163333333331</v>
      </c>
      <c r="M216" s="295">
        <f t="shared" si="122"/>
        <v>2.0648985555555557</v>
      </c>
      <c r="N216" s="295">
        <f t="shared" si="122"/>
        <v>2.0648985555555552</v>
      </c>
      <c r="O216" s="295">
        <f t="shared" si="122"/>
        <v>0</v>
      </c>
      <c r="P216" s="295">
        <f t="shared" si="122"/>
        <v>1.8728983682657001</v>
      </c>
      <c r="Q216" s="295">
        <f t="shared" si="122"/>
        <v>1.8728985555555555</v>
      </c>
      <c r="R216" s="295">
        <f t="shared" si="122"/>
        <v>0</v>
      </c>
      <c r="S216" s="295">
        <f t="shared" si="122"/>
        <v>1.8728983682656992</v>
      </c>
      <c r="T216" s="295">
        <f t="shared" si="122"/>
        <v>1.8728985555555555</v>
      </c>
      <c r="U216" s="295">
        <f t="shared" si="122"/>
        <v>1.8728985555555571</v>
      </c>
      <c r="V216" s="295">
        <f t="shared" si="122"/>
        <v>0</v>
      </c>
      <c r="W216" s="295">
        <f t="shared" si="122"/>
        <v>1.6705783884977019</v>
      </c>
      <c r="X216" s="295">
        <f t="shared" si="122"/>
        <v>1.6705785555555568</v>
      </c>
      <c r="Y216" s="295">
        <f t="shared" si="122"/>
        <v>1.6705785555555568</v>
      </c>
      <c r="Z216" s="295">
        <f t="shared" si="122"/>
        <v>1.6705785555555568</v>
      </c>
      <c r="AA216" s="295">
        <f t="shared" si="122"/>
        <v>1.6705785555555568</v>
      </c>
      <c r="AB216" s="295">
        <f t="shared" si="122"/>
        <v>1.6705785555555568</v>
      </c>
      <c r="AC216" s="295">
        <f t="shared" si="122"/>
        <v>1.6705785555555537</v>
      </c>
      <c r="AD216" s="295">
        <f t="shared" si="122"/>
        <v>1.6705785555555568</v>
      </c>
      <c r="AE216" s="295">
        <f t="shared" si="122"/>
        <v>1.6705785555555568</v>
      </c>
      <c r="AF216" s="295">
        <f t="shared" si="122"/>
        <v>1.6705785555555568</v>
      </c>
      <c r="AG216" s="295">
        <f t="shared" si="122"/>
        <v>1.6705785555555568</v>
      </c>
      <c r="AH216" s="295">
        <f t="shared" si="122"/>
        <v>1.6705785555555568</v>
      </c>
      <c r="AI216" s="295">
        <f t="shared" si="122"/>
        <v>1.6705785555555568</v>
      </c>
      <c r="AJ216" s="295">
        <f t="shared" si="122"/>
        <v>1.6705785555555568</v>
      </c>
      <c r="AK216" s="295">
        <f t="shared" si="122"/>
        <v>1.6705785555555568</v>
      </c>
      <c r="AL216" s="295">
        <f t="shared" si="122"/>
        <v>1.6705785555555568</v>
      </c>
      <c r="AM216" s="295">
        <f t="shared" si="122"/>
        <v>1.6705785555555568</v>
      </c>
      <c r="AN216" s="295">
        <f t="shared" si="122"/>
        <v>1.6705785555555568</v>
      </c>
      <c r="AO216" s="295">
        <f t="shared" si="122"/>
        <v>1.6705785555555568</v>
      </c>
      <c r="AP216" s="295">
        <f t="shared" si="122"/>
        <v>1.6705785555555568</v>
      </c>
      <c r="AQ216" s="295">
        <f t="shared" si="122"/>
        <v>1.6705785555555568</v>
      </c>
      <c r="AR216" s="295">
        <f t="shared" si="122"/>
        <v>1.6705785555555568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89.479083666666668</v>
      </c>
      <c r="M217" s="295">
        <f t="shared" ref="M217:AR217" si="123">IF(M214=$G$225,90,IF((L217-M216)&lt;$I$222,$L$222,(L217-M216)))</f>
        <v>87.414185111111109</v>
      </c>
      <c r="N217" s="295">
        <f t="shared" si="123"/>
        <v>85.349286555555551</v>
      </c>
      <c r="O217" s="295">
        <f t="shared" si="123"/>
        <v>85.349286555555551</v>
      </c>
      <c r="P217" s="295">
        <f t="shared" si="123"/>
        <v>83.476388187289857</v>
      </c>
      <c r="Q217" s="295">
        <f t="shared" si="123"/>
        <v>81.603489631734305</v>
      </c>
      <c r="R217" s="295">
        <f t="shared" si="123"/>
        <v>81.603489631734305</v>
      </c>
      <c r="S217" s="295">
        <f t="shared" si="123"/>
        <v>90</v>
      </c>
      <c r="T217" s="295">
        <f t="shared" si="123"/>
        <v>90</v>
      </c>
      <c r="U217" s="295">
        <f t="shared" si="123"/>
        <v>88.127101444444449</v>
      </c>
      <c r="V217" s="295">
        <f t="shared" si="123"/>
        <v>88.127101444444449</v>
      </c>
      <c r="W217" s="295">
        <f t="shared" si="123"/>
        <v>86.456523055946747</v>
      </c>
      <c r="X217" s="295">
        <f t="shared" si="123"/>
        <v>84.785944500391196</v>
      </c>
      <c r="Y217" s="295">
        <f t="shared" si="123"/>
        <v>83.115365944835645</v>
      </c>
      <c r="Z217" s="295">
        <f t="shared" si="123"/>
        <v>81.444787389280094</v>
      </c>
      <c r="AA217" s="295">
        <f t="shared" si="123"/>
        <v>90</v>
      </c>
      <c r="AB217" s="295">
        <f t="shared" si="123"/>
        <v>90</v>
      </c>
      <c r="AC217" s="295">
        <f t="shared" si="123"/>
        <v>88.329421444444449</v>
      </c>
      <c r="AD217" s="295">
        <f t="shared" si="123"/>
        <v>86.658842888888898</v>
      </c>
      <c r="AE217" s="295">
        <f t="shared" si="123"/>
        <v>84.988264333333348</v>
      </c>
      <c r="AF217" s="295">
        <f t="shared" si="123"/>
        <v>83.317685777777797</v>
      </c>
      <c r="AG217" s="295">
        <f t="shared" si="123"/>
        <v>81.647107222222246</v>
      </c>
      <c r="AH217" s="295">
        <f t="shared" si="123"/>
        <v>90</v>
      </c>
      <c r="AI217" s="295">
        <f t="shared" si="123"/>
        <v>90</v>
      </c>
      <c r="AJ217" s="295">
        <f t="shared" si="123"/>
        <v>88.329421444444449</v>
      </c>
      <c r="AK217" s="295">
        <f t="shared" si="123"/>
        <v>86.658842888888898</v>
      </c>
      <c r="AL217" s="295">
        <f t="shared" si="123"/>
        <v>84.988264333333348</v>
      </c>
      <c r="AM217" s="295">
        <f t="shared" si="123"/>
        <v>83.317685777777797</v>
      </c>
      <c r="AN217" s="295">
        <f t="shared" si="123"/>
        <v>81.647107222222246</v>
      </c>
      <c r="AO217" s="295">
        <f t="shared" si="123"/>
        <v>90</v>
      </c>
      <c r="AP217" s="295">
        <f t="shared" si="123"/>
        <v>90</v>
      </c>
      <c r="AQ217" s="295">
        <f t="shared" si="123"/>
        <v>88.329421444444449</v>
      </c>
      <c r="AR217" s="295">
        <f t="shared" si="123"/>
        <v>86.658842888888898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4">IF((P217=100),(P217-O217)/100*$C$3+$E$92,0)</f>
        <v>0</v>
      </c>
      <c r="Q218" s="303">
        <f t="shared" si="124"/>
        <v>0</v>
      </c>
      <c r="R218" s="303">
        <f t="shared" si="124"/>
        <v>0</v>
      </c>
      <c r="S218" s="303">
        <f t="shared" si="124"/>
        <v>0</v>
      </c>
      <c r="T218" s="303">
        <f t="shared" si="124"/>
        <v>0</v>
      </c>
      <c r="U218" s="303">
        <f t="shared" si="124"/>
        <v>0</v>
      </c>
      <c r="V218" s="303">
        <f t="shared" si="124"/>
        <v>0</v>
      </c>
      <c r="W218" s="303">
        <f t="shared" si="124"/>
        <v>0</v>
      </c>
      <c r="X218" s="303">
        <f t="shared" si="124"/>
        <v>0</v>
      </c>
      <c r="Y218" s="303">
        <f t="shared" si="124"/>
        <v>0</v>
      </c>
      <c r="Z218" s="303">
        <f t="shared" si="124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5">IF((AD217=100),(AD217-AC217)/100*$C$3+$E$92,0)</f>
        <v>0</v>
      </c>
      <c r="AE218" s="303">
        <f t="shared" si="125"/>
        <v>0</v>
      </c>
      <c r="AF218" s="303">
        <f t="shared" si="125"/>
        <v>0</v>
      </c>
      <c r="AG218" s="303">
        <f t="shared" si="125"/>
        <v>0</v>
      </c>
      <c r="AH218" s="303">
        <f t="shared" si="125"/>
        <v>0</v>
      </c>
      <c r="AI218" s="303">
        <f t="shared" si="125"/>
        <v>0</v>
      </c>
      <c r="AJ218" s="303">
        <f>IF((AJ217=100),(AJ217-#REF!)/100*$C$3+$E$92,0)</f>
        <v>0</v>
      </c>
      <c r="AK218" s="303">
        <f t="shared" si="125"/>
        <v>0</v>
      </c>
      <c r="AL218" s="303">
        <f t="shared" si="125"/>
        <v>0</v>
      </c>
      <c r="AM218" s="303">
        <f t="shared" si="125"/>
        <v>0</v>
      </c>
      <c r="AN218" s="303">
        <f t="shared" si="125"/>
        <v>0</v>
      </c>
      <c r="AO218" s="303">
        <f t="shared" si="125"/>
        <v>0</v>
      </c>
      <c r="AP218" s="303">
        <f t="shared" si="125"/>
        <v>0</v>
      </c>
      <c r="AQ218" s="303">
        <f t="shared" si="125"/>
        <v>0</v>
      </c>
      <c r="AR218" s="303">
        <f t="shared" si="125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665">
        <v>7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666">
        <v>120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6</v>
      </c>
      <c r="E222" s="1078" t="s">
        <v>248</v>
      </c>
      <c r="F222" s="1079"/>
      <c r="G222" s="1079"/>
      <c r="H222" s="1080"/>
      <c r="I222" s="1106">
        <v>80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4">
      <c r="B224" s="565" t="s">
        <v>624</v>
      </c>
      <c r="C224" s="669">
        <f>(C222/C5)*100</f>
        <v>10</v>
      </c>
      <c r="D224" s="664"/>
      <c r="E224" s="264" t="s">
        <v>339</v>
      </c>
      <c r="F224" s="263" t="s">
        <v>340</v>
      </c>
      <c r="G224" s="316"/>
      <c r="H224" s="316" t="s">
        <v>182</v>
      </c>
      <c r="AG224" s="285"/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v>120</v>
      </c>
      <c r="G225" s="316">
        <f>E225*F225/60</f>
        <v>15.942</v>
      </c>
      <c r="H225" s="528">
        <f>G225+C222</f>
        <v>21.942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G226" s="655" t="s">
        <v>635</v>
      </c>
      <c r="AH226" s="300">
        <f>AS213</f>
        <v>31.660760341684142</v>
      </c>
      <c r="AI226" s="300">
        <f>AH226*14</f>
        <v>443.25064478357797</v>
      </c>
      <c r="AJ226" s="1104">
        <f>(AI226+AI227)</f>
        <v>1336.002644783578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63.768000000000001</v>
      </c>
      <c r="AI227" s="300">
        <f>AH227*14</f>
        <v>892.75199999999995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G228" s="655" t="s">
        <v>636</v>
      </c>
      <c r="AH228" s="300">
        <f>AH229*C222</f>
        <v>24</v>
      </c>
      <c r="AI228" s="300">
        <f>AH228*14</f>
        <v>336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AG229" s="672" t="s">
        <v>638</v>
      </c>
      <c r="AH229" s="673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 t="e">
        <f>L$48</f>
        <v>#REF!</v>
      </c>
      <c r="M238" s="291" t="e">
        <f t="shared" ref="M238:AQ238" si="126">M$48</f>
        <v>#REF!</v>
      </c>
      <c r="N238" s="291" t="e">
        <f t="shared" si="126"/>
        <v>#REF!</v>
      </c>
      <c r="O238" s="291">
        <f t="shared" si="126"/>
        <v>0</v>
      </c>
      <c r="P238" s="291" t="e">
        <f t="shared" si="126"/>
        <v>#REF!</v>
      </c>
      <c r="Q238" s="291" t="e">
        <f t="shared" si="126"/>
        <v>#REF!</v>
      </c>
      <c r="R238" s="291">
        <f t="shared" si="126"/>
        <v>0</v>
      </c>
      <c r="S238" s="291" t="e">
        <f t="shared" si="126"/>
        <v>#REF!</v>
      </c>
      <c r="T238" s="291" t="e">
        <f t="shared" si="126"/>
        <v>#REF!</v>
      </c>
      <c r="U238" s="291" t="e">
        <f t="shared" si="126"/>
        <v>#REF!</v>
      </c>
      <c r="V238" s="291">
        <f t="shared" si="126"/>
        <v>0</v>
      </c>
      <c r="W238" s="291" t="e">
        <f t="shared" si="126"/>
        <v>#REF!</v>
      </c>
      <c r="X238" s="291" t="e">
        <f t="shared" si="126"/>
        <v>#REF!</v>
      </c>
      <c r="Y238" s="291" t="e">
        <f t="shared" si="126"/>
        <v>#REF!</v>
      </c>
      <c r="Z238" s="291" t="e">
        <f t="shared" si="126"/>
        <v>#REF!</v>
      </c>
      <c r="AA238" s="291" t="e">
        <f t="shared" si="126"/>
        <v>#REF!</v>
      </c>
      <c r="AB238" s="291" t="e">
        <f t="shared" si="126"/>
        <v>#REF!</v>
      </c>
      <c r="AC238" s="291" t="e">
        <f t="shared" si="126"/>
        <v>#REF!</v>
      </c>
      <c r="AD238" s="291" t="e">
        <f t="shared" si="126"/>
        <v>#REF!</v>
      </c>
      <c r="AE238" s="291" t="e">
        <f t="shared" si="126"/>
        <v>#REF!</v>
      </c>
      <c r="AF238" s="291" t="e">
        <f t="shared" si="126"/>
        <v>#REF!</v>
      </c>
      <c r="AG238" s="291" t="e">
        <f t="shared" si="126"/>
        <v>#REF!</v>
      </c>
      <c r="AH238" s="291" t="e">
        <f>AH$48</f>
        <v>#REF!</v>
      </c>
      <c r="AI238" s="291" t="e">
        <f t="shared" si="126"/>
        <v>#REF!</v>
      </c>
      <c r="AJ238" s="291" t="e">
        <f t="shared" si="126"/>
        <v>#REF!</v>
      </c>
      <c r="AK238" s="291" t="e">
        <f t="shared" si="126"/>
        <v>#REF!</v>
      </c>
      <c r="AL238" s="291" t="e">
        <f t="shared" si="126"/>
        <v>#REF!</v>
      </c>
      <c r="AM238" s="291" t="e">
        <f t="shared" si="126"/>
        <v>#REF!</v>
      </c>
      <c r="AN238" s="291" t="e">
        <f t="shared" si="126"/>
        <v>#REF!</v>
      </c>
      <c r="AO238" s="291" t="e">
        <f t="shared" si="126"/>
        <v>#REF!</v>
      </c>
      <c r="AP238" s="291" t="e">
        <f t="shared" si="126"/>
        <v>#REF!</v>
      </c>
      <c r="AQ238" s="291" t="e">
        <f t="shared" si="126"/>
        <v>#REF!</v>
      </c>
      <c r="AR238" s="291" t="e">
        <f>AR$48</f>
        <v>#REF!</v>
      </c>
      <c r="AS238" s="317" t="e">
        <f>SUM(L238:AR238)</f>
        <v>#REF!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 t="str">
        <f>IF(OR($C$245=2,$C$245=2,$C$245=2)=TRUE,$G$250," ")</f>
        <v> </v>
      </c>
      <c r="N239" s="660" t="str">
        <f>IF(OR($C$245=3,$C$245=3,$C$245=3)=TRUE,$G$250," ")</f>
        <v> </v>
      </c>
      <c r="O239" s="661"/>
      <c r="P239" s="660" t="str">
        <f>IF(OR($C$245=2,$C$245=4,$C$245=4)=TRUE,$G$250," ")</f>
        <v> </v>
      </c>
      <c r="Q239" s="660" t="str">
        <f>IF(OR($C$245=5,$C$245=5,$C$245=5)=TRUE,$G$250," ")</f>
        <v> </v>
      </c>
      <c r="R239" s="661"/>
      <c r="S239" s="660" t="str">
        <f>IF(OR($C$245=2,$C$245=3,$C$245=6)=TRUE,$G$250," ")</f>
        <v> </v>
      </c>
      <c r="T239" s="660">
        <f>IF(OR($C$245=7,$C$245=7,$C$245=7)=TRUE,$G$250," ")</f>
        <v>15.942</v>
      </c>
      <c r="U239" s="660" t="str">
        <f>IF(OR($C$245=2,$C$245=4,$C$245=8)=TRUE,$G$250," ")</f>
        <v> </v>
      </c>
      <c r="V239" s="661"/>
      <c r="W239" s="660" t="str">
        <f>IF(OR($C$245=3,$C$245=9,$C$245=9)=TRUE,$G$250," ")</f>
        <v> </v>
      </c>
      <c r="X239" s="661" t="str">
        <f>IF(OR($C$245=2,$C$245=5,$C$245=$G$250)=TRUE,$G$250," ")</f>
        <v> </v>
      </c>
      <c r="Y239" s="662"/>
      <c r="Z239" s="660" t="str">
        <f>IF(OR($C$245=2,$C$245=4,$C$245=3,$C$245=6)=TRUE,$G$250," ")</f>
        <v> </v>
      </c>
      <c r="AA239" s="662"/>
      <c r="AB239" s="660">
        <f>IF(OR($C$245=2,$C$245=7,$C$245=7)=TRUE,$G$250," ")</f>
        <v>15.942</v>
      </c>
      <c r="AC239" s="660" t="str">
        <f>IF(OR($C$245=3,$C$245=5,$C$245=5)=TRUE,$G$250," ")</f>
        <v> </v>
      </c>
      <c r="AD239" s="660" t="str">
        <f>IF(OR($C$245=2,$C$245=4,$C$245=8)=TRUE,$G$250," ")</f>
        <v> </v>
      </c>
      <c r="AE239" s="662"/>
      <c r="AF239" s="660" t="str">
        <f>IF(OR($C$245=2,$C$245=3,$C$245=6,$C$245=9)=TRUE,$G$250," ")</f>
        <v> </v>
      </c>
      <c r="AG239" s="659"/>
      <c r="AH239" s="662" t="str">
        <f>IF(OR($C$245=2,$C$245=5,$C$245=4)=TRUE,$G$250," ")</f>
        <v> </v>
      </c>
      <c r="AI239" s="660">
        <f>IF(OR($C$245=3,$C$245=7,$C$245=7)=TRUE,$G$250," ")</f>
        <v>15.942</v>
      </c>
      <c r="AJ239" s="662" t="str">
        <f>IF(OR($C$245=2,$C$245=2,$C$245=2)=TRUE,$G$250," ")</f>
        <v> </v>
      </c>
      <c r="AK239" s="662"/>
      <c r="AL239" s="662" t="str">
        <f>IF(OR($C$245=2,$C$245=3,$C$245=4,$C$245=6,$C$245=8)=TRUE,$G$250," ")</f>
        <v> </v>
      </c>
      <c r="AM239" s="662" t="str">
        <f>IF(OR($C$245=5,$C$245=5,$C$245=5)=TRUE,$G$250," ")</f>
        <v> </v>
      </c>
      <c r="AN239" s="662" t="str">
        <f>IF(OR($C$245=2,$C$245=2,$C$245=2)=TRUE,$G$250," ")</f>
        <v> </v>
      </c>
      <c r="AO239" s="659" t="str">
        <f>IF(OR($C$245=3,$C$245=9,$C$245=9)=TRUE,$G$250," ")</f>
        <v> </v>
      </c>
      <c r="AP239" s="659">
        <f>IF(OR($C$245=2,$C$245=4,$C$245=7)=TRUE,$G$250," ")</f>
        <v>15.942</v>
      </c>
      <c r="AQ239" s="659"/>
      <c r="AR239" s="659" t="str">
        <f>IF(OR($C$245=2,$C$245=5,$C$245=3,$C$245=6)=TRUE,$G$250," ")</f>
        <v> </v>
      </c>
      <c r="AS239" s="657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 t="str">
        <f>IF(OR($C$245=2,$C$245=2,$C$245=2)=TRUE,$C$247," ")</f>
        <v> </v>
      </c>
      <c r="N240" s="660" t="str">
        <f>IF(OR($C$245=3,$C$245=3,$C$245=3)=TRUE,$C$247," ")</f>
        <v> </v>
      </c>
      <c r="O240" s="661"/>
      <c r="P240" s="660" t="str">
        <f>IF(OR($C$245=2,$C$245=4,$C$245=4)=TRUE,$C$247," ")</f>
        <v> </v>
      </c>
      <c r="Q240" s="660" t="str">
        <f>IF(OR($C$245=5,$C$245=5,$C$245=5)=TRUE,$C$247," ")</f>
        <v> </v>
      </c>
      <c r="R240" s="661"/>
      <c r="S240" s="660" t="str">
        <f>IF(OR($C$245=2,$C$245=3,$C$245=6)=TRUE,$C$247," ")</f>
        <v> </v>
      </c>
      <c r="T240" s="660">
        <f>IF(OR($C$245=7,$C$245=7,$C$245=7)=TRUE,$C$247," ")</f>
        <v>6</v>
      </c>
      <c r="U240" s="660" t="str">
        <f>IF(OR($C$245=2,$C$245=4,$C$245=8)=TRUE,$C$247," ")</f>
        <v> </v>
      </c>
      <c r="V240" s="661"/>
      <c r="W240" s="660" t="str">
        <f>IF(OR($C$245=3,$C$245=9,$C$245=9)=TRUE,$C$247," ")</f>
        <v> </v>
      </c>
      <c r="X240" s="660" t="str">
        <f>IF(OR($C$245=2,$C$245=5,$C$245=5)=TRUE,$C$247," ")</f>
        <v> </v>
      </c>
      <c r="Y240" s="662"/>
      <c r="Z240" s="660" t="str">
        <f>IF(OR($C$245=2,$C$245=4,$C$245=3,$C$245=6)=TRUE,$C$247," ")</f>
        <v> </v>
      </c>
      <c r="AA240" s="662"/>
      <c r="AB240" s="660">
        <f>IF(OR($C$245=2,$C$245=7,$C$245=7)=TRUE,$C$247," ")</f>
        <v>6</v>
      </c>
      <c r="AC240" s="660" t="str">
        <f>IF(OR($C$245=3,$C$245=5,$C$245=5)=TRUE,$C$247," ")</f>
        <v> </v>
      </c>
      <c r="AD240" s="660" t="str">
        <f>IF(OR($C$245=2,$C$245=4,$C$245=8)=TRUE,$C$247," ")</f>
        <v> </v>
      </c>
      <c r="AE240" s="662"/>
      <c r="AF240" s="660" t="str">
        <f>IF(OR($C$245=2,$C$245=3,$C$245=6,$C$245=9)=TRUE,$C$247," ")</f>
        <v> </v>
      </c>
      <c r="AG240" s="659"/>
      <c r="AH240" s="662" t="str">
        <f>IF(OR($C$245=2,$C$245=5,$C$245=4)=TRUE,$C$247," ")</f>
        <v> </v>
      </c>
      <c r="AI240" s="660">
        <f>IF(OR($C$245=3,$C$245=7,$C$245=7)=TRUE,$C$247," ")</f>
        <v>6</v>
      </c>
      <c r="AJ240" s="662" t="str">
        <f>IF(OR($C$245=2,$C$245=2,$C$245=2)=TRUE,$C$247," ")</f>
        <v> </v>
      </c>
      <c r="AK240" s="662"/>
      <c r="AL240" s="662" t="str">
        <f>IF(OR($C$245=2,$C$245=3,$C$245=4,$C$245=6,$C$245=8)=TRUE,$C$247," ")</f>
        <v> </v>
      </c>
      <c r="AM240" s="662" t="str">
        <f>IF(OR($C$245=5,$C$245=5,$C$245=5)=TRUE,$C$247," ")</f>
        <v> </v>
      </c>
      <c r="AN240" s="662" t="str">
        <f>IF(OR($C$245=2,$C$245=2,$C$245=2)=TRUE,$C$247," ")</f>
        <v> </v>
      </c>
      <c r="AO240" s="659" t="str">
        <f>IF(OR($C$245=3,$C$245=9,$C$245=9)=TRUE,$C$247," ")</f>
        <v> </v>
      </c>
      <c r="AP240" s="659">
        <f>IF(OR($C$245=2,$C$245=4,$C$245=7)=TRUE,$C$247," ")</f>
        <v>6</v>
      </c>
      <c r="AQ240" s="659"/>
      <c r="AR240" s="659" t="str">
        <f>IF(OR($C$245=2,$C$245=5,$C$245=3,$C$245=6)=TRUE,$C$247," ")</f>
        <v> </v>
      </c>
      <c r="AS240" s="657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 t="e">
        <f>L238*100/$C$5</f>
        <v>#REF!</v>
      </c>
      <c r="M241" s="295" t="e">
        <f>M238*100/$C$5</f>
        <v>#REF!</v>
      </c>
      <c r="N241" s="295" t="e">
        <f t="shared" ref="N241:AR241" si="127">N238*100/$C$5</f>
        <v>#REF!</v>
      </c>
      <c r="O241" s="295">
        <f t="shared" si="127"/>
        <v>0</v>
      </c>
      <c r="P241" s="295" t="e">
        <f t="shared" si="127"/>
        <v>#REF!</v>
      </c>
      <c r="Q241" s="295" t="e">
        <f t="shared" si="127"/>
        <v>#REF!</v>
      </c>
      <c r="R241" s="295">
        <f t="shared" si="127"/>
        <v>0</v>
      </c>
      <c r="S241" s="295" t="e">
        <f t="shared" si="127"/>
        <v>#REF!</v>
      </c>
      <c r="T241" s="295" t="e">
        <f t="shared" si="127"/>
        <v>#REF!</v>
      </c>
      <c r="U241" s="295" t="e">
        <f t="shared" si="127"/>
        <v>#REF!</v>
      </c>
      <c r="V241" s="295">
        <f t="shared" si="127"/>
        <v>0</v>
      </c>
      <c r="W241" s="295" t="e">
        <f t="shared" si="127"/>
        <v>#REF!</v>
      </c>
      <c r="X241" s="295" t="e">
        <f t="shared" si="127"/>
        <v>#REF!</v>
      </c>
      <c r="Y241" s="295" t="e">
        <f t="shared" si="127"/>
        <v>#REF!</v>
      </c>
      <c r="Z241" s="295" t="e">
        <f t="shared" si="127"/>
        <v>#REF!</v>
      </c>
      <c r="AA241" s="295" t="e">
        <f t="shared" si="127"/>
        <v>#REF!</v>
      </c>
      <c r="AB241" s="295" t="e">
        <f t="shared" si="127"/>
        <v>#REF!</v>
      </c>
      <c r="AC241" s="295" t="e">
        <f t="shared" si="127"/>
        <v>#REF!</v>
      </c>
      <c r="AD241" s="295" t="e">
        <f t="shared" si="127"/>
        <v>#REF!</v>
      </c>
      <c r="AE241" s="295" t="e">
        <f t="shared" si="127"/>
        <v>#REF!</v>
      </c>
      <c r="AF241" s="295" t="e">
        <f t="shared" si="127"/>
        <v>#REF!</v>
      </c>
      <c r="AG241" s="295" t="e">
        <f t="shared" si="127"/>
        <v>#REF!</v>
      </c>
      <c r="AH241" s="295" t="e">
        <f t="shared" si="127"/>
        <v>#REF!</v>
      </c>
      <c r="AI241" s="295" t="e">
        <f t="shared" si="127"/>
        <v>#REF!</v>
      </c>
      <c r="AJ241" s="295" t="e">
        <f t="shared" si="127"/>
        <v>#REF!</v>
      </c>
      <c r="AK241" s="295" t="e">
        <f t="shared" si="127"/>
        <v>#REF!</v>
      </c>
      <c r="AL241" s="295" t="e">
        <f t="shared" si="127"/>
        <v>#REF!</v>
      </c>
      <c r="AM241" s="295" t="e">
        <f t="shared" si="127"/>
        <v>#REF!</v>
      </c>
      <c r="AN241" s="295" t="e">
        <f t="shared" si="127"/>
        <v>#REF!</v>
      </c>
      <c r="AO241" s="295" t="e">
        <f t="shared" si="127"/>
        <v>#REF!</v>
      </c>
      <c r="AP241" s="295" t="e">
        <f t="shared" si="127"/>
        <v>#REF!</v>
      </c>
      <c r="AQ241" s="295" t="e">
        <f t="shared" si="127"/>
        <v>#REF!</v>
      </c>
      <c r="AR241" s="295" t="e">
        <f t="shared" si="127"/>
        <v>#REF!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 t="e">
        <f>IF(L239=$G$250,90,IF((K242-L241)&lt;$I$247,$L$247,(K242-L241)))</f>
        <v>#REF!</v>
      </c>
      <c r="M242" s="295" t="e">
        <f t="shared" ref="M242:AR242" si="128">IF(M239=$G$250,90,IF((L242-M241)&lt;$I$247,$L$247,(L242-M241)))</f>
        <v>#REF!</v>
      </c>
      <c r="N242" s="295" t="e">
        <f t="shared" si="128"/>
        <v>#REF!</v>
      </c>
      <c r="O242" s="295" t="e">
        <f t="shared" si="128"/>
        <v>#REF!</v>
      </c>
      <c r="P242" s="295" t="e">
        <f t="shared" si="128"/>
        <v>#REF!</v>
      </c>
      <c r="Q242" s="295" t="e">
        <f t="shared" si="128"/>
        <v>#REF!</v>
      </c>
      <c r="R242" s="295" t="e">
        <f t="shared" si="128"/>
        <v>#REF!</v>
      </c>
      <c r="S242" s="295" t="e">
        <f t="shared" si="128"/>
        <v>#REF!</v>
      </c>
      <c r="T242" s="295">
        <f t="shared" si="128"/>
        <v>90</v>
      </c>
      <c r="U242" s="295" t="e">
        <f t="shared" si="128"/>
        <v>#REF!</v>
      </c>
      <c r="V242" s="295" t="e">
        <f t="shared" si="128"/>
        <v>#REF!</v>
      </c>
      <c r="W242" s="295" t="e">
        <f t="shared" si="128"/>
        <v>#REF!</v>
      </c>
      <c r="X242" s="295" t="e">
        <f t="shared" si="128"/>
        <v>#REF!</v>
      </c>
      <c r="Y242" s="295" t="e">
        <f t="shared" si="128"/>
        <v>#REF!</v>
      </c>
      <c r="Z242" s="295" t="e">
        <f t="shared" si="128"/>
        <v>#REF!</v>
      </c>
      <c r="AA242" s="295" t="e">
        <f t="shared" si="128"/>
        <v>#REF!</v>
      </c>
      <c r="AB242" s="295">
        <f t="shared" si="128"/>
        <v>90</v>
      </c>
      <c r="AC242" s="295" t="e">
        <f t="shared" si="128"/>
        <v>#REF!</v>
      </c>
      <c r="AD242" s="295" t="e">
        <f t="shared" si="128"/>
        <v>#REF!</v>
      </c>
      <c r="AE242" s="295" t="e">
        <f t="shared" si="128"/>
        <v>#REF!</v>
      </c>
      <c r="AF242" s="295" t="e">
        <f t="shared" si="128"/>
        <v>#REF!</v>
      </c>
      <c r="AG242" s="295" t="e">
        <f t="shared" si="128"/>
        <v>#REF!</v>
      </c>
      <c r="AH242" s="295" t="e">
        <f t="shared" si="128"/>
        <v>#REF!</v>
      </c>
      <c r="AI242" s="295">
        <f t="shared" si="128"/>
        <v>90</v>
      </c>
      <c r="AJ242" s="295" t="e">
        <f t="shared" si="128"/>
        <v>#REF!</v>
      </c>
      <c r="AK242" s="295" t="e">
        <f t="shared" si="128"/>
        <v>#REF!</v>
      </c>
      <c r="AL242" s="295" t="e">
        <f t="shared" si="128"/>
        <v>#REF!</v>
      </c>
      <c r="AM242" s="295" t="e">
        <f t="shared" si="128"/>
        <v>#REF!</v>
      </c>
      <c r="AN242" s="295" t="e">
        <f t="shared" si="128"/>
        <v>#REF!</v>
      </c>
      <c r="AO242" s="295" t="e">
        <f t="shared" si="128"/>
        <v>#REF!</v>
      </c>
      <c r="AP242" s="295">
        <f t="shared" si="128"/>
        <v>90</v>
      </c>
      <c r="AQ242" s="295" t="e">
        <f t="shared" si="128"/>
        <v>#REF!</v>
      </c>
      <c r="AR242" s="295" t="e">
        <f t="shared" si="128"/>
        <v>#REF!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 t="e">
        <f>IF((L242=100),(L242-K242)/100*$C$3+$E$92,0)</f>
        <v>#REF!</v>
      </c>
      <c r="M243" s="303" t="e">
        <f>IF((M242=100),(M242-L242)/100*$C$3+$E$92,0)</f>
        <v>#REF!</v>
      </c>
      <c r="N243" s="303" t="e">
        <f>IF((N242=100),(N242-M242)/100*$C$3+$E$92,0)</f>
        <v>#REF!</v>
      </c>
      <c r="O243" s="303">
        <v>0</v>
      </c>
      <c r="P243" s="303" t="e">
        <f t="shared" ref="P243:Y243" si="129">IF((P242=100),(P242-O242)/100*$C$3+$E$92,0)</f>
        <v>#REF!</v>
      </c>
      <c r="Q243" s="303" t="e">
        <f t="shared" si="129"/>
        <v>#REF!</v>
      </c>
      <c r="R243" s="303" t="e">
        <f t="shared" si="129"/>
        <v>#REF!</v>
      </c>
      <c r="S243" s="303" t="e">
        <f t="shared" si="129"/>
        <v>#REF!</v>
      </c>
      <c r="T243" s="303">
        <f t="shared" si="129"/>
        <v>0</v>
      </c>
      <c r="U243" s="303" t="e">
        <f t="shared" si="129"/>
        <v>#REF!</v>
      </c>
      <c r="V243" s="303" t="e">
        <f t="shared" si="129"/>
        <v>#REF!</v>
      </c>
      <c r="W243" s="303" t="e">
        <f t="shared" si="129"/>
        <v>#REF!</v>
      </c>
      <c r="X243" s="303" t="e">
        <f t="shared" si="129"/>
        <v>#REF!</v>
      </c>
      <c r="Y243" s="303" t="e">
        <f t="shared" si="129"/>
        <v>#REF!</v>
      </c>
      <c r="Z243" s="303" t="e">
        <f>IF((Z242=100),(Z242-#REF!)/100*$C$3+$E$92,0)</f>
        <v>#REF!</v>
      </c>
      <c r="AA243" s="303" t="e">
        <f>IF((AA242=100),(AA242-Z242)/100*$C$3+$E$92,0)</f>
        <v>#REF!</v>
      </c>
      <c r="AB243" s="303">
        <f>IF((AB242=100),(AB242-AA242)/100*$C$3+$E$92,0)</f>
        <v>0</v>
      </c>
      <c r="AC243" s="303" t="e">
        <f>IF((Y242=100),(Y242-AB242)/100*$C$3+$E$92,0)</f>
        <v>#REF!</v>
      </c>
      <c r="AD243" s="303" t="e">
        <f>IF((AD242=100),(AD242-Y242)/100*$C$3+$E$92,0)</f>
        <v>#REF!</v>
      </c>
      <c r="AE243" s="303" t="e">
        <f>IF((AE242=100),(AE242-AD242)/100*$C$3+$E$92,0)</f>
        <v>#REF!</v>
      </c>
      <c r="AF243" s="303" t="e">
        <f>IF((AF242=100),(AF242-AE242)/100*$C$3+$E$92,0)</f>
        <v>#REF!</v>
      </c>
      <c r="AG243" s="303" t="e">
        <f>IF((AD242=100),(AD242-AF242)/100*$C$3+$E$92,0)</f>
        <v>#REF!</v>
      </c>
      <c r="AH243" s="303" t="e">
        <f>IF((AH242=100),(AH242-AD242)/100*$C$3+$E$92,0)</f>
        <v>#REF!</v>
      </c>
      <c r="AI243" s="303">
        <f t="shared" ref="AI243:AR243" si="130">IF((AI242=100),(AI242-AH242)/100*$C$3+$E$92,0)</f>
        <v>0</v>
      </c>
      <c r="AJ243" s="303" t="e">
        <f t="shared" si="130"/>
        <v>#REF!</v>
      </c>
      <c r="AK243" s="303" t="e">
        <f t="shared" si="130"/>
        <v>#REF!</v>
      </c>
      <c r="AL243" s="303" t="e">
        <f t="shared" si="130"/>
        <v>#REF!</v>
      </c>
      <c r="AM243" s="303" t="e">
        <f t="shared" si="130"/>
        <v>#REF!</v>
      </c>
      <c r="AN243" s="303" t="e">
        <f t="shared" si="130"/>
        <v>#REF!</v>
      </c>
      <c r="AO243" s="303" t="e">
        <f t="shared" si="130"/>
        <v>#REF!</v>
      </c>
      <c r="AP243" s="303">
        <f t="shared" si="130"/>
        <v>0</v>
      </c>
      <c r="AQ243" s="303" t="e">
        <f t="shared" si="130"/>
        <v>#REF!</v>
      </c>
      <c r="AR243" s="303" t="e">
        <f t="shared" si="130"/>
        <v>#REF!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634</v>
      </c>
      <c r="C245" s="665">
        <v>7</v>
      </c>
      <c r="E245" s="1075" t="s">
        <v>249</v>
      </c>
      <c r="F245" s="1076"/>
      <c r="G245" s="1076"/>
      <c r="H245" s="1076"/>
      <c r="I245" s="1076"/>
      <c r="J245" s="1076"/>
      <c r="K245" s="1077"/>
    </row>
    <row r="246" spans="1:116" ht="13.5" thickBot="1" x14ac:dyDescent="0.35">
      <c r="B246" s="79" t="s">
        <v>199</v>
      </c>
      <c r="C246" s="666">
        <v>120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</row>
    <row r="247" spans="1:116" ht="13.5" thickBot="1" x14ac:dyDescent="0.35">
      <c r="B247" s="76" t="s">
        <v>203</v>
      </c>
      <c r="C247" s="667">
        <f>C248/60*C246</f>
        <v>6</v>
      </c>
      <c r="E247" s="1078" t="s">
        <v>248</v>
      </c>
      <c r="F247" s="1079"/>
      <c r="G247" s="1079"/>
      <c r="H247" s="1080"/>
      <c r="I247" s="1110">
        <v>77</v>
      </c>
      <c r="J247" s="1111"/>
      <c r="K247" s="1112"/>
      <c r="L247" s="656">
        <v>90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</row>
    <row r="249" spans="1:116" ht="13.75" customHeight="1" thickBot="1" x14ac:dyDescent="0.4">
      <c r="B249" s="565" t="s">
        <v>624</v>
      </c>
      <c r="C249" s="669">
        <f>(C222/C5)*100</f>
        <v>10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</row>
    <row r="250" spans="1:116" ht="15" thickBot="1" x14ac:dyDescent="0.4">
      <c r="D250" s="1119" t="s">
        <v>338</v>
      </c>
      <c r="E250" s="663">
        <v>7.9710000000000001</v>
      </c>
      <c r="F250" s="263">
        <v>120</v>
      </c>
      <c r="G250" s="316">
        <f>E250*F250/60</f>
        <v>15.942</v>
      </c>
      <c r="H250" s="528">
        <f>G250+C222</f>
        <v>21.942</v>
      </c>
      <c r="J250" s="424"/>
      <c r="K250" s="43" t="s">
        <v>341</v>
      </c>
      <c r="AG250" s="285"/>
      <c r="AH250" s="1122"/>
      <c r="AI250" s="1122"/>
      <c r="AK250"/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</row>
    <row r="252" spans="1:116" ht="15" thickBot="1" x14ac:dyDescent="0.4">
      <c r="B252" s="76" t="s">
        <v>203</v>
      </c>
      <c r="C252" s="667">
        <f>C253/60*C251</f>
        <v>4.5</v>
      </c>
      <c r="AG252" s="655" t="s">
        <v>635</v>
      </c>
      <c r="AH252" s="300" t="e">
        <f>AS238</f>
        <v>#REF!</v>
      </c>
      <c r="AI252" s="300" t="e">
        <f>AH252*14</f>
        <v>#REF!</v>
      </c>
      <c r="AJ252" s="1109">
        <f>(AI254+AI253)</f>
        <v>1228.752</v>
      </c>
      <c r="AK252"/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63.768000000000001</v>
      </c>
      <c r="AI253" s="300">
        <f>AH253*14</f>
        <v>892.75199999999995</v>
      </c>
      <c r="AJ253" s="1105"/>
      <c r="AK253"/>
    </row>
    <row r="254" spans="1:116" ht="14.5" thickBot="1" x14ac:dyDescent="0.35">
      <c r="B254" s="565" t="s">
        <v>624</v>
      </c>
      <c r="C254" s="670">
        <f>(C252/C5)*100</f>
        <v>7.5</v>
      </c>
      <c r="AG254" s="655" t="s">
        <v>636</v>
      </c>
      <c r="AH254" s="300">
        <f>AH255*C247</f>
        <v>24</v>
      </c>
      <c r="AI254" s="300">
        <f>AH254*14</f>
        <v>336</v>
      </c>
    </row>
    <row r="255" spans="1:116" ht="14.5" thickBot="1" x14ac:dyDescent="0.35">
      <c r="AG255" s="672" t="s">
        <v>638</v>
      </c>
      <c r="AH255" s="673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>L$51</f>
        <v>0.11229513333333335</v>
      </c>
      <c r="M264" s="291">
        <f t="shared" ref="M264:BX264" si="131">M$51</f>
        <v>7.8961800000000026E-2</v>
      </c>
      <c r="N264" s="291">
        <f>N$51</f>
        <v>7.8961800000000026E-2</v>
      </c>
      <c r="O264" s="291">
        <f t="shared" si="131"/>
        <v>0</v>
      </c>
      <c r="P264" s="291">
        <f t="shared" si="131"/>
        <v>7.8961792103820039E-2</v>
      </c>
      <c r="Q264" s="291">
        <f t="shared" si="131"/>
        <v>7.8961800000000026E-2</v>
      </c>
      <c r="R264" s="291">
        <f t="shared" si="131"/>
        <v>0</v>
      </c>
      <c r="S264" s="291">
        <f t="shared" si="131"/>
        <v>7.8961792103819983E-2</v>
      </c>
      <c r="T264" s="291">
        <f t="shared" si="131"/>
        <v>7.8961799999999971E-2</v>
      </c>
      <c r="U264" s="291">
        <f t="shared" si="131"/>
        <v>7.8961799999999971E-2</v>
      </c>
      <c r="V264" s="291">
        <f t="shared" si="131"/>
        <v>7.8961799321319859E-9</v>
      </c>
      <c r="W264" s="291">
        <f t="shared" si="131"/>
        <v>7.8961792103820039E-2</v>
      </c>
      <c r="X264" s="291">
        <f t="shared" si="131"/>
        <v>7.8961799999999971E-2</v>
      </c>
      <c r="Y264" s="291">
        <f t="shared" si="131"/>
        <v>6.1681800000000009E-2</v>
      </c>
      <c r="Z264" s="291">
        <f t="shared" si="131"/>
        <v>6.1681800000000009E-2</v>
      </c>
      <c r="AA264" s="291">
        <f t="shared" si="131"/>
        <v>6.168180000000012E-2</v>
      </c>
      <c r="AB264" s="291">
        <f t="shared" si="131"/>
        <v>6.168180000000012E-2</v>
      </c>
      <c r="AC264" s="291">
        <f t="shared" si="131"/>
        <v>6.168180000000012E-2</v>
      </c>
      <c r="AD264" s="291">
        <f t="shared" si="131"/>
        <v>6.168180000000012E-2</v>
      </c>
      <c r="AE264" s="291">
        <f t="shared" si="131"/>
        <v>6.168180000000012E-2</v>
      </c>
      <c r="AF264" s="291">
        <f t="shared" si="131"/>
        <v>6.168180000000012E-2</v>
      </c>
      <c r="AG264" s="291">
        <f t="shared" si="131"/>
        <v>6.168180000000012E-2</v>
      </c>
      <c r="AH264" s="291">
        <f t="shared" si="131"/>
        <v>6.168180000000012E-2</v>
      </c>
      <c r="AI264" s="291">
        <f t="shared" si="131"/>
        <v>6.168180000000012E-2</v>
      </c>
      <c r="AJ264" s="291">
        <f t="shared" si="131"/>
        <v>6.168180000000012E-2</v>
      </c>
      <c r="AK264" s="291">
        <f t="shared" si="131"/>
        <v>6.168180000000012E-2</v>
      </c>
      <c r="AL264" s="291">
        <f t="shared" si="131"/>
        <v>6.168180000000012E-2</v>
      </c>
      <c r="AM264" s="291">
        <f t="shared" si="131"/>
        <v>6.168180000000012E-2</v>
      </c>
      <c r="AN264" s="291">
        <f t="shared" si="131"/>
        <v>6.168180000000012E-2</v>
      </c>
      <c r="AO264" s="291">
        <f t="shared" si="131"/>
        <v>6.168180000000012E-2</v>
      </c>
      <c r="AP264" s="291">
        <f t="shared" si="131"/>
        <v>6.168180000000012E-2</v>
      </c>
      <c r="AQ264" s="291">
        <f t="shared" si="131"/>
        <v>6.168180000000012E-2</v>
      </c>
      <c r="AR264" s="291">
        <f t="shared" si="131"/>
        <v>6.168180000000012E-2</v>
      </c>
      <c r="AS264" s="291">
        <f t="shared" si="131"/>
        <v>6.168180000000012E-2</v>
      </c>
      <c r="AT264" s="291">
        <f t="shared" si="131"/>
        <v>6.168180000000012E-2</v>
      </c>
      <c r="AU264" s="291">
        <f t="shared" si="131"/>
        <v>6.168180000000012E-2</v>
      </c>
      <c r="AV264" s="291">
        <f t="shared" si="131"/>
        <v>6.168180000000012E-2</v>
      </c>
      <c r="AW264" s="291">
        <f t="shared" si="131"/>
        <v>6.168180000000012E-2</v>
      </c>
      <c r="AX264" s="291">
        <f t="shared" si="131"/>
        <v>6.168180000000012E-2</v>
      </c>
      <c r="AY264" s="291">
        <f t="shared" si="131"/>
        <v>6.168180000000012E-2</v>
      </c>
      <c r="AZ264" s="291">
        <f t="shared" si="131"/>
        <v>6.168180000000012E-2</v>
      </c>
      <c r="BA264" s="291">
        <f t="shared" si="131"/>
        <v>6.168180000000012E-2</v>
      </c>
      <c r="BB264" s="291">
        <f t="shared" si="131"/>
        <v>6.168180000000012E-2</v>
      </c>
      <c r="BC264" s="291">
        <f t="shared" si="131"/>
        <v>6.168180000000012E-2</v>
      </c>
      <c r="BD264" s="291">
        <f t="shared" si="131"/>
        <v>6.168180000000012E-2</v>
      </c>
      <c r="BE264" s="291">
        <f t="shared" si="131"/>
        <v>6.168180000000012E-2</v>
      </c>
      <c r="BF264" s="291">
        <f t="shared" si="131"/>
        <v>6.168180000000012E-2</v>
      </c>
      <c r="BG264" s="291">
        <f t="shared" si="131"/>
        <v>6.168180000000012E-2</v>
      </c>
      <c r="BH264" s="291">
        <f t="shared" si="131"/>
        <v>6.168180000000012E-2</v>
      </c>
      <c r="BI264" s="291">
        <f t="shared" si="131"/>
        <v>6.168180000000012E-2</v>
      </c>
      <c r="BJ264" s="291">
        <f t="shared" si="131"/>
        <v>6.168180000000012E-2</v>
      </c>
      <c r="BK264" s="291">
        <f t="shared" si="131"/>
        <v>6.168180000000012E-2</v>
      </c>
      <c r="BL264" s="291">
        <f t="shared" si="131"/>
        <v>6.168180000000012E-2</v>
      </c>
      <c r="BM264" s="291">
        <f t="shared" si="131"/>
        <v>6.168180000000012E-2</v>
      </c>
      <c r="BN264" s="291">
        <f t="shared" si="131"/>
        <v>6.168180000000012E-2</v>
      </c>
      <c r="BO264" s="291">
        <f t="shared" si="131"/>
        <v>6.168180000000012E-2</v>
      </c>
      <c r="BP264" s="291">
        <f t="shared" si="131"/>
        <v>6.168180000000012E-2</v>
      </c>
      <c r="BQ264" s="291">
        <f t="shared" si="131"/>
        <v>6.168180000000012E-2</v>
      </c>
      <c r="BR264" s="291">
        <f t="shared" si="131"/>
        <v>6.168180000000012E-2</v>
      </c>
      <c r="BS264" s="291">
        <f t="shared" si="131"/>
        <v>6.168180000000012E-2</v>
      </c>
      <c r="BT264" s="291">
        <f t="shared" si="131"/>
        <v>6.168180000000012E-2</v>
      </c>
      <c r="BU264" s="291">
        <f t="shared" si="131"/>
        <v>6.168180000000012E-2</v>
      </c>
      <c r="BV264" s="291">
        <f t="shared" si="131"/>
        <v>6.168180000000012E-2</v>
      </c>
      <c r="BW264" s="291">
        <f t="shared" si="131"/>
        <v>6.168180000000012E-2</v>
      </c>
      <c r="BX264" s="291">
        <f t="shared" si="131"/>
        <v>6.168180000000012E-2</v>
      </c>
      <c r="BY264" s="291">
        <f t="shared" ref="BY264:CZ264" si="132">BY$51</f>
        <v>6.1681799999999676E-2</v>
      </c>
      <c r="BZ264" s="291">
        <f t="shared" si="132"/>
        <v>6.1681799999999676E-2</v>
      </c>
      <c r="CA264" s="291">
        <f t="shared" si="132"/>
        <v>6.1681799999999676E-2</v>
      </c>
      <c r="CB264" s="291">
        <f t="shared" si="132"/>
        <v>6.1681799999999676E-2</v>
      </c>
      <c r="CC264" s="291">
        <f t="shared" si="132"/>
        <v>6.1681799999999676E-2</v>
      </c>
      <c r="CD264" s="291">
        <f t="shared" si="132"/>
        <v>6.1681799999999676E-2</v>
      </c>
      <c r="CE264" s="291">
        <f t="shared" si="132"/>
        <v>6.1681799999999676E-2</v>
      </c>
      <c r="CF264" s="291">
        <f t="shared" si="132"/>
        <v>6.1681799999999676E-2</v>
      </c>
      <c r="CG264" s="291">
        <f t="shared" si="132"/>
        <v>6.1681799999999676E-2</v>
      </c>
      <c r="CH264" s="291">
        <f t="shared" si="132"/>
        <v>6.1681799999999676E-2</v>
      </c>
      <c r="CI264" s="291">
        <f t="shared" si="132"/>
        <v>6.1681799999999676E-2</v>
      </c>
      <c r="CJ264" s="291">
        <f>CJ$51</f>
        <v>6.1681799999999676E-2</v>
      </c>
      <c r="CK264" s="291">
        <f t="shared" si="132"/>
        <v>6.1681799999999676E-2</v>
      </c>
      <c r="CL264" s="291">
        <f t="shared" si="132"/>
        <v>6.1681799999999676E-2</v>
      </c>
      <c r="CM264" s="291">
        <f t="shared" si="132"/>
        <v>6.1681799999999676E-2</v>
      </c>
      <c r="CN264" s="291">
        <f t="shared" si="132"/>
        <v>6.1681799999999676E-2</v>
      </c>
      <c r="CO264" s="291">
        <f t="shared" si="132"/>
        <v>6.1681799999999676E-2</v>
      </c>
      <c r="CP264" s="291">
        <f t="shared" si="132"/>
        <v>6.1681799999999676E-2</v>
      </c>
      <c r="CQ264" s="291">
        <f t="shared" si="132"/>
        <v>6.1681799999999676E-2</v>
      </c>
      <c r="CR264" s="291">
        <f t="shared" si="132"/>
        <v>6.1681799999999676E-2</v>
      </c>
      <c r="CS264" s="291">
        <f t="shared" si="132"/>
        <v>6.1681799999999676E-2</v>
      </c>
      <c r="CT264" s="291">
        <f t="shared" si="132"/>
        <v>6.1681799999999676E-2</v>
      </c>
      <c r="CU264" s="291">
        <f t="shared" si="132"/>
        <v>6.1681799999999676E-2</v>
      </c>
      <c r="CV264" s="291">
        <f t="shared" si="132"/>
        <v>6.1681799999999676E-2</v>
      </c>
      <c r="CW264" s="291">
        <f t="shared" si="132"/>
        <v>6.1681799999999676E-2</v>
      </c>
      <c r="CX264" s="291">
        <f t="shared" si="132"/>
        <v>6.1681799999999676E-2</v>
      </c>
      <c r="CY264" s="291">
        <f t="shared" si="132"/>
        <v>6.1681799999999676E-2</v>
      </c>
      <c r="CZ264" s="291">
        <f t="shared" si="132"/>
        <v>6.1681799999999676E-2</v>
      </c>
      <c r="DA264" s="291">
        <f>CZ264</f>
        <v>6.1681799999999676E-2</v>
      </c>
      <c r="DB264" s="317">
        <f>SUM(L264:DA264)</f>
        <v>5.8191771175409697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133">M265</f>
        <v>#DIV/0!</v>
      </c>
      <c r="O265" s="295">
        <v>0</v>
      </c>
      <c r="P265" s="295" t="e">
        <f>N265</f>
        <v>#DIV/0!</v>
      </c>
      <c r="Q265" s="295" t="e">
        <f t="shared" si="133"/>
        <v>#DIV/0!</v>
      </c>
      <c r="R265" s="295" t="e">
        <f t="shared" si="133"/>
        <v>#DIV/0!</v>
      </c>
      <c r="S265" s="295" t="e">
        <f t="shared" si="133"/>
        <v>#DIV/0!</v>
      </c>
      <c r="T265" s="295" t="e">
        <f t="shared" si="133"/>
        <v>#DIV/0!</v>
      </c>
      <c r="U265" s="295" t="e">
        <f t="shared" si="133"/>
        <v>#DIV/0!</v>
      </c>
      <c r="V265" s="295">
        <v>0</v>
      </c>
      <c r="W265" s="295" t="e">
        <f>U265</f>
        <v>#DIV/0!</v>
      </c>
      <c r="X265" s="295" t="e">
        <f t="shared" si="133"/>
        <v>#DIV/0!</v>
      </c>
      <c r="Y265" s="295" t="e">
        <f t="shared" si="133"/>
        <v>#DIV/0!</v>
      </c>
      <c r="Z265" s="295" t="e">
        <f t="shared" si="133"/>
        <v>#DIV/0!</v>
      </c>
      <c r="AA265" s="295" t="e">
        <f t="shared" si="133"/>
        <v>#DIV/0!</v>
      </c>
      <c r="AB265" s="295" t="e">
        <f t="shared" si="133"/>
        <v>#DIV/0!</v>
      </c>
      <c r="AC265" s="295" t="e">
        <f t="shared" si="133"/>
        <v>#DIV/0!</v>
      </c>
      <c r="AD265" s="295" t="e">
        <f t="shared" si="133"/>
        <v>#DIV/0!</v>
      </c>
      <c r="AE265" s="295" t="e">
        <f t="shared" si="133"/>
        <v>#DIV/0!</v>
      </c>
      <c r="AF265" s="295" t="e">
        <f t="shared" si="133"/>
        <v>#DIV/0!</v>
      </c>
      <c r="AG265" s="295" t="e">
        <f t="shared" si="133"/>
        <v>#DIV/0!</v>
      </c>
      <c r="AH265" s="295" t="e">
        <f t="shared" si="133"/>
        <v>#DIV/0!</v>
      </c>
      <c r="AI265" s="295" t="e">
        <f t="shared" si="133"/>
        <v>#DIV/0!</v>
      </c>
      <c r="AJ265" s="295" t="e">
        <f t="shared" si="133"/>
        <v>#DIV/0!</v>
      </c>
      <c r="AK265" s="295" t="e">
        <f t="shared" si="133"/>
        <v>#DIV/0!</v>
      </c>
      <c r="AL265" s="295" t="e">
        <f t="shared" si="133"/>
        <v>#DIV/0!</v>
      </c>
      <c r="AM265" s="295" t="e">
        <f t="shared" si="133"/>
        <v>#DIV/0!</v>
      </c>
      <c r="AN265" s="295" t="e">
        <f t="shared" si="133"/>
        <v>#DIV/0!</v>
      </c>
      <c r="AO265" s="295" t="e">
        <f t="shared" si="133"/>
        <v>#DIV/0!</v>
      </c>
      <c r="AP265" s="295" t="e">
        <f t="shared" si="133"/>
        <v>#DIV/0!</v>
      </c>
      <c r="AQ265" s="295" t="e">
        <f t="shared" si="133"/>
        <v>#DIV/0!</v>
      </c>
      <c r="AR265" s="295" t="e">
        <f t="shared" si="133"/>
        <v>#DIV/0!</v>
      </c>
      <c r="AS265" s="295" t="e">
        <f t="shared" si="133"/>
        <v>#DIV/0!</v>
      </c>
      <c r="AT265" s="295" t="e">
        <f t="shared" si="133"/>
        <v>#DIV/0!</v>
      </c>
      <c r="AU265" s="295" t="e">
        <f t="shared" si="133"/>
        <v>#DIV/0!</v>
      </c>
      <c r="AV265" s="295" t="e">
        <f t="shared" si="133"/>
        <v>#DIV/0!</v>
      </c>
      <c r="AW265" s="295" t="e">
        <f t="shared" si="133"/>
        <v>#DIV/0!</v>
      </c>
      <c r="AX265" s="295" t="e">
        <f t="shared" si="133"/>
        <v>#DIV/0!</v>
      </c>
      <c r="AY265" s="295" t="e">
        <f t="shared" si="133"/>
        <v>#DIV/0!</v>
      </c>
      <c r="AZ265" s="295" t="e">
        <f t="shared" si="133"/>
        <v>#DIV/0!</v>
      </c>
      <c r="BA265" s="295" t="e">
        <f t="shared" si="133"/>
        <v>#DIV/0!</v>
      </c>
      <c r="BB265" s="295" t="e">
        <f t="shared" si="133"/>
        <v>#DIV/0!</v>
      </c>
      <c r="BC265" s="295" t="e">
        <f t="shared" si="133"/>
        <v>#DIV/0!</v>
      </c>
      <c r="BD265" s="295" t="e">
        <f t="shared" si="133"/>
        <v>#DIV/0!</v>
      </c>
      <c r="BE265" s="295" t="e">
        <f t="shared" si="133"/>
        <v>#DIV/0!</v>
      </c>
      <c r="BF265" s="295" t="e">
        <f t="shared" si="133"/>
        <v>#DIV/0!</v>
      </c>
      <c r="BG265" s="295" t="e">
        <f t="shared" si="133"/>
        <v>#DIV/0!</v>
      </c>
      <c r="BH265" s="295" t="e">
        <f t="shared" si="133"/>
        <v>#DIV/0!</v>
      </c>
      <c r="BI265" s="295" t="e">
        <f t="shared" si="133"/>
        <v>#DIV/0!</v>
      </c>
      <c r="BJ265" s="295" t="e">
        <f t="shared" si="133"/>
        <v>#DIV/0!</v>
      </c>
      <c r="BK265" s="295" t="e">
        <f t="shared" si="133"/>
        <v>#DIV/0!</v>
      </c>
      <c r="BL265" s="295" t="e">
        <f t="shared" si="133"/>
        <v>#DIV/0!</v>
      </c>
      <c r="BM265" s="295" t="e">
        <f t="shared" si="133"/>
        <v>#DIV/0!</v>
      </c>
      <c r="BN265" s="295" t="e">
        <f t="shared" si="133"/>
        <v>#DIV/0!</v>
      </c>
      <c r="BO265" s="295" t="e">
        <f t="shared" si="133"/>
        <v>#DIV/0!</v>
      </c>
      <c r="BP265" s="295" t="e">
        <f t="shared" si="133"/>
        <v>#DIV/0!</v>
      </c>
      <c r="BQ265" s="295" t="e">
        <f t="shared" si="133"/>
        <v>#DIV/0!</v>
      </c>
      <c r="BR265" s="295" t="e">
        <f t="shared" si="133"/>
        <v>#DIV/0!</v>
      </c>
      <c r="BS265" s="295" t="e">
        <f t="shared" si="133"/>
        <v>#DIV/0!</v>
      </c>
      <c r="BT265" s="295" t="e">
        <f t="shared" si="133"/>
        <v>#DIV/0!</v>
      </c>
      <c r="BU265" s="295" t="e">
        <f t="shared" si="133"/>
        <v>#DIV/0!</v>
      </c>
      <c r="BV265" s="295" t="e">
        <f t="shared" si="133"/>
        <v>#DIV/0!</v>
      </c>
      <c r="BW265" s="295" t="e">
        <f t="shared" si="133"/>
        <v>#DIV/0!</v>
      </c>
      <c r="BX265" s="295" t="e">
        <f t="shared" si="133"/>
        <v>#DIV/0!</v>
      </c>
      <c r="BY265" s="295" t="e">
        <f t="shared" si="133"/>
        <v>#DIV/0!</v>
      </c>
      <c r="BZ265" s="295" t="e">
        <f t="shared" ref="BZ265:DA265" si="134">BY265</f>
        <v>#DIV/0!</v>
      </c>
      <c r="CA265" s="295" t="e">
        <f t="shared" si="134"/>
        <v>#DIV/0!</v>
      </c>
      <c r="CB265" s="295" t="e">
        <f t="shared" si="134"/>
        <v>#DIV/0!</v>
      </c>
      <c r="CC265" s="295" t="e">
        <f t="shared" si="134"/>
        <v>#DIV/0!</v>
      </c>
      <c r="CD265" s="295" t="e">
        <f t="shared" si="134"/>
        <v>#DIV/0!</v>
      </c>
      <c r="CE265" s="295" t="e">
        <f t="shared" si="134"/>
        <v>#DIV/0!</v>
      </c>
      <c r="CF265" s="295" t="e">
        <f t="shared" si="134"/>
        <v>#DIV/0!</v>
      </c>
      <c r="CG265" s="295" t="e">
        <f t="shared" si="134"/>
        <v>#DIV/0!</v>
      </c>
      <c r="CH265" s="295" t="e">
        <f t="shared" si="134"/>
        <v>#DIV/0!</v>
      </c>
      <c r="CI265" s="295" t="e">
        <f t="shared" si="134"/>
        <v>#DIV/0!</v>
      </c>
      <c r="CJ265" s="295" t="e">
        <f t="shared" si="134"/>
        <v>#DIV/0!</v>
      </c>
      <c r="CK265" s="295" t="e">
        <f t="shared" si="134"/>
        <v>#DIV/0!</v>
      </c>
      <c r="CL265" s="295" t="e">
        <f t="shared" si="134"/>
        <v>#DIV/0!</v>
      </c>
      <c r="CM265" s="295" t="e">
        <f t="shared" si="134"/>
        <v>#DIV/0!</v>
      </c>
      <c r="CN265" s="295" t="e">
        <f t="shared" si="134"/>
        <v>#DIV/0!</v>
      </c>
      <c r="CO265" s="295" t="e">
        <f t="shared" si="134"/>
        <v>#DIV/0!</v>
      </c>
      <c r="CP265" s="295" t="e">
        <f t="shared" si="134"/>
        <v>#DIV/0!</v>
      </c>
      <c r="CQ265" s="295" t="e">
        <f t="shared" si="134"/>
        <v>#DIV/0!</v>
      </c>
      <c r="CR265" s="295" t="e">
        <f t="shared" si="134"/>
        <v>#DIV/0!</v>
      </c>
      <c r="CS265" s="295" t="e">
        <f t="shared" si="134"/>
        <v>#DIV/0!</v>
      </c>
      <c r="CT265" s="295" t="e">
        <f t="shared" si="134"/>
        <v>#DIV/0!</v>
      </c>
      <c r="CU265" s="295" t="e">
        <f t="shared" si="134"/>
        <v>#DIV/0!</v>
      </c>
      <c r="CV265" s="295" t="e">
        <f t="shared" si="134"/>
        <v>#DIV/0!</v>
      </c>
      <c r="CW265" s="295" t="e">
        <f t="shared" si="134"/>
        <v>#DIV/0!</v>
      </c>
      <c r="CX265" s="295" t="e">
        <f t="shared" si="134"/>
        <v>#DIV/0!</v>
      </c>
      <c r="CY265" s="295" t="e">
        <f t="shared" si="134"/>
        <v>#DIV/0!</v>
      </c>
      <c r="CZ265" s="295" t="e">
        <f t="shared" si="134"/>
        <v>#DIV/0!</v>
      </c>
      <c r="DA265" s="295" t="e">
        <f t="shared" si="134"/>
        <v>#DIV/0!</v>
      </c>
      <c r="DB265" s="317" t="e">
        <f t="shared" ref="DB265:DB266" si="135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136">SUM(M264:M265)</f>
        <v>#DIV/0!</v>
      </c>
      <c r="N266" s="295" t="e">
        <f t="shared" si="136"/>
        <v>#DIV/0!</v>
      </c>
      <c r="O266" s="295">
        <v>0</v>
      </c>
      <c r="P266" s="295" t="e">
        <f t="shared" si="136"/>
        <v>#DIV/0!</v>
      </c>
      <c r="Q266" s="295" t="e">
        <f t="shared" si="136"/>
        <v>#DIV/0!</v>
      </c>
      <c r="R266" s="295" t="e">
        <f t="shared" si="136"/>
        <v>#DIV/0!</v>
      </c>
      <c r="S266" s="295" t="e">
        <f t="shared" si="136"/>
        <v>#DIV/0!</v>
      </c>
      <c r="T266" s="295" t="e">
        <f t="shared" si="136"/>
        <v>#DIV/0!</v>
      </c>
      <c r="U266" s="295" t="e">
        <f t="shared" si="136"/>
        <v>#DIV/0!</v>
      </c>
      <c r="V266" s="295">
        <f t="shared" si="136"/>
        <v>7.8961799321319859E-9</v>
      </c>
      <c r="W266" s="295" t="e">
        <f t="shared" si="136"/>
        <v>#DIV/0!</v>
      </c>
      <c r="X266" s="295" t="e">
        <f t="shared" si="136"/>
        <v>#DIV/0!</v>
      </c>
      <c r="Y266" s="295" t="e">
        <f t="shared" si="136"/>
        <v>#DIV/0!</v>
      </c>
      <c r="Z266" s="295" t="e">
        <f t="shared" si="136"/>
        <v>#DIV/0!</v>
      </c>
      <c r="AA266" s="295" t="e">
        <f t="shared" si="136"/>
        <v>#DIV/0!</v>
      </c>
      <c r="AB266" s="295" t="e">
        <f t="shared" si="136"/>
        <v>#DIV/0!</v>
      </c>
      <c r="AC266" s="295" t="e">
        <f t="shared" si="136"/>
        <v>#DIV/0!</v>
      </c>
      <c r="AD266" s="295" t="e">
        <f t="shared" si="136"/>
        <v>#DIV/0!</v>
      </c>
      <c r="AE266" s="295" t="e">
        <f t="shared" si="136"/>
        <v>#DIV/0!</v>
      </c>
      <c r="AF266" s="295" t="e">
        <f t="shared" si="136"/>
        <v>#DIV/0!</v>
      </c>
      <c r="AG266" s="295" t="e">
        <f t="shared" si="136"/>
        <v>#DIV/0!</v>
      </c>
      <c r="AH266" s="295" t="e">
        <f t="shared" si="136"/>
        <v>#DIV/0!</v>
      </c>
      <c r="AI266" s="295" t="e">
        <f t="shared" si="136"/>
        <v>#DIV/0!</v>
      </c>
      <c r="AJ266" s="295" t="e">
        <f t="shared" si="136"/>
        <v>#DIV/0!</v>
      </c>
      <c r="AK266" s="295" t="e">
        <f t="shared" si="136"/>
        <v>#DIV/0!</v>
      </c>
      <c r="AL266" s="295" t="e">
        <f t="shared" si="136"/>
        <v>#DIV/0!</v>
      </c>
      <c r="AM266" s="295" t="e">
        <f t="shared" si="136"/>
        <v>#DIV/0!</v>
      </c>
      <c r="AN266" s="295" t="e">
        <f t="shared" si="136"/>
        <v>#DIV/0!</v>
      </c>
      <c r="AO266" s="295" t="e">
        <f t="shared" si="136"/>
        <v>#DIV/0!</v>
      </c>
      <c r="AP266" s="295" t="e">
        <f t="shared" si="136"/>
        <v>#DIV/0!</v>
      </c>
      <c r="AQ266" s="295" t="e">
        <f t="shared" si="136"/>
        <v>#DIV/0!</v>
      </c>
      <c r="AR266" s="295" t="e">
        <f t="shared" si="136"/>
        <v>#DIV/0!</v>
      </c>
      <c r="AS266" s="295" t="e">
        <f t="shared" si="136"/>
        <v>#DIV/0!</v>
      </c>
      <c r="AT266" s="295" t="e">
        <f t="shared" si="136"/>
        <v>#DIV/0!</v>
      </c>
      <c r="AU266" s="295" t="e">
        <f t="shared" si="136"/>
        <v>#DIV/0!</v>
      </c>
      <c r="AV266" s="295" t="e">
        <f t="shared" si="136"/>
        <v>#DIV/0!</v>
      </c>
      <c r="AW266" s="295" t="e">
        <f t="shared" si="136"/>
        <v>#DIV/0!</v>
      </c>
      <c r="AX266" s="295" t="e">
        <f t="shared" si="136"/>
        <v>#DIV/0!</v>
      </c>
      <c r="AY266" s="295" t="e">
        <f t="shared" si="136"/>
        <v>#DIV/0!</v>
      </c>
      <c r="AZ266" s="295" t="e">
        <f t="shared" si="136"/>
        <v>#DIV/0!</v>
      </c>
      <c r="BA266" s="295" t="e">
        <f t="shared" si="136"/>
        <v>#DIV/0!</v>
      </c>
      <c r="BB266" s="295" t="e">
        <f t="shared" si="136"/>
        <v>#DIV/0!</v>
      </c>
      <c r="BC266" s="295" t="e">
        <f t="shared" si="136"/>
        <v>#DIV/0!</v>
      </c>
      <c r="BD266" s="295" t="e">
        <f t="shared" si="136"/>
        <v>#DIV/0!</v>
      </c>
      <c r="BE266" s="295" t="e">
        <f t="shared" si="136"/>
        <v>#DIV/0!</v>
      </c>
      <c r="BF266" s="295" t="e">
        <f t="shared" si="136"/>
        <v>#DIV/0!</v>
      </c>
      <c r="BG266" s="295" t="e">
        <f t="shared" si="136"/>
        <v>#DIV/0!</v>
      </c>
      <c r="BH266" s="295" t="e">
        <f t="shared" si="136"/>
        <v>#DIV/0!</v>
      </c>
      <c r="BI266" s="295" t="e">
        <f t="shared" si="136"/>
        <v>#DIV/0!</v>
      </c>
      <c r="BJ266" s="295" t="e">
        <f t="shared" si="136"/>
        <v>#DIV/0!</v>
      </c>
      <c r="BK266" s="295" t="e">
        <f t="shared" si="136"/>
        <v>#DIV/0!</v>
      </c>
      <c r="BL266" s="295" t="e">
        <f t="shared" si="136"/>
        <v>#DIV/0!</v>
      </c>
      <c r="BM266" s="295" t="e">
        <f t="shared" si="136"/>
        <v>#DIV/0!</v>
      </c>
      <c r="BN266" s="295" t="e">
        <f t="shared" si="136"/>
        <v>#DIV/0!</v>
      </c>
      <c r="BO266" s="295" t="e">
        <f t="shared" si="136"/>
        <v>#DIV/0!</v>
      </c>
      <c r="BP266" s="295" t="e">
        <f t="shared" si="136"/>
        <v>#DIV/0!</v>
      </c>
      <c r="BQ266" s="295" t="e">
        <f t="shared" si="136"/>
        <v>#DIV/0!</v>
      </c>
      <c r="BR266" s="295" t="e">
        <f t="shared" si="136"/>
        <v>#DIV/0!</v>
      </c>
      <c r="BS266" s="295" t="e">
        <f t="shared" si="136"/>
        <v>#DIV/0!</v>
      </c>
      <c r="BT266" s="295" t="e">
        <f t="shared" si="136"/>
        <v>#DIV/0!</v>
      </c>
      <c r="BU266" s="295" t="e">
        <f t="shared" si="136"/>
        <v>#DIV/0!</v>
      </c>
      <c r="BV266" s="295" t="e">
        <f t="shared" si="136"/>
        <v>#DIV/0!</v>
      </c>
      <c r="BW266" s="295" t="e">
        <f t="shared" si="136"/>
        <v>#DIV/0!</v>
      </c>
      <c r="BX266" s="295" t="e">
        <f t="shared" si="136"/>
        <v>#DIV/0!</v>
      </c>
      <c r="BY266" s="295" t="e">
        <f t="shared" ref="BY266:DA266" si="137">SUM(BY264:BY265)</f>
        <v>#DIV/0!</v>
      </c>
      <c r="BZ266" s="295" t="e">
        <f t="shared" si="137"/>
        <v>#DIV/0!</v>
      </c>
      <c r="CA266" s="295" t="e">
        <f t="shared" si="137"/>
        <v>#DIV/0!</v>
      </c>
      <c r="CB266" s="295" t="e">
        <f t="shared" si="137"/>
        <v>#DIV/0!</v>
      </c>
      <c r="CC266" s="295" t="e">
        <f t="shared" si="137"/>
        <v>#DIV/0!</v>
      </c>
      <c r="CD266" s="295" t="e">
        <f t="shared" si="137"/>
        <v>#DIV/0!</v>
      </c>
      <c r="CE266" s="295" t="e">
        <f t="shared" si="137"/>
        <v>#DIV/0!</v>
      </c>
      <c r="CF266" s="295" t="e">
        <f t="shared" si="137"/>
        <v>#DIV/0!</v>
      </c>
      <c r="CG266" s="295" t="e">
        <f t="shared" si="137"/>
        <v>#DIV/0!</v>
      </c>
      <c r="CH266" s="295" t="e">
        <f t="shared" si="137"/>
        <v>#DIV/0!</v>
      </c>
      <c r="CI266" s="295" t="e">
        <f t="shared" si="137"/>
        <v>#DIV/0!</v>
      </c>
      <c r="CJ266" s="295" t="e">
        <f t="shared" si="137"/>
        <v>#DIV/0!</v>
      </c>
      <c r="CK266" s="295" t="e">
        <f t="shared" si="137"/>
        <v>#DIV/0!</v>
      </c>
      <c r="CL266" s="295" t="e">
        <f t="shared" si="137"/>
        <v>#DIV/0!</v>
      </c>
      <c r="CM266" s="295" t="e">
        <f t="shared" si="137"/>
        <v>#DIV/0!</v>
      </c>
      <c r="CN266" s="295" t="e">
        <f t="shared" si="137"/>
        <v>#DIV/0!</v>
      </c>
      <c r="CO266" s="295" t="e">
        <f t="shared" si="137"/>
        <v>#DIV/0!</v>
      </c>
      <c r="CP266" s="295" t="e">
        <f t="shared" si="137"/>
        <v>#DIV/0!</v>
      </c>
      <c r="CQ266" s="295" t="e">
        <f t="shared" si="137"/>
        <v>#DIV/0!</v>
      </c>
      <c r="CR266" s="295" t="e">
        <f t="shared" si="137"/>
        <v>#DIV/0!</v>
      </c>
      <c r="CS266" s="295" t="e">
        <f t="shared" si="137"/>
        <v>#DIV/0!</v>
      </c>
      <c r="CT266" s="295" t="e">
        <f t="shared" si="137"/>
        <v>#DIV/0!</v>
      </c>
      <c r="CU266" s="295" t="e">
        <f t="shared" si="137"/>
        <v>#DIV/0!</v>
      </c>
      <c r="CV266" s="295" t="e">
        <f t="shared" si="137"/>
        <v>#DIV/0!</v>
      </c>
      <c r="CW266" s="295" t="e">
        <f t="shared" si="137"/>
        <v>#DIV/0!</v>
      </c>
      <c r="CX266" s="295" t="e">
        <f t="shared" si="137"/>
        <v>#DIV/0!</v>
      </c>
      <c r="CY266" s="295" t="e">
        <f t="shared" si="137"/>
        <v>#DIV/0!</v>
      </c>
      <c r="CZ266" s="295" t="e">
        <f t="shared" si="137"/>
        <v>#DIV/0!</v>
      </c>
      <c r="DA266" s="295" t="e">
        <f t="shared" si="137"/>
        <v>#DIV/0!</v>
      </c>
      <c r="DB266" s="317" t="e">
        <f t="shared" si="135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 t="str">
        <f>IF(OR($C$273=2,$C$273=2,$C$273=2)=TRUE,$G$278," ")</f>
        <v> </v>
      </c>
      <c r="N267" s="660" t="str">
        <f>IF(OR($C$273=3,$C$273=3,$C$273=3)=TRUE,$G$278," ")</f>
        <v> </v>
      </c>
      <c r="O267" s="661"/>
      <c r="P267" s="660" t="str">
        <f>IF(OR($C$273=2,$C$273=4,$C$273=4)=TRUE,$G$278," ")</f>
        <v> </v>
      </c>
      <c r="Q267" s="660" t="str">
        <f>IF(OR($C$273=5,$C$273=5,$C$273=5)=TRUE,$G$278," ")</f>
        <v> </v>
      </c>
      <c r="R267" s="661"/>
      <c r="S267" s="660" t="str">
        <f>IF(OR($C$273=2,$C$273=3,$C$273=6)=TRUE,$G$278," ")</f>
        <v> </v>
      </c>
      <c r="T267" s="660">
        <f>IF(OR($C$273=7,$C$273=7,$C$273=7)=TRUE,$G$278," ")</f>
        <v>15.942</v>
      </c>
      <c r="U267" s="660" t="str">
        <f>IF(OR($C$273=2,$C$273=4,$C$273=8)=TRUE,$G$278," ")</f>
        <v> </v>
      </c>
      <c r="V267" s="661"/>
      <c r="W267" s="660" t="str">
        <f>IF(OR($C$273=3,$C$273=9,$C$273=9)=TRUE,$G$278," ")</f>
        <v> </v>
      </c>
      <c r="X267" s="661" t="str">
        <f>IF(OR($C$273=2,$C$273=5,$C$273=$G$278)=TRUE,$G$278," ")</f>
        <v> </v>
      </c>
      <c r="Y267" s="662"/>
      <c r="Z267" s="660" t="str">
        <f>IF(OR($C$273=2,$C$273=4,$C$273=3,$C$273=6)=TRUE,$G$278," ")</f>
        <v> </v>
      </c>
      <c r="AA267" s="662"/>
      <c r="AB267" s="660">
        <f>IF(OR($C$273=2,$C$273=7,$C$273=7)=TRUE,$G$278," ")</f>
        <v>15.942</v>
      </c>
      <c r="AC267" s="660" t="str">
        <f>IF(OR($C$273=3,$C$273=5,$C$273=5)=TRUE,$G$278," ")</f>
        <v> </v>
      </c>
      <c r="AD267" s="660" t="str">
        <f>IF(OR($C$273=2,$C$273=4,$C$273=8)=TRUE,$G$278," ")</f>
        <v> </v>
      </c>
      <c r="AE267" s="662"/>
      <c r="AF267" s="660" t="str">
        <f>IF(OR($C$273=2,$C$273=3,$C$273=6,$C$273=9)=TRUE,$G$278," ")</f>
        <v> </v>
      </c>
      <c r="AG267" s="659"/>
      <c r="AH267" s="662" t="str">
        <f>IF(OR($C$273=2,$C$273=5,$C$273=4)=TRUE,$G$278," ")</f>
        <v> </v>
      </c>
      <c r="AI267" s="660">
        <f>IF(OR($C$273=3,$C$273=7,$C$273=7)=TRUE,$G$278," ")</f>
        <v>15.942</v>
      </c>
      <c r="AJ267" s="662" t="str">
        <f>IF(OR($C$273=2,$C$273=2,$C$273=2)=TRUE,$G$278," ")</f>
        <v> </v>
      </c>
      <c r="AK267" s="662"/>
      <c r="AL267" s="662" t="str">
        <f>IF(OR($C$273=2,$C$273=3,$C$273=4,$C$273=6,$C$273=8)=TRUE,$G$278," ")</f>
        <v> </v>
      </c>
      <c r="AM267" s="662" t="str">
        <f>IF(OR($C$273=5,$C$273=5,$C$273=5)=TRUE,$G$278," ")</f>
        <v> </v>
      </c>
      <c r="AN267" s="662" t="str">
        <f>IF(OR($C$273=2,$C$273=2,$C$273=2)=TRUE,$G$278," ")</f>
        <v> </v>
      </c>
      <c r="AO267" s="659" t="str">
        <f>IF(OR($C$273=3,$C$273=9,$C$273=9)=TRUE,$G$278," ")</f>
        <v> </v>
      </c>
      <c r="AP267" s="659">
        <f>IF(OR($C$273=2,$C$273=4,$C$273=7)=TRUE,$G$278," ")</f>
        <v>15.942</v>
      </c>
      <c r="AQ267" s="659"/>
      <c r="AR267" s="659" t="str">
        <f>IF(OR($C$273=2,$C$273=5,$C$273=3,$C$273=6)=TRUE,$G$278," ")</f>
        <v> </v>
      </c>
      <c r="AS267" s="659"/>
      <c r="AT267" s="659" t="str">
        <f>IF(OR($C$273=2,$C$273=4,$C$273=8,$C$273=8)=TRUE,$G$278," ")</f>
        <v> </v>
      </c>
      <c r="AU267" s="659" t="str">
        <f>IF(OR($C$273=3,$C$273=3,$C$273=3,$C$273=3)=TRUE,$G$278," ")</f>
        <v> </v>
      </c>
      <c r="AV267" s="659" t="str">
        <f>IF(OR($C$273=2)=TRUE,$G$278," ")</f>
        <v> </v>
      </c>
      <c r="AW267" s="659">
        <f>IF(OR($C$273=5,$C$273=7)=TRUE,$G$278," ")</f>
        <v>15.942</v>
      </c>
      <c r="AX267" s="659" t="str">
        <f>IF(OR($C$273=2,$C$273=3,$C$273=4,$C$273=6)=TRUE,$G$278," ")</f>
        <v> </v>
      </c>
      <c r="AY267" s="659"/>
      <c r="AZ267" s="659" t="str">
        <f>IF(OR($C$273=2)=TRUE,$G$278," ")</f>
        <v> </v>
      </c>
      <c r="BA267" s="659" t="str">
        <f>IF(OR($C$273=3)=TRUE,$G$278," ")</f>
        <v> </v>
      </c>
      <c r="BB267" s="659" t="str">
        <f>IF(OR($C$273=2,$C$273=5,$C$273=4,$C$273=8)=TRUE,$G$278," ")</f>
        <v> </v>
      </c>
      <c r="BC267" s="659"/>
      <c r="BD267" s="659">
        <f>IF(OR($C$273=2,$C$273=3,$C$273=7,$C$273=6)=TRUE,$G$278," ")</f>
        <v>15.942</v>
      </c>
      <c r="BE267" s="659"/>
      <c r="BF267" s="659" t="str">
        <f>IF(OR($C$273=2,$C$273=4)=TRUE,$G$278," ")</f>
        <v> </v>
      </c>
      <c r="BG267" s="659" t="str">
        <f>IF(OR($C$273=5,$C$273=3)=TRUE,$G$278," ")</f>
        <v> </v>
      </c>
      <c r="BH267" s="659" t="str">
        <f>IF(OR($C$273=2)=TRUE,$G$278," ")</f>
        <v> </v>
      </c>
      <c r="BI267" s="659"/>
      <c r="BJ267" s="659" t="str">
        <f>IF(OR($C$273=2,$C$273=3,$C$273=4,$C$273=6,$C$273=8)=TRUE,$G$278," ")</f>
        <v> </v>
      </c>
      <c r="BK267" s="659">
        <f>IF(OR($C$273=7)=TRUE,$G$278," ")</f>
        <v>15.942</v>
      </c>
      <c r="BL267" s="659" t="str">
        <f>IF(OR($C$273=2,$C$273=5)=TRUE,$G$278," ")</f>
        <v> </v>
      </c>
      <c r="BM267" s="659" t="str">
        <f>IF(OR($C$273=3)=TRUE,$G$278," ")</f>
        <v> </v>
      </c>
      <c r="BN267" s="659" t="str">
        <f>IF(OR($C$273=2,$C$273=4)=TRUE,$G$278," ")</f>
        <v> </v>
      </c>
      <c r="BO267" s="659"/>
      <c r="BP267" s="659" t="str">
        <f>IF(OR($C$273=2,$C$273=3,$C$273=6,$C$273=9)=TRUE,$G$278," ")</f>
        <v> </v>
      </c>
      <c r="BQ267" s="659" t="str">
        <f>IF(OR($C$273=5)=TRUE,$G$278," ")</f>
        <v> </v>
      </c>
      <c r="BR267" s="659">
        <f>IF(OR($C$273=2,$C$273=4,$C$273=7,$C$273=8)=TRUE,$G$278," ")</f>
        <v>15.942</v>
      </c>
      <c r="BS267" s="659" t="str">
        <f>IF(OR($C$273=3)=TRUE,$G$278," ")</f>
        <v> </v>
      </c>
      <c r="BT267" s="659" t="str">
        <f>IF(OR($C$273=2)=TRUE,$G$278," ")</f>
        <v> </v>
      </c>
      <c r="BU267" s="659"/>
      <c r="BV267" s="659" t="str">
        <f>IF(OR($C$273=2,$C$273=3,$C$273=4,$C$273=5,$C$273=6)=TRUE,$G$278," ")</f>
        <v> </v>
      </c>
      <c r="BW267" s="659"/>
      <c r="BX267" s="659" t="str">
        <f>IF(OR($C$273=2)=TRUE,$G$278," ")</f>
        <v> </v>
      </c>
      <c r="BY267" s="659">
        <f>IF(OR($C$273=3,$C$273=7,$C$273=9)=TRUE,$G$278," ")</f>
        <v>15.942</v>
      </c>
      <c r="BZ267" s="659" t="str">
        <f>IF(OR($C$273=2,$C$273=4,$C$273=8)=TRUE,$G$278," ")</f>
        <v> </v>
      </c>
      <c r="CA267" s="659" t="str">
        <f>IF(OR($C$273=5)=TRUE,$G$278," ")</f>
        <v> </v>
      </c>
      <c r="CB267" s="659" t="str">
        <f>IF(OR($C$273=2,$C$273=3,$C$273=3,$C$273=6)=TRUE,$G$278," ")</f>
        <v> </v>
      </c>
      <c r="CC267" s="659"/>
      <c r="CD267" s="659" t="str">
        <f>IF(OR($C$273=2,$C$273=4)=TRUE,$G$278," ")</f>
        <v> </v>
      </c>
      <c r="CE267" s="659" t="str">
        <f>IF(OR($C$273=3)=TRUE,$G$278," ")</f>
        <v> </v>
      </c>
      <c r="CF267" s="659">
        <f>IF(OR($C$273=2,$C$273=5,$C$273=7)=TRUE,$G$278," ")</f>
        <v>15.942</v>
      </c>
      <c r="CG267" s="659"/>
      <c r="CH267" s="659" t="str">
        <f>IF(OR($C$273=2,$C$273=2,$C$273=3,$C$273=6,$C$273=8,$C$273=4)=TRUE,$G$278," ")</f>
        <v> </v>
      </c>
      <c r="CI267" s="659"/>
      <c r="CJ267" s="659" t="str">
        <f>IF(OR($C$273=2)=TRUE,$G$278," ")</f>
        <v> </v>
      </c>
      <c r="CK267" s="659" t="str">
        <f>IF(OR($C$273=3,$C$273=5)=TRUE,$G$278," ")</f>
        <v> </v>
      </c>
      <c r="CL267" s="659" t="str">
        <f>IF(OR($C$273=2,$C$273=4)=TRUE,$G$278," ")</f>
        <v> </v>
      </c>
      <c r="CM267" s="659">
        <f>IF(OR($C$273=7)=TRUE,$G$278," ")</f>
        <v>15.942</v>
      </c>
      <c r="CN267" s="659" t="str">
        <f>IF(OR($C$273=2,$C$273=6,$C$273=3,$C$273=6)=TRUE,$G$278," ")</f>
        <v> </v>
      </c>
      <c r="CO267" s="659"/>
      <c r="CP267" s="659" t="str">
        <f>IF(OR($C$273=2,$C$273=5,$C$273=4,$C$273=8)=TRUE,$G$278," ")</f>
        <v> </v>
      </c>
      <c r="CQ267" s="659" t="str">
        <f>IF(OR($C$273=3,$C$273=9)=TRUE,$G$278," ")</f>
        <v> </v>
      </c>
      <c r="CR267" s="659" t="str">
        <f>IF(OR($C$273=2)=TRUE,$G$278," ")</f>
        <v> </v>
      </c>
      <c r="CS267" s="659"/>
      <c r="CT267" s="659">
        <f>IF(OR($C$273=2,$C$273=4,$C$273=3,$C$273=6,$C$273=7)=TRUE,$G$278," ")</f>
        <v>15.942</v>
      </c>
      <c r="CU267" s="659" t="str">
        <f>IF(OR($C$273=5)=TRUE,$G$278," ")</f>
        <v> </v>
      </c>
      <c r="CV267" s="659" t="str">
        <f>IF(OR($C$273=2)=TRUE,$G$278," ")</f>
        <v> </v>
      </c>
      <c r="CW267" s="659" t="str">
        <f>IF(OR($C$273=3)=TRUE,$G$278," ")</f>
        <v> </v>
      </c>
      <c r="CX267" s="659" t="str">
        <f>IF(OR($C$273=2,$C$273=4,$C$273=8)=TRUE,$G$278," ")</f>
        <v> </v>
      </c>
      <c r="CY267" s="659"/>
      <c r="CZ267" s="659" t="str">
        <f>IF(OR($C$273=2,$C$273=5,$C$273=3,$C$273=6,$C$273=9)=TRUE,$G$278," ")</f>
        <v> </v>
      </c>
      <c r="DA267" s="659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 t="str">
        <f>IF(OR($C$273=2,$C$273=2,$C$273=2)=TRUE,$C$275," ")</f>
        <v> </v>
      </c>
      <c r="N268" s="660" t="str">
        <f>IF(OR($C$273=3,$C$273=3,$C$273=3)=TRUE,$C$275," ")</f>
        <v> </v>
      </c>
      <c r="O268" s="661"/>
      <c r="P268" s="660" t="str">
        <f>IF(OR($C$273=2,$C$273=4,$C$273=4)=TRUE,$C$275," ")</f>
        <v> </v>
      </c>
      <c r="Q268" s="660" t="str">
        <f>IF(OR($C$273=5,$C$273=5,$C$273=5)=TRUE,$C$275," ")</f>
        <v> </v>
      </c>
      <c r="R268" s="661"/>
      <c r="S268" s="660" t="str">
        <f>IF(OR($C$273=2,$C$273=3,$C$273=6)=TRUE,$C$275," ")</f>
        <v> </v>
      </c>
      <c r="T268" s="660">
        <f>IF(OR($C$273=7,$C$273=7,$C$273=7)=TRUE,$C$275," ")</f>
        <v>6</v>
      </c>
      <c r="U268" s="660" t="str">
        <f>IF(OR($C$273=2,$C$273=4,$C$273=8)=TRUE,$C$275," ")</f>
        <v> </v>
      </c>
      <c r="V268" s="661"/>
      <c r="W268" s="660" t="str">
        <f>IF(OR($C$273=3,$C$273=9,$C$273=9)=TRUE,$C$275," ")</f>
        <v> </v>
      </c>
      <c r="X268" s="660" t="str">
        <f>IF(OR($C$273=2,$C$273=5,$C$273=5)=TRUE,$C$275," ")</f>
        <v> </v>
      </c>
      <c r="Y268" s="662"/>
      <c r="Z268" s="660" t="str">
        <f>IF(OR($C$273=2,$C$273=4,$C$273=3,$C$273=6)=TRUE,$C$275," ")</f>
        <v> </v>
      </c>
      <c r="AA268" s="662"/>
      <c r="AB268" s="660">
        <f>IF(OR($C$273=2,$C$273=7,$C$273=7)=TRUE,$C$275," ")</f>
        <v>6</v>
      </c>
      <c r="AC268" s="660" t="str">
        <f>IF(OR($C$273=3,$C$273=5,$C$273=5)=TRUE,$C$275," ")</f>
        <v> </v>
      </c>
      <c r="AD268" s="660" t="str">
        <f>IF(OR($C$273=2,$C$273=4,$C$273=8)=TRUE,$C$275," ")</f>
        <v> </v>
      </c>
      <c r="AE268" s="662"/>
      <c r="AF268" s="660" t="str">
        <f>IF(OR($C$273=2,$C$273=3,$C$273=6,$C$273=9)=TRUE,$C$275," ")</f>
        <v> </v>
      </c>
      <c r="AG268" s="659"/>
      <c r="AH268" s="662" t="str">
        <f>IF(OR($C$273=2,$C$273=5,$C$273=4)=TRUE,$C$275," ")</f>
        <v> </v>
      </c>
      <c r="AI268" s="660">
        <f>IF(OR($C$273=3,$C$273=7,$C$273=7)=TRUE,$C$275," ")</f>
        <v>6</v>
      </c>
      <c r="AJ268" s="662" t="str">
        <f>IF(OR($C$273=2,$C$273=2,$C$273=2)=TRUE,$C$275," ")</f>
        <v> </v>
      </c>
      <c r="AK268" s="662"/>
      <c r="AL268" s="662" t="str">
        <f>IF(OR($C$273=2,$C$273=3,$C$273=4,$C$273=6,$C$273=8)=TRUE,$C$275," ")</f>
        <v> </v>
      </c>
      <c r="AM268" s="662" t="str">
        <f>IF(OR($C$273=5,$C$273=5,$C$273=5)=TRUE,$C$275," ")</f>
        <v> </v>
      </c>
      <c r="AN268" s="662" t="str">
        <f>IF(OR($C$273=2,$C$273=2,$C$273=2)=TRUE,$C$275," ")</f>
        <v> </v>
      </c>
      <c r="AO268" s="659" t="str">
        <f>IF(OR($C$273=3,$C$273=9,$C$273=9)=TRUE,$C$275," ")</f>
        <v> </v>
      </c>
      <c r="AP268" s="659">
        <f>IF(OR($C$273=2,$C$273=4,$C$273=7)=TRUE,$C$275," ")</f>
        <v>6</v>
      </c>
      <c r="AQ268" s="659"/>
      <c r="AR268" s="659" t="str">
        <f>IF(OR($C$273=2,$C$273=5,$C$273=3,$C$273=6)=TRUE,$C$275," ")</f>
        <v> </v>
      </c>
      <c r="AS268" s="659"/>
      <c r="AT268" s="660" t="str">
        <f>IF(OR($C$273=2,$C$273=4,$C$273=8)=TRUE,$C$275," ")</f>
        <v> </v>
      </c>
      <c r="AU268" s="660" t="str">
        <f>IF(OR($C$273=3,$C$273=3,$C$273=3)=TRUE,$C$275," ")</f>
        <v> </v>
      </c>
      <c r="AV268" s="660" t="str">
        <f>IF(OR($C$273=2)=TRUE,$C$275," ")</f>
        <v> </v>
      </c>
      <c r="AW268" s="660">
        <f>IF(OR($C$273=5,$C$273=7)=TRUE,$C$275," ")</f>
        <v>6</v>
      </c>
      <c r="AX268" s="660" t="str">
        <f>IF(OR($C$273=2,$C$273=3,$C$273=6,$C$273=4)=TRUE,$C$275," ")</f>
        <v> </v>
      </c>
      <c r="AY268" s="660"/>
      <c r="AZ268" s="660" t="str">
        <f>IF(OR($C$273=2)=TRUE,$C$275," ")</f>
        <v> </v>
      </c>
      <c r="BA268" s="660" t="str">
        <f>IF(OR($C$273=3)=TRUE,$C$275," ")</f>
        <v> </v>
      </c>
      <c r="BB268" s="662" t="str">
        <f>IF(OR($C$273=2,$C$273=5,$C$273=8,$C$273=4)=TRUE,$C$275," ")</f>
        <v> </v>
      </c>
      <c r="BC268" s="660"/>
      <c r="BD268" s="660">
        <f>IF(OR($C$273=2,$C$273=3,$C$273=7,$C$273=6)=TRUE,$C$275," ")</f>
        <v>6</v>
      </c>
      <c r="BE268" s="660"/>
      <c r="BF268" s="662" t="str">
        <f>IF(OR($C$273=2,$C$273=4)=TRUE,$C$275," ")</f>
        <v> </v>
      </c>
      <c r="BG268" s="660" t="str">
        <f>IF(OR($C$273=5,$C$273=3)=TRUE,$C$275," ")</f>
        <v> </v>
      </c>
      <c r="BH268" s="659" t="str">
        <f>IF(OR($C$273=2)=TRUE,$C$275," ")</f>
        <v> </v>
      </c>
      <c r="BI268" s="662"/>
      <c r="BJ268" s="660" t="str">
        <f>IF(OR($C$273=2,$C$273=3,$C$273=4,$C$273=6,$C$273=8)=TRUE,$C$275," ")</f>
        <v> </v>
      </c>
      <c r="BK268" s="662">
        <f>IF(OR($C$273=7)=TRUE,$C$275," ")</f>
        <v>6</v>
      </c>
      <c r="BL268" s="662" t="str">
        <f>IF(OR($C$273=2,$C$273=5)=TRUE,$C$275," ")</f>
        <v> </v>
      </c>
      <c r="BM268" s="662" t="str">
        <f>IF(OR($C$273=3)=TRUE,$C$275," ")</f>
        <v> </v>
      </c>
      <c r="BN268" s="662" t="str">
        <f>IF(OR($C$273=2,$C$273=4)=TRUE,$C$275," ")</f>
        <v> </v>
      </c>
      <c r="BO268" s="662"/>
      <c r="BP268" s="660" t="str">
        <f>IF(OR($C$273=2,$C$273=3,$C$273=6,$C$273=9)=TRUE,$C$275," ")</f>
        <v> </v>
      </c>
      <c r="BQ268" s="660" t="str">
        <f>IF(OR($C$273=5)=TRUE,$C$275," ")</f>
        <v> </v>
      </c>
      <c r="BR268" s="660">
        <f>IF(OR($C$273=2,$C$273=4,$C$273=7,$C$273=8)=TRUE,$C$275," ")</f>
        <v>6</v>
      </c>
      <c r="BS268" s="662" t="str">
        <f>IF(OR($C$273=3)=TRUE,$C$275," ")</f>
        <v> </v>
      </c>
      <c r="BT268" s="660" t="str">
        <f>IF(OR($C$273=2)=TRUE,$C$275," ")</f>
        <v> </v>
      </c>
      <c r="BU268" s="659"/>
      <c r="BV268" s="662" t="str">
        <f>IF(OR($C$273=2,$C$273=3,$C$273=4,$C$273=5,$C$273=6)=TRUE,$C$275," ")</f>
        <v> </v>
      </c>
      <c r="BW268" s="660"/>
      <c r="BX268" s="662" t="str">
        <f>IF(OR($C$273=2)=TRUE,$C$275," ")</f>
        <v> </v>
      </c>
      <c r="BY268" s="662">
        <f>IF(OR($C$273=3,$C$273=7,$C$273=9)=TRUE,$C$275," ")</f>
        <v>6</v>
      </c>
      <c r="BZ268" s="662" t="str">
        <f>IF(OR($C$273=2,$C$273=4,$C$273=8)=TRUE,$C$275," ")</f>
        <v> </v>
      </c>
      <c r="CA268" s="662" t="str">
        <f>IF(OR($C$273=5)=TRUE,$C$275," ")</f>
        <v> </v>
      </c>
      <c r="CB268" s="662" t="str">
        <f>IF(OR($C$273=2,$C$273=3,$C$273=3,$C$273=6)=TRUE,$C$275," ")</f>
        <v> </v>
      </c>
      <c r="CC268" s="660"/>
      <c r="CD268" s="660" t="str">
        <f>IF(OR($C$273=2,$C$273=4)=TRUE,$C$275," ")</f>
        <v> </v>
      </c>
      <c r="CE268" s="660" t="str">
        <f>IF(OR($C$273=3)=TRUE,$C$275," ")</f>
        <v> </v>
      </c>
      <c r="CF268" s="662">
        <f>IF(OR($C$273=2,$C$273=5,$C$273=7)=TRUE,$C$275," ")</f>
        <v>6</v>
      </c>
      <c r="CG268" s="660"/>
      <c r="CH268" s="660" t="str">
        <f>IF(OR($C$273=2,$C$273=2,$C$273=3,$C$273=6,$C$273=8,$C$273=4)=TRUE,$C$275," ")</f>
        <v> </v>
      </c>
      <c r="CI268" s="662"/>
      <c r="CJ268" s="660" t="str">
        <f>IF(OR($C$273=2)=TRUE,$C$275," ")</f>
        <v> </v>
      </c>
      <c r="CK268" s="662" t="str">
        <f>IF(OR($C$273=3,$C$273=5)=TRUE,$C$275," ")</f>
        <v> </v>
      </c>
      <c r="CL268" s="662" t="str">
        <f>IF(OR($C$273=2,$C$273=4)=TRUE,$C$275," ")</f>
        <v> </v>
      </c>
      <c r="CM268" s="662">
        <f>IF(OR($C$273=7)=TRUE,$C$275," ")</f>
        <v>6</v>
      </c>
      <c r="CN268" s="662" t="str">
        <f>IF(OR($C$273=2,$C$273=6,$C$273=3,$C$273=6)=TRUE,$C$275," ")</f>
        <v> </v>
      </c>
      <c r="CO268" s="662"/>
      <c r="CP268" s="660" t="str">
        <f>IF(OR($C$273=2,$C$273=5,$C$273=4,$C$273=8)=TRUE,$C$275," ")</f>
        <v> </v>
      </c>
      <c r="CQ268" s="660" t="str">
        <f>IF(OR($C$273=3,$C$273=9)=TRUE,$C$275," ")</f>
        <v> </v>
      </c>
      <c r="CR268" s="660" t="str">
        <f>IF(OR($C$273=2)=TRUE,$C$275," ")</f>
        <v> </v>
      </c>
      <c r="CS268" s="662"/>
      <c r="CT268" s="660">
        <f>IF(OR($C$273=2,$C$273=4,$C$273=3,$C$273=6,$C$273=7)=TRUE,$C$275," ")</f>
        <v>6</v>
      </c>
      <c r="CU268" s="659" t="str">
        <f>IF(OR($C$273=5)=TRUE,$C$275," ")</f>
        <v> </v>
      </c>
      <c r="CV268" s="662" t="str">
        <f>IF(OR($C$273=2)=TRUE,$C$275," ")</f>
        <v> </v>
      </c>
      <c r="CW268" s="660" t="str">
        <f>IF(OR($C$273=3)=TRUE,$C$275," ")</f>
        <v> </v>
      </c>
      <c r="CX268" s="662" t="str">
        <f>IF(OR($C$273=2,$C$273=4,$C$273=8)=TRUE,$C$275," ")</f>
        <v> </v>
      </c>
      <c r="CY268" s="662"/>
      <c r="CZ268" s="661" t="str">
        <f>IF(OR($C$273=2,$C$273=5,$C$273=3,$C$273=6,$C$273=9)=TRUE,$C$275," ")</f>
        <v> </v>
      </c>
      <c r="DA268" s="662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138">M266*100/$C$5</f>
        <v>#DIV/0!</v>
      </c>
      <c r="N269" s="295" t="e">
        <f t="shared" si="138"/>
        <v>#DIV/0!</v>
      </c>
      <c r="O269" s="295">
        <f t="shared" si="138"/>
        <v>0</v>
      </c>
      <c r="P269" s="295" t="e">
        <f t="shared" si="138"/>
        <v>#DIV/0!</v>
      </c>
      <c r="Q269" s="295" t="e">
        <f t="shared" si="138"/>
        <v>#DIV/0!</v>
      </c>
      <c r="R269" s="295" t="e">
        <f t="shared" si="138"/>
        <v>#DIV/0!</v>
      </c>
      <c r="S269" s="295" t="e">
        <f t="shared" si="138"/>
        <v>#DIV/0!</v>
      </c>
      <c r="T269" s="295" t="e">
        <f t="shared" si="138"/>
        <v>#DIV/0!</v>
      </c>
      <c r="U269" s="295" t="e">
        <f t="shared" si="138"/>
        <v>#DIV/0!</v>
      </c>
      <c r="V269" s="295">
        <f t="shared" si="138"/>
        <v>1.3160299886886643E-8</v>
      </c>
      <c r="W269" s="295" t="e">
        <f t="shared" si="138"/>
        <v>#DIV/0!</v>
      </c>
      <c r="X269" s="295" t="e">
        <f t="shared" si="138"/>
        <v>#DIV/0!</v>
      </c>
      <c r="Y269" s="295" t="e">
        <f t="shared" si="138"/>
        <v>#DIV/0!</v>
      </c>
      <c r="Z269" s="295" t="e">
        <f t="shared" si="138"/>
        <v>#DIV/0!</v>
      </c>
      <c r="AA269" s="295" t="e">
        <f t="shared" si="138"/>
        <v>#DIV/0!</v>
      </c>
      <c r="AB269" s="295" t="e">
        <f t="shared" si="138"/>
        <v>#DIV/0!</v>
      </c>
      <c r="AC269" s="295" t="e">
        <f t="shared" si="138"/>
        <v>#DIV/0!</v>
      </c>
      <c r="AD269" s="295" t="e">
        <f t="shared" si="138"/>
        <v>#DIV/0!</v>
      </c>
      <c r="AE269" s="295" t="e">
        <f t="shared" si="138"/>
        <v>#DIV/0!</v>
      </c>
      <c r="AF269" s="295" t="e">
        <f t="shared" si="138"/>
        <v>#DIV/0!</v>
      </c>
      <c r="AG269" s="295" t="e">
        <f t="shared" si="138"/>
        <v>#DIV/0!</v>
      </c>
      <c r="AH269" s="295" t="e">
        <f t="shared" si="138"/>
        <v>#DIV/0!</v>
      </c>
      <c r="AI269" s="295" t="e">
        <f t="shared" si="138"/>
        <v>#DIV/0!</v>
      </c>
      <c r="AJ269" s="295" t="e">
        <f t="shared" si="138"/>
        <v>#DIV/0!</v>
      </c>
      <c r="AK269" s="295" t="e">
        <f t="shared" si="138"/>
        <v>#DIV/0!</v>
      </c>
      <c r="AL269" s="295" t="e">
        <f t="shared" si="138"/>
        <v>#DIV/0!</v>
      </c>
      <c r="AM269" s="295" t="e">
        <f t="shared" si="138"/>
        <v>#DIV/0!</v>
      </c>
      <c r="AN269" s="295" t="e">
        <f t="shared" si="138"/>
        <v>#DIV/0!</v>
      </c>
      <c r="AO269" s="295" t="e">
        <f t="shared" si="138"/>
        <v>#DIV/0!</v>
      </c>
      <c r="AP269" s="295" t="e">
        <f t="shared" si="138"/>
        <v>#DIV/0!</v>
      </c>
      <c r="AQ269" s="295" t="e">
        <f t="shared" si="138"/>
        <v>#DIV/0!</v>
      </c>
      <c r="AR269" s="295" t="e">
        <f t="shared" si="138"/>
        <v>#DIV/0!</v>
      </c>
      <c r="AS269" s="295" t="e">
        <f t="shared" si="138"/>
        <v>#DIV/0!</v>
      </c>
      <c r="AT269" s="295" t="e">
        <f t="shared" si="138"/>
        <v>#DIV/0!</v>
      </c>
      <c r="AU269" s="295" t="e">
        <f t="shared" si="138"/>
        <v>#DIV/0!</v>
      </c>
      <c r="AV269" s="295" t="e">
        <f t="shared" si="138"/>
        <v>#DIV/0!</v>
      </c>
      <c r="AW269" s="295" t="e">
        <f t="shared" si="138"/>
        <v>#DIV/0!</v>
      </c>
      <c r="AX269" s="295" t="e">
        <f t="shared" si="138"/>
        <v>#DIV/0!</v>
      </c>
      <c r="AY269" s="295" t="e">
        <f t="shared" si="138"/>
        <v>#DIV/0!</v>
      </c>
      <c r="AZ269" s="295" t="e">
        <f t="shared" si="138"/>
        <v>#DIV/0!</v>
      </c>
      <c r="BA269" s="295" t="e">
        <f t="shared" si="138"/>
        <v>#DIV/0!</v>
      </c>
      <c r="BB269" s="295" t="e">
        <f t="shared" si="138"/>
        <v>#DIV/0!</v>
      </c>
      <c r="BC269" s="295" t="e">
        <f t="shared" si="138"/>
        <v>#DIV/0!</v>
      </c>
      <c r="BD269" s="295" t="e">
        <f t="shared" si="138"/>
        <v>#DIV/0!</v>
      </c>
      <c r="BE269" s="295" t="e">
        <f t="shared" si="138"/>
        <v>#DIV/0!</v>
      </c>
      <c r="BF269" s="295" t="e">
        <f t="shared" si="138"/>
        <v>#DIV/0!</v>
      </c>
      <c r="BG269" s="295" t="e">
        <f t="shared" si="138"/>
        <v>#DIV/0!</v>
      </c>
      <c r="BH269" s="295" t="e">
        <f t="shared" si="138"/>
        <v>#DIV/0!</v>
      </c>
      <c r="BI269" s="295" t="e">
        <f t="shared" si="138"/>
        <v>#DIV/0!</v>
      </c>
      <c r="BJ269" s="295" t="e">
        <f t="shared" si="138"/>
        <v>#DIV/0!</v>
      </c>
      <c r="BK269" s="295" t="e">
        <f t="shared" si="138"/>
        <v>#DIV/0!</v>
      </c>
      <c r="BL269" s="295" t="e">
        <f t="shared" si="138"/>
        <v>#DIV/0!</v>
      </c>
      <c r="BM269" s="295" t="e">
        <f t="shared" si="138"/>
        <v>#DIV/0!</v>
      </c>
      <c r="BN269" s="295" t="e">
        <f t="shared" si="138"/>
        <v>#DIV/0!</v>
      </c>
      <c r="BO269" s="295" t="e">
        <f t="shared" si="138"/>
        <v>#DIV/0!</v>
      </c>
      <c r="BP269" s="295" t="e">
        <f t="shared" si="138"/>
        <v>#DIV/0!</v>
      </c>
      <c r="BQ269" s="295" t="e">
        <f t="shared" si="138"/>
        <v>#DIV/0!</v>
      </c>
      <c r="BR269" s="295" t="e">
        <f t="shared" si="138"/>
        <v>#DIV/0!</v>
      </c>
      <c r="BS269" s="295" t="e">
        <f t="shared" si="138"/>
        <v>#DIV/0!</v>
      </c>
      <c r="BT269" s="295" t="e">
        <f t="shared" si="138"/>
        <v>#DIV/0!</v>
      </c>
      <c r="BU269" s="295" t="e">
        <f t="shared" si="138"/>
        <v>#DIV/0!</v>
      </c>
      <c r="BV269" s="295" t="e">
        <f t="shared" si="138"/>
        <v>#DIV/0!</v>
      </c>
      <c r="BW269" s="295" t="e">
        <f t="shared" si="138"/>
        <v>#DIV/0!</v>
      </c>
      <c r="BX269" s="295" t="e">
        <f t="shared" si="138"/>
        <v>#DIV/0!</v>
      </c>
      <c r="BY269" s="295" t="e">
        <f t="shared" ref="BY269:DA269" si="139">BY266*100/$C$5</f>
        <v>#DIV/0!</v>
      </c>
      <c r="BZ269" s="295" t="e">
        <f t="shared" si="139"/>
        <v>#DIV/0!</v>
      </c>
      <c r="CA269" s="295" t="e">
        <f t="shared" si="139"/>
        <v>#DIV/0!</v>
      </c>
      <c r="CB269" s="295" t="e">
        <f t="shared" si="139"/>
        <v>#DIV/0!</v>
      </c>
      <c r="CC269" s="295" t="e">
        <f t="shared" si="139"/>
        <v>#DIV/0!</v>
      </c>
      <c r="CD269" s="295" t="e">
        <f t="shared" si="139"/>
        <v>#DIV/0!</v>
      </c>
      <c r="CE269" s="295" t="e">
        <f t="shared" si="139"/>
        <v>#DIV/0!</v>
      </c>
      <c r="CF269" s="295" t="e">
        <f t="shared" si="139"/>
        <v>#DIV/0!</v>
      </c>
      <c r="CG269" s="295" t="e">
        <f t="shared" si="139"/>
        <v>#DIV/0!</v>
      </c>
      <c r="CH269" s="295" t="e">
        <f t="shared" si="139"/>
        <v>#DIV/0!</v>
      </c>
      <c r="CI269" s="295" t="e">
        <f t="shared" si="139"/>
        <v>#DIV/0!</v>
      </c>
      <c r="CJ269" s="295" t="e">
        <f t="shared" si="139"/>
        <v>#DIV/0!</v>
      </c>
      <c r="CK269" s="295" t="e">
        <f t="shared" si="139"/>
        <v>#DIV/0!</v>
      </c>
      <c r="CL269" s="295" t="e">
        <f t="shared" si="139"/>
        <v>#DIV/0!</v>
      </c>
      <c r="CM269" s="295" t="e">
        <f t="shared" si="139"/>
        <v>#DIV/0!</v>
      </c>
      <c r="CN269" s="295" t="e">
        <f t="shared" si="139"/>
        <v>#DIV/0!</v>
      </c>
      <c r="CO269" s="295" t="e">
        <f t="shared" si="139"/>
        <v>#DIV/0!</v>
      </c>
      <c r="CP269" s="295" t="e">
        <f t="shared" si="139"/>
        <v>#DIV/0!</v>
      </c>
      <c r="CQ269" s="295" t="e">
        <f t="shared" si="139"/>
        <v>#DIV/0!</v>
      </c>
      <c r="CR269" s="295" t="e">
        <f t="shared" si="139"/>
        <v>#DIV/0!</v>
      </c>
      <c r="CS269" s="295" t="e">
        <f t="shared" si="139"/>
        <v>#DIV/0!</v>
      </c>
      <c r="CT269" s="295" t="e">
        <f t="shared" si="139"/>
        <v>#DIV/0!</v>
      </c>
      <c r="CU269" s="295" t="e">
        <f t="shared" si="139"/>
        <v>#DIV/0!</v>
      </c>
      <c r="CV269" s="295" t="e">
        <f t="shared" si="139"/>
        <v>#DIV/0!</v>
      </c>
      <c r="CW269" s="295" t="e">
        <f t="shared" si="139"/>
        <v>#DIV/0!</v>
      </c>
      <c r="CX269" s="295" t="e">
        <f t="shared" si="139"/>
        <v>#DIV/0!</v>
      </c>
      <c r="CY269" s="295" t="e">
        <f t="shared" si="139"/>
        <v>#DIV/0!</v>
      </c>
      <c r="CZ269" s="295" t="e">
        <f t="shared" si="139"/>
        <v>#DIV/0!</v>
      </c>
      <c r="DA269" s="295" t="e">
        <f t="shared" si="139"/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 t="e">
        <f t="shared" ref="M270:BX270" si="140">IF(M267=$G$278,90,IF((L270-M269)&lt;$I$275,$L$275,(L270-M269)))</f>
        <v>#DIV/0!</v>
      </c>
      <c r="N270" s="295" t="e">
        <f t="shared" si="140"/>
        <v>#DIV/0!</v>
      </c>
      <c r="O270" s="295" t="e">
        <f t="shared" si="140"/>
        <v>#DIV/0!</v>
      </c>
      <c r="P270" s="295" t="e">
        <f t="shared" si="140"/>
        <v>#DIV/0!</v>
      </c>
      <c r="Q270" s="295" t="e">
        <f>IF(Q267=$G$278,90,IF((P270-Q269)&lt;$I$275,$L$275,(P270-Q269)))</f>
        <v>#DIV/0!</v>
      </c>
      <c r="R270" s="295" t="e">
        <f t="shared" si="140"/>
        <v>#DIV/0!</v>
      </c>
      <c r="S270" s="295" t="e">
        <f t="shared" si="140"/>
        <v>#DIV/0!</v>
      </c>
      <c r="T270" s="295">
        <f t="shared" si="140"/>
        <v>90</v>
      </c>
      <c r="U270" s="295" t="e">
        <f t="shared" si="140"/>
        <v>#DIV/0!</v>
      </c>
      <c r="V270" s="295" t="e">
        <f t="shared" si="140"/>
        <v>#DIV/0!</v>
      </c>
      <c r="W270" s="295" t="e">
        <f t="shared" si="140"/>
        <v>#DIV/0!</v>
      </c>
      <c r="X270" s="295" t="e">
        <f t="shared" si="140"/>
        <v>#DIV/0!</v>
      </c>
      <c r="Y270" s="295" t="e">
        <f t="shared" si="140"/>
        <v>#DIV/0!</v>
      </c>
      <c r="Z270" s="295" t="e">
        <f t="shared" si="140"/>
        <v>#DIV/0!</v>
      </c>
      <c r="AA270" s="295" t="e">
        <f t="shared" si="140"/>
        <v>#DIV/0!</v>
      </c>
      <c r="AB270" s="295">
        <f t="shared" si="140"/>
        <v>90</v>
      </c>
      <c r="AC270" s="295" t="e">
        <f t="shared" si="140"/>
        <v>#DIV/0!</v>
      </c>
      <c r="AD270" s="295" t="e">
        <f t="shared" si="140"/>
        <v>#DIV/0!</v>
      </c>
      <c r="AE270" s="295" t="e">
        <f t="shared" si="140"/>
        <v>#DIV/0!</v>
      </c>
      <c r="AF270" s="295" t="e">
        <f t="shared" si="140"/>
        <v>#DIV/0!</v>
      </c>
      <c r="AG270" s="295" t="e">
        <f t="shared" si="140"/>
        <v>#DIV/0!</v>
      </c>
      <c r="AH270" s="295" t="e">
        <f t="shared" si="140"/>
        <v>#DIV/0!</v>
      </c>
      <c r="AI270" s="295">
        <f t="shared" si="140"/>
        <v>90</v>
      </c>
      <c r="AJ270" s="295" t="e">
        <f t="shared" si="140"/>
        <v>#DIV/0!</v>
      </c>
      <c r="AK270" s="295" t="e">
        <f t="shared" si="140"/>
        <v>#DIV/0!</v>
      </c>
      <c r="AL270" s="295" t="e">
        <f t="shared" si="140"/>
        <v>#DIV/0!</v>
      </c>
      <c r="AM270" s="295" t="e">
        <f t="shared" si="140"/>
        <v>#DIV/0!</v>
      </c>
      <c r="AN270" s="295" t="e">
        <f t="shared" si="140"/>
        <v>#DIV/0!</v>
      </c>
      <c r="AO270" s="295" t="e">
        <f t="shared" si="140"/>
        <v>#DIV/0!</v>
      </c>
      <c r="AP270" s="295">
        <f t="shared" si="140"/>
        <v>90</v>
      </c>
      <c r="AQ270" s="295" t="e">
        <f t="shared" si="140"/>
        <v>#DIV/0!</v>
      </c>
      <c r="AR270" s="295" t="e">
        <f t="shared" si="140"/>
        <v>#DIV/0!</v>
      </c>
      <c r="AS270" s="295" t="e">
        <f t="shared" si="140"/>
        <v>#DIV/0!</v>
      </c>
      <c r="AT270" s="295" t="e">
        <f t="shared" si="140"/>
        <v>#DIV/0!</v>
      </c>
      <c r="AU270" s="295" t="e">
        <f t="shared" si="140"/>
        <v>#DIV/0!</v>
      </c>
      <c r="AV270" s="295" t="e">
        <f t="shared" si="140"/>
        <v>#DIV/0!</v>
      </c>
      <c r="AW270" s="295">
        <f t="shared" si="140"/>
        <v>90</v>
      </c>
      <c r="AX270" s="295" t="e">
        <f t="shared" si="140"/>
        <v>#DIV/0!</v>
      </c>
      <c r="AY270" s="295" t="e">
        <f t="shared" si="140"/>
        <v>#DIV/0!</v>
      </c>
      <c r="AZ270" s="295" t="e">
        <f t="shared" si="140"/>
        <v>#DIV/0!</v>
      </c>
      <c r="BA270" s="295" t="e">
        <f t="shared" si="140"/>
        <v>#DIV/0!</v>
      </c>
      <c r="BB270" s="295" t="e">
        <f t="shared" si="140"/>
        <v>#DIV/0!</v>
      </c>
      <c r="BC270" s="295" t="e">
        <f t="shared" si="140"/>
        <v>#DIV/0!</v>
      </c>
      <c r="BD270" s="295">
        <f t="shared" si="140"/>
        <v>90</v>
      </c>
      <c r="BE270" s="295" t="e">
        <f t="shared" si="140"/>
        <v>#DIV/0!</v>
      </c>
      <c r="BF270" s="295" t="e">
        <f t="shared" si="140"/>
        <v>#DIV/0!</v>
      </c>
      <c r="BG270" s="295" t="e">
        <f t="shared" si="140"/>
        <v>#DIV/0!</v>
      </c>
      <c r="BH270" s="295" t="e">
        <f t="shared" si="140"/>
        <v>#DIV/0!</v>
      </c>
      <c r="BI270" s="295" t="e">
        <f t="shared" si="140"/>
        <v>#DIV/0!</v>
      </c>
      <c r="BJ270" s="295" t="e">
        <f t="shared" si="140"/>
        <v>#DIV/0!</v>
      </c>
      <c r="BK270" s="295">
        <f t="shared" si="140"/>
        <v>90</v>
      </c>
      <c r="BL270" s="295" t="e">
        <f t="shared" si="140"/>
        <v>#DIV/0!</v>
      </c>
      <c r="BM270" s="295" t="e">
        <f t="shared" si="140"/>
        <v>#DIV/0!</v>
      </c>
      <c r="BN270" s="295" t="e">
        <f t="shared" si="140"/>
        <v>#DIV/0!</v>
      </c>
      <c r="BO270" s="295" t="e">
        <f t="shared" si="140"/>
        <v>#DIV/0!</v>
      </c>
      <c r="BP270" s="295" t="e">
        <f t="shared" si="140"/>
        <v>#DIV/0!</v>
      </c>
      <c r="BQ270" s="295" t="e">
        <f t="shared" si="140"/>
        <v>#DIV/0!</v>
      </c>
      <c r="BR270" s="295">
        <f t="shared" si="140"/>
        <v>90</v>
      </c>
      <c r="BS270" s="295" t="e">
        <f t="shared" si="140"/>
        <v>#DIV/0!</v>
      </c>
      <c r="BT270" s="295" t="e">
        <f t="shared" si="140"/>
        <v>#DIV/0!</v>
      </c>
      <c r="BU270" s="295" t="e">
        <f t="shared" si="140"/>
        <v>#DIV/0!</v>
      </c>
      <c r="BV270" s="295" t="e">
        <f t="shared" si="140"/>
        <v>#DIV/0!</v>
      </c>
      <c r="BW270" s="295" t="e">
        <f t="shared" si="140"/>
        <v>#DIV/0!</v>
      </c>
      <c r="BX270" s="295" t="e">
        <f t="shared" si="140"/>
        <v>#DIV/0!</v>
      </c>
      <c r="BY270" s="295">
        <f t="shared" ref="BY270:DA270" si="141">IF(BY267=$G$278,90,IF((BX270-BY269)&lt;$I$275,$L$275,(BX270-BY269)))</f>
        <v>90</v>
      </c>
      <c r="BZ270" s="295" t="e">
        <f t="shared" si="141"/>
        <v>#DIV/0!</v>
      </c>
      <c r="CA270" s="295" t="e">
        <f t="shared" si="141"/>
        <v>#DIV/0!</v>
      </c>
      <c r="CB270" s="295" t="e">
        <f t="shared" si="141"/>
        <v>#DIV/0!</v>
      </c>
      <c r="CC270" s="295" t="e">
        <f t="shared" si="141"/>
        <v>#DIV/0!</v>
      </c>
      <c r="CD270" s="295" t="e">
        <f t="shared" si="141"/>
        <v>#DIV/0!</v>
      </c>
      <c r="CE270" s="295" t="e">
        <f t="shared" si="141"/>
        <v>#DIV/0!</v>
      </c>
      <c r="CF270" s="295">
        <f t="shared" si="141"/>
        <v>90</v>
      </c>
      <c r="CG270" s="295" t="e">
        <f t="shared" si="141"/>
        <v>#DIV/0!</v>
      </c>
      <c r="CH270" s="295" t="e">
        <f t="shared" si="141"/>
        <v>#DIV/0!</v>
      </c>
      <c r="CI270" s="295" t="e">
        <f t="shared" si="141"/>
        <v>#DIV/0!</v>
      </c>
      <c r="CJ270" s="295" t="e">
        <f t="shared" si="141"/>
        <v>#DIV/0!</v>
      </c>
      <c r="CK270" s="295" t="e">
        <f t="shared" si="141"/>
        <v>#DIV/0!</v>
      </c>
      <c r="CL270" s="295" t="e">
        <f t="shared" si="141"/>
        <v>#DIV/0!</v>
      </c>
      <c r="CM270" s="295">
        <f t="shared" si="141"/>
        <v>90</v>
      </c>
      <c r="CN270" s="295" t="e">
        <f t="shared" si="141"/>
        <v>#DIV/0!</v>
      </c>
      <c r="CO270" s="295" t="e">
        <f t="shared" si="141"/>
        <v>#DIV/0!</v>
      </c>
      <c r="CP270" s="295" t="e">
        <f t="shared" si="141"/>
        <v>#DIV/0!</v>
      </c>
      <c r="CQ270" s="295" t="e">
        <f t="shared" si="141"/>
        <v>#DIV/0!</v>
      </c>
      <c r="CR270" s="295" t="e">
        <f t="shared" si="141"/>
        <v>#DIV/0!</v>
      </c>
      <c r="CS270" s="295" t="e">
        <f t="shared" si="141"/>
        <v>#DIV/0!</v>
      </c>
      <c r="CT270" s="295">
        <f t="shared" si="141"/>
        <v>90</v>
      </c>
      <c r="CU270" s="295" t="e">
        <f t="shared" si="141"/>
        <v>#DIV/0!</v>
      </c>
      <c r="CV270" s="295" t="e">
        <f t="shared" si="141"/>
        <v>#DIV/0!</v>
      </c>
      <c r="CW270" s="295" t="e">
        <f t="shared" si="141"/>
        <v>#DIV/0!</v>
      </c>
      <c r="CX270" s="295" t="e">
        <f t="shared" si="141"/>
        <v>#DIV/0!</v>
      </c>
      <c r="CY270" s="295" t="e">
        <f t="shared" si="141"/>
        <v>#DIV/0!</v>
      </c>
      <c r="CZ270" s="295" t="e">
        <f t="shared" si="141"/>
        <v>#DIV/0!</v>
      </c>
      <c r="DA270" s="295">
        <f t="shared" si="141"/>
        <v>90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 t="e">
        <f>IF((M270=100),(M270-L270)/100*$C$3+$E$92,0)</f>
        <v>#DIV/0!</v>
      </c>
      <c r="N271" s="303" t="e">
        <f>IF((N270=100),(N270-M270)/100*$C$3+$E$92,0)</f>
        <v>#DIV/0!</v>
      </c>
      <c r="O271" s="303">
        <v>0</v>
      </c>
      <c r="P271" s="303" t="e">
        <f t="shared" ref="P271:CA271" si="142">IF((P270=100),(P270-O270)/100*$C$3+$E$92,0)</f>
        <v>#DIV/0!</v>
      </c>
      <c r="Q271" s="303" t="e">
        <f t="shared" si="142"/>
        <v>#DIV/0!</v>
      </c>
      <c r="R271" s="303" t="e">
        <f t="shared" si="142"/>
        <v>#DIV/0!</v>
      </c>
      <c r="S271" s="303" t="e">
        <f t="shared" si="142"/>
        <v>#DIV/0!</v>
      </c>
      <c r="T271" s="303">
        <f t="shared" si="142"/>
        <v>0</v>
      </c>
      <c r="U271" s="303" t="e">
        <f t="shared" si="142"/>
        <v>#DIV/0!</v>
      </c>
      <c r="V271" s="303" t="e">
        <f t="shared" si="142"/>
        <v>#DIV/0!</v>
      </c>
      <c r="W271" s="303" t="e">
        <f t="shared" si="142"/>
        <v>#DIV/0!</v>
      </c>
      <c r="X271" s="303" t="e">
        <f t="shared" si="142"/>
        <v>#DIV/0!</v>
      </c>
      <c r="Y271" s="303" t="e">
        <f t="shared" si="142"/>
        <v>#DIV/0!</v>
      </c>
      <c r="Z271" s="303" t="e">
        <f t="shared" si="142"/>
        <v>#DIV/0!</v>
      </c>
      <c r="AA271" s="303" t="e">
        <f t="shared" si="142"/>
        <v>#DIV/0!</v>
      </c>
      <c r="AB271" s="303">
        <f t="shared" si="142"/>
        <v>0</v>
      </c>
      <c r="AC271" s="303" t="e">
        <f t="shared" si="142"/>
        <v>#DIV/0!</v>
      </c>
      <c r="AD271" s="303" t="e">
        <f t="shared" si="142"/>
        <v>#DIV/0!</v>
      </c>
      <c r="AE271" s="303" t="e">
        <f t="shared" si="142"/>
        <v>#DIV/0!</v>
      </c>
      <c r="AF271" s="303" t="e">
        <f t="shared" si="142"/>
        <v>#DIV/0!</v>
      </c>
      <c r="AG271" s="303" t="e">
        <f t="shared" si="142"/>
        <v>#DIV/0!</v>
      </c>
      <c r="AH271" s="303" t="e">
        <f t="shared" si="142"/>
        <v>#DIV/0!</v>
      </c>
      <c r="AI271" s="303">
        <f t="shared" si="142"/>
        <v>0</v>
      </c>
      <c r="AJ271" s="303" t="e">
        <f t="shared" si="142"/>
        <v>#DIV/0!</v>
      </c>
      <c r="AK271" s="303" t="e">
        <f t="shared" si="142"/>
        <v>#DIV/0!</v>
      </c>
      <c r="AL271" s="303" t="e">
        <f t="shared" si="142"/>
        <v>#DIV/0!</v>
      </c>
      <c r="AM271" s="303" t="e">
        <f t="shared" si="142"/>
        <v>#DIV/0!</v>
      </c>
      <c r="AN271" s="303" t="e">
        <f t="shared" si="142"/>
        <v>#DIV/0!</v>
      </c>
      <c r="AO271" s="303" t="e">
        <f t="shared" si="142"/>
        <v>#DIV/0!</v>
      </c>
      <c r="AP271" s="303">
        <f t="shared" si="142"/>
        <v>0</v>
      </c>
      <c r="AQ271" s="303" t="e">
        <f t="shared" si="142"/>
        <v>#DIV/0!</v>
      </c>
      <c r="AR271" s="303" t="e">
        <f t="shared" si="142"/>
        <v>#DIV/0!</v>
      </c>
      <c r="AS271" s="303" t="e">
        <f t="shared" si="142"/>
        <v>#DIV/0!</v>
      </c>
      <c r="AT271" s="303" t="e">
        <f t="shared" si="142"/>
        <v>#DIV/0!</v>
      </c>
      <c r="AU271" s="303" t="e">
        <f t="shared" si="142"/>
        <v>#DIV/0!</v>
      </c>
      <c r="AV271" s="303" t="e">
        <f t="shared" si="142"/>
        <v>#DIV/0!</v>
      </c>
      <c r="AW271" s="303">
        <f t="shared" si="142"/>
        <v>0</v>
      </c>
      <c r="AX271" s="303" t="e">
        <f t="shared" si="142"/>
        <v>#DIV/0!</v>
      </c>
      <c r="AY271" s="303" t="e">
        <f t="shared" si="142"/>
        <v>#DIV/0!</v>
      </c>
      <c r="AZ271" s="303" t="e">
        <f t="shared" si="142"/>
        <v>#DIV/0!</v>
      </c>
      <c r="BA271" s="303" t="e">
        <f t="shared" si="142"/>
        <v>#DIV/0!</v>
      </c>
      <c r="BB271" s="303" t="e">
        <f t="shared" si="142"/>
        <v>#DIV/0!</v>
      </c>
      <c r="BC271" s="303" t="e">
        <f t="shared" si="142"/>
        <v>#DIV/0!</v>
      </c>
      <c r="BD271" s="303">
        <f t="shared" si="142"/>
        <v>0</v>
      </c>
      <c r="BE271" s="303" t="e">
        <f t="shared" si="142"/>
        <v>#DIV/0!</v>
      </c>
      <c r="BF271" s="303" t="e">
        <f t="shared" si="142"/>
        <v>#DIV/0!</v>
      </c>
      <c r="BG271" s="303" t="e">
        <f t="shared" si="142"/>
        <v>#DIV/0!</v>
      </c>
      <c r="BH271" s="303" t="e">
        <f t="shared" si="142"/>
        <v>#DIV/0!</v>
      </c>
      <c r="BI271" s="303" t="e">
        <f t="shared" si="142"/>
        <v>#DIV/0!</v>
      </c>
      <c r="BJ271" s="303" t="e">
        <f t="shared" si="142"/>
        <v>#DIV/0!</v>
      </c>
      <c r="BK271" s="303">
        <f t="shared" si="142"/>
        <v>0</v>
      </c>
      <c r="BL271" s="303" t="e">
        <f t="shared" si="142"/>
        <v>#DIV/0!</v>
      </c>
      <c r="BM271" s="303" t="e">
        <f t="shared" si="142"/>
        <v>#DIV/0!</v>
      </c>
      <c r="BN271" s="303" t="e">
        <f t="shared" si="142"/>
        <v>#DIV/0!</v>
      </c>
      <c r="BO271" s="303" t="e">
        <f t="shared" si="142"/>
        <v>#DIV/0!</v>
      </c>
      <c r="BP271" s="303" t="e">
        <f t="shared" si="142"/>
        <v>#DIV/0!</v>
      </c>
      <c r="BQ271" s="303" t="e">
        <f t="shared" si="142"/>
        <v>#DIV/0!</v>
      </c>
      <c r="BR271" s="303">
        <f t="shared" si="142"/>
        <v>0</v>
      </c>
      <c r="BS271" s="303" t="e">
        <f t="shared" si="142"/>
        <v>#DIV/0!</v>
      </c>
      <c r="BT271" s="303" t="e">
        <f t="shared" si="142"/>
        <v>#DIV/0!</v>
      </c>
      <c r="BU271" s="303" t="e">
        <f t="shared" si="142"/>
        <v>#DIV/0!</v>
      </c>
      <c r="BV271" s="303" t="e">
        <f t="shared" si="142"/>
        <v>#DIV/0!</v>
      </c>
      <c r="BW271" s="303" t="e">
        <f t="shared" si="142"/>
        <v>#DIV/0!</v>
      </c>
      <c r="BX271" s="303" t="e">
        <f t="shared" si="142"/>
        <v>#DIV/0!</v>
      </c>
      <c r="BY271" s="303">
        <f t="shared" si="142"/>
        <v>0</v>
      </c>
      <c r="BZ271" s="303" t="e">
        <f t="shared" si="142"/>
        <v>#DIV/0!</v>
      </c>
      <c r="CA271" s="303" t="e">
        <f t="shared" si="142"/>
        <v>#DIV/0!</v>
      </c>
      <c r="CB271" s="303" t="e">
        <f t="shared" ref="CB271:DA271" si="143">IF((CB270=100),(CB270-CA270)/100*$C$3+$E$92,0)</f>
        <v>#DIV/0!</v>
      </c>
      <c r="CC271" s="303" t="e">
        <f t="shared" si="143"/>
        <v>#DIV/0!</v>
      </c>
      <c r="CD271" s="303" t="e">
        <f t="shared" si="143"/>
        <v>#DIV/0!</v>
      </c>
      <c r="CE271" s="303" t="e">
        <f t="shared" si="143"/>
        <v>#DIV/0!</v>
      </c>
      <c r="CF271" s="303">
        <f t="shared" si="143"/>
        <v>0</v>
      </c>
      <c r="CG271" s="303" t="e">
        <f t="shared" si="143"/>
        <v>#DIV/0!</v>
      </c>
      <c r="CH271" s="303" t="e">
        <f t="shared" si="143"/>
        <v>#DIV/0!</v>
      </c>
      <c r="CI271" s="303" t="e">
        <f t="shared" si="143"/>
        <v>#DIV/0!</v>
      </c>
      <c r="CJ271" s="303" t="e">
        <f t="shared" si="143"/>
        <v>#DIV/0!</v>
      </c>
      <c r="CK271" s="303" t="e">
        <f t="shared" si="143"/>
        <v>#DIV/0!</v>
      </c>
      <c r="CL271" s="303" t="e">
        <f t="shared" si="143"/>
        <v>#DIV/0!</v>
      </c>
      <c r="CM271" s="303">
        <f t="shared" si="143"/>
        <v>0</v>
      </c>
      <c r="CN271" s="303" t="e">
        <f t="shared" si="143"/>
        <v>#DIV/0!</v>
      </c>
      <c r="CO271" s="303" t="e">
        <f t="shared" si="143"/>
        <v>#DIV/0!</v>
      </c>
      <c r="CP271" s="303" t="e">
        <f t="shared" si="143"/>
        <v>#DIV/0!</v>
      </c>
      <c r="CQ271" s="303" t="e">
        <f t="shared" si="143"/>
        <v>#DIV/0!</v>
      </c>
      <c r="CR271" s="303" t="e">
        <f t="shared" si="143"/>
        <v>#DIV/0!</v>
      </c>
      <c r="CS271" s="303" t="e">
        <f t="shared" si="143"/>
        <v>#DIV/0!</v>
      </c>
      <c r="CT271" s="303">
        <f t="shared" si="143"/>
        <v>0</v>
      </c>
      <c r="CU271" s="303" t="e">
        <f t="shared" si="143"/>
        <v>#DIV/0!</v>
      </c>
      <c r="CV271" s="303" t="e">
        <f t="shared" si="143"/>
        <v>#DIV/0!</v>
      </c>
      <c r="CW271" s="303" t="e">
        <f t="shared" si="143"/>
        <v>#DIV/0!</v>
      </c>
      <c r="CX271" s="303" t="e">
        <f t="shared" si="143"/>
        <v>#DIV/0!</v>
      </c>
      <c r="CY271" s="303" t="e">
        <f t="shared" si="143"/>
        <v>#DIV/0!</v>
      </c>
      <c r="CZ271" s="303" t="e">
        <f t="shared" si="143"/>
        <v>#DIV/0!</v>
      </c>
      <c r="DA271" s="303">
        <f t="shared" si="143"/>
        <v>0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634</v>
      </c>
      <c r="C273" s="665">
        <v>7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666">
        <v>120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6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90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10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v>120</v>
      </c>
      <c r="G278" s="316">
        <f>E278*F278/60</f>
        <v>15.942</v>
      </c>
      <c r="H278" s="528">
        <f>G278+C275</f>
        <v>21.942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G282" s="655" t="s">
        <v>635</v>
      </c>
      <c r="AH282" s="300" t="e">
        <f>DB266</f>
        <v>#DIV/0!</v>
      </c>
      <c r="AI282" s="300" t="e">
        <f>AH282*14</f>
        <v>#DIV/0!</v>
      </c>
      <c r="AJ282" s="1104">
        <f>(AI284+AI283)</f>
        <v>3993.4440000000009</v>
      </c>
    </row>
    <row r="283" spans="2:36" ht="14.5" thickBot="1" x14ac:dyDescent="0.35">
      <c r="AG283" s="655" t="s">
        <v>637</v>
      </c>
      <c r="AH283" s="300">
        <f>DB267</f>
        <v>207.24600000000007</v>
      </c>
      <c r="AI283" s="300">
        <f>AH283*14</f>
        <v>2901.4440000000009</v>
      </c>
      <c r="AJ283" s="1105"/>
    </row>
    <row r="284" spans="2:36" ht="14.5" thickBot="1" x14ac:dyDescent="0.35">
      <c r="AG284" s="655" t="s">
        <v>636</v>
      </c>
      <c r="AH284" s="300">
        <f>AH285*C275</f>
        <v>78</v>
      </c>
      <c r="AI284" s="300">
        <f>AH284*14</f>
        <v>1092</v>
      </c>
    </row>
    <row r="285" spans="2:36" ht="14.5" thickBot="1" x14ac:dyDescent="0.35">
      <c r="AG285" s="672" t="s">
        <v>638</v>
      </c>
      <c r="AH285" s="673">
        <f>COUNTIF(L268:DA268,$C$275)</f>
        <v>13</v>
      </c>
    </row>
    <row r="290" spans="4:104" ht="13" thickBot="1" x14ac:dyDescent="0.3"/>
    <row r="291" spans="4:104" ht="13.5" thickBot="1" x14ac:dyDescent="0.35">
      <c r="L291" s="137" t="s">
        <v>443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543</v>
      </c>
      <c r="E292" s="412" t="s">
        <v>461</v>
      </c>
      <c r="F292" s="134" t="s">
        <v>465</v>
      </c>
      <c r="G292" s="134" t="s">
        <v>462</v>
      </c>
      <c r="H292" s="134" t="s">
        <v>463</v>
      </c>
      <c r="I292" s="134" t="s">
        <v>206</v>
      </c>
      <c r="J292" s="134" t="s">
        <v>464</v>
      </c>
      <c r="K292" s="134" t="s">
        <v>442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539</v>
      </c>
      <c r="E293" s="123">
        <f>SUM(E14:E31)</f>
        <v>5354.7133888888875</v>
      </c>
      <c r="F293" s="123">
        <f t="shared" ref="F293:AR293" si="144">SUM(F14:F31)</f>
        <v>2054.7133888888889</v>
      </c>
      <c r="G293" s="123">
        <f t="shared" si="144"/>
        <v>2052.7133888888889</v>
      </c>
      <c r="H293" s="123">
        <f t="shared" si="144"/>
        <v>2052.7133888888889</v>
      </c>
      <c r="I293" s="123">
        <f t="shared" si="144"/>
        <v>2052.7133888888889</v>
      </c>
      <c r="J293" s="123">
        <f t="shared" si="144"/>
        <v>52.713388888888893</v>
      </c>
      <c r="K293" s="123">
        <f t="shared" si="144"/>
        <v>52.713388888888893</v>
      </c>
      <c r="L293" s="123">
        <f t="shared" si="144"/>
        <v>51.87038888888889</v>
      </c>
      <c r="M293" s="123">
        <f t="shared" si="144"/>
        <v>51.62038888888889</v>
      </c>
      <c r="N293" s="123">
        <f t="shared" si="144"/>
        <v>51.62038888888889</v>
      </c>
      <c r="O293" s="123">
        <f t="shared" si="144"/>
        <v>46.820388888888893</v>
      </c>
      <c r="P293" s="123">
        <f t="shared" si="144"/>
        <v>46.820388888888893</v>
      </c>
      <c r="Q293" s="123">
        <f t="shared" si="144"/>
        <v>46.820388888888893</v>
      </c>
      <c r="R293" s="123">
        <f t="shared" si="144"/>
        <v>46.820388888888893</v>
      </c>
      <c r="S293" s="123">
        <f t="shared" si="144"/>
        <v>46.820388888888893</v>
      </c>
      <c r="T293" s="123">
        <f t="shared" si="144"/>
        <v>46.820388888888893</v>
      </c>
      <c r="U293" s="123">
        <f>SUM(U14:U31)</f>
        <v>46.820388888888893</v>
      </c>
      <c r="V293" s="123">
        <f>SUM(V14:V31)</f>
        <v>46.662388888888898</v>
      </c>
      <c r="W293" s="123">
        <f>SUM(W14:W31)</f>
        <v>41.762388888888893</v>
      </c>
      <c r="X293" s="123">
        <f>SUM(X14:X31)</f>
        <v>41.762388888888893</v>
      </c>
      <c r="Y293" s="123">
        <f t="shared" si="144"/>
        <v>41.762388888888893</v>
      </c>
      <c r="Z293" s="123">
        <f t="shared" si="144"/>
        <v>41.762388888888893</v>
      </c>
      <c r="AA293" s="123">
        <f t="shared" si="144"/>
        <v>41.762388888888893</v>
      </c>
      <c r="AB293" s="123">
        <f t="shared" si="144"/>
        <v>41.762388888888893</v>
      </c>
      <c r="AC293" s="123">
        <f t="shared" si="144"/>
        <v>41.762388888888893</v>
      </c>
      <c r="AD293" s="123">
        <f t="shared" si="144"/>
        <v>41.762388888888893</v>
      </c>
      <c r="AE293" s="123">
        <f t="shared" si="144"/>
        <v>41.762388888888893</v>
      </c>
      <c r="AF293" s="123">
        <f t="shared" si="144"/>
        <v>41.762388888888893</v>
      </c>
      <c r="AG293" s="123">
        <f t="shared" si="144"/>
        <v>41.762388888888893</v>
      </c>
      <c r="AH293" s="123">
        <f t="shared" si="144"/>
        <v>41.762388888888893</v>
      </c>
      <c r="AI293" s="123">
        <f t="shared" si="144"/>
        <v>41.762388888888893</v>
      </c>
      <c r="AJ293" s="123">
        <f t="shared" si="144"/>
        <v>41.762388888888893</v>
      </c>
      <c r="AK293" s="123">
        <f t="shared" si="144"/>
        <v>41.762388888888893</v>
      </c>
      <c r="AL293" s="123">
        <f t="shared" si="144"/>
        <v>41.762388888888893</v>
      </c>
      <c r="AM293" s="123">
        <f t="shared" si="144"/>
        <v>41.762388888888893</v>
      </c>
      <c r="AN293" s="123">
        <f t="shared" si="144"/>
        <v>41.762388888888893</v>
      </c>
      <c r="AO293" s="123">
        <f t="shared" si="144"/>
        <v>41.762388888888893</v>
      </c>
      <c r="AP293" s="123">
        <f t="shared" si="144"/>
        <v>41.762388888888893</v>
      </c>
      <c r="AQ293" s="123">
        <f t="shared" si="144"/>
        <v>41.762388888888893</v>
      </c>
      <c r="AR293" s="123">
        <f t="shared" si="144"/>
        <v>41.762388888888893</v>
      </c>
    </row>
    <row r="294" spans="4:104" x14ac:dyDescent="0.25">
      <c r="D294" s="43" t="s">
        <v>612</v>
      </c>
      <c r="E294" s="123" t="e">
        <f t="shared" ref="E294:AR294" si="145">E15+E16+E17+E20+E22+E23+E26+E27+E28+E30+E31+E32+E33</f>
        <v>#REF!</v>
      </c>
      <c r="F294" s="123" t="e">
        <f t="shared" si="145"/>
        <v>#REF!</v>
      </c>
      <c r="G294" s="123" t="e">
        <f t="shared" si="145"/>
        <v>#REF!</v>
      </c>
      <c r="H294" s="123" t="e">
        <f t="shared" si="145"/>
        <v>#REF!</v>
      </c>
      <c r="I294" s="123" t="e">
        <f t="shared" si="145"/>
        <v>#REF!</v>
      </c>
      <c r="J294" s="123" t="e">
        <f t="shared" si="145"/>
        <v>#REF!</v>
      </c>
      <c r="K294" s="123" t="e">
        <f t="shared" si="145"/>
        <v>#REF!</v>
      </c>
      <c r="L294" s="123" t="e">
        <f t="shared" si="145"/>
        <v>#REF!</v>
      </c>
      <c r="M294" s="123" t="e">
        <f t="shared" si="145"/>
        <v>#REF!</v>
      </c>
      <c r="N294" s="123" t="e">
        <f t="shared" si="145"/>
        <v>#REF!</v>
      </c>
      <c r="O294" s="123" t="e">
        <f t="shared" si="145"/>
        <v>#REF!</v>
      </c>
      <c r="P294" s="123" t="e">
        <f t="shared" si="145"/>
        <v>#REF!</v>
      </c>
      <c r="Q294" s="123" t="e">
        <f t="shared" si="145"/>
        <v>#REF!</v>
      </c>
      <c r="R294" s="123" t="e">
        <f t="shared" si="145"/>
        <v>#REF!</v>
      </c>
      <c r="S294" s="123" t="e">
        <f t="shared" si="145"/>
        <v>#REF!</v>
      </c>
      <c r="T294" s="123" t="e">
        <f t="shared" si="145"/>
        <v>#REF!</v>
      </c>
      <c r="U294" s="123" t="e">
        <f t="shared" si="145"/>
        <v>#REF!</v>
      </c>
      <c r="V294" s="123" t="e">
        <f t="shared" si="145"/>
        <v>#REF!</v>
      </c>
      <c r="W294" s="123" t="e">
        <f t="shared" si="145"/>
        <v>#REF!</v>
      </c>
      <c r="X294" s="123" t="e">
        <f t="shared" si="145"/>
        <v>#REF!</v>
      </c>
      <c r="Y294" s="123" t="e">
        <f t="shared" si="145"/>
        <v>#REF!</v>
      </c>
      <c r="Z294" s="123" t="e">
        <f t="shared" si="145"/>
        <v>#REF!</v>
      </c>
      <c r="AA294" s="123" t="e">
        <f t="shared" si="145"/>
        <v>#REF!</v>
      </c>
      <c r="AB294" s="123" t="e">
        <f t="shared" si="145"/>
        <v>#REF!</v>
      </c>
      <c r="AC294" s="123" t="e">
        <f t="shared" si="145"/>
        <v>#REF!</v>
      </c>
      <c r="AD294" s="123" t="e">
        <f t="shared" si="145"/>
        <v>#REF!</v>
      </c>
      <c r="AE294" s="123" t="e">
        <f t="shared" si="145"/>
        <v>#REF!</v>
      </c>
      <c r="AF294" s="123" t="e">
        <f t="shared" si="145"/>
        <v>#REF!</v>
      </c>
      <c r="AG294" s="123" t="e">
        <f t="shared" si="145"/>
        <v>#REF!</v>
      </c>
      <c r="AH294" s="123">
        <f t="shared" ref="AH294" si="146">SUM(AH15:AH32)</f>
        <v>41.962388888888896</v>
      </c>
      <c r="AI294" s="123" t="e">
        <f t="shared" si="145"/>
        <v>#REF!</v>
      </c>
      <c r="AJ294" s="123" t="e">
        <f t="shared" si="145"/>
        <v>#REF!</v>
      </c>
      <c r="AK294" s="123" t="e">
        <f t="shared" si="145"/>
        <v>#REF!</v>
      </c>
      <c r="AL294" s="123" t="e">
        <f t="shared" si="145"/>
        <v>#REF!</v>
      </c>
      <c r="AM294" s="123" t="e">
        <f t="shared" si="145"/>
        <v>#REF!</v>
      </c>
      <c r="AN294" s="123" t="e">
        <f t="shared" si="145"/>
        <v>#REF!</v>
      </c>
      <c r="AO294" s="123" t="e">
        <f t="shared" si="145"/>
        <v>#REF!</v>
      </c>
      <c r="AP294" s="123" t="e">
        <f t="shared" si="145"/>
        <v>#REF!</v>
      </c>
      <c r="AQ294" s="123" t="e">
        <f t="shared" si="145"/>
        <v>#REF!</v>
      </c>
      <c r="AR294" s="123" t="e">
        <f t="shared" si="145"/>
        <v>#REF!</v>
      </c>
    </row>
    <row r="295" spans="4:104" x14ac:dyDescent="0.25">
      <c r="D295" s="43" t="s">
        <v>613</v>
      </c>
      <c r="E295" s="123" t="e">
        <f t="shared" ref="E295:AR295" si="147">E15+E16+E17+E20+E22+E23+E26+E27+E28+E30+E31+E32+E34</f>
        <v>#REF!</v>
      </c>
      <c r="F295" s="123" t="e">
        <f t="shared" si="147"/>
        <v>#REF!</v>
      </c>
      <c r="G295" s="123" t="e">
        <f t="shared" si="147"/>
        <v>#REF!</v>
      </c>
      <c r="H295" s="123" t="e">
        <f t="shared" si="147"/>
        <v>#REF!</v>
      </c>
      <c r="I295" s="123" t="e">
        <f t="shared" si="147"/>
        <v>#REF!</v>
      </c>
      <c r="J295" s="123" t="e">
        <f t="shared" si="147"/>
        <v>#REF!</v>
      </c>
      <c r="K295" s="123" t="e">
        <f t="shared" si="147"/>
        <v>#REF!</v>
      </c>
      <c r="L295" s="123" t="e">
        <f t="shared" si="147"/>
        <v>#REF!</v>
      </c>
      <c r="M295" s="123" t="e">
        <f t="shared" si="147"/>
        <v>#REF!</v>
      </c>
      <c r="N295" s="123" t="e">
        <f t="shared" si="147"/>
        <v>#REF!</v>
      </c>
      <c r="O295" s="123" t="e">
        <f t="shared" si="147"/>
        <v>#REF!</v>
      </c>
      <c r="P295" s="123" t="e">
        <f t="shared" si="147"/>
        <v>#REF!</v>
      </c>
      <c r="Q295" s="123" t="e">
        <f t="shared" si="147"/>
        <v>#REF!</v>
      </c>
      <c r="R295" s="123" t="e">
        <f t="shared" si="147"/>
        <v>#REF!</v>
      </c>
      <c r="S295" s="123" t="e">
        <f t="shared" si="147"/>
        <v>#REF!</v>
      </c>
      <c r="T295" s="123" t="e">
        <f t="shared" si="147"/>
        <v>#REF!</v>
      </c>
      <c r="U295" s="123" t="e">
        <f t="shared" si="147"/>
        <v>#REF!</v>
      </c>
      <c r="V295" s="123" t="e">
        <f t="shared" si="147"/>
        <v>#REF!</v>
      </c>
      <c r="W295" s="123" t="e">
        <f t="shared" si="147"/>
        <v>#REF!</v>
      </c>
      <c r="X295" s="123" t="e">
        <f t="shared" si="147"/>
        <v>#REF!</v>
      </c>
      <c r="Y295" s="123" t="e">
        <f t="shared" si="147"/>
        <v>#REF!</v>
      </c>
      <c r="Z295" s="123" t="e">
        <f t="shared" si="147"/>
        <v>#REF!</v>
      </c>
      <c r="AA295" s="123" t="e">
        <f t="shared" si="147"/>
        <v>#REF!</v>
      </c>
      <c r="AB295" s="123" t="e">
        <f t="shared" si="147"/>
        <v>#REF!</v>
      </c>
      <c r="AC295" s="123" t="e">
        <f t="shared" si="147"/>
        <v>#REF!</v>
      </c>
      <c r="AD295" s="123" t="e">
        <f t="shared" si="147"/>
        <v>#REF!</v>
      </c>
      <c r="AE295" s="123" t="e">
        <f t="shared" si="147"/>
        <v>#REF!</v>
      </c>
      <c r="AF295" s="123" t="e">
        <f t="shared" si="147"/>
        <v>#REF!</v>
      </c>
      <c r="AG295" s="123" t="e">
        <f t="shared" si="147"/>
        <v>#REF!</v>
      </c>
      <c r="AH295" s="123" t="e">
        <f t="shared" ref="AH295" si="148">SUM(AH16:AH33)</f>
        <v>#REF!</v>
      </c>
      <c r="AI295" s="123" t="e">
        <f t="shared" si="147"/>
        <v>#REF!</v>
      </c>
      <c r="AJ295" s="123" t="e">
        <f t="shared" si="147"/>
        <v>#REF!</v>
      </c>
      <c r="AK295" s="123" t="e">
        <f t="shared" si="147"/>
        <v>#REF!</v>
      </c>
      <c r="AL295" s="123" t="e">
        <f t="shared" si="147"/>
        <v>#REF!</v>
      </c>
      <c r="AM295" s="123" t="e">
        <f t="shared" si="147"/>
        <v>#REF!</v>
      </c>
      <c r="AN295" s="123" t="e">
        <f t="shared" si="147"/>
        <v>#REF!</v>
      </c>
      <c r="AO295" s="123" t="e">
        <f t="shared" si="147"/>
        <v>#REF!</v>
      </c>
      <c r="AP295" s="123" t="e">
        <f t="shared" si="147"/>
        <v>#REF!</v>
      </c>
      <c r="AQ295" s="123" t="e">
        <f t="shared" si="147"/>
        <v>#REF!</v>
      </c>
      <c r="AR295" s="123" t="e">
        <f t="shared" si="147"/>
        <v>#REF!</v>
      </c>
    </row>
    <row r="296" spans="4:104" x14ac:dyDescent="0.25">
      <c r="D296" s="43" t="s">
        <v>614</v>
      </c>
      <c r="E296" s="123" t="e">
        <f>SUM(E15:E34)</f>
        <v>#REF!</v>
      </c>
      <c r="F296" s="123" t="e">
        <f t="shared" ref="F296:AR296" si="149">SUM(F15:F34)</f>
        <v>#REF!</v>
      </c>
      <c r="G296" s="123" t="e">
        <f t="shared" si="149"/>
        <v>#REF!</v>
      </c>
      <c r="H296" s="123" t="e">
        <f t="shared" si="149"/>
        <v>#REF!</v>
      </c>
      <c r="I296" s="123" t="e">
        <f t="shared" si="149"/>
        <v>#REF!</v>
      </c>
      <c r="J296" s="123" t="e">
        <f t="shared" si="149"/>
        <v>#REF!</v>
      </c>
      <c r="K296" s="123" t="e">
        <f t="shared" si="149"/>
        <v>#REF!</v>
      </c>
      <c r="L296" s="123" t="e">
        <f t="shared" si="149"/>
        <v>#REF!</v>
      </c>
      <c r="M296" s="123" t="e">
        <f t="shared" si="149"/>
        <v>#REF!</v>
      </c>
      <c r="N296" s="123" t="e">
        <f t="shared" si="149"/>
        <v>#REF!</v>
      </c>
      <c r="O296" s="123" t="e">
        <f>SUM(O15:O34)</f>
        <v>#REF!</v>
      </c>
      <c r="P296" s="123" t="e">
        <f t="shared" si="149"/>
        <v>#REF!</v>
      </c>
      <c r="Q296" s="123" t="e">
        <f t="shared" si="149"/>
        <v>#REF!</v>
      </c>
      <c r="R296" s="123" t="e">
        <f t="shared" si="149"/>
        <v>#REF!</v>
      </c>
      <c r="S296" s="123" t="e">
        <f t="shared" si="149"/>
        <v>#REF!</v>
      </c>
      <c r="T296" s="123" t="e">
        <f t="shared" si="149"/>
        <v>#REF!</v>
      </c>
      <c r="U296" s="123" t="e">
        <f t="shared" si="149"/>
        <v>#REF!</v>
      </c>
      <c r="V296" s="123" t="e">
        <f t="shared" si="149"/>
        <v>#REF!</v>
      </c>
      <c r="W296" s="123" t="e">
        <f t="shared" si="149"/>
        <v>#REF!</v>
      </c>
      <c r="X296" s="123" t="e">
        <f t="shared" si="149"/>
        <v>#REF!</v>
      </c>
      <c r="Y296" s="123" t="e">
        <f t="shared" si="149"/>
        <v>#REF!</v>
      </c>
      <c r="Z296" s="123" t="e">
        <f t="shared" si="149"/>
        <v>#REF!</v>
      </c>
      <c r="AA296" s="123" t="e">
        <f t="shared" si="149"/>
        <v>#REF!</v>
      </c>
      <c r="AB296" s="123" t="e">
        <f t="shared" si="149"/>
        <v>#REF!</v>
      </c>
      <c r="AC296" s="123" t="e">
        <f t="shared" si="149"/>
        <v>#REF!</v>
      </c>
      <c r="AD296" s="123" t="e">
        <f t="shared" si="149"/>
        <v>#REF!</v>
      </c>
      <c r="AE296" s="123" t="e">
        <f t="shared" si="149"/>
        <v>#REF!</v>
      </c>
      <c r="AF296" s="123" t="e">
        <f t="shared" si="149"/>
        <v>#REF!</v>
      </c>
      <c r="AG296" s="123" t="e">
        <f t="shared" si="149"/>
        <v>#REF!</v>
      </c>
      <c r="AH296" s="123" t="e">
        <f t="shared" ref="AH296" si="150">SUM(AH17:AH34)</f>
        <v>#REF!</v>
      </c>
      <c r="AI296" s="123" t="e">
        <f t="shared" si="149"/>
        <v>#REF!</v>
      </c>
      <c r="AJ296" s="123" t="e">
        <f t="shared" si="149"/>
        <v>#REF!</v>
      </c>
      <c r="AK296" s="123" t="e">
        <f t="shared" si="149"/>
        <v>#REF!</v>
      </c>
      <c r="AL296" s="123" t="e">
        <f t="shared" si="149"/>
        <v>#REF!</v>
      </c>
      <c r="AM296" s="123" t="e">
        <f t="shared" si="149"/>
        <v>#REF!</v>
      </c>
      <c r="AN296" s="123" t="e">
        <f t="shared" si="149"/>
        <v>#REF!</v>
      </c>
      <c r="AO296" s="123" t="e">
        <f t="shared" si="149"/>
        <v>#REF!</v>
      </c>
      <c r="AP296" s="123" t="e">
        <f t="shared" si="149"/>
        <v>#REF!</v>
      </c>
      <c r="AQ296" s="123" t="e">
        <f t="shared" si="149"/>
        <v>#REF!</v>
      </c>
      <c r="AR296" s="123" t="e">
        <f t="shared" si="149"/>
        <v>#REF!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541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615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616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617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2" t="s">
        <v>461</v>
      </c>
      <c r="F305" s="134" t="s">
        <v>465</v>
      </c>
      <c r="G305" s="134" t="s">
        <v>462</v>
      </c>
      <c r="H305" s="134" t="s">
        <v>463</v>
      </c>
      <c r="I305" s="134" t="s">
        <v>206</v>
      </c>
      <c r="J305" s="134" t="s">
        <v>464</v>
      </c>
      <c r="K305" s="134" t="s">
        <v>442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544</v>
      </c>
      <c r="E306" s="121">
        <f>E15+E35+E36+E37+E29</f>
        <v>2002.6563680555555</v>
      </c>
      <c r="F306" s="121">
        <f t="shared" ref="F306:BQ306" si="151">F15+F35+F36+F37+F29</f>
        <v>2002.6563680555555</v>
      </c>
      <c r="G306" s="121">
        <f t="shared" si="151"/>
        <v>2.6563680555555558</v>
      </c>
      <c r="H306" s="121">
        <f t="shared" si="151"/>
        <v>2.6563680555555558</v>
      </c>
      <c r="I306" s="121">
        <f t="shared" si="151"/>
        <v>2.6563680555555558</v>
      </c>
      <c r="J306" s="121">
        <f t="shared" si="151"/>
        <v>2.6563680555555558</v>
      </c>
      <c r="K306" s="121">
        <f t="shared" si="151"/>
        <v>2.6563680555555558</v>
      </c>
      <c r="L306" s="121">
        <f t="shared" si="151"/>
        <v>2.6563680555555558</v>
      </c>
      <c r="M306" s="121">
        <f t="shared" si="151"/>
        <v>2.6563680555555558</v>
      </c>
      <c r="N306" s="121">
        <f t="shared" si="151"/>
        <v>2.6563680555555558</v>
      </c>
      <c r="O306" s="121">
        <f t="shared" si="151"/>
        <v>2.6563680555555558</v>
      </c>
      <c r="P306" s="121">
        <f t="shared" si="151"/>
        <v>2.6563680555555558</v>
      </c>
      <c r="Q306" s="121">
        <f t="shared" si="151"/>
        <v>2.6563680555555558</v>
      </c>
      <c r="R306" s="121">
        <f t="shared" si="151"/>
        <v>2.6563680555555558</v>
      </c>
      <c r="S306" s="121">
        <f t="shared" si="151"/>
        <v>2.6563680555555558</v>
      </c>
      <c r="T306" s="121">
        <f t="shared" si="151"/>
        <v>2.6563680555555558</v>
      </c>
      <c r="U306" s="121">
        <f t="shared" si="151"/>
        <v>2.6563680555555558</v>
      </c>
      <c r="V306" s="121">
        <f t="shared" si="151"/>
        <v>2.6563680555555558</v>
      </c>
      <c r="W306" s="121">
        <f t="shared" si="151"/>
        <v>2.6563680555555558</v>
      </c>
      <c r="X306" s="121">
        <f t="shared" si="151"/>
        <v>2.6563680555555558</v>
      </c>
      <c r="Y306" s="121">
        <f t="shared" si="151"/>
        <v>2.6563680555555558</v>
      </c>
      <c r="Z306" s="121">
        <f t="shared" si="151"/>
        <v>2.6563680555555558</v>
      </c>
      <c r="AA306" s="121">
        <f t="shared" si="151"/>
        <v>2.6563680555555558</v>
      </c>
      <c r="AB306" s="121">
        <f t="shared" si="151"/>
        <v>2.6563680555555558</v>
      </c>
      <c r="AC306" s="121">
        <f t="shared" si="151"/>
        <v>2.6563680555555558</v>
      </c>
      <c r="AD306" s="121">
        <f t="shared" si="151"/>
        <v>2.6563680555555558</v>
      </c>
      <c r="AE306" s="121">
        <f t="shared" si="151"/>
        <v>2.6563680555555558</v>
      </c>
      <c r="AF306" s="121">
        <f t="shared" si="151"/>
        <v>2.6563680555555558</v>
      </c>
      <c r="AG306" s="121">
        <f t="shared" si="151"/>
        <v>2.6563680555555558</v>
      </c>
      <c r="AH306" s="121">
        <f t="shared" si="151"/>
        <v>2.6563680555555558</v>
      </c>
      <c r="AI306" s="121">
        <f t="shared" si="151"/>
        <v>2.6563680555555558</v>
      </c>
      <c r="AJ306" s="121">
        <f t="shared" si="151"/>
        <v>2.6563680555555558</v>
      </c>
      <c r="AK306" s="121">
        <f t="shared" si="151"/>
        <v>2.6563680555555558</v>
      </c>
      <c r="AL306" s="121">
        <f t="shared" si="151"/>
        <v>2.6563680555555558</v>
      </c>
      <c r="AM306" s="121">
        <f t="shared" si="151"/>
        <v>2.6563680555555558</v>
      </c>
      <c r="AN306" s="121">
        <f t="shared" si="151"/>
        <v>2.6563680555555558</v>
      </c>
      <c r="AO306" s="121">
        <f t="shared" si="151"/>
        <v>2.6563680555555558</v>
      </c>
      <c r="AP306" s="121">
        <f t="shared" si="151"/>
        <v>2.6563680555555558</v>
      </c>
      <c r="AQ306" s="121">
        <f t="shared" si="151"/>
        <v>2.6563680555555558</v>
      </c>
      <c r="AR306" s="121">
        <f t="shared" si="151"/>
        <v>2.6563680555555558</v>
      </c>
      <c r="AS306" s="121">
        <f t="shared" si="151"/>
        <v>2.6563680555555558</v>
      </c>
      <c r="AT306" s="121">
        <f t="shared" si="151"/>
        <v>2.6563680555555558</v>
      </c>
      <c r="AU306" s="121">
        <f t="shared" si="151"/>
        <v>2.6563680555555558</v>
      </c>
      <c r="AV306" s="121">
        <f t="shared" si="151"/>
        <v>2.6563680555555558</v>
      </c>
      <c r="AW306" s="121">
        <f t="shared" si="151"/>
        <v>2.6563680555555558</v>
      </c>
      <c r="AX306" s="121">
        <f t="shared" si="151"/>
        <v>2.6563680555555558</v>
      </c>
      <c r="AY306" s="121">
        <f t="shared" si="151"/>
        <v>2.6563680555555558</v>
      </c>
      <c r="AZ306" s="121">
        <f t="shared" si="151"/>
        <v>2.6563680555555558</v>
      </c>
      <c r="BA306" s="121">
        <f t="shared" si="151"/>
        <v>2.6563680555555558</v>
      </c>
      <c r="BB306" s="121">
        <f t="shared" si="151"/>
        <v>2.6563680555555558</v>
      </c>
      <c r="BC306" s="121">
        <f t="shared" si="151"/>
        <v>2.6563680555555558</v>
      </c>
      <c r="BD306" s="121">
        <f t="shared" si="151"/>
        <v>2.6563680555555558</v>
      </c>
      <c r="BE306" s="121">
        <f t="shared" si="151"/>
        <v>2.6563680555555558</v>
      </c>
      <c r="BF306" s="121">
        <f t="shared" si="151"/>
        <v>2.6563680555555558</v>
      </c>
      <c r="BG306" s="121">
        <f t="shared" si="151"/>
        <v>2.6563680555555558</v>
      </c>
      <c r="BH306" s="121">
        <f t="shared" si="151"/>
        <v>2.6563680555555558</v>
      </c>
      <c r="BI306" s="121">
        <f t="shared" si="151"/>
        <v>2.6563680555555558</v>
      </c>
      <c r="BJ306" s="121">
        <f t="shared" si="151"/>
        <v>2.6563680555555558</v>
      </c>
      <c r="BK306" s="121">
        <f t="shared" si="151"/>
        <v>2.6563680555555558</v>
      </c>
      <c r="BL306" s="121">
        <f t="shared" si="151"/>
        <v>2.6563680555555558</v>
      </c>
      <c r="BM306" s="121">
        <f t="shared" si="151"/>
        <v>2.6563680555555558</v>
      </c>
      <c r="BN306" s="121">
        <f t="shared" si="151"/>
        <v>2.6563680555555558</v>
      </c>
      <c r="BO306" s="121">
        <f t="shared" si="151"/>
        <v>2.6563680555555558</v>
      </c>
      <c r="BP306" s="121">
        <f t="shared" si="151"/>
        <v>2.6563680555555558</v>
      </c>
      <c r="BQ306" s="121">
        <f t="shared" si="151"/>
        <v>2.6563680555555558</v>
      </c>
      <c r="BR306" s="121">
        <f t="shared" ref="BR306:CZ306" si="152">BR15+BR35+BR36+BR37+BR29</f>
        <v>2.6563680555555558</v>
      </c>
      <c r="BS306" s="121">
        <f t="shared" si="152"/>
        <v>2.6563680555555558</v>
      </c>
      <c r="BT306" s="121">
        <f t="shared" si="152"/>
        <v>2.6563680555555558</v>
      </c>
      <c r="BU306" s="121">
        <f t="shared" si="152"/>
        <v>2.6563680555555558</v>
      </c>
      <c r="BV306" s="121">
        <f t="shared" si="152"/>
        <v>2.6563680555555558</v>
      </c>
      <c r="BW306" s="121">
        <f t="shared" si="152"/>
        <v>2.6563680555555558</v>
      </c>
      <c r="BX306" s="121">
        <f t="shared" si="152"/>
        <v>2.6563680555555558</v>
      </c>
      <c r="BY306" s="121">
        <f t="shared" si="152"/>
        <v>2.6563680555555558</v>
      </c>
      <c r="BZ306" s="121">
        <f t="shared" si="152"/>
        <v>2.6563680555555558</v>
      </c>
      <c r="CA306" s="121">
        <f t="shared" si="152"/>
        <v>2.6563680555555558</v>
      </c>
      <c r="CB306" s="121">
        <f t="shared" si="152"/>
        <v>2.6563680555555558</v>
      </c>
      <c r="CC306" s="121">
        <f t="shared" si="152"/>
        <v>2.6563680555555558</v>
      </c>
      <c r="CD306" s="121">
        <f t="shared" si="152"/>
        <v>2.6563680555555558</v>
      </c>
      <c r="CE306" s="121">
        <f t="shared" si="152"/>
        <v>2.6563680555555558</v>
      </c>
      <c r="CF306" s="121">
        <f t="shared" si="152"/>
        <v>2.6563680555555558</v>
      </c>
      <c r="CG306" s="121">
        <f t="shared" si="152"/>
        <v>2.6563680555555558</v>
      </c>
      <c r="CH306" s="121">
        <f t="shared" si="152"/>
        <v>2.6563680555555558</v>
      </c>
      <c r="CI306" s="121">
        <f t="shared" si="152"/>
        <v>2.6563680555555558</v>
      </c>
      <c r="CJ306" s="121">
        <f t="shared" si="152"/>
        <v>2.6563680555555558</v>
      </c>
      <c r="CK306" s="121">
        <f t="shared" si="152"/>
        <v>2.6563680555555558</v>
      </c>
      <c r="CL306" s="121">
        <f t="shared" si="152"/>
        <v>2.6563680555555558</v>
      </c>
      <c r="CM306" s="121">
        <f t="shared" si="152"/>
        <v>2.6563680555555558</v>
      </c>
      <c r="CN306" s="121">
        <f t="shared" si="152"/>
        <v>2.6563680555555558</v>
      </c>
      <c r="CO306" s="121">
        <f t="shared" si="152"/>
        <v>2.6563680555555558</v>
      </c>
      <c r="CP306" s="121">
        <f t="shared" si="152"/>
        <v>2.6563680555555558</v>
      </c>
      <c r="CQ306" s="121">
        <f t="shared" si="152"/>
        <v>2.6563680555555558</v>
      </c>
      <c r="CR306" s="121">
        <f t="shared" si="152"/>
        <v>2.6563680555555558</v>
      </c>
      <c r="CS306" s="121">
        <f t="shared" si="152"/>
        <v>2.6563680555555558</v>
      </c>
      <c r="CT306" s="121">
        <f t="shared" si="152"/>
        <v>2.6563680555555558</v>
      </c>
      <c r="CU306" s="121">
        <f t="shared" si="152"/>
        <v>2.6563680555555558</v>
      </c>
      <c r="CV306" s="121">
        <f t="shared" si="152"/>
        <v>2.6563680555555558</v>
      </c>
      <c r="CW306" s="121">
        <f t="shared" si="152"/>
        <v>2.6563680555555558</v>
      </c>
      <c r="CX306" s="121">
        <f t="shared" si="152"/>
        <v>2.6563680555555558</v>
      </c>
      <c r="CY306" s="121">
        <f t="shared" si="152"/>
        <v>2.6563680555555558</v>
      </c>
      <c r="CZ306" s="121">
        <f t="shared" si="152"/>
        <v>2.6563680555555558</v>
      </c>
    </row>
    <row r="340" spans="4:16" x14ac:dyDescent="0.25">
      <c r="D340" s="43" t="s">
        <v>548</v>
      </c>
      <c r="P340" s="43" t="s">
        <v>549</v>
      </c>
    </row>
    <row r="341" spans="4:16" x14ac:dyDescent="0.25">
      <c r="D341" s="43" t="s">
        <v>545</v>
      </c>
      <c r="E341" s="121" t="s">
        <v>546</v>
      </c>
      <c r="P341" s="43" t="s">
        <v>550</v>
      </c>
    </row>
    <row r="342" spans="4:16" x14ac:dyDescent="0.25">
      <c r="D342" s="43" t="s">
        <v>558</v>
      </c>
    </row>
    <row r="345" spans="4:16" x14ac:dyDescent="0.25">
      <c r="D345" s="43" t="s">
        <v>209</v>
      </c>
      <c r="E345" s="121" t="s">
        <v>556</v>
      </c>
    </row>
    <row r="346" spans="4:16" x14ac:dyDescent="0.25">
      <c r="D346" s="43" t="s">
        <v>547</v>
      </c>
      <c r="E346" s="121" t="s">
        <v>556</v>
      </c>
    </row>
    <row r="347" spans="4:16" x14ac:dyDescent="0.25">
      <c r="D347" s="43" t="s">
        <v>557</v>
      </c>
      <c r="E347" s="121" t="s">
        <v>556</v>
      </c>
    </row>
    <row r="348" spans="4:16" ht="13" thickBot="1" x14ac:dyDescent="0.3"/>
    <row r="349" spans="4:16" ht="15" thickBot="1" x14ac:dyDescent="0.3">
      <c r="E349" s="529" t="s">
        <v>559</v>
      </c>
      <c r="F349" s="530" t="s">
        <v>560</v>
      </c>
      <c r="G349" s="530" t="s">
        <v>561</v>
      </c>
      <c r="H349" s="530" t="s">
        <v>562</v>
      </c>
      <c r="I349" s="43" t="s">
        <v>574</v>
      </c>
    </row>
    <row r="350" spans="4:16" ht="44" thickBot="1" x14ac:dyDescent="0.3">
      <c r="E350" s="531" t="s">
        <v>563</v>
      </c>
      <c r="F350" s="532" t="s">
        <v>418</v>
      </c>
      <c r="G350" s="532" t="s">
        <v>564</v>
      </c>
      <c r="H350" s="532" t="s">
        <v>565</v>
      </c>
      <c r="I350" s="533">
        <v>400</v>
      </c>
    </row>
    <row r="351" spans="4:16" ht="29.5" thickBot="1" x14ac:dyDescent="0.3">
      <c r="E351" s="531" t="s">
        <v>277</v>
      </c>
      <c r="F351" s="532" t="s">
        <v>566</v>
      </c>
      <c r="G351" s="532" t="s">
        <v>567</v>
      </c>
      <c r="H351" s="532"/>
      <c r="I351" s="533">
        <v>43</v>
      </c>
    </row>
    <row r="352" spans="4:16" ht="29.5" thickBot="1" x14ac:dyDescent="0.3">
      <c r="E352" s="531" t="s">
        <v>211</v>
      </c>
      <c r="F352" s="532" t="s">
        <v>566</v>
      </c>
      <c r="G352" s="532" t="s">
        <v>568</v>
      </c>
      <c r="H352" s="532"/>
      <c r="I352" s="533">
        <v>0.6</v>
      </c>
    </row>
    <row r="353" spans="5:13" ht="29.5" thickBot="1" x14ac:dyDescent="0.3">
      <c r="E353" s="531" t="s">
        <v>42</v>
      </c>
      <c r="F353" s="532" t="s">
        <v>566</v>
      </c>
      <c r="G353" s="532" t="s">
        <v>569</v>
      </c>
      <c r="H353" s="532"/>
      <c r="I353" s="533">
        <v>3</v>
      </c>
      <c r="J353" s="43" t="s">
        <v>577</v>
      </c>
    </row>
    <row r="354" spans="5:13" ht="29.5" thickBot="1" x14ac:dyDescent="0.3">
      <c r="E354" s="531" t="s">
        <v>405</v>
      </c>
      <c r="F354" s="532" t="s">
        <v>566</v>
      </c>
      <c r="G354" s="532" t="s">
        <v>570</v>
      </c>
      <c r="H354" s="532"/>
      <c r="I354" s="533">
        <v>2</v>
      </c>
    </row>
    <row r="355" spans="5:13" ht="58.5" thickBot="1" x14ac:dyDescent="0.3">
      <c r="E355" s="531" t="s">
        <v>73</v>
      </c>
      <c r="F355" s="532" t="s">
        <v>571</v>
      </c>
      <c r="G355" s="532" t="s">
        <v>572</v>
      </c>
      <c r="H355" s="532" t="s">
        <v>573</v>
      </c>
      <c r="I355" s="533">
        <v>600</v>
      </c>
    </row>
    <row r="356" spans="5:13" ht="44" thickBot="1" x14ac:dyDescent="0.3">
      <c r="E356" s="531" t="s">
        <v>73</v>
      </c>
      <c r="F356" s="532" t="s">
        <v>421</v>
      </c>
      <c r="G356" s="532" t="s">
        <v>575</v>
      </c>
      <c r="H356" s="532"/>
      <c r="I356" s="43" t="s">
        <v>576</v>
      </c>
    </row>
    <row r="357" spans="5:13" ht="15" thickBot="1" x14ac:dyDescent="0.3">
      <c r="E357" s="531"/>
      <c r="F357" s="532"/>
      <c r="G357" s="532"/>
      <c r="H357" s="532"/>
    </row>
    <row r="367" spans="5:13" ht="13" thickBot="1" x14ac:dyDescent="0.3"/>
    <row r="368" spans="5:13" ht="14.5" x14ac:dyDescent="0.25">
      <c r="H368" s="1092" t="s">
        <v>628</v>
      </c>
      <c r="I368" s="1093"/>
      <c r="J368" s="639" t="s">
        <v>442</v>
      </c>
      <c r="K368" s="639" t="s">
        <v>629</v>
      </c>
      <c r="L368" s="639" t="s">
        <v>630</v>
      </c>
      <c r="M368" s="640" t="s">
        <v>631</v>
      </c>
    </row>
    <row r="369" spans="8:13" ht="14.5" x14ac:dyDescent="0.25">
      <c r="H369" s="1094" t="s">
        <v>543</v>
      </c>
      <c r="I369" s="641" t="s">
        <v>539</v>
      </c>
      <c r="J369" s="642">
        <v>28</v>
      </c>
      <c r="K369" s="642">
        <v>24.5</v>
      </c>
      <c r="L369" s="642">
        <v>19.8</v>
      </c>
      <c r="M369" s="643">
        <v>5.3</v>
      </c>
    </row>
    <row r="370" spans="8:13" ht="15" thickBot="1" x14ac:dyDescent="0.3">
      <c r="H370" s="1095"/>
      <c r="I370" s="644" t="s">
        <v>540</v>
      </c>
      <c r="J370" s="645">
        <v>53.8</v>
      </c>
      <c r="K370" s="645">
        <v>50.3</v>
      </c>
      <c r="L370" s="645">
        <v>45.6</v>
      </c>
      <c r="M370" s="646">
        <v>31.1</v>
      </c>
    </row>
    <row r="371" spans="8:13" ht="15" thickBot="1" x14ac:dyDescent="0.4">
      <c r="H371"/>
      <c r="I371"/>
      <c r="J371" s="6"/>
      <c r="K371" s="6"/>
      <c r="L371" s="6"/>
      <c r="M371" s="6"/>
    </row>
    <row r="372" spans="8:13" ht="14.5" x14ac:dyDescent="0.25">
      <c r="H372" s="1096" t="s">
        <v>632</v>
      </c>
      <c r="I372" s="1097"/>
      <c r="J372" s="647" t="s">
        <v>442</v>
      </c>
      <c r="K372" s="647" t="s">
        <v>629</v>
      </c>
      <c r="L372" s="647" t="s">
        <v>630</v>
      </c>
      <c r="M372" s="648" t="s">
        <v>631</v>
      </c>
    </row>
    <row r="373" spans="8:13" ht="14.5" x14ac:dyDescent="0.25">
      <c r="H373" s="1098" t="s">
        <v>543</v>
      </c>
      <c r="I373" s="649" t="s">
        <v>539</v>
      </c>
      <c r="J373" s="642">
        <v>28</v>
      </c>
      <c r="K373" s="642">
        <v>24.5</v>
      </c>
      <c r="L373" s="642">
        <v>19.8</v>
      </c>
      <c r="M373" s="643">
        <v>14</v>
      </c>
    </row>
    <row r="374" spans="8:13" ht="15" thickBot="1" x14ac:dyDescent="0.3">
      <c r="H374" s="1099"/>
      <c r="I374" s="650" t="s">
        <v>540</v>
      </c>
      <c r="J374" s="645">
        <v>53.8</v>
      </c>
      <c r="K374" s="645">
        <v>50.3</v>
      </c>
      <c r="L374" s="645">
        <v>45.6</v>
      </c>
      <c r="M374" s="646">
        <v>39.9</v>
      </c>
    </row>
    <row r="375" spans="8:13" ht="15" thickBot="1" x14ac:dyDescent="0.4">
      <c r="H375"/>
      <c r="I375"/>
      <c r="J375"/>
      <c r="K375"/>
      <c r="L375"/>
      <c r="M375"/>
    </row>
    <row r="376" spans="8:13" ht="14.5" x14ac:dyDescent="0.25">
      <c r="H376" s="1100"/>
      <c r="I376" s="1101"/>
      <c r="J376" s="651" t="s">
        <v>442</v>
      </c>
      <c r="K376" s="651" t="s">
        <v>629</v>
      </c>
      <c r="L376" s="651" t="s">
        <v>630</v>
      </c>
      <c r="M376" s="652" t="s">
        <v>631</v>
      </c>
    </row>
    <row r="377" spans="8:13" ht="14.5" x14ac:dyDescent="0.25">
      <c r="H377" s="1102" t="s">
        <v>633</v>
      </c>
      <c r="I377" s="653" t="s">
        <v>539</v>
      </c>
      <c r="J377" s="642">
        <v>4.5999999999999996</v>
      </c>
      <c r="K377" s="642">
        <v>4.5999999999999996</v>
      </c>
      <c r="L377" s="642">
        <v>4.5999999999999996</v>
      </c>
      <c r="M377" s="643">
        <v>4.5999999999999996</v>
      </c>
    </row>
    <row r="378" spans="8:13" ht="15" thickBot="1" x14ac:dyDescent="0.3">
      <c r="H378" s="1103"/>
      <c r="I378" s="654" t="s">
        <v>540</v>
      </c>
      <c r="J378" s="645">
        <v>5.14</v>
      </c>
      <c r="K378" s="645">
        <v>5.14</v>
      </c>
      <c r="L378" s="645">
        <v>5.14</v>
      </c>
      <c r="M378" s="646">
        <v>5.14</v>
      </c>
    </row>
  </sheetData>
  <dataConsolidate link="1"/>
  <mergeCells count="104">
    <mergeCell ref="H368:I368"/>
    <mergeCell ref="H369:H370"/>
    <mergeCell ref="H372:I372"/>
    <mergeCell ref="H373:H374"/>
    <mergeCell ref="H376:I376"/>
    <mergeCell ref="H377:H378"/>
    <mergeCell ref="AH276:AH279"/>
    <mergeCell ref="AI276:AI279"/>
    <mergeCell ref="D278:D279"/>
    <mergeCell ref="AH280:AH281"/>
    <mergeCell ref="AI280:AI281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J1:T1"/>
    <mergeCell ref="E2:F2"/>
    <mergeCell ref="E3:I3"/>
    <mergeCell ref="E4:K4"/>
    <mergeCell ref="E5:U5"/>
    <mergeCell ref="E6:U6"/>
    <mergeCell ref="B49:B54"/>
    <mergeCell ref="C49:C51"/>
    <mergeCell ref="C52:C54"/>
  </mergeCells>
  <conditionalFormatting sqref="E217:AR217">
    <cfRule type="cellIs" dxfId="63" priority="5" operator="equal">
      <formula>90</formula>
    </cfRule>
  </conditionalFormatting>
  <conditionalFormatting sqref="E117:CZ117">
    <cfRule type="cellIs" dxfId="62" priority="24" operator="equal">
      <formula>100</formula>
    </cfRule>
  </conditionalFormatting>
  <conditionalFormatting sqref="E118:CZ118 E218:CZ218">
    <cfRule type="cellIs" dxfId="61" priority="23" operator="greaterThan">
      <formula>1</formula>
    </cfRule>
  </conditionalFormatting>
  <conditionalFormatting sqref="E121:CZ121">
    <cfRule type="cellIs" dxfId="60" priority="17" operator="equal">
      <formula>100</formula>
    </cfRule>
  </conditionalFormatting>
  <conditionalFormatting sqref="E122:CZ122">
    <cfRule type="cellIs" dxfId="59" priority="22" operator="greaterThan">
      <formula>1</formula>
    </cfRule>
  </conditionalFormatting>
  <conditionalFormatting sqref="E217:CZ217">
    <cfRule type="cellIs" dxfId="58" priority="6" operator="equal">
      <formula>100</formula>
    </cfRule>
  </conditionalFormatting>
  <conditionalFormatting sqref="E243:CZ243">
    <cfRule type="cellIs" dxfId="57" priority="13" operator="greaterThan">
      <formula>1</formula>
    </cfRule>
  </conditionalFormatting>
  <conditionalFormatting sqref="E271:DA271">
    <cfRule type="cellIs" dxfId="56" priority="14" operator="greaterThan">
      <formula>1</formula>
    </cfRule>
  </conditionalFormatting>
  <conditionalFormatting sqref="K242:AR242">
    <cfRule type="cellIs" dxfId="55" priority="11" operator="equal">
      <formula>90</formula>
    </cfRule>
  </conditionalFormatting>
  <conditionalFormatting sqref="K242:CZ242">
    <cfRule type="cellIs" dxfId="54" priority="12" operator="equal">
      <formula>100</formula>
    </cfRule>
  </conditionalFormatting>
  <conditionalFormatting sqref="K270:DA270">
    <cfRule type="cellIs" dxfId="53" priority="2" operator="equal">
      <formula>100</formula>
    </cfRule>
  </conditionalFormatting>
  <conditionalFormatting sqref="L214:AR215">
    <cfRule type="cellIs" dxfId="52" priority="8" operator="equal">
      <formula>$G$250</formula>
    </cfRule>
  </conditionalFormatting>
  <conditionalFormatting sqref="L215:AR215">
    <cfRule type="cellIs" dxfId="51" priority="7" operator="equal">
      <formula>$C$247</formula>
    </cfRule>
  </conditionalFormatting>
  <conditionalFormatting sqref="L239:AR240">
    <cfRule type="cellIs" dxfId="50" priority="10" operator="equal">
      <formula>$G$250</formula>
    </cfRule>
  </conditionalFormatting>
  <conditionalFormatting sqref="L240:AR240">
    <cfRule type="cellIs" dxfId="49" priority="9" operator="equal">
      <formula>$C$247</formula>
    </cfRule>
  </conditionalFormatting>
  <conditionalFormatting sqref="L126:CZ126">
    <cfRule type="cellIs" dxfId="48" priority="21" operator="equal">
      <formula>100</formula>
    </cfRule>
  </conditionalFormatting>
  <conditionalFormatting sqref="L127:CZ127">
    <cfRule type="cellIs" dxfId="47" priority="20" operator="greaterThan">
      <formula>1</formula>
    </cfRule>
  </conditionalFormatting>
  <conditionalFormatting sqref="L130:CZ130">
    <cfRule type="cellIs" dxfId="46" priority="19" operator="equal">
      <formula>100</formula>
    </cfRule>
  </conditionalFormatting>
  <conditionalFormatting sqref="L131:CZ131">
    <cfRule type="cellIs" dxfId="45" priority="18" operator="greaterThan">
      <formula>1</formula>
    </cfRule>
  </conditionalFormatting>
  <conditionalFormatting sqref="L267:DA268">
    <cfRule type="cellIs" dxfId="44" priority="4" operator="equal">
      <formula>$G$250</formula>
    </cfRule>
  </conditionalFormatting>
  <conditionalFormatting sqref="L268:DA268">
    <cfRule type="cellIs" dxfId="43" priority="3" operator="equal">
      <formula>$C$247</formula>
    </cfRule>
  </conditionalFormatting>
  <conditionalFormatting sqref="L270:DA270">
    <cfRule type="cellIs" dxfId="42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A23B-BA4E-47A2-96EC-F2028F36468B}">
  <dimension ref="A1:P32"/>
  <sheetViews>
    <sheetView zoomScaleNormal="100" workbookViewId="0">
      <selection activeCell="H34" sqref="H34"/>
    </sheetView>
  </sheetViews>
  <sheetFormatPr baseColWidth="10" defaultColWidth="11.54296875" defaultRowHeight="15.5" x14ac:dyDescent="0.35"/>
  <cols>
    <col min="1" max="1" width="61.36328125" style="280" customWidth="1"/>
    <col min="2" max="2" width="42.54296875" style="280" customWidth="1"/>
    <col min="3" max="3" width="42.453125" style="280" customWidth="1"/>
    <col min="4" max="5" width="42.90625" style="280" customWidth="1"/>
    <col min="6" max="6" width="11.54296875" style="280"/>
    <col min="7" max="7" width="20.08984375" style="280" customWidth="1"/>
    <col min="8" max="8" width="28.36328125" style="280" customWidth="1"/>
    <col min="9" max="9" width="11.453125" style="280" customWidth="1"/>
    <col min="10" max="16384" width="11.54296875" style="280"/>
  </cols>
  <sheetData>
    <row r="1" spans="1:16" ht="31" x14ac:dyDescent="0.35">
      <c r="A1" s="280" t="s">
        <v>359</v>
      </c>
      <c r="B1" s="319" t="s">
        <v>346</v>
      </c>
      <c r="C1" s="318" t="s">
        <v>356</v>
      </c>
      <c r="D1" s="318" t="s">
        <v>355</v>
      </c>
      <c r="E1" s="281" t="s">
        <v>579</v>
      </c>
    </row>
    <row r="2" spans="1:16" ht="16" thickBot="1" x14ac:dyDescent="0.4">
      <c r="B2" s="320"/>
      <c r="E2" s="320" t="s">
        <v>578</v>
      </c>
    </row>
    <row r="3" spans="1:16" x14ac:dyDescent="0.35">
      <c r="B3" s="320" t="s">
        <v>306</v>
      </c>
      <c r="C3" s="324" t="s">
        <v>305</v>
      </c>
      <c r="D3" s="324" t="s">
        <v>304</v>
      </c>
      <c r="E3" s="324" t="s">
        <v>370</v>
      </c>
      <c r="G3" s="1167" t="s">
        <v>590</v>
      </c>
      <c r="H3" s="540" t="s">
        <v>589</v>
      </c>
      <c r="I3" s="544">
        <f>Biberonnage_23°!AJ226</f>
        <v>1112.5016036940499</v>
      </c>
    </row>
    <row r="4" spans="1:16" ht="16" thickBot="1" x14ac:dyDescent="0.4">
      <c r="A4" s="321" t="s">
        <v>122</v>
      </c>
      <c r="B4" s="320" t="s">
        <v>303</v>
      </c>
      <c r="C4" s="324" t="s">
        <v>348</v>
      </c>
      <c r="D4" s="324" t="s">
        <v>351</v>
      </c>
      <c r="E4" s="324" t="s">
        <v>371</v>
      </c>
      <c r="G4" s="1168"/>
      <c r="H4" s="543" t="s">
        <v>591</v>
      </c>
      <c r="I4" s="545" t="e">
        <f>#REF!</f>
        <v>#REF!</v>
      </c>
    </row>
    <row r="5" spans="1:16" ht="16" thickBot="1" x14ac:dyDescent="0.4">
      <c r="A5" s="321" t="s">
        <v>349</v>
      </c>
      <c r="B5" s="320" t="s">
        <v>302</v>
      </c>
      <c r="C5" s="320" t="s">
        <v>302</v>
      </c>
      <c r="D5" s="324" t="s">
        <v>350</v>
      </c>
      <c r="E5" s="324" t="s">
        <v>350</v>
      </c>
      <c r="G5" s="1169" t="s">
        <v>593</v>
      </c>
      <c r="H5" s="542" t="s">
        <v>592</v>
      </c>
      <c r="I5" s="546" t="e">
        <f>Biberonnage_23°!AJ282</f>
        <v>#DIV/0!</v>
      </c>
    </row>
    <row r="6" spans="1:16" ht="47" thickBot="1" x14ac:dyDescent="0.4">
      <c r="A6" s="333" t="s">
        <v>325</v>
      </c>
      <c r="B6" s="320"/>
      <c r="C6" s="320"/>
      <c r="D6" s="324" t="s">
        <v>352</v>
      </c>
      <c r="E6" s="707" t="s">
        <v>656</v>
      </c>
      <c r="G6" s="1168"/>
      <c r="H6" s="541" t="s">
        <v>594</v>
      </c>
      <c r="I6" s="545">
        <v>399</v>
      </c>
    </row>
    <row r="7" spans="1:16" ht="16" thickBot="1" x14ac:dyDescent="0.4">
      <c r="A7" s="334" t="s">
        <v>299</v>
      </c>
      <c r="B7" s="335">
        <v>832</v>
      </c>
      <c r="C7" s="335">
        <v>1767.8383550348174</v>
      </c>
      <c r="D7" s="336" t="s">
        <v>357</v>
      </c>
      <c r="E7" s="336" t="s">
        <v>626</v>
      </c>
    </row>
    <row r="8" spans="1:16" x14ac:dyDescent="0.35">
      <c r="B8" s="281" t="s">
        <v>347</v>
      </c>
      <c r="C8" s="281" t="s">
        <v>347</v>
      </c>
      <c r="D8" s="281" t="s">
        <v>347</v>
      </c>
    </row>
    <row r="9" spans="1:16" ht="16" thickBot="1" x14ac:dyDescent="0.4">
      <c r="B9" s="322">
        <v>81</v>
      </c>
      <c r="C9" s="322">
        <v>90</v>
      </c>
      <c r="D9" s="322">
        <v>88</v>
      </c>
    </row>
    <row r="10" spans="1:16" ht="16" thickBot="1" x14ac:dyDescent="0.4">
      <c r="A10" s="298" t="s">
        <v>468</v>
      </c>
      <c r="B10" s="281"/>
      <c r="K10"/>
      <c r="L10" s="1164" t="s">
        <v>430</v>
      </c>
      <c r="M10" s="1165"/>
      <c r="N10" s="1165"/>
      <c r="O10" s="1165"/>
      <c r="P10" s="1166"/>
    </row>
    <row r="11" spans="1:16" ht="15.65" customHeight="1" x14ac:dyDescent="0.35">
      <c r="A11" s="298" t="s">
        <v>469</v>
      </c>
      <c r="B11" s="281"/>
      <c r="C11" s="323"/>
      <c r="D11" s="323"/>
      <c r="K11" s="399" t="s">
        <v>431</v>
      </c>
      <c r="L11" s="400" t="s">
        <v>432</v>
      </c>
      <c r="M11" s="400" t="s">
        <v>433</v>
      </c>
      <c r="N11" s="400" t="s">
        <v>434</v>
      </c>
      <c r="O11" s="400" t="s">
        <v>435</v>
      </c>
      <c r="P11" s="401" t="s">
        <v>436</v>
      </c>
    </row>
    <row r="12" spans="1:16" ht="16.25" customHeight="1" x14ac:dyDescent="0.35">
      <c r="B12" s="281"/>
      <c r="C12" s="323"/>
      <c r="D12" s="323"/>
      <c r="K12" s="297" t="s">
        <v>158</v>
      </c>
      <c r="L12" s="402">
        <v>2.23</v>
      </c>
      <c r="M12" s="402">
        <v>1.1000000000000001</v>
      </c>
      <c r="N12" s="402">
        <v>1.04</v>
      </c>
      <c r="O12" s="402">
        <v>0.44</v>
      </c>
      <c r="P12" s="403">
        <v>0.2</v>
      </c>
    </row>
    <row r="13" spans="1:16" ht="15.65" customHeight="1" thickBot="1" x14ac:dyDescent="0.4">
      <c r="B13" s="281"/>
      <c r="C13" s="323"/>
      <c r="D13" s="323"/>
      <c r="K13" s="310" t="s">
        <v>437</v>
      </c>
      <c r="L13" s="404">
        <v>2.63</v>
      </c>
      <c r="M13" s="404">
        <v>1.5</v>
      </c>
      <c r="N13" s="404">
        <v>1.44</v>
      </c>
      <c r="O13" s="404">
        <v>0.84</v>
      </c>
      <c r="P13" s="405">
        <v>0.6</v>
      </c>
    </row>
    <row r="14" spans="1:16" ht="16.25" customHeight="1" x14ac:dyDescent="0.35">
      <c r="B14" s="281"/>
    </row>
    <row r="15" spans="1:16" x14ac:dyDescent="0.35">
      <c r="B15" s="281"/>
    </row>
    <row r="16" spans="1:16" x14ac:dyDescent="0.35">
      <c r="B16" s="281"/>
    </row>
    <row r="17" spans="1:11" ht="15.65" customHeight="1" x14ac:dyDescent="0.35">
      <c r="B17" s="281"/>
    </row>
    <row r="18" spans="1:11" ht="16.25" customHeight="1" thickBot="1" x14ac:dyDescent="0.4">
      <c r="A18" s="332" t="s">
        <v>360</v>
      </c>
      <c r="B18" s="281"/>
    </row>
    <row r="19" spans="1:11" ht="15.65" customHeight="1" thickBot="1" x14ac:dyDescent="0.4">
      <c r="A19" s="327" t="s">
        <v>299</v>
      </c>
      <c r="B19" s="328">
        <v>1030</v>
      </c>
      <c r="C19" s="328">
        <v>1954.8783531644146</v>
      </c>
      <c r="D19" s="329" t="s">
        <v>358</v>
      </c>
      <c r="E19" s="329" t="s">
        <v>627</v>
      </c>
    </row>
    <row r="20" spans="1:11" ht="16.25" customHeight="1" x14ac:dyDescent="0.35">
      <c r="B20" s="281" t="s">
        <v>347</v>
      </c>
      <c r="C20" s="281" t="s">
        <v>347</v>
      </c>
      <c r="D20" s="281" t="s">
        <v>347</v>
      </c>
      <c r="K20" s="406">
        <f>100+251%</f>
        <v>102.51</v>
      </c>
    </row>
    <row r="21" spans="1:11" ht="15.65" customHeight="1" x14ac:dyDescent="0.35">
      <c r="B21" s="322">
        <v>69</v>
      </c>
      <c r="C21" s="322">
        <v>78</v>
      </c>
      <c r="D21" s="322">
        <v>88</v>
      </c>
    </row>
    <row r="22" spans="1:11" ht="16.25" customHeight="1" x14ac:dyDescent="0.35">
      <c r="A22" s="298" t="s">
        <v>470</v>
      </c>
      <c r="C22" s="322"/>
      <c r="D22" s="322"/>
    </row>
    <row r="23" spans="1:11" ht="16.25" customHeight="1" thickBot="1" x14ac:dyDescent="0.4">
      <c r="A23" s="311" t="s">
        <v>471</v>
      </c>
    </row>
    <row r="31" spans="1:11" x14ac:dyDescent="0.35">
      <c r="A31" s="325" t="s">
        <v>300</v>
      </c>
      <c r="B31" s="330">
        <v>2032</v>
      </c>
      <c r="C31" s="330">
        <v>4789.1247696447308</v>
      </c>
      <c r="D31" s="330">
        <v>2364</v>
      </c>
      <c r="E31" s="330" t="e">
        <f>Biberonnage_23°!AJ282</f>
        <v>#DIV/0!</v>
      </c>
    </row>
    <row r="32" spans="1:11" x14ac:dyDescent="0.35">
      <c r="A32" s="326" t="s">
        <v>301</v>
      </c>
      <c r="B32" s="331">
        <v>352</v>
      </c>
      <c r="C32" s="331">
        <v>352</v>
      </c>
      <c r="D32" s="331">
        <v>352</v>
      </c>
      <c r="E32" s="331">
        <v>352</v>
      </c>
    </row>
  </sheetData>
  <mergeCells count="3">
    <mergeCell ref="L10:P10"/>
    <mergeCell ref="G3:G4"/>
    <mergeCell ref="G5:G6"/>
  </mergeCells>
  <phoneticPr fontId="29" type="noConversion"/>
  <pageMargins left="0.7" right="0.7" top="0.75" bottom="0.75" header="0.3" footer="0.3"/>
  <pageSetup orientation="portrait" r:id="rId1"/>
  <headerFooter>
    <oddFooter>&amp;R_x000D_&amp;1#&amp;"Arial"&amp;10&amp;K000000 Confidential C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B06D-9489-4E96-98BF-C5F905476329}">
  <dimension ref="B5:N81"/>
  <sheetViews>
    <sheetView topLeftCell="A35" zoomScaleNormal="100" workbookViewId="0">
      <selection activeCell="Q28" sqref="Q28"/>
    </sheetView>
  </sheetViews>
  <sheetFormatPr baseColWidth="10" defaultRowHeight="14.5" x14ac:dyDescent="0.35"/>
  <cols>
    <col min="2" max="2" width="45.08984375" bestFit="1" customWidth="1"/>
    <col min="9" max="9" width="26.36328125" bestFit="1" customWidth="1"/>
    <col min="10" max="10" width="8.36328125" bestFit="1" customWidth="1"/>
  </cols>
  <sheetData>
    <row r="5" spans="2:10" ht="15" customHeight="1" x14ac:dyDescent="0.35">
      <c r="B5" s="1170" t="s">
        <v>527</v>
      </c>
      <c r="C5" s="1170"/>
      <c r="I5" s="1170" t="s">
        <v>553</v>
      </c>
      <c r="J5" s="1170"/>
    </row>
    <row r="6" spans="2:10" ht="15" thickBot="1" x14ac:dyDescent="0.4">
      <c r="B6" s="523" t="s">
        <v>528</v>
      </c>
      <c r="C6" s="524">
        <v>160</v>
      </c>
      <c r="I6" s="523"/>
      <c r="J6" s="524"/>
    </row>
    <row r="7" spans="2:10" ht="15" thickBot="1" x14ac:dyDescent="0.4">
      <c r="B7" s="523" t="s">
        <v>529</v>
      </c>
      <c r="C7" s="524" t="e">
        <f>Biberonnage_23°!AI282-C9-C10-C11-C12</f>
        <v>#DIV/0!</v>
      </c>
      <c r="I7" s="523" t="s">
        <v>529</v>
      </c>
      <c r="J7" s="524" t="e">
        <f>Biberonnage_23°!AI282-J9-J10-J11</f>
        <v>#DIV/0!</v>
      </c>
    </row>
    <row r="8" spans="2:10" ht="15" thickBot="1" x14ac:dyDescent="0.4">
      <c r="B8" s="523" t="s">
        <v>530</v>
      </c>
      <c r="C8" s="524">
        <f>'Biberonnage_(3)'!AI283</f>
        <v>3005.0670000000009</v>
      </c>
      <c r="I8" s="523" t="s">
        <v>530</v>
      </c>
      <c r="J8" s="524">
        <f>C8</f>
        <v>3005.0670000000009</v>
      </c>
    </row>
    <row r="9" spans="2:10" ht="15" thickBot="1" x14ac:dyDescent="0.4">
      <c r="B9" s="523" t="s">
        <v>531</v>
      </c>
      <c r="C9" s="524">
        <v>8</v>
      </c>
      <c r="I9" s="523" t="s">
        <v>531</v>
      </c>
      <c r="J9" s="524">
        <f t="shared" ref="J9:J11" si="0">C9</f>
        <v>8</v>
      </c>
    </row>
    <row r="10" spans="2:10" ht="15" thickBot="1" x14ac:dyDescent="0.4">
      <c r="B10" s="523" t="s">
        <v>532</v>
      </c>
      <c r="C10" s="524">
        <v>2</v>
      </c>
      <c r="I10" s="523" t="s">
        <v>532</v>
      </c>
      <c r="J10" s="524">
        <f t="shared" si="0"/>
        <v>2</v>
      </c>
    </row>
    <row r="11" spans="2:10" ht="15" thickBot="1" x14ac:dyDescent="0.4">
      <c r="B11" s="523" t="s">
        <v>215</v>
      </c>
      <c r="C11" s="524">
        <v>23</v>
      </c>
      <c r="I11" s="523" t="s">
        <v>215</v>
      </c>
      <c r="J11" s="524">
        <f t="shared" si="0"/>
        <v>23</v>
      </c>
    </row>
    <row r="12" spans="2:10" ht="15" thickBot="1" x14ac:dyDescent="0.4">
      <c r="B12" s="523" t="s">
        <v>218</v>
      </c>
      <c r="C12" s="524">
        <v>6</v>
      </c>
      <c r="J12" s="295"/>
    </row>
    <row r="13" spans="2:10" ht="15" thickBot="1" x14ac:dyDescent="0.4">
      <c r="B13" s="523" t="s">
        <v>533</v>
      </c>
      <c r="C13" s="524">
        <v>254</v>
      </c>
      <c r="I13" s="523" t="s">
        <v>580</v>
      </c>
      <c r="J13" s="525" t="e">
        <f>SUM(J7:J12)</f>
        <v>#DIV/0!</v>
      </c>
    </row>
    <row r="14" spans="2:10" ht="15" thickBot="1" x14ac:dyDescent="0.4">
      <c r="B14" s="523" t="s">
        <v>534</v>
      </c>
      <c r="C14" s="524">
        <v>145</v>
      </c>
    </row>
    <row r="15" spans="2:10" x14ac:dyDescent="0.35">
      <c r="C15" s="637"/>
    </row>
    <row r="16" spans="2:10" ht="15" thickBot="1" x14ac:dyDescent="0.4">
      <c r="B16" s="523" t="s">
        <v>535</v>
      </c>
      <c r="C16" s="525" t="e">
        <f>SUM(C6:C15)</f>
        <v>#DIV/0!</v>
      </c>
    </row>
    <row r="19" spans="2:14" x14ac:dyDescent="0.35">
      <c r="C19" s="534"/>
    </row>
    <row r="23" spans="2:14" x14ac:dyDescent="0.35">
      <c r="N23" s="534"/>
    </row>
    <row r="25" spans="2:14" ht="15" thickBot="1" x14ac:dyDescent="0.4">
      <c r="B25" s="1170" t="s">
        <v>536</v>
      </c>
      <c r="C25" s="1170"/>
      <c r="I25" s="1170" t="s">
        <v>552</v>
      </c>
      <c r="J25" s="1170"/>
    </row>
    <row r="26" spans="2:14" ht="15" thickBot="1" x14ac:dyDescent="0.4">
      <c r="B26" s="526" t="s">
        <v>537</v>
      </c>
      <c r="C26" s="524">
        <v>182</v>
      </c>
      <c r="I26" s="526"/>
      <c r="J26" s="524"/>
    </row>
    <row r="27" spans="2:14" ht="15" thickBot="1" x14ac:dyDescent="0.4">
      <c r="B27" s="523" t="s">
        <v>529</v>
      </c>
      <c r="C27" s="524">
        <f>Biberonnage_23°!AI252-C29-C30-C31-C32-C33</f>
        <v>99.435680962250061</v>
      </c>
      <c r="I27" s="523" t="s">
        <v>529</v>
      </c>
      <c r="J27" s="524">
        <f>C27</f>
        <v>99.435680962250061</v>
      </c>
      <c r="L27" s="534">
        <f>J29+J30+J31+J32+J33</f>
        <v>358.68672000000004</v>
      </c>
      <c r="M27" s="534">
        <f>L35-J35</f>
        <v>-99.435680962249762</v>
      </c>
    </row>
    <row r="28" spans="2:14" ht="15" thickBot="1" x14ac:dyDescent="0.4">
      <c r="B28" s="523" t="s">
        <v>530</v>
      </c>
      <c r="C28" s="524">
        <f>Biberonnage_23°!AI253</f>
        <v>924.63599999999997</v>
      </c>
      <c r="I28" s="523" t="s">
        <v>530</v>
      </c>
      <c r="J28" s="524">
        <f t="shared" ref="J28:J33" si="1">C28</f>
        <v>924.63599999999997</v>
      </c>
      <c r="L28" s="534">
        <f>J28</f>
        <v>924.63599999999997</v>
      </c>
    </row>
    <row r="29" spans="2:14" ht="15" thickBot="1" x14ac:dyDescent="0.4">
      <c r="B29" s="523" t="s">
        <v>531</v>
      </c>
      <c r="C29" s="524">
        <f>((0.00912*24)*30)*12.8</f>
        <v>84.04992</v>
      </c>
      <c r="I29" s="523" t="s">
        <v>531</v>
      </c>
      <c r="J29" s="524">
        <f t="shared" si="1"/>
        <v>84.04992</v>
      </c>
      <c r="L29" s="534">
        <f>J34</f>
        <v>0</v>
      </c>
    </row>
    <row r="30" spans="2:14" ht="15" thickBot="1" x14ac:dyDescent="0.4">
      <c r="B30" s="523" t="s">
        <v>532</v>
      </c>
      <c r="C30" s="524">
        <f>((0.0021*24)*30)*12.8</f>
        <v>19.3536</v>
      </c>
      <c r="I30" s="523" t="s">
        <v>532</v>
      </c>
      <c r="J30" s="524">
        <f t="shared" si="1"/>
        <v>19.3536</v>
      </c>
    </row>
    <row r="31" spans="2:14" ht="15" thickBot="1" x14ac:dyDescent="0.4">
      <c r="B31" s="523" t="s">
        <v>153</v>
      </c>
      <c r="C31" s="524">
        <f>((0.0117*24)*30)*12.8</f>
        <v>107.8272</v>
      </c>
      <c r="I31" s="523" t="s">
        <v>153</v>
      </c>
      <c r="J31" s="524">
        <f>C31</f>
        <v>107.8272</v>
      </c>
    </row>
    <row r="32" spans="2:14" ht="15" thickBot="1" x14ac:dyDescent="0.4">
      <c r="B32" s="523" t="s">
        <v>154</v>
      </c>
      <c r="C32" s="524">
        <f>((0.014*24)*30)*12.8</f>
        <v>129.024</v>
      </c>
      <c r="I32" s="523" t="s">
        <v>154</v>
      </c>
      <c r="J32" s="524">
        <f t="shared" si="1"/>
        <v>129.024</v>
      </c>
    </row>
    <row r="33" spans="2:13" ht="15" thickBot="1" x14ac:dyDescent="0.4">
      <c r="B33" s="523" t="s">
        <v>137</v>
      </c>
      <c r="C33" s="524">
        <f>((0.002*24)*30)*12.8</f>
        <v>18.431999999999999</v>
      </c>
      <c r="I33" s="523" t="s">
        <v>137</v>
      </c>
      <c r="J33" s="524">
        <f t="shared" si="1"/>
        <v>18.431999999999999</v>
      </c>
      <c r="M33" s="534">
        <f>J35+C26</f>
        <v>1564.7584009622499</v>
      </c>
    </row>
    <row r="34" spans="2:13" x14ac:dyDescent="0.35">
      <c r="C34" s="637"/>
      <c r="J34" s="637"/>
    </row>
    <row r="35" spans="2:13" ht="15" thickBot="1" x14ac:dyDescent="0.4">
      <c r="B35" s="523" t="s">
        <v>538</v>
      </c>
      <c r="C35" s="525">
        <f>SUM(C26:C34)</f>
        <v>1564.7584009622499</v>
      </c>
      <c r="I35" s="523" t="s">
        <v>538</v>
      </c>
      <c r="J35" s="525">
        <f>SUM(J26:J34)</f>
        <v>1382.7584009622499</v>
      </c>
      <c r="K35" s="525"/>
      <c r="L35" s="525">
        <f t="shared" ref="L35" si="2">SUM(L26:L34)</f>
        <v>1283.3227200000001</v>
      </c>
    </row>
    <row r="36" spans="2:13" x14ac:dyDescent="0.35">
      <c r="J36" s="534"/>
    </row>
    <row r="47" spans="2:13" x14ac:dyDescent="0.35">
      <c r="B47" s="1170" t="s">
        <v>554</v>
      </c>
      <c r="C47" s="1170"/>
      <c r="F47" s="1170" t="s">
        <v>625</v>
      </c>
      <c r="G47" s="1170"/>
      <c r="J47" s="1170" t="s">
        <v>625</v>
      </c>
      <c r="K47" s="1170"/>
    </row>
    <row r="48" spans="2:13" ht="15" thickBot="1" x14ac:dyDescent="0.4">
      <c r="B48" s="523" t="s">
        <v>529</v>
      </c>
      <c r="C48" s="524">
        <f>Biberonnage_23°!AI226</f>
        <v>187.86560369404984</v>
      </c>
      <c r="D48" s="524"/>
      <c r="F48" s="523" t="s">
        <v>529</v>
      </c>
      <c r="G48" s="524">
        <f>Biberonnage_23°!AI252</f>
        <v>458.12240096225008</v>
      </c>
      <c r="J48" s="523" t="s">
        <v>529</v>
      </c>
      <c r="K48" s="524">
        <f>AVERAGE(C48,G48)</f>
        <v>322.99400232814997</v>
      </c>
    </row>
    <row r="49" spans="2:11" ht="15" thickBot="1" x14ac:dyDescent="0.4">
      <c r="B49" s="523" t="s">
        <v>530</v>
      </c>
      <c r="C49" s="524">
        <f>Biberonnage_23°!AI227</f>
        <v>924.63599999999997</v>
      </c>
      <c r="F49" s="523" t="s">
        <v>530</v>
      </c>
      <c r="G49" s="524">
        <f>Biberonnage_23°!AI253</f>
        <v>924.63599999999997</v>
      </c>
      <c r="K49" s="295"/>
    </row>
    <row r="50" spans="2:11" ht="15" thickBot="1" x14ac:dyDescent="0.4">
      <c r="B50" s="523" t="s">
        <v>538</v>
      </c>
      <c r="C50" s="525">
        <f>SUM(C48:C49)</f>
        <v>1112.5016036940499</v>
      </c>
      <c r="F50" s="523" t="s">
        <v>538</v>
      </c>
      <c r="G50" s="525">
        <f>SUM(G48:G49)</f>
        <v>1382.7584009622501</v>
      </c>
      <c r="J50" s="523" t="s">
        <v>530</v>
      </c>
      <c r="K50" s="524">
        <f>AVERAGE(C49,G49)</f>
        <v>924.63599999999997</v>
      </c>
    </row>
    <row r="51" spans="2:11" ht="15" thickBot="1" x14ac:dyDescent="0.4">
      <c r="J51" s="523" t="s">
        <v>538</v>
      </c>
      <c r="K51" s="525">
        <f>SUM(K47:K50)</f>
        <v>1247.6300023281499</v>
      </c>
    </row>
    <row r="63" spans="2:11" x14ac:dyDescent="0.35">
      <c r="B63" s="1170" t="s">
        <v>555</v>
      </c>
      <c r="C63" s="1170"/>
    </row>
    <row r="64" spans="2:11" ht="15" thickBot="1" x14ac:dyDescent="0.4">
      <c r="B64" s="523" t="s">
        <v>529</v>
      </c>
      <c r="C64" s="524" t="e">
        <f>Biberonnage_23°!AI282</f>
        <v>#DIV/0!</v>
      </c>
    </row>
    <row r="65" spans="2:3" x14ac:dyDescent="0.35">
      <c r="B65" t="s">
        <v>530</v>
      </c>
      <c r="C65" s="295">
        <f>Biberonnage_23°!AI283</f>
        <v>3005.0670000000009</v>
      </c>
    </row>
    <row r="66" spans="2:3" ht="15" thickBot="1" x14ac:dyDescent="0.4">
      <c r="B66" s="523"/>
      <c r="C66" s="524"/>
    </row>
    <row r="67" spans="2:3" ht="15" thickBot="1" x14ac:dyDescent="0.4">
      <c r="B67" s="523" t="s">
        <v>538</v>
      </c>
      <c r="C67" s="525" t="e">
        <f>SUM(C63:C66)</f>
        <v>#DIV/0!</v>
      </c>
    </row>
    <row r="81" spans="2:3" x14ac:dyDescent="0.35">
      <c r="B81" s="523"/>
      <c r="C81" s="523"/>
    </row>
  </sheetData>
  <mergeCells count="8">
    <mergeCell ref="B63:C63"/>
    <mergeCell ref="B5:C5"/>
    <mergeCell ref="B25:C25"/>
    <mergeCell ref="I5:J5"/>
    <mergeCell ref="I25:J25"/>
    <mergeCell ref="B47:C47"/>
    <mergeCell ref="F47:G47"/>
    <mergeCell ref="J47:K47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DAB7-FB67-477A-9F68-9898206F8AD8}">
  <dimension ref="A2:CP221"/>
  <sheetViews>
    <sheetView zoomScaleNormal="100" workbookViewId="0">
      <selection activeCell="C162" sqref="C162"/>
    </sheetView>
  </sheetViews>
  <sheetFormatPr baseColWidth="10" defaultColWidth="11.54296875" defaultRowHeight="14.5" x14ac:dyDescent="0.35"/>
  <cols>
    <col min="1" max="1" width="36.90625" style="353" bestFit="1" customWidth="1"/>
    <col min="2" max="2" width="16.54296875" style="353" customWidth="1"/>
    <col min="3" max="3" width="11.54296875" style="353"/>
    <col min="4" max="4" width="10.453125" style="353" customWidth="1"/>
    <col min="5" max="5" width="13.453125" style="353" customWidth="1"/>
    <col min="6" max="6" width="19.54296875" style="353" customWidth="1"/>
    <col min="7" max="7" width="13.453125" style="353" customWidth="1"/>
    <col min="8" max="8" width="22.453125" style="353" customWidth="1"/>
    <col min="9" max="12" width="18.90625" style="353" customWidth="1"/>
    <col min="13" max="19" width="11.54296875" style="353"/>
    <col min="20" max="20" width="0" style="353" hidden="1" customWidth="1"/>
    <col min="21" max="28" width="13.54296875" style="353" hidden="1" customWidth="1"/>
    <col min="29" max="34" width="13.54296875" style="353" customWidth="1"/>
    <col min="35" max="87" width="11.54296875" style="353" customWidth="1"/>
    <col min="88" max="16384" width="11.54296875" style="353"/>
  </cols>
  <sheetData>
    <row r="2" spans="1:36" x14ac:dyDescent="0.35">
      <c r="A2" s="353" t="s">
        <v>388</v>
      </c>
      <c r="B2" s="365">
        <v>1</v>
      </c>
      <c r="C2" s="365">
        <v>2</v>
      </c>
      <c r="D2" s="365">
        <v>3</v>
      </c>
      <c r="E2" s="365">
        <v>4</v>
      </c>
      <c r="F2" s="365">
        <v>5</v>
      </c>
      <c r="G2" s="365">
        <v>6</v>
      </c>
      <c r="H2" s="365">
        <v>7</v>
      </c>
      <c r="I2" s="365">
        <v>8</v>
      </c>
      <c r="J2" s="365">
        <v>9</v>
      </c>
      <c r="K2" s="365">
        <v>10</v>
      </c>
      <c r="L2" s="365">
        <v>11</v>
      </c>
      <c r="M2" s="365">
        <v>12</v>
      </c>
      <c r="N2" s="365">
        <v>13</v>
      </c>
      <c r="O2" s="365">
        <v>14</v>
      </c>
      <c r="P2" s="365">
        <v>15</v>
      </c>
      <c r="Q2" s="365">
        <v>16</v>
      </c>
      <c r="R2" s="365">
        <v>17</v>
      </c>
      <c r="S2" s="365">
        <v>18</v>
      </c>
      <c r="T2" s="365">
        <v>19</v>
      </c>
      <c r="U2" s="365">
        <v>20</v>
      </c>
      <c r="V2" s="365">
        <v>21</v>
      </c>
      <c r="W2" s="365">
        <v>22</v>
      </c>
      <c r="X2" s="365">
        <v>23</v>
      </c>
      <c r="Y2" s="365">
        <v>24</v>
      </c>
      <c r="Z2" s="365">
        <v>25</v>
      </c>
      <c r="AA2" s="365">
        <v>26</v>
      </c>
      <c r="AB2" s="365">
        <v>27</v>
      </c>
      <c r="AC2" s="365">
        <v>28</v>
      </c>
      <c r="AD2" s="365">
        <v>29</v>
      </c>
      <c r="AE2" s="365">
        <v>30</v>
      </c>
      <c r="AG2" s="353" t="s">
        <v>409</v>
      </c>
      <c r="AH2" s="353" t="s">
        <v>409</v>
      </c>
    </row>
    <row r="3" spans="1:36" x14ac:dyDescent="0.35">
      <c r="A3" s="353" t="s">
        <v>398</v>
      </c>
      <c r="B3" s="364">
        <v>33.243747222222218</v>
      </c>
      <c r="C3" s="364">
        <v>33.243747222222218</v>
      </c>
      <c r="D3" s="364">
        <v>33.243747222222218</v>
      </c>
      <c r="E3" s="364">
        <v>28.443747222222221</v>
      </c>
      <c r="F3" s="364">
        <v>28.443747222222221</v>
      </c>
      <c r="G3" s="364">
        <v>28.443747222222221</v>
      </c>
      <c r="H3" s="364">
        <v>28.443747222222221</v>
      </c>
      <c r="I3" s="364">
        <v>28.443747222222221</v>
      </c>
      <c r="J3" s="364">
        <v>28.443747222222221</v>
      </c>
      <c r="K3" s="364">
        <v>24.76454722222222</v>
      </c>
      <c r="L3" s="364">
        <v>24.76454722222222</v>
      </c>
      <c r="M3" s="364">
        <v>24.76454722222222</v>
      </c>
      <c r="N3" s="364">
        <v>24.76454722222222</v>
      </c>
      <c r="O3" s="364">
        <v>24.76454722222222</v>
      </c>
      <c r="P3" s="364">
        <v>24.76454722222222</v>
      </c>
      <c r="Q3" s="364">
        <v>24.76454722222222</v>
      </c>
      <c r="R3" s="364">
        <v>24.76454722222222</v>
      </c>
      <c r="S3" s="364">
        <v>24.76454722222222</v>
      </c>
      <c r="T3" s="364">
        <v>24.76454722222222</v>
      </c>
      <c r="U3" s="364">
        <v>24.76454722222222</v>
      </c>
      <c r="V3" s="364">
        <v>24.76454722222222</v>
      </c>
      <c r="W3" s="364">
        <v>24.76454722222222</v>
      </c>
      <c r="X3" s="364">
        <v>24.76454722222222</v>
      </c>
      <c r="Y3" s="364">
        <v>24.76454722222222</v>
      </c>
      <c r="Z3" s="364">
        <v>24.76454722222222</v>
      </c>
      <c r="AA3" s="364">
        <v>24.76454722222222</v>
      </c>
      <c r="AB3" s="364">
        <v>24.76454722222222</v>
      </c>
      <c r="AC3" s="364">
        <v>24.76454722222222</v>
      </c>
      <c r="AD3" s="364">
        <v>24.76454722222222</v>
      </c>
      <c r="AE3" s="364">
        <v>24.76454722222222</v>
      </c>
      <c r="AF3" s="353">
        <v>24.76454722222222</v>
      </c>
    </row>
    <row r="4" spans="1:36" s="364" customFormat="1" x14ac:dyDescent="0.35">
      <c r="A4" s="353" t="s">
        <v>399</v>
      </c>
      <c r="B4" s="364">
        <v>59.643747222222224</v>
      </c>
      <c r="C4" s="364">
        <v>59.643747222222224</v>
      </c>
      <c r="D4" s="364">
        <v>59.643747222222224</v>
      </c>
      <c r="E4" s="364">
        <v>54.843747222222213</v>
      </c>
      <c r="F4" s="364">
        <v>54.843747222222213</v>
      </c>
      <c r="G4" s="364">
        <v>54.843747222222213</v>
      </c>
      <c r="H4" s="364">
        <v>54.843747222222213</v>
      </c>
      <c r="I4" s="364">
        <v>54.843747222222213</v>
      </c>
      <c r="J4" s="364">
        <v>54.843747222222213</v>
      </c>
      <c r="K4" s="364">
        <v>50.464547222222215</v>
      </c>
      <c r="L4" s="364">
        <v>50.464547222222215</v>
      </c>
      <c r="M4" s="364">
        <v>50.464547222222215</v>
      </c>
      <c r="N4" s="364">
        <v>50.464547222222215</v>
      </c>
      <c r="O4" s="364">
        <v>50.464547222222215</v>
      </c>
      <c r="P4" s="364">
        <v>50.464547222222215</v>
      </c>
      <c r="Q4" s="364">
        <v>50.464547222222215</v>
      </c>
      <c r="R4" s="364">
        <v>50.464547222222215</v>
      </c>
      <c r="S4" s="364">
        <v>50.464547222222215</v>
      </c>
      <c r="T4" s="364">
        <v>50.464547222222215</v>
      </c>
      <c r="U4" s="364">
        <v>50.464547222222215</v>
      </c>
      <c r="V4" s="364">
        <v>50.464547222222215</v>
      </c>
      <c r="W4" s="364">
        <v>50.464547222222215</v>
      </c>
      <c r="X4" s="364">
        <v>50.464547222222215</v>
      </c>
      <c r="Y4" s="364">
        <v>50.464547222222215</v>
      </c>
      <c r="Z4" s="364">
        <v>50.464547222222215</v>
      </c>
      <c r="AA4" s="364">
        <v>50.464547222222215</v>
      </c>
      <c r="AB4" s="364">
        <v>50.464547222222215</v>
      </c>
      <c r="AC4" s="364">
        <v>50.464547222222215</v>
      </c>
      <c r="AD4" s="364">
        <v>50.464547222222215</v>
      </c>
      <c r="AE4" s="364">
        <v>50.464547222222215</v>
      </c>
      <c r="AF4" s="364">
        <v>50.464547222222215</v>
      </c>
      <c r="AG4" s="466">
        <v>0.14000000000000001</v>
      </c>
    </row>
    <row r="5" spans="1:36" x14ac:dyDescent="0.35">
      <c r="A5" s="353" t="s">
        <v>494</v>
      </c>
      <c r="B5" s="470">
        <v>16.582833333333333</v>
      </c>
      <c r="C5" s="470">
        <v>16.582833333333333</v>
      </c>
      <c r="D5" s="470">
        <v>16.582833333333333</v>
      </c>
      <c r="E5" s="470">
        <v>14.082833333333335</v>
      </c>
      <c r="F5" s="470">
        <v>14.082833333333335</v>
      </c>
      <c r="G5" s="470">
        <v>14.082833333333335</v>
      </c>
      <c r="H5" s="470">
        <v>14.082833333333335</v>
      </c>
      <c r="I5" s="470">
        <v>14.082833333333335</v>
      </c>
      <c r="J5" s="470">
        <v>3.282833333333333</v>
      </c>
      <c r="K5" s="470">
        <v>3.282833333333333</v>
      </c>
      <c r="L5" s="470">
        <v>3.282833333333333</v>
      </c>
      <c r="M5" s="470">
        <v>3.282833333333333</v>
      </c>
      <c r="N5" s="470">
        <v>3.282833333333333</v>
      </c>
      <c r="O5" s="470">
        <v>3.282833333333333</v>
      </c>
      <c r="P5" s="470">
        <v>3.282833333333333</v>
      </c>
      <c r="Q5" s="470">
        <v>3.282833333333333</v>
      </c>
      <c r="R5" s="470">
        <v>3.282833333333333</v>
      </c>
      <c r="S5" s="470">
        <v>3.282833333333333</v>
      </c>
      <c r="T5" s="470">
        <v>3.282833333333333</v>
      </c>
      <c r="U5" s="470">
        <v>3.282833333333333</v>
      </c>
      <c r="V5" s="470">
        <v>3.282833333333333</v>
      </c>
      <c r="W5" s="470">
        <v>3.282833333333333</v>
      </c>
      <c r="X5" s="470">
        <v>3.282833333333333</v>
      </c>
      <c r="Y5" s="470">
        <v>3.282833333333333</v>
      </c>
      <c r="Z5" s="470">
        <v>3.282833333333333</v>
      </c>
      <c r="AA5" s="470">
        <v>3.282833333333333</v>
      </c>
      <c r="AB5" s="470">
        <v>3.282833333333333</v>
      </c>
      <c r="AC5" s="470">
        <v>3.282833333333333</v>
      </c>
      <c r="AD5" s="470">
        <v>3.282833333333333</v>
      </c>
      <c r="AE5" s="470">
        <v>3.282833333333333</v>
      </c>
      <c r="AF5" s="470">
        <v>3.282833333333333</v>
      </c>
      <c r="AG5" s="470">
        <v>3.282833333333333</v>
      </c>
      <c r="AH5" s="470">
        <v>3.2788666666666666</v>
      </c>
      <c r="AJ5" s="466">
        <v>0.2</v>
      </c>
    </row>
    <row r="6" spans="1:36" x14ac:dyDescent="0.35">
      <c r="A6" s="353" t="s">
        <v>400</v>
      </c>
      <c r="B6" s="364">
        <v>23.922209027777775</v>
      </c>
      <c r="C6" s="364">
        <v>19.339209027777777</v>
      </c>
      <c r="D6" s="364">
        <v>19.339209027777777</v>
      </c>
      <c r="E6" s="364">
        <v>16.83920902777778</v>
      </c>
      <c r="F6" s="364">
        <v>16.83920902777778</v>
      </c>
      <c r="G6" s="364">
        <v>16.83920902777778</v>
      </c>
      <c r="H6" s="364">
        <v>16.83920902777778</v>
      </c>
      <c r="I6" s="364">
        <v>16.83920902777778</v>
      </c>
      <c r="J6" s="364">
        <v>5.8392090277777777</v>
      </c>
      <c r="K6" s="364">
        <v>5.8392090277777777</v>
      </c>
      <c r="L6" s="364">
        <v>5.8392090277777777</v>
      </c>
      <c r="M6" s="364">
        <v>5.8392090277777777</v>
      </c>
      <c r="N6" s="364">
        <v>5.8392090277777777</v>
      </c>
      <c r="O6" s="364">
        <v>5.8392090277777777</v>
      </c>
      <c r="P6" s="364">
        <v>5.8392090277777777</v>
      </c>
      <c r="Q6" s="364">
        <v>5.8392090277777777</v>
      </c>
      <c r="R6" s="364">
        <v>5.8392090277777777</v>
      </c>
      <c r="S6" s="364">
        <v>5.8392090277777777</v>
      </c>
      <c r="T6" s="364">
        <v>5.8392090277777777</v>
      </c>
      <c r="U6" s="364">
        <v>5.8392090277777777</v>
      </c>
      <c r="V6" s="364">
        <v>5.8392090277777777</v>
      </c>
      <c r="W6" s="364">
        <v>5.8392090277777777</v>
      </c>
      <c r="X6" s="364">
        <v>5.8392090277777777</v>
      </c>
      <c r="Y6" s="364">
        <v>5.8392090277777777</v>
      </c>
      <c r="Z6" s="364">
        <v>5.8392090277777777</v>
      </c>
      <c r="AA6" s="364">
        <v>5.8392090277777777</v>
      </c>
      <c r="AB6" s="364">
        <v>5.8392090277777777</v>
      </c>
      <c r="AC6" s="364">
        <v>5.8392090277777777</v>
      </c>
      <c r="AD6" s="364">
        <v>5.8392090277777777</v>
      </c>
      <c r="AE6" s="364">
        <v>5.8392090277777777</v>
      </c>
      <c r="AF6" s="364"/>
      <c r="AG6" s="364">
        <f t="shared" ref="AG6:AG10" si="0">AVERAGE(B6:AE6)</f>
        <v>9.1753090277777734</v>
      </c>
      <c r="AH6" s="364">
        <f>AVERAGE(AG6:AG7)</f>
        <v>17.425309027777772</v>
      </c>
    </row>
    <row r="7" spans="1:36" x14ac:dyDescent="0.35">
      <c r="A7" s="353" t="s">
        <v>401</v>
      </c>
      <c r="B7" s="364">
        <v>40.422209027777782</v>
      </c>
      <c r="C7" s="364">
        <v>35.839209027777784</v>
      </c>
      <c r="D7" s="364">
        <v>35.839209027777784</v>
      </c>
      <c r="E7" s="364">
        <v>33.339209027777784</v>
      </c>
      <c r="F7" s="364">
        <v>33.339209027777784</v>
      </c>
      <c r="G7" s="364">
        <v>33.339209027777784</v>
      </c>
      <c r="H7" s="364">
        <v>33.339209027777784</v>
      </c>
      <c r="I7" s="364">
        <v>33.339209027777784</v>
      </c>
      <c r="J7" s="364">
        <v>22.339209027777777</v>
      </c>
      <c r="K7" s="364">
        <v>22.339209027777777</v>
      </c>
      <c r="L7" s="364">
        <v>22.339209027777777</v>
      </c>
      <c r="M7" s="364">
        <v>22.339209027777777</v>
      </c>
      <c r="N7" s="364">
        <v>22.339209027777777</v>
      </c>
      <c r="O7" s="364">
        <v>22.339209027777777</v>
      </c>
      <c r="P7" s="364">
        <v>22.339209027777777</v>
      </c>
      <c r="Q7" s="364">
        <v>22.339209027777777</v>
      </c>
      <c r="R7" s="364">
        <v>22.339209027777777</v>
      </c>
      <c r="S7" s="364">
        <v>22.339209027777777</v>
      </c>
      <c r="T7" s="364">
        <v>22.339209027777777</v>
      </c>
      <c r="U7" s="364">
        <v>22.339209027777777</v>
      </c>
      <c r="V7" s="364">
        <v>22.339209027777777</v>
      </c>
      <c r="W7" s="364">
        <v>22.339209027777777</v>
      </c>
      <c r="X7" s="364">
        <v>22.339209027777777</v>
      </c>
      <c r="Y7" s="364">
        <v>22.339209027777777</v>
      </c>
      <c r="Z7" s="364">
        <v>22.339209027777777</v>
      </c>
      <c r="AA7" s="364">
        <v>22.339209027777777</v>
      </c>
      <c r="AB7" s="364">
        <v>22.339209027777777</v>
      </c>
      <c r="AC7" s="364">
        <v>22.339209027777777</v>
      </c>
      <c r="AD7" s="364">
        <v>22.339209027777777</v>
      </c>
      <c r="AE7" s="364">
        <v>22.339209027777777</v>
      </c>
      <c r="AF7" s="364"/>
      <c r="AG7" s="364">
        <f t="shared" si="0"/>
        <v>25.675309027777772</v>
      </c>
      <c r="AH7" s="364"/>
    </row>
    <row r="8" spans="1:36" x14ac:dyDescent="0.35">
      <c r="A8" s="353" t="s">
        <v>395</v>
      </c>
      <c r="B8" s="353">
        <v>17.3</v>
      </c>
      <c r="C8" s="353">
        <v>17.3</v>
      </c>
      <c r="D8" s="353">
        <v>17.3</v>
      </c>
      <c r="E8" s="353">
        <v>14.2</v>
      </c>
      <c r="F8" s="353">
        <v>14.2</v>
      </c>
      <c r="G8" s="353">
        <v>14.2</v>
      </c>
      <c r="H8" s="353">
        <v>14.2</v>
      </c>
      <c r="I8" s="353">
        <v>14.2</v>
      </c>
      <c r="J8" s="353">
        <v>11.7</v>
      </c>
      <c r="K8" s="353">
        <v>11.7</v>
      </c>
      <c r="L8" s="353">
        <v>11.7</v>
      </c>
      <c r="M8" s="353">
        <v>11.7</v>
      </c>
      <c r="N8" s="353">
        <v>11.7</v>
      </c>
      <c r="O8" s="353">
        <v>11.7</v>
      </c>
      <c r="P8" s="353">
        <v>11.7</v>
      </c>
      <c r="Q8" s="353">
        <v>11.7</v>
      </c>
      <c r="R8" s="353">
        <v>11.7</v>
      </c>
      <c r="S8" s="353">
        <v>11.7</v>
      </c>
      <c r="T8" s="353">
        <v>11.7</v>
      </c>
      <c r="U8" s="364">
        <v>11.7</v>
      </c>
      <c r="V8" s="364">
        <v>11.7</v>
      </c>
      <c r="W8" s="364">
        <v>11.7</v>
      </c>
      <c r="X8" s="364">
        <v>11.7</v>
      </c>
      <c r="Y8" s="364">
        <v>11.7</v>
      </c>
      <c r="Z8" s="364">
        <v>11.7</v>
      </c>
      <c r="AA8" s="364">
        <v>11.7</v>
      </c>
      <c r="AB8" s="364">
        <v>11.7</v>
      </c>
      <c r="AC8" s="364">
        <v>11.7</v>
      </c>
      <c r="AD8" s="364">
        <v>11.7</v>
      </c>
      <c r="AE8" s="364">
        <v>11.7</v>
      </c>
      <c r="AF8" s="364"/>
      <c r="AG8" s="364">
        <f t="shared" si="0"/>
        <v>12.676666666666659</v>
      </c>
      <c r="AH8" s="364"/>
    </row>
    <row r="9" spans="1:36" x14ac:dyDescent="0.35">
      <c r="A9" s="353" t="s">
        <v>396</v>
      </c>
      <c r="B9" s="353">
        <v>24.6</v>
      </c>
      <c r="C9" s="353">
        <v>24.6</v>
      </c>
      <c r="D9" s="353">
        <v>24.6</v>
      </c>
      <c r="E9" s="353">
        <v>14.5</v>
      </c>
      <c r="F9" s="353">
        <v>14.5</v>
      </c>
      <c r="G9" s="353">
        <v>14.5</v>
      </c>
      <c r="H9" s="353">
        <v>14.5</v>
      </c>
      <c r="I9" s="353">
        <v>14.5</v>
      </c>
      <c r="J9" s="353">
        <v>12.06</v>
      </c>
      <c r="K9" s="353">
        <v>12.06</v>
      </c>
      <c r="L9" s="353">
        <v>12.06</v>
      </c>
      <c r="M9" s="353">
        <v>12.06</v>
      </c>
      <c r="N9" s="353">
        <v>12.06</v>
      </c>
      <c r="O9" s="353">
        <v>12.06</v>
      </c>
      <c r="P9" s="353">
        <v>12.06</v>
      </c>
      <c r="Q9" s="353">
        <v>12.06</v>
      </c>
      <c r="R9" s="353">
        <v>12.06</v>
      </c>
      <c r="S9" s="353">
        <v>12.06</v>
      </c>
      <c r="T9" s="353">
        <v>12.06</v>
      </c>
      <c r="U9" s="364">
        <v>12.06</v>
      </c>
      <c r="V9" s="364">
        <v>12.06</v>
      </c>
      <c r="W9" s="364">
        <v>12.06</v>
      </c>
      <c r="X9" s="364">
        <v>12.06</v>
      </c>
      <c r="Y9" s="364">
        <v>12.06</v>
      </c>
      <c r="Z9" s="364">
        <v>12.06</v>
      </c>
      <c r="AA9" s="364">
        <v>12.06</v>
      </c>
      <c r="AB9" s="364">
        <v>12.06</v>
      </c>
      <c r="AC9" s="364">
        <v>12.06</v>
      </c>
      <c r="AD9" s="364">
        <v>12.06</v>
      </c>
      <c r="AE9" s="364">
        <v>12.06</v>
      </c>
      <c r="AF9" s="364"/>
      <c r="AG9" s="364">
        <f t="shared" si="0"/>
        <v>13.720666666666668</v>
      </c>
      <c r="AH9" s="364"/>
    </row>
    <row r="10" spans="1:36" x14ac:dyDescent="0.35">
      <c r="A10" s="353" t="s">
        <v>397</v>
      </c>
      <c r="B10" s="353">
        <v>26.8</v>
      </c>
      <c r="C10" s="353">
        <v>26.8</v>
      </c>
      <c r="D10" s="353">
        <v>26.8</v>
      </c>
      <c r="E10" s="353">
        <v>24.3</v>
      </c>
      <c r="F10" s="353">
        <v>24.3</v>
      </c>
      <c r="G10" s="353">
        <v>24.3</v>
      </c>
      <c r="H10" s="353">
        <v>24.3</v>
      </c>
      <c r="I10" s="353">
        <v>24.3</v>
      </c>
      <c r="J10" s="353">
        <v>11.3</v>
      </c>
      <c r="K10" s="353">
        <v>11.3</v>
      </c>
      <c r="L10" s="353">
        <v>11.3</v>
      </c>
      <c r="M10" s="353">
        <v>11.3</v>
      </c>
      <c r="N10" s="353">
        <v>11.3</v>
      </c>
      <c r="O10" s="353">
        <v>11.3</v>
      </c>
      <c r="P10" s="353">
        <v>11.3</v>
      </c>
      <c r="Q10" s="353">
        <v>11.3</v>
      </c>
      <c r="R10" s="353">
        <v>11.3</v>
      </c>
      <c r="S10" s="353">
        <v>11.3</v>
      </c>
      <c r="T10" s="353">
        <v>11.3</v>
      </c>
      <c r="U10" s="364">
        <v>11.3</v>
      </c>
      <c r="V10" s="364">
        <v>11.3</v>
      </c>
      <c r="W10" s="364">
        <v>11.3</v>
      </c>
      <c r="X10" s="364">
        <v>11.3</v>
      </c>
      <c r="Y10" s="364">
        <v>11.3</v>
      </c>
      <c r="Z10" s="364">
        <v>11.3</v>
      </c>
      <c r="AA10" s="364">
        <v>11.3</v>
      </c>
      <c r="AB10" s="364">
        <v>11.3</v>
      </c>
      <c r="AC10" s="364">
        <v>11.3</v>
      </c>
      <c r="AD10" s="364">
        <v>11.3</v>
      </c>
      <c r="AE10" s="364">
        <v>11.3</v>
      </c>
      <c r="AF10" s="364"/>
      <c r="AG10" s="364">
        <f t="shared" si="0"/>
        <v>15.016666666666676</v>
      </c>
      <c r="AH10" s="364"/>
    </row>
    <row r="11" spans="1:36" x14ac:dyDescent="0.35">
      <c r="A11" s="353" t="s">
        <v>429</v>
      </c>
      <c r="B11" s="353">
        <v>6.9</v>
      </c>
      <c r="C11" s="353">
        <v>6.9</v>
      </c>
      <c r="D11" s="353">
        <v>6.9</v>
      </c>
      <c r="E11" s="353">
        <v>6.9</v>
      </c>
      <c r="F11" s="353">
        <v>6.9</v>
      </c>
      <c r="G11" s="353">
        <v>6.9</v>
      </c>
      <c r="H11" s="353">
        <v>6.9</v>
      </c>
      <c r="I11" s="353">
        <v>6.9</v>
      </c>
      <c r="J11" s="353">
        <v>6.9</v>
      </c>
      <c r="K11" s="353">
        <v>6.9</v>
      </c>
      <c r="L11" s="353">
        <v>6.9</v>
      </c>
      <c r="M11" s="353">
        <v>6.9</v>
      </c>
      <c r="N11" s="353">
        <v>6.9</v>
      </c>
      <c r="O11" s="353">
        <v>6.9</v>
      </c>
      <c r="P11" s="353">
        <v>6.9</v>
      </c>
      <c r="Q11" s="353">
        <v>6.9</v>
      </c>
      <c r="R11" s="353">
        <v>6.9</v>
      </c>
      <c r="S11" s="353">
        <v>6.9</v>
      </c>
      <c r="T11" s="353">
        <v>6.9</v>
      </c>
      <c r="U11" s="364">
        <v>6.9</v>
      </c>
      <c r="V11" s="364">
        <v>6.9</v>
      </c>
      <c r="W11" s="364">
        <v>6.9</v>
      </c>
      <c r="X11" s="364">
        <v>6.9</v>
      </c>
      <c r="Y11" s="364">
        <v>6.9</v>
      </c>
      <c r="Z11" s="364">
        <v>6.9</v>
      </c>
      <c r="AA11" s="364">
        <v>6.9</v>
      </c>
      <c r="AB11" s="364">
        <v>6.9</v>
      </c>
      <c r="AC11" s="364">
        <v>6.9</v>
      </c>
      <c r="AD11" s="364">
        <v>6.9</v>
      </c>
      <c r="AE11" s="364">
        <v>6.9</v>
      </c>
      <c r="AF11" s="364"/>
      <c r="AG11" s="364"/>
      <c r="AH11" s="364"/>
    </row>
    <row r="12" spans="1:36" x14ac:dyDescent="0.35">
      <c r="A12" s="353" t="s">
        <v>424</v>
      </c>
      <c r="B12" s="353">
        <v>8.5</v>
      </c>
      <c r="C12" s="353">
        <v>8.5</v>
      </c>
      <c r="D12" s="353">
        <v>8.5</v>
      </c>
      <c r="E12" s="353">
        <v>8.5</v>
      </c>
      <c r="F12" s="353">
        <v>8.5</v>
      </c>
      <c r="G12" s="353">
        <v>8.5</v>
      </c>
      <c r="H12" s="353">
        <v>8.5</v>
      </c>
      <c r="I12" s="353">
        <v>8.5</v>
      </c>
      <c r="J12" s="353">
        <v>8.5</v>
      </c>
      <c r="K12" s="353">
        <v>8.5</v>
      </c>
      <c r="L12" s="353">
        <v>8.5</v>
      </c>
      <c r="M12" s="353">
        <v>8.5</v>
      </c>
      <c r="N12" s="353">
        <v>8.5</v>
      </c>
      <c r="O12" s="353">
        <v>8.5</v>
      </c>
      <c r="P12" s="353">
        <v>8.5</v>
      </c>
      <c r="Q12" s="353">
        <v>8.5</v>
      </c>
      <c r="R12" s="353">
        <v>8.5</v>
      </c>
      <c r="S12" s="353">
        <v>8.5</v>
      </c>
      <c r="T12" s="353">
        <v>8.5</v>
      </c>
      <c r="U12" s="364">
        <v>8.5</v>
      </c>
      <c r="V12" s="364">
        <v>8.5</v>
      </c>
      <c r="W12" s="364">
        <v>8.5</v>
      </c>
      <c r="X12" s="364">
        <v>8.5</v>
      </c>
      <c r="Y12" s="364">
        <v>8.5</v>
      </c>
      <c r="Z12" s="364">
        <v>8.5</v>
      </c>
      <c r="AA12" s="364">
        <v>8.5</v>
      </c>
      <c r="AB12" s="364">
        <v>8.5</v>
      </c>
      <c r="AC12" s="364">
        <v>8.5</v>
      </c>
      <c r="AD12" s="364">
        <v>8.5</v>
      </c>
      <c r="AE12" s="364">
        <v>8.5</v>
      </c>
      <c r="AF12" s="364"/>
      <c r="AG12" s="364">
        <f>AVERAGE(B12:AE12)</f>
        <v>8.5</v>
      </c>
      <c r="AH12" s="364"/>
    </row>
    <row r="13" spans="1:36" x14ac:dyDescent="0.35">
      <c r="U13" s="364"/>
      <c r="V13" s="364"/>
      <c r="W13" s="364"/>
      <c r="X13" s="364"/>
      <c r="Y13" s="364"/>
      <c r="Z13" s="364"/>
      <c r="AA13" s="364"/>
      <c r="AB13" s="364"/>
      <c r="AC13" s="364"/>
      <c r="AD13" s="364"/>
      <c r="AE13" s="364"/>
      <c r="AF13" s="364"/>
      <c r="AG13" s="364"/>
      <c r="AH13" s="364"/>
    </row>
    <row r="14" spans="1:36" x14ac:dyDescent="0.35">
      <c r="B14" s="365">
        <v>1</v>
      </c>
      <c r="C14" s="354">
        <v>2</v>
      </c>
      <c r="D14" s="354">
        <v>3</v>
      </c>
      <c r="E14" s="489">
        <f>D14+0.0000001</f>
        <v>3.0000000999999998</v>
      </c>
      <c r="F14" s="354">
        <v>4</v>
      </c>
      <c r="G14" s="354">
        <v>5</v>
      </c>
      <c r="H14" s="489">
        <f>G14+0.0000001</f>
        <v>5.0000001000000003</v>
      </c>
      <c r="I14" s="354">
        <v>6</v>
      </c>
      <c r="J14" s="354">
        <v>7</v>
      </c>
      <c r="K14" s="354">
        <v>8</v>
      </c>
      <c r="L14" s="489">
        <f>K14+0.0000001</f>
        <v>8.0000000999999994</v>
      </c>
      <c r="M14" s="354">
        <v>9</v>
      </c>
      <c r="N14" s="354">
        <v>10</v>
      </c>
      <c r="O14" s="354">
        <v>11</v>
      </c>
      <c r="P14" s="354">
        <v>12</v>
      </c>
      <c r="Q14" s="354">
        <v>13</v>
      </c>
      <c r="R14" s="354">
        <v>14</v>
      </c>
      <c r="S14" s="354">
        <v>15</v>
      </c>
      <c r="T14" s="354">
        <v>16</v>
      </c>
      <c r="U14" s="490">
        <v>17</v>
      </c>
      <c r="V14" s="490">
        <v>18</v>
      </c>
      <c r="W14" s="490">
        <v>19</v>
      </c>
      <c r="X14" s="490">
        <v>20</v>
      </c>
      <c r="Y14" s="490">
        <v>21</v>
      </c>
      <c r="Z14" s="490">
        <v>22</v>
      </c>
      <c r="AA14" s="490">
        <v>23</v>
      </c>
      <c r="AB14" s="490">
        <v>24</v>
      </c>
      <c r="AC14" s="490">
        <v>25</v>
      </c>
      <c r="AD14" s="490">
        <v>26</v>
      </c>
      <c r="AE14" s="490">
        <v>27</v>
      </c>
      <c r="AF14" s="490">
        <v>28</v>
      </c>
      <c r="AG14" s="490">
        <v>29</v>
      </c>
      <c r="AH14" s="491">
        <v>30</v>
      </c>
    </row>
    <row r="15" spans="1:36" x14ac:dyDescent="0.35">
      <c r="B15" s="364">
        <v>43.441361111111107</v>
      </c>
      <c r="C15" s="364">
        <v>43.191361111111107</v>
      </c>
      <c r="D15" s="364">
        <v>43.191361111111107</v>
      </c>
      <c r="E15" s="364">
        <v>40.591361111111112</v>
      </c>
      <c r="F15" s="364">
        <v>40.591361111111112</v>
      </c>
      <c r="G15" s="364">
        <v>40.591361111111112</v>
      </c>
      <c r="H15" s="364">
        <v>40.591361111111112</v>
      </c>
      <c r="I15" s="364">
        <v>40.591361111111112</v>
      </c>
      <c r="J15" s="364">
        <v>24.854361111111114</v>
      </c>
      <c r="K15" s="364">
        <v>24.658161111111109</v>
      </c>
      <c r="L15" s="364">
        <v>24.658161111111109</v>
      </c>
      <c r="M15" s="364">
        <v>24.658161111111109</v>
      </c>
      <c r="N15" s="364">
        <v>24.658161111111109</v>
      </c>
      <c r="O15" s="364">
        <v>24.658161111111109</v>
      </c>
      <c r="P15" s="364">
        <v>24.658161111111109</v>
      </c>
      <c r="Q15" s="364">
        <v>24.658161111111109</v>
      </c>
      <c r="R15" s="364">
        <v>24.658161111111109</v>
      </c>
      <c r="S15" s="364">
        <v>24.658161111111109</v>
      </c>
      <c r="T15" s="364">
        <v>24.658161111111109</v>
      </c>
      <c r="U15" s="364">
        <v>24.658161111111109</v>
      </c>
      <c r="V15" s="364">
        <v>24.658161111111109</v>
      </c>
      <c r="W15" s="364">
        <v>24.658161111111109</v>
      </c>
      <c r="X15" s="364">
        <v>24.658161111111109</v>
      </c>
      <c r="Y15" s="364">
        <v>24.658161111111109</v>
      </c>
      <c r="Z15" s="364">
        <v>24.658161111111109</v>
      </c>
      <c r="AA15" s="364">
        <v>24.658161111111109</v>
      </c>
      <c r="AB15" s="364">
        <v>24.658161111111109</v>
      </c>
      <c r="AC15" s="364">
        <v>24.658161111111109</v>
      </c>
      <c r="AD15" s="364">
        <v>24.658161111111109</v>
      </c>
      <c r="AE15" s="364">
        <v>24.658161111111109</v>
      </c>
      <c r="AF15" s="364">
        <v>24.658161111111109</v>
      </c>
    </row>
    <row r="16" spans="1:36" x14ac:dyDescent="0.35">
      <c r="B16" s="365">
        <v>1</v>
      </c>
      <c r="C16" s="365">
        <v>2</v>
      </c>
      <c r="D16" s="365">
        <v>3</v>
      </c>
      <c r="E16" s="365">
        <v>4</v>
      </c>
      <c r="F16" s="365">
        <v>5</v>
      </c>
      <c r="G16" s="365">
        <v>6</v>
      </c>
      <c r="H16" s="365">
        <v>7</v>
      </c>
      <c r="I16" s="365">
        <v>8</v>
      </c>
      <c r="J16" s="365">
        <v>9</v>
      </c>
      <c r="K16" s="365">
        <v>10</v>
      </c>
      <c r="L16" s="365">
        <v>11</v>
      </c>
      <c r="M16" s="365">
        <v>12</v>
      </c>
      <c r="N16" s="365">
        <v>13</v>
      </c>
      <c r="O16" s="365">
        <v>14</v>
      </c>
      <c r="P16" s="365">
        <v>15</v>
      </c>
      <c r="Q16" s="365">
        <v>16</v>
      </c>
      <c r="R16" s="365">
        <v>17</v>
      </c>
      <c r="S16" s="365">
        <v>18</v>
      </c>
      <c r="T16" s="365">
        <v>19</v>
      </c>
      <c r="U16" s="450">
        <v>20</v>
      </c>
      <c r="V16" s="450">
        <v>21</v>
      </c>
      <c r="W16" s="450">
        <v>22</v>
      </c>
      <c r="X16" s="450">
        <v>23</v>
      </c>
      <c r="Y16" s="450">
        <v>24</v>
      </c>
      <c r="Z16" s="450">
        <v>25</v>
      </c>
      <c r="AA16" s="450">
        <v>26</v>
      </c>
      <c r="AB16" s="450">
        <v>27</v>
      </c>
      <c r="AC16" s="450">
        <v>28</v>
      </c>
      <c r="AD16" s="450">
        <v>29</v>
      </c>
      <c r="AE16" s="450">
        <v>30</v>
      </c>
      <c r="AF16" s="451"/>
      <c r="AG16" s="451"/>
      <c r="AH16" s="451"/>
      <c r="AI16" s="451"/>
    </row>
    <row r="18" spans="2:24" x14ac:dyDescent="0.35">
      <c r="M18" s="353">
        <f>3.9+0.7+8</f>
        <v>12.6</v>
      </c>
    </row>
    <row r="19" spans="2:24" x14ac:dyDescent="0.35">
      <c r="S19" s="392">
        <f>11.4+171%</f>
        <v>13.11</v>
      </c>
    </row>
    <row r="20" spans="2:24" x14ac:dyDescent="0.35">
      <c r="S20" s="353">
        <f>11.4*271%</f>
        <v>30.894000000000002</v>
      </c>
    </row>
    <row r="24" spans="2:24" x14ac:dyDescent="0.35">
      <c r="X24" s="353" t="s">
        <v>502</v>
      </c>
    </row>
    <row r="25" spans="2:24" x14ac:dyDescent="0.35">
      <c r="X25" s="353" t="s">
        <v>503</v>
      </c>
    </row>
    <row r="26" spans="2:24" x14ac:dyDescent="0.35">
      <c r="X26" s="353" t="s">
        <v>504</v>
      </c>
    </row>
    <row r="27" spans="2:24" x14ac:dyDescent="0.35">
      <c r="X27" s="353" t="s">
        <v>505</v>
      </c>
    </row>
    <row r="30" spans="2:24" x14ac:dyDescent="0.35">
      <c r="B30" s="353" t="s">
        <v>385</v>
      </c>
    </row>
    <row r="33" spans="1:7" x14ac:dyDescent="0.35">
      <c r="E33" s="353" t="e">
        <f>B34-#REF!</f>
        <v>#REF!</v>
      </c>
    </row>
    <row r="34" spans="1:7" x14ac:dyDescent="0.35">
      <c r="E34" s="353">
        <f>B33-B35</f>
        <v>0</v>
      </c>
    </row>
    <row r="36" spans="1:7" x14ac:dyDescent="0.35">
      <c r="A36" s="353" t="s">
        <v>402</v>
      </c>
    </row>
    <row r="39" spans="1:7" ht="15" thickBot="1" x14ac:dyDescent="0.4"/>
    <row r="40" spans="1:7" x14ac:dyDescent="0.35">
      <c r="D40" s="1171" t="s">
        <v>403</v>
      </c>
      <c r="E40" s="1172"/>
      <c r="F40" s="1171" t="s">
        <v>404</v>
      </c>
      <c r="G40" s="1173"/>
    </row>
    <row r="41" spans="1:7" x14ac:dyDescent="0.35">
      <c r="D41" s="492" t="s">
        <v>405</v>
      </c>
      <c r="E41" s="396">
        <v>700</v>
      </c>
      <c r="F41" s="492" t="s">
        <v>407</v>
      </c>
      <c r="G41" s="393">
        <v>100</v>
      </c>
    </row>
    <row r="42" spans="1:7" x14ac:dyDescent="0.35">
      <c r="D42" s="493" t="s">
        <v>406</v>
      </c>
      <c r="E42" s="397">
        <v>40</v>
      </c>
      <c r="F42" s="493" t="s">
        <v>427</v>
      </c>
      <c r="G42" s="394">
        <v>5000</v>
      </c>
    </row>
    <row r="43" spans="1:7" x14ac:dyDescent="0.35">
      <c r="D43" s="492" t="s">
        <v>438</v>
      </c>
      <c r="E43" s="396" t="s">
        <v>439</v>
      </c>
      <c r="F43" s="492" t="s">
        <v>13</v>
      </c>
      <c r="G43" s="393">
        <v>900</v>
      </c>
    </row>
    <row r="44" spans="1:7" x14ac:dyDescent="0.35">
      <c r="D44" s="493" t="s">
        <v>277</v>
      </c>
      <c r="E44" s="407" t="s">
        <v>440</v>
      </c>
      <c r="F44" s="493" t="s">
        <v>15</v>
      </c>
      <c r="G44" s="394">
        <v>600</v>
      </c>
    </row>
    <row r="45" spans="1:7" x14ac:dyDescent="0.35">
      <c r="D45" s="492"/>
      <c r="E45" s="396"/>
      <c r="F45" s="492" t="s">
        <v>408</v>
      </c>
      <c r="G45" s="393">
        <v>600</v>
      </c>
    </row>
    <row r="46" spans="1:7" x14ac:dyDescent="0.35">
      <c r="D46" s="493"/>
      <c r="E46" s="397"/>
      <c r="F46" s="493" t="s">
        <v>428</v>
      </c>
      <c r="G46" s="394">
        <v>17000</v>
      </c>
    </row>
    <row r="47" spans="1:7" ht="15" thickBot="1" x14ac:dyDescent="0.4">
      <c r="D47" s="494"/>
      <c r="E47" s="398"/>
      <c r="F47" s="494" t="s">
        <v>426</v>
      </c>
      <c r="G47" s="395">
        <v>360</v>
      </c>
    </row>
    <row r="48" spans="1:7" x14ac:dyDescent="0.35">
      <c r="A48" s="353" t="s">
        <v>425</v>
      </c>
      <c r="E48" s="495"/>
      <c r="F48" s="495"/>
      <c r="G48" s="495"/>
    </row>
    <row r="52" spans="1:12" ht="15" thickBot="1" x14ac:dyDescent="0.4"/>
    <row r="53" spans="1:12" ht="15" thickBot="1" x14ac:dyDescent="0.4">
      <c r="F53" s="384" t="s">
        <v>410</v>
      </c>
      <c r="G53" s="385" t="s">
        <v>411</v>
      </c>
    </row>
    <row r="54" spans="1:12" ht="43.5" x14ac:dyDescent="0.35">
      <c r="E54" s="382" t="s">
        <v>412</v>
      </c>
      <c r="F54" s="386" t="s">
        <v>414</v>
      </c>
      <c r="G54" s="387" t="s">
        <v>415</v>
      </c>
    </row>
    <row r="55" spans="1:12" ht="29.5" thickBot="1" x14ac:dyDescent="0.4">
      <c r="E55" s="383" t="s">
        <v>413</v>
      </c>
      <c r="F55" s="380" t="s">
        <v>416</v>
      </c>
      <c r="G55" s="381" t="s">
        <v>417</v>
      </c>
    </row>
    <row r="56" spans="1:12" ht="15" thickBot="1" x14ac:dyDescent="0.4">
      <c r="G56" s="379"/>
    </row>
    <row r="57" spans="1:12" ht="16" thickBot="1" x14ac:dyDescent="0.4">
      <c r="A57" s="388" t="s">
        <v>395</v>
      </c>
      <c r="B57" s="388" t="s">
        <v>422</v>
      </c>
      <c r="C57" s="388" t="s">
        <v>420</v>
      </c>
      <c r="D57" s="388" t="s">
        <v>423</v>
      </c>
      <c r="E57" s="388" t="s">
        <v>396</v>
      </c>
      <c r="F57" s="388" t="s">
        <v>421</v>
      </c>
      <c r="G57" s="388" t="s">
        <v>397</v>
      </c>
      <c r="H57" s="388" t="s">
        <v>418</v>
      </c>
      <c r="I57" s="388" t="s">
        <v>482</v>
      </c>
      <c r="J57" s="388" t="s">
        <v>483</v>
      </c>
      <c r="L57" s="388"/>
    </row>
    <row r="58" spans="1:12" ht="15" thickBot="1" x14ac:dyDescent="0.4">
      <c r="A58" s="389">
        <v>531</v>
      </c>
      <c r="B58" s="390">
        <v>342</v>
      </c>
      <c r="C58" s="390">
        <v>479</v>
      </c>
      <c r="D58" s="389">
        <v>607</v>
      </c>
      <c r="E58" s="390">
        <v>665</v>
      </c>
      <c r="F58" s="390">
        <v>665</v>
      </c>
      <c r="G58" s="389">
        <v>633</v>
      </c>
      <c r="H58" s="389">
        <v>1026</v>
      </c>
      <c r="I58" s="389">
        <v>1359</v>
      </c>
      <c r="J58" s="389">
        <v>1632</v>
      </c>
      <c r="L58" s="389"/>
    </row>
    <row r="78" spans="1:34" x14ac:dyDescent="0.35">
      <c r="A78" s="353" t="s">
        <v>388</v>
      </c>
      <c r="B78" s="365">
        <v>1</v>
      </c>
      <c r="C78" s="365">
        <v>2</v>
      </c>
      <c r="D78" s="365">
        <v>3</v>
      </c>
      <c r="E78" s="365">
        <v>4</v>
      </c>
      <c r="F78" s="365">
        <v>5</v>
      </c>
      <c r="G78" s="365">
        <v>6</v>
      </c>
      <c r="H78" s="365">
        <v>7</v>
      </c>
      <c r="I78" s="365">
        <v>8</v>
      </c>
      <c r="J78" s="365">
        <v>9</v>
      </c>
      <c r="K78" s="365">
        <v>10</v>
      </c>
      <c r="L78" s="365">
        <v>11</v>
      </c>
      <c r="M78" s="365">
        <v>12</v>
      </c>
      <c r="N78" s="365">
        <v>13</v>
      </c>
      <c r="O78" s="365">
        <v>14</v>
      </c>
      <c r="P78" s="365">
        <v>15</v>
      </c>
      <c r="Q78" s="365">
        <v>16</v>
      </c>
      <c r="R78" s="365">
        <v>17</v>
      </c>
      <c r="S78" s="365">
        <v>18</v>
      </c>
      <c r="T78" s="365">
        <v>19</v>
      </c>
      <c r="U78" s="365">
        <v>20</v>
      </c>
      <c r="V78" s="365">
        <v>21</v>
      </c>
      <c r="W78" s="365">
        <v>22</v>
      </c>
      <c r="X78" s="365">
        <v>23</v>
      </c>
      <c r="Y78" s="365">
        <v>24</v>
      </c>
      <c r="Z78" s="365">
        <v>25</v>
      </c>
      <c r="AA78" s="365">
        <v>26</v>
      </c>
      <c r="AB78" s="365">
        <v>27</v>
      </c>
      <c r="AC78" s="365">
        <v>28</v>
      </c>
      <c r="AD78" s="365">
        <v>29</v>
      </c>
      <c r="AE78" s="365">
        <v>30</v>
      </c>
    </row>
    <row r="79" spans="1:34" x14ac:dyDescent="0.35">
      <c r="A79" s="353" t="s">
        <v>478</v>
      </c>
      <c r="B79" s="364">
        <v>26.741361111111111</v>
      </c>
      <c r="C79" s="364">
        <v>26.491361111111111</v>
      </c>
      <c r="D79" s="364">
        <v>26.491361111111111</v>
      </c>
      <c r="E79" s="364">
        <v>23.891361111111113</v>
      </c>
      <c r="F79" s="364">
        <v>23.891361111111113</v>
      </c>
      <c r="G79" s="364">
        <v>23.891361111111113</v>
      </c>
      <c r="H79" s="364">
        <v>23.891361111111113</v>
      </c>
      <c r="I79" s="364">
        <v>23.891361111111113</v>
      </c>
      <c r="J79" s="364">
        <v>8.1543611111111094</v>
      </c>
      <c r="K79" s="364">
        <v>8.1543611111111094</v>
      </c>
      <c r="L79" s="364">
        <v>7.958161111111111</v>
      </c>
      <c r="M79" s="364">
        <v>7.958161111111111</v>
      </c>
      <c r="N79" s="364">
        <v>7.958161111111111</v>
      </c>
      <c r="O79" s="364">
        <v>7.958161111111111</v>
      </c>
      <c r="P79" s="364">
        <v>7.958161111111111</v>
      </c>
      <c r="Q79" s="364">
        <v>7.958161111111111</v>
      </c>
      <c r="R79" s="364">
        <v>7.958161111111111</v>
      </c>
      <c r="S79" s="364">
        <v>7.958161111111111</v>
      </c>
      <c r="T79" s="364">
        <v>7.958161111111111</v>
      </c>
      <c r="U79" s="364">
        <v>7.958161111111111</v>
      </c>
      <c r="V79" s="364">
        <v>7.958161111111111</v>
      </c>
      <c r="W79" s="364">
        <v>7.958161111111111</v>
      </c>
      <c r="X79" s="364">
        <v>7.958161111111111</v>
      </c>
      <c r="Y79" s="364">
        <v>7.958161111111111</v>
      </c>
      <c r="Z79" s="364">
        <v>7.958161111111111</v>
      </c>
      <c r="AA79" s="364">
        <v>7.958161111111111</v>
      </c>
      <c r="AB79" s="364">
        <v>7.958161111111111</v>
      </c>
      <c r="AC79" s="364">
        <v>7.958161111111111</v>
      </c>
      <c r="AD79" s="364">
        <v>7.958161111111111</v>
      </c>
      <c r="AE79" s="364">
        <v>7.958161111111111</v>
      </c>
      <c r="AG79" s="364"/>
      <c r="AH79" s="364"/>
    </row>
    <row r="80" spans="1:34" s="364" customFormat="1" x14ac:dyDescent="0.35">
      <c r="A80" s="353" t="s">
        <v>479</v>
      </c>
      <c r="B80" s="364">
        <v>43.441361111111107</v>
      </c>
      <c r="C80" s="364">
        <v>43.191361111111107</v>
      </c>
      <c r="D80" s="364">
        <v>43.191361111111107</v>
      </c>
      <c r="E80" s="364">
        <v>40.591361111111112</v>
      </c>
      <c r="F80" s="364">
        <v>40.591361111111112</v>
      </c>
      <c r="G80" s="364">
        <v>40.591361111111112</v>
      </c>
      <c r="H80" s="364">
        <v>40.591361111111112</v>
      </c>
      <c r="I80" s="364">
        <v>40.591361111111112</v>
      </c>
      <c r="J80" s="364">
        <v>24.854361111111114</v>
      </c>
      <c r="K80" s="364">
        <v>24.658161111111109</v>
      </c>
      <c r="L80" s="364">
        <v>24.658161111111109</v>
      </c>
      <c r="M80" s="364">
        <v>24.658161111111109</v>
      </c>
      <c r="N80" s="364">
        <v>24.658161111111109</v>
      </c>
      <c r="O80" s="364">
        <v>24.658161111111109</v>
      </c>
      <c r="P80" s="364">
        <v>24.658161111111109</v>
      </c>
      <c r="Q80" s="364">
        <v>24.658161111111109</v>
      </c>
      <c r="R80" s="364">
        <v>24.658161111111109</v>
      </c>
      <c r="S80" s="364">
        <v>24.658161111111109</v>
      </c>
      <c r="T80" s="364">
        <v>24.658161111111109</v>
      </c>
      <c r="U80" s="364">
        <v>24.658161111111109</v>
      </c>
      <c r="V80" s="364">
        <v>24.658161111111109</v>
      </c>
      <c r="W80" s="364">
        <v>24.658161111111109</v>
      </c>
      <c r="X80" s="364">
        <v>24.658161111111109</v>
      </c>
      <c r="Y80" s="364">
        <v>24.658161111111109</v>
      </c>
      <c r="Z80" s="364">
        <v>24.658161111111109</v>
      </c>
      <c r="AA80" s="364">
        <v>24.658161111111109</v>
      </c>
      <c r="AB80" s="364">
        <v>24.658161111111109</v>
      </c>
      <c r="AC80" s="364">
        <v>24.658161111111109</v>
      </c>
      <c r="AD80" s="364">
        <v>24.658161111111109</v>
      </c>
      <c r="AE80" s="364">
        <v>24.658161111111109</v>
      </c>
    </row>
    <row r="81" spans="1:34" x14ac:dyDescent="0.35">
      <c r="A81" s="353" t="s">
        <v>480</v>
      </c>
      <c r="B81" s="364">
        <v>49.821361111111116</v>
      </c>
      <c r="C81" s="364">
        <v>49.571361111111116</v>
      </c>
      <c r="D81" s="364">
        <v>49.571361111111116</v>
      </c>
      <c r="E81" s="364">
        <v>46.971361111111115</v>
      </c>
      <c r="F81" s="364">
        <v>46.971361111111115</v>
      </c>
      <c r="G81" s="364">
        <v>46.971361111111115</v>
      </c>
      <c r="H81" s="364">
        <v>46.971361111111115</v>
      </c>
      <c r="I81" s="364">
        <v>46.971361111111115</v>
      </c>
      <c r="J81" s="364">
        <v>8.1543611111111094</v>
      </c>
      <c r="K81" s="364">
        <v>8.1543611111111094</v>
      </c>
      <c r="L81" s="364">
        <v>8.1543611111111094</v>
      </c>
      <c r="M81" s="364">
        <v>7.958161111111111</v>
      </c>
      <c r="N81" s="364">
        <v>7.958161111111111</v>
      </c>
      <c r="O81" s="364">
        <v>7.958161111111111</v>
      </c>
      <c r="P81" s="364">
        <v>7.958161111111111</v>
      </c>
      <c r="Q81" s="364">
        <v>7.958161111111111</v>
      </c>
      <c r="R81" s="364">
        <v>7.958161111111111</v>
      </c>
      <c r="S81" s="364">
        <v>7.958161111111111</v>
      </c>
      <c r="T81" s="364">
        <v>7.958161111111111</v>
      </c>
      <c r="U81" s="364">
        <v>7.958161111111111</v>
      </c>
      <c r="V81" s="364">
        <v>7.958161111111111</v>
      </c>
      <c r="W81" s="364">
        <v>7.958161111111111</v>
      </c>
      <c r="X81" s="364">
        <v>7.958161111111111</v>
      </c>
      <c r="Y81" s="364">
        <v>7.958161111111111</v>
      </c>
      <c r="Z81" s="364">
        <v>7.958161111111111</v>
      </c>
      <c r="AA81" s="364">
        <v>7.958161111111111</v>
      </c>
      <c r="AB81" s="364">
        <v>7.958161111111111</v>
      </c>
      <c r="AC81" s="364">
        <v>7.958161111111111</v>
      </c>
      <c r="AD81" s="364">
        <v>7.958161111111111</v>
      </c>
      <c r="AE81" s="364">
        <v>7.958161111111111</v>
      </c>
      <c r="AF81" s="353">
        <v>7.958161111111111</v>
      </c>
      <c r="AG81" s="364">
        <v>7.958161111111111</v>
      </c>
      <c r="AH81" s="353">
        <v>7.958161111111111</v>
      </c>
    </row>
    <row r="82" spans="1:34" x14ac:dyDescent="0.35">
      <c r="A82" s="353" t="s">
        <v>481</v>
      </c>
      <c r="B82" s="364">
        <v>66.521361111111119</v>
      </c>
      <c r="C82" s="364">
        <v>66.271361111111119</v>
      </c>
      <c r="D82" s="364">
        <v>66.271361111111119</v>
      </c>
      <c r="E82" s="364">
        <v>63.671361111111118</v>
      </c>
      <c r="F82" s="364">
        <v>63.671361111111118</v>
      </c>
      <c r="G82" s="364">
        <v>63.671361111111118</v>
      </c>
      <c r="H82" s="364">
        <v>63.671361111111118</v>
      </c>
      <c r="I82" s="364">
        <v>63.671361111111118</v>
      </c>
      <c r="J82" s="364">
        <v>24.854361111111114</v>
      </c>
      <c r="K82" s="364">
        <v>24.854361111111114</v>
      </c>
      <c r="L82" s="364">
        <v>24.854361111111114</v>
      </c>
      <c r="M82" s="364">
        <v>24.658161111111109</v>
      </c>
      <c r="N82" s="364">
        <v>24.658161111111109</v>
      </c>
      <c r="O82" s="364">
        <v>24.658161111111109</v>
      </c>
      <c r="P82" s="364">
        <v>24.658161111111109</v>
      </c>
      <c r="Q82" s="364">
        <v>24.658161111111109</v>
      </c>
      <c r="R82" s="364">
        <v>24.658161111111109</v>
      </c>
      <c r="S82" s="364">
        <v>24.658161111111109</v>
      </c>
      <c r="T82" s="364">
        <v>24.658161111111109</v>
      </c>
      <c r="U82" s="364">
        <v>24.658161111111109</v>
      </c>
      <c r="V82" s="364">
        <v>24.658161111111109</v>
      </c>
      <c r="W82" s="364">
        <v>24.658161111111109</v>
      </c>
      <c r="X82" s="364">
        <v>24.658161111111109</v>
      </c>
      <c r="Y82" s="364">
        <v>24.658161111111109</v>
      </c>
      <c r="Z82" s="364">
        <v>24.658161111111109</v>
      </c>
      <c r="AA82" s="364">
        <v>24.658161111111109</v>
      </c>
      <c r="AB82" s="364">
        <v>24.658161111111109</v>
      </c>
      <c r="AC82" s="364">
        <v>24.658161111111109</v>
      </c>
      <c r="AD82" s="364">
        <v>24.658161111111109</v>
      </c>
      <c r="AE82" s="364">
        <v>24.658161111111109</v>
      </c>
      <c r="AF82" s="364">
        <v>24.658161111111109</v>
      </c>
      <c r="AG82" s="364">
        <v>24.658161111111109</v>
      </c>
      <c r="AH82" s="364">
        <v>24.658161111111109</v>
      </c>
    </row>
    <row r="84" spans="1:34" ht="15" thickBot="1" x14ac:dyDescent="0.4"/>
    <row r="85" spans="1:34" x14ac:dyDescent="0.35">
      <c r="A85" s="456" t="s">
        <v>484</v>
      </c>
      <c r="B85" s="457" t="s">
        <v>486</v>
      </c>
      <c r="C85" s="458" t="s">
        <v>487</v>
      </c>
    </row>
    <row r="86" spans="1:34" x14ac:dyDescent="0.35">
      <c r="A86" s="459" t="s">
        <v>485</v>
      </c>
      <c r="B86" s="462">
        <v>9.8699999999999992</v>
      </c>
      <c r="C86" s="463">
        <v>14.4</v>
      </c>
      <c r="D86" s="461">
        <f>(C86-B86)/B86</f>
        <v>0.45896656534954422</v>
      </c>
    </row>
    <row r="87" spans="1:34" ht="15" thickBot="1" x14ac:dyDescent="0.4">
      <c r="A87" s="460" t="s">
        <v>399</v>
      </c>
      <c r="B87" s="464">
        <v>21.89</v>
      </c>
      <c r="C87" s="465">
        <v>26.32</v>
      </c>
      <c r="D87" s="461">
        <f>(C87-B87)/B87</f>
        <v>0.20237551393330286</v>
      </c>
    </row>
    <row r="89" spans="1:34" x14ac:dyDescent="0.35">
      <c r="A89" s="353" t="s">
        <v>481</v>
      </c>
    </row>
    <row r="106" spans="1:31" x14ac:dyDescent="0.35">
      <c r="B106" s="365">
        <v>1</v>
      </c>
      <c r="C106" s="365">
        <v>2</v>
      </c>
      <c r="D106" s="365">
        <v>3</v>
      </c>
      <c r="E106" s="365">
        <v>4</v>
      </c>
      <c r="F106" s="365">
        <v>5</v>
      </c>
      <c r="G106" s="365">
        <v>6</v>
      </c>
      <c r="H106" s="365">
        <v>7</v>
      </c>
      <c r="I106" s="365">
        <v>8</v>
      </c>
      <c r="J106" s="365">
        <v>9</v>
      </c>
      <c r="K106" s="365">
        <v>10</v>
      </c>
      <c r="L106" s="365">
        <v>11</v>
      </c>
      <c r="M106" s="365">
        <v>12</v>
      </c>
      <c r="N106" s="365">
        <v>13</v>
      </c>
      <c r="O106" s="365">
        <v>14</v>
      </c>
      <c r="P106" s="365">
        <v>15</v>
      </c>
      <c r="Q106" s="365">
        <v>16</v>
      </c>
      <c r="R106" s="365">
        <v>17</v>
      </c>
      <c r="S106" s="365">
        <v>18</v>
      </c>
      <c r="T106" s="365">
        <v>19</v>
      </c>
      <c r="U106" s="365">
        <v>20</v>
      </c>
      <c r="V106" s="365">
        <v>21</v>
      </c>
      <c r="W106" s="365">
        <v>22</v>
      </c>
      <c r="X106" s="365">
        <v>23</v>
      </c>
      <c r="Y106" s="365">
        <v>24</v>
      </c>
      <c r="Z106" s="365">
        <v>25</v>
      </c>
      <c r="AA106" s="365">
        <v>26</v>
      </c>
      <c r="AB106" s="365">
        <v>27</v>
      </c>
      <c r="AC106" s="365">
        <v>28</v>
      </c>
      <c r="AD106" s="365">
        <v>29</v>
      </c>
      <c r="AE106" s="365">
        <v>30</v>
      </c>
    </row>
    <row r="107" spans="1:31" x14ac:dyDescent="0.35">
      <c r="A107" s="353" t="s">
        <v>488</v>
      </c>
      <c r="B107" s="364">
        <f>B6</f>
        <v>23.922209027777775</v>
      </c>
      <c r="C107" s="364">
        <f t="shared" ref="C107:AE107" si="1">C6</f>
        <v>19.339209027777777</v>
      </c>
      <c r="D107" s="364">
        <f t="shared" si="1"/>
        <v>19.339209027777777</v>
      </c>
      <c r="E107" s="364">
        <f t="shared" si="1"/>
        <v>16.83920902777778</v>
      </c>
      <c r="F107" s="364">
        <f t="shared" si="1"/>
        <v>16.83920902777778</v>
      </c>
      <c r="G107" s="364">
        <f t="shared" si="1"/>
        <v>16.83920902777778</v>
      </c>
      <c r="H107" s="364">
        <f t="shared" si="1"/>
        <v>16.83920902777778</v>
      </c>
      <c r="I107" s="364">
        <f t="shared" si="1"/>
        <v>16.83920902777778</v>
      </c>
      <c r="J107" s="364">
        <f t="shared" si="1"/>
        <v>5.8392090277777777</v>
      </c>
      <c r="K107" s="364">
        <f t="shared" si="1"/>
        <v>5.8392090277777777</v>
      </c>
      <c r="L107" s="364">
        <f t="shared" si="1"/>
        <v>5.8392090277777777</v>
      </c>
      <c r="M107" s="364">
        <f t="shared" si="1"/>
        <v>5.8392090277777777</v>
      </c>
      <c r="N107" s="364">
        <f t="shared" si="1"/>
        <v>5.8392090277777777</v>
      </c>
      <c r="O107" s="364">
        <f t="shared" si="1"/>
        <v>5.8392090277777777</v>
      </c>
      <c r="P107" s="364">
        <f t="shared" si="1"/>
        <v>5.8392090277777777</v>
      </c>
      <c r="Q107" s="364">
        <f t="shared" si="1"/>
        <v>5.8392090277777777</v>
      </c>
      <c r="R107" s="364">
        <f t="shared" si="1"/>
        <v>5.8392090277777777</v>
      </c>
      <c r="S107" s="364">
        <f t="shared" si="1"/>
        <v>5.8392090277777777</v>
      </c>
      <c r="T107" s="364">
        <f t="shared" si="1"/>
        <v>5.8392090277777777</v>
      </c>
      <c r="U107" s="364">
        <f t="shared" si="1"/>
        <v>5.8392090277777777</v>
      </c>
      <c r="V107" s="364">
        <f t="shared" si="1"/>
        <v>5.8392090277777777</v>
      </c>
      <c r="W107" s="364">
        <f t="shared" si="1"/>
        <v>5.8392090277777777</v>
      </c>
      <c r="X107" s="364">
        <f t="shared" si="1"/>
        <v>5.8392090277777777</v>
      </c>
      <c r="Y107" s="364">
        <f t="shared" si="1"/>
        <v>5.8392090277777777</v>
      </c>
      <c r="Z107" s="364">
        <f t="shared" si="1"/>
        <v>5.8392090277777777</v>
      </c>
      <c r="AA107" s="364">
        <f t="shared" si="1"/>
        <v>5.8392090277777777</v>
      </c>
      <c r="AB107" s="364">
        <f t="shared" si="1"/>
        <v>5.8392090277777777</v>
      </c>
      <c r="AC107" s="364">
        <f t="shared" si="1"/>
        <v>5.8392090277777777</v>
      </c>
      <c r="AD107" s="364">
        <f t="shared" si="1"/>
        <v>5.8392090277777777</v>
      </c>
      <c r="AE107" s="364">
        <f t="shared" si="1"/>
        <v>5.8392090277777777</v>
      </c>
    </row>
    <row r="108" spans="1:31" x14ac:dyDescent="0.35">
      <c r="A108" s="353" t="s">
        <v>400</v>
      </c>
      <c r="B108" s="364">
        <f>B107-8</f>
        <v>15.922209027777775</v>
      </c>
      <c r="C108" s="364">
        <f t="shared" ref="C108:I108" si="2">C107-8</f>
        <v>11.339209027777777</v>
      </c>
      <c r="D108" s="364">
        <f t="shared" si="2"/>
        <v>11.339209027777777</v>
      </c>
      <c r="E108" s="364">
        <f t="shared" si="2"/>
        <v>8.8392090277777804</v>
      </c>
      <c r="F108" s="364">
        <f t="shared" si="2"/>
        <v>8.8392090277777804</v>
      </c>
      <c r="G108" s="364">
        <f t="shared" si="2"/>
        <v>8.8392090277777804</v>
      </c>
      <c r="H108" s="364">
        <f t="shared" si="2"/>
        <v>8.8392090277777804</v>
      </c>
      <c r="I108" s="364">
        <f t="shared" si="2"/>
        <v>8.8392090277777804</v>
      </c>
    </row>
    <row r="111" spans="1:31" ht="15" thickBot="1" x14ac:dyDescent="0.4"/>
    <row r="112" spans="1:31" x14ac:dyDescent="0.35">
      <c r="A112" s="468" t="s">
        <v>484</v>
      </c>
      <c r="B112" s="452" t="s">
        <v>418</v>
      </c>
      <c r="C112" s="453" t="s">
        <v>419</v>
      </c>
    </row>
    <row r="113" spans="1:35" x14ac:dyDescent="0.35">
      <c r="A113" s="454" t="s">
        <v>489</v>
      </c>
      <c r="B113" s="467">
        <v>7.8007225000000071</v>
      </c>
      <c r="C113" s="496">
        <f>B86</f>
        <v>9.8699999999999992</v>
      </c>
      <c r="D113" s="466">
        <v>0.27</v>
      </c>
    </row>
    <row r="114" spans="1:35" ht="15" thickBot="1" x14ac:dyDescent="0.4">
      <c r="A114" s="455" t="s">
        <v>490</v>
      </c>
      <c r="B114" s="469">
        <v>19.680172499999994</v>
      </c>
      <c r="C114" s="497">
        <f>B87</f>
        <v>21.89</v>
      </c>
      <c r="D114" s="466">
        <v>0.11</v>
      </c>
    </row>
    <row r="121" spans="1:35" ht="15" thickBot="1" x14ac:dyDescent="0.4"/>
    <row r="122" spans="1:35" ht="15" thickBot="1" x14ac:dyDescent="0.4">
      <c r="B122" s="353">
        <v>0</v>
      </c>
      <c r="C122" s="287">
        <v>1</v>
      </c>
      <c r="D122" s="287">
        <v>2</v>
      </c>
      <c r="E122" s="287">
        <v>3</v>
      </c>
      <c r="F122" s="287">
        <v>3</v>
      </c>
      <c r="G122" s="287">
        <v>4</v>
      </c>
      <c r="H122" s="287">
        <v>5</v>
      </c>
      <c r="I122" s="287">
        <v>5</v>
      </c>
      <c r="J122" s="287">
        <v>6</v>
      </c>
      <c r="K122" s="287">
        <v>7</v>
      </c>
      <c r="L122" s="287">
        <v>8</v>
      </c>
      <c r="M122" s="287">
        <v>8</v>
      </c>
      <c r="N122" s="287">
        <v>9</v>
      </c>
      <c r="O122" s="287">
        <v>10</v>
      </c>
      <c r="P122" s="287">
        <v>11</v>
      </c>
      <c r="Q122" s="287">
        <v>12</v>
      </c>
      <c r="R122" s="287">
        <v>13</v>
      </c>
      <c r="S122" s="287">
        <v>14</v>
      </c>
      <c r="T122" s="287">
        <v>15</v>
      </c>
      <c r="U122" s="287">
        <v>16</v>
      </c>
      <c r="V122" s="287">
        <v>17</v>
      </c>
      <c r="W122" s="287">
        <v>18</v>
      </c>
      <c r="X122" s="287">
        <v>19</v>
      </c>
      <c r="Y122" s="287">
        <v>20</v>
      </c>
      <c r="Z122" s="287">
        <v>21</v>
      </c>
      <c r="AA122" s="287">
        <v>22</v>
      </c>
      <c r="AB122" s="287">
        <v>23</v>
      </c>
      <c r="AC122" s="287">
        <v>24</v>
      </c>
      <c r="AD122" s="287">
        <v>25</v>
      </c>
      <c r="AE122" s="287">
        <v>26</v>
      </c>
      <c r="AF122" s="287">
        <v>27</v>
      </c>
      <c r="AG122" s="287">
        <v>28</v>
      </c>
      <c r="AH122" s="287">
        <v>29</v>
      </c>
      <c r="AI122" s="287">
        <v>30</v>
      </c>
    </row>
    <row r="123" spans="1:35" x14ac:dyDescent="0.35">
      <c r="A123" s="353" t="s">
        <v>482</v>
      </c>
      <c r="B123" s="470">
        <f>Biberonnage_23°!K242</f>
        <v>92</v>
      </c>
      <c r="C123" s="470">
        <f>Biberonnage_23°!L242</f>
        <v>89.502270333333328</v>
      </c>
      <c r="D123" s="470">
        <f>Biberonnage_23°!M242</f>
        <v>87.44037177777777</v>
      </c>
      <c r="E123" s="470">
        <f>Biberonnage_23°!N242</f>
        <v>85.378473222222212</v>
      </c>
      <c r="F123" s="470">
        <f>Biberonnage_23°!O242</f>
        <v>85.378473222222212</v>
      </c>
      <c r="G123" s="470">
        <f>Biberonnage_23°!P242</f>
        <v>83.508574853656512</v>
      </c>
      <c r="H123" s="470">
        <f>Biberonnage_23°!Q242</f>
        <v>81.638676298100961</v>
      </c>
      <c r="I123" s="470">
        <f>Biberonnage_23°!R242</f>
        <v>81.638676298100961</v>
      </c>
      <c r="J123" s="470">
        <f>Biberonnage_23°!S242</f>
        <v>79.768777929535261</v>
      </c>
      <c r="K123" s="470">
        <f>Biberonnage_23°!T242</f>
        <v>90</v>
      </c>
      <c r="L123" s="470">
        <f>Biberonnage_23°!U242</f>
        <v>88.130101444444449</v>
      </c>
      <c r="M123" s="470">
        <f>Biberonnage_23°!V242</f>
        <v>88.130101444444449</v>
      </c>
      <c r="N123" s="470">
        <f>Biberonnage_23°!W242</f>
        <v>86.462523055646756</v>
      </c>
      <c r="O123" s="470">
        <f>Biberonnage_23°!X242</f>
        <v>84.794944500091205</v>
      </c>
      <c r="P123" s="470">
        <f>Biberonnage_23°!Y242</f>
        <v>83.127365944535654</v>
      </c>
      <c r="Q123" s="470">
        <f>Biberonnage_23°!Z242</f>
        <v>81.459787388980104</v>
      </c>
      <c r="R123" s="470">
        <f>Biberonnage_23°!AA242</f>
        <v>79.792208833424553</v>
      </c>
      <c r="S123" s="470">
        <f>Biberonnage_23°!AB242</f>
        <v>90</v>
      </c>
      <c r="T123" s="470">
        <f>Biberonnage_23°!AC242</f>
        <v>88.332421444444449</v>
      </c>
      <c r="U123" s="470">
        <f>Biberonnage_23°!AD242</f>
        <v>86.664842888888899</v>
      </c>
      <c r="V123" s="470">
        <f>Biberonnage_23°!AE242</f>
        <v>84.997264333333334</v>
      </c>
      <c r="W123" s="470">
        <f>Biberonnage_23°!AF242</f>
        <v>83.329685777777769</v>
      </c>
      <c r="X123" s="470">
        <f>Biberonnage_23°!AG242</f>
        <v>81.662107222222204</v>
      </c>
      <c r="Y123" s="470">
        <f>Biberonnage_23°!AH242</f>
        <v>79.994528666666639</v>
      </c>
      <c r="Z123" s="470">
        <f>Biberonnage_23°!AI242</f>
        <v>90</v>
      </c>
      <c r="AA123" s="470">
        <f>Biberonnage_23°!AJ242</f>
        <v>88.332421444444435</v>
      </c>
      <c r="AB123" s="470">
        <f>Biberonnage_23°!AK242</f>
        <v>86.66484288888887</v>
      </c>
      <c r="AC123" s="470">
        <f>Biberonnage_23°!AL242</f>
        <v>84.997264333333305</v>
      </c>
      <c r="AD123" s="470">
        <f>Biberonnage_23°!AM242</f>
        <v>83.32968577777774</v>
      </c>
      <c r="AE123" s="470">
        <f>Biberonnage_23°!AN242</f>
        <v>81.662107222222176</v>
      </c>
      <c r="AF123" s="470">
        <f>Biberonnage_23°!AO242</f>
        <v>79.994528666666611</v>
      </c>
      <c r="AG123" s="470">
        <f>Biberonnage_23°!AP242</f>
        <v>90</v>
      </c>
      <c r="AH123" s="470">
        <f>Biberonnage_23°!AQ242</f>
        <v>88.332421444444435</v>
      </c>
      <c r="AI123" s="470">
        <f>Biberonnage_23°!AR242</f>
        <v>86.66484288888887</v>
      </c>
    </row>
    <row r="124" spans="1:35" x14ac:dyDescent="0.35">
      <c r="A124" s="353" t="s">
        <v>483</v>
      </c>
      <c r="B124" s="470" t="e">
        <f>#REF!</f>
        <v>#REF!</v>
      </c>
      <c r="C124" s="470" t="e">
        <f>#REF!</f>
        <v>#REF!</v>
      </c>
      <c r="D124" s="470" t="e">
        <f>#REF!</f>
        <v>#REF!</v>
      </c>
      <c r="E124" s="470" t="e">
        <f>#REF!</f>
        <v>#REF!</v>
      </c>
      <c r="F124" s="470" t="e">
        <f>#REF!</f>
        <v>#REF!</v>
      </c>
      <c r="G124" s="470" t="e">
        <f>#REF!</f>
        <v>#REF!</v>
      </c>
      <c r="H124" s="470" t="e">
        <f>#REF!</f>
        <v>#REF!</v>
      </c>
      <c r="I124" s="470" t="e">
        <f>#REF!</f>
        <v>#REF!</v>
      </c>
      <c r="J124" s="470" t="e">
        <f>#REF!</f>
        <v>#REF!</v>
      </c>
      <c r="K124" s="470" t="e">
        <f>#REF!</f>
        <v>#REF!</v>
      </c>
      <c r="L124" s="470" t="e">
        <f>#REF!</f>
        <v>#REF!</v>
      </c>
      <c r="M124" s="470" t="e">
        <f>#REF!</f>
        <v>#REF!</v>
      </c>
      <c r="N124" s="470" t="e">
        <f>#REF!</f>
        <v>#REF!</v>
      </c>
      <c r="O124" s="470" t="e">
        <f>#REF!</f>
        <v>#REF!</v>
      </c>
      <c r="P124" s="470" t="e">
        <f>#REF!</f>
        <v>#REF!</v>
      </c>
      <c r="Q124" s="470" t="e">
        <f>#REF!</f>
        <v>#REF!</v>
      </c>
      <c r="R124" s="470" t="e">
        <f>#REF!</f>
        <v>#REF!</v>
      </c>
      <c r="S124" s="470" t="e">
        <f>#REF!</f>
        <v>#REF!</v>
      </c>
      <c r="T124" s="470" t="e">
        <f>#REF!</f>
        <v>#REF!</v>
      </c>
      <c r="U124" s="470" t="e">
        <f>#REF!</f>
        <v>#REF!</v>
      </c>
      <c r="V124" s="470" t="e">
        <f>#REF!</f>
        <v>#REF!</v>
      </c>
      <c r="W124" s="470" t="e">
        <f>#REF!</f>
        <v>#REF!</v>
      </c>
      <c r="X124" s="470" t="e">
        <f>#REF!</f>
        <v>#REF!</v>
      </c>
      <c r="Y124" s="470" t="e">
        <f>#REF!</f>
        <v>#REF!</v>
      </c>
      <c r="Z124" s="470" t="e">
        <f>#REF!</f>
        <v>#REF!</v>
      </c>
      <c r="AA124" s="470" t="e">
        <f>#REF!</f>
        <v>#REF!</v>
      </c>
      <c r="AB124" s="470" t="e">
        <f>#REF!</f>
        <v>#REF!</v>
      </c>
      <c r="AC124" s="470" t="e">
        <f>#REF!</f>
        <v>#REF!</v>
      </c>
      <c r="AD124" s="470" t="e">
        <f>#REF!</f>
        <v>#REF!</v>
      </c>
      <c r="AE124" s="470" t="e">
        <f>#REF!</f>
        <v>#REF!</v>
      </c>
      <c r="AF124" s="470" t="e">
        <f>#REF!</f>
        <v>#REF!</v>
      </c>
      <c r="AG124" s="470" t="e">
        <f>#REF!</f>
        <v>#REF!</v>
      </c>
      <c r="AH124" s="470" t="e">
        <f>#REF!</f>
        <v>#REF!</v>
      </c>
      <c r="AI124" s="470" t="e">
        <f>#REF!</f>
        <v>#REF!</v>
      </c>
    </row>
    <row r="126" spans="1:35" ht="15" thickBot="1" x14ac:dyDescent="0.4"/>
    <row r="127" spans="1:35" ht="15" thickBot="1" x14ac:dyDescent="0.4">
      <c r="A127" s="353" t="s">
        <v>491</v>
      </c>
      <c r="B127" s="353">
        <v>0</v>
      </c>
      <c r="C127" s="287">
        <v>1</v>
      </c>
      <c r="D127" s="287">
        <v>2</v>
      </c>
      <c r="E127" s="287">
        <v>3</v>
      </c>
      <c r="F127" s="287">
        <v>3</v>
      </c>
      <c r="G127" s="287">
        <v>4</v>
      </c>
      <c r="H127" s="287">
        <v>5</v>
      </c>
      <c r="I127" s="287">
        <v>5</v>
      </c>
      <c r="J127" s="287">
        <v>6</v>
      </c>
      <c r="K127" s="287">
        <v>7</v>
      </c>
      <c r="L127" s="287">
        <v>8</v>
      </c>
    </row>
    <row r="128" spans="1:35" x14ac:dyDescent="0.35">
      <c r="B128" s="472">
        <v>4.585</v>
      </c>
      <c r="C128" s="489">
        <v>4.585</v>
      </c>
      <c r="D128" s="489">
        <v>4.585</v>
      </c>
      <c r="E128" s="489">
        <v>4.585</v>
      </c>
      <c r="F128" s="489">
        <v>4.585</v>
      </c>
      <c r="G128" s="489">
        <v>4.585</v>
      </c>
      <c r="H128" s="489">
        <v>4.585</v>
      </c>
      <c r="I128" s="489">
        <v>4.585</v>
      </c>
      <c r="J128" s="489">
        <v>4.585</v>
      </c>
      <c r="K128" s="489">
        <v>4.585</v>
      </c>
      <c r="L128" s="489">
        <v>4.585</v>
      </c>
      <c r="M128" s="489">
        <v>4.585</v>
      </c>
      <c r="N128" s="489">
        <v>4.585</v>
      </c>
      <c r="O128" s="489">
        <v>4.585</v>
      </c>
      <c r="P128" s="489">
        <v>4.585</v>
      </c>
      <c r="Q128" s="489">
        <v>4.585</v>
      </c>
      <c r="R128" s="489">
        <v>4.585</v>
      </c>
    </row>
    <row r="129" spans="1:18" x14ac:dyDescent="0.35">
      <c r="B129" s="498">
        <v>3.13</v>
      </c>
      <c r="C129" s="489">
        <v>3.13</v>
      </c>
      <c r="D129" s="489">
        <v>3.13</v>
      </c>
      <c r="E129" s="489">
        <v>3.13</v>
      </c>
      <c r="F129" s="489">
        <v>3.13</v>
      </c>
      <c r="G129" s="489">
        <v>3.13</v>
      </c>
      <c r="H129" s="489">
        <v>3.13</v>
      </c>
      <c r="I129" s="489">
        <v>3.13</v>
      </c>
      <c r="J129" s="489">
        <v>3.13</v>
      </c>
      <c r="K129" s="489">
        <v>3.13</v>
      </c>
      <c r="L129" s="489">
        <v>3.13</v>
      </c>
      <c r="M129" s="489">
        <v>3.13</v>
      </c>
      <c r="N129" s="489">
        <v>3.13</v>
      </c>
      <c r="O129" s="489">
        <v>3.13</v>
      </c>
      <c r="P129" s="489">
        <v>3.13</v>
      </c>
      <c r="Q129" s="489">
        <v>3.13</v>
      </c>
      <c r="R129" s="489">
        <v>3.13</v>
      </c>
    </row>
    <row r="130" spans="1:18" x14ac:dyDescent="0.35">
      <c r="B130" s="498">
        <v>24</v>
      </c>
      <c r="C130" s="498">
        <v>24</v>
      </c>
      <c r="D130" s="498">
        <v>24</v>
      </c>
      <c r="E130" s="498">
        <v>24</v>
      </c>
      <c r="F130" s="498">
        <v>24</v>
      </c>
      <c r="G130" s="498">
        <v>24</v>
      </c>
      <c r="H130" s="498">
        <v>24</v>
      </c>
      <c r="I130" s="498">
        <v>24</v>
      </c>
      <c r="J130" s="498">
        <v>24</v>
      </c>
      <c r="K130" s="498">
        <v>24</v>
      </c>
      <c r="L130" s="498">
        <v>24</v>
      </c>
      <c r="M130" s="498">
        <v>24</v>
      </c>
      <c r="N130" s="498">
        <v>24</v>
      </c>
      <c r="O130" s="498">
        <v>24</v>
      </c>
      <c r="P130" s="498">
        <v>24</v>
      </c>
      <c r="Q130" s="498">
        <v>24</v>
      </c>
      <c r="R130" s="498">
        <v>24</v>
      </c>
    </row>
    <row r="131" spans="1:18" s="475" customFormat="1" x14ac:dyDescent="0.35">
      <c r="A131" s="475" t="s">
        <v>474</v>
      </c>
      <c r="B131" s="476">
        <f>SUM(B128:B130)</f>
        <v>31.715</v>
      </c>
      <c r="C131" s="476">
        <f t="shared" ref="C131:L131" si="3">SUM(C128:C130)</f>
        <v>31.715</v>
      </c>
      <c r="D131" s="476">
        <f t="shared" si="3"/>
        <v>31.715</v>
      </c>
      <c r="E131" s="476">
        <f t="shared" si="3"/>
        <v>31.715</v>
      </c>
      <c r="F131" s="476">
        <f t="shared" si="3"/>
        <v>31.715</v>
      </c>
      <c r="G131" s="476">
        <f t="shared" si="3"/>
        <v>31.715</v>
      </c>
      <c r="H131" s="476">
        <f t="shared" si="3"/>
        <v>31.715</v>
      </c>
      <c r="I131" s="476">
        <f t="shared" si="3"/>
        <v>31.715</v>
      </c>
      <c r="J131" s="476">
        <f t="shared" si="3"/>
        <v>31.715</v>
      </c>
      <c r="K131" s="476">
        <f t="shared" si="3"/>
        <v>31.715</v>
      </c>
      <c r="L131" s="476">
        <f t="shared" si="3"/>
        <v>31.715</v>
      </c>
    </row>
    <row r="133" spans="1:18" x14ac:dyDescent="0.35">
      <c r="B133" s="355">
        <v>1.92</v>
      </c>
      <c r="C133" s="354">
        <v>1.92</v>
      </c>
      <c r="D133" s="354">
        <v>1.92</v>
      </c>
      <c r="E133" s="354">
        <v>1.92</v>
      </c>
      <c r="F133" s="354">
        <v>1.92</v>
      </c>
      <c r="G133" s="354">
        <v>1.92</v>
      </c>
      <c r="H133" s="354">
        <v>1.92</v>
      </c>
      <c r="I133" s="354">
        <v>1.92</v>
      </c>
      <c r="J133" s="354">
        <v>1.92</v>
      </c>
      <c r="K133" s="354">
        <v>1.92</v>
      </c>
      <c r="L133" s="354">
        <v>1.92</v>
      </c>
      <c r="M133" s="354">
        <v>1.92</v>
      </c>
      <c r="N133" s="354">
        <v>1.92</v>
      </c>
      <c r="O133" s="354">
        <v>1.92</v>
      </c>
      <c r="P133" s="354">
        <v>1.92</v>
      </c>
      <c r="Q133" s="354">
        <v>1.92</v>
      </c>
      <c r="R133" s="354">
        <v>1.92</v>
      </c>
    </row>
    <row r="134" spans="1:18" x14ac:dyDescent="0.35">
      <c r="B134" s="355">
        <v>0.71699999999999997</v>
      </c>
      <c r="C134" s="354">
        <v>0.71699999999999997</v>
      </c>
      <c r="D134" s="354">
        <v>0.71699999999999997</v>
      </c>
      <c r="E134" s="354">
        <v>0.71699999999999997</v>
      </c>
      <c r="F134" s="354">
        <v>0.71699999999999997</v>
      </c>
      <c r="G134" s="354">
        <v>0.71699999999999997</v>
      </c>
      <c r="H134" s="354">
        <v>0.71699999999999997</v>
      </c>
      <c r="I134" s="354">
        <v>0.71699999999999997</v>
      </c>
      <c r="J134" s="354">
        <v>0.71699999999999997</v>
      </c>
      <c r="K134" s="354">
        <v>0.71699999999999997</v>
      </c>
      <c r="L134" s="354">
        <v>0.71699999999999997</v>
      </c>
      <c r="M134" s="354">
        <v>0.71699999999999997</v>
      </c>
      <c r="N134" s="354">
        <v>0.71699999999999997</v>
      </c>
      <c r="O134" s="354">
        <v>0.71699999999999997</v>
      </c>
      <c r="P134" s="354">
        <v>0.71699999999999997</v>
      </c>
      <c r="Q134" s="354">
        <v>0.71699999999999997</v>
      </c>
      <c r="R134" s="354">
        <v>0.71699999999999997</v>
      </c>
    </row>
    <row r="135" spans="1:18" x14ac:dyDescent="0.35">
      <c r="B135" s="355">
        <v>10</v>
      </c>
      <c r="C135" s="355">
        <v>10</v>
      </c>
      <c r="D135" s="355">
        <v>10</v>
      </c>
      <c r="E135" s="355">
        <v>10</v>
      </c>
      <c r="F135" s="355">
        <v>10</v>
      </c>
      <c r="G135" s="355">
        <v>10</v>
      </c>
      <c r="H135" s="355">
        <v>10</v>
      </c>
      <c r="I135" s="355">
        <v>10</v>
      </c>
      <c r="J135" s="355">
        <v>10</v>
      </c>
      <c r="K135" s="355">
        <v>10</v>
      </c>
      <c r="L135" s="355">
        <v>10</v>
      </c>
      <c r="M135" s="355">
        <v>10</v>
      </c>
      <c r="N135" s="355">
        <v>10</v>
      </c>
      <c r="O135" s="355">
        <v>10</v>
      </c>
      <c r="P135" s="355">
        <v>10</v>
      </c>
      <c r="Q135" s="355">
        <v>10</v>
      </c>
      <c r="R135" s="355">
        <v>10</v>
      </c>
    </row>
    <row r="136" spans="1:18" x14ac:dyDescent="0.35">
      <c r="A136" s="353" t="s">
        <v>492</v>
      </c>
      <c r="B136" s="476">
        <f>SUM(B133:B135)</f>
        <v>12.637</v>
      </c>
      <c r="C136" s="476">
        <f t="shared" ref="C136:L136" si="4">SUM(C133:C135)</f>
        <v>12.637</v>
      </c>
      <c r="D136" s="476">
        <f t="shared" si="4"/>
        <v>12.637</v>
      </c>
      <c r="E136" s="476">
        <f t="shared" si="4"/>
        <v>12.637</v>
      </c>
      <c r="F136" s="476">
        <f t="shared" si="4"/>
        <v>12.637</v>
      </c>
      <c r="G136" s="476">
        <f t="shared" si="4"/>
        <v>12.637</v>
      </c>
      <c r="H136" s="476">
        <f t="shared" si="4"/>
        <v>12.637</v>
      </c>
      <c r="I136" s="476">
        <f t="shared" si="4"/>
        <v>12.637</v>
      </c>
      <c r="J136" s="476">
        <f t="shared" si="4"/>
        <v>12.637</v>
      </c>
      <c r="K136" s="476">
        <f t="shared" si="4"/>
        <v>12.637</v>
      </c>
      <c r="L136" s="476">
        <f t="shared" si="4"/>
        <v>12.637</v>
      </c>
    </row>
    <row r="138" spans="1:18" x14ac:dyDescent="0.35">
      <c r="A138" s="353" t="s">
        <v>493</v>
      </c>
      <c r="B138" s="474">
        <f>B131-B136</f>
        <v>19.077999999999999</v>
      </c>
      <c r="C138" s="474">
        <f t="shared" ref="C138:L138" si="5">C131-C136</f>
        <v>19.077999999999999</v>
      </c>
      <c r="D138" s="474">
        <f t="shared" si="5"/>
        <v>19.077999999999999</v>
      </c>
      <c r="E138" s="474">
        <f t="shared" si="5"/>
        <v>19.077999999999999</v>
      </c>
      <c r="F138" s="474">
        <f t="shared" si="5"/>
        <v>19.077999999999999</v>
      </c>
      <c r="G138" s="474">
        <f t="shared" si="5"/>
        <v>19.077999999999999</v>
      </c>
      <c r="H138" s="474">
        <f t="shared" si="5"/>
        <v>19.077999999999999</v>
      </c>
      <c r="I138" s="474">
        <f t="shared" si="5"/>
        <v>19.077999999999999</v>
      </c>
      <c r="J138" s="474">
        <f t="shared" si="5"/>
        <v>19.077999999999999</v>
      </c>
      <c r="K138" s="474">
        <f t="shared" si="5"/>
        <v>19.077999999999999</v>
      </c>
      <c r="L138" s="474">
        <f t="shared" si="5"/>
        <v>19.077999999999999</v>
      </c>
    </row>
    <row r="141" spans="1:18" ht="15" thickBot="1" x14ac:dyDescent="0.4"/>
    <row r="142" spans="1:18" x14ac:dyDescent="0.35">
      <c r="C142" s="353" t="s">
        <v>501</v>
      </c>
      <c r="E142" s="477"/>
      <c r="F142" s="308" t="s">
        <v>182</v>
      </c>
      <c r="G142" s="308" t="s">
        <v>495</v>
      </c>
      <c r="H142" s="308" t="s">
        <v>496</v>
      </c>
      <c r="I142" s="308" t="s">
        <v>497</v>
      </c>
      <c r="J142" s="308"/>
      <c r="K142" s="309"/>
    </row>
    <row r="143" spans="1:18" x14ac:dyDescent="0.35">
      <c r="E143" s="297" t="s">
        <v>498</v>
      </c>
      <c r="F143" s="298">
        <v>9.9</v>
      </c>
      <c r="G143" s="478">
        <f>F143*14.5/0.9</f>
        <v>159.5</v>
      </c>
      <c r="H143" s="298">
        <v>1240</v>
      </c>
      <c r="I143" s="298">
        <v>6.78</v>
      </c>
      <c r="J143" s="298"/>
      <c r="K143" s="305"/>
    </row>
    <row r="144" spans="1:18" x14ac:dyDescent="0.35">
      <c r="E144" s="297">
        <v>70</v>
      </c>
      <c r="F144" s="298">
        <v>14.4</v>
      </c>
      <c r="G144" s="478">
        <f>F144*14.5/0.9</f>
        <v>232</v>
      </c>
      <c r="H144" s="298" t="s">
        <v>499</v>
      </c>
      <c r="I144" s="298">
        <v>7.5</v>
      </c>
      <c r="J144" s="298">
        <f>I143-I144</f>
        <v>-0.71999999999999975</v>
      </c>
      <c r="K144" s="305"/>
    </row>
    <row r="145" spans="5:17" x14ac:dyDescent="0.35">
      <c r="E145" s="297" t="s">
        <v>500</v>
      </c>
      <c r="F145" s="298">
        <v>21.9</v>
      </c>
      <c r="G145" s="478">
        <f>F145*14.5/0.9</f>
        <v>352.83333333333326</v>
      </c>
      <c r="H145" s="298">
        <v>1229</v>
      </c>
      <c r="I145" s="298">
        <v>6.72</v>
      </c>
      <c r="J145" s="298"/>
      <c r="K145" s="305">
        <f>I143-I145</f>
        <v>6.0000000000000497E-2</v>
      </c>
    </row>
    <row r="146" spans="5:17" x14ac:dyDescent="0.35">
      <c r="E146" s="297">
        <v>70</v>
      </c>
      <c r="F146" s="298">
        <v>26.3</v>
      </c>
      <c r="G146" s="478">
        <f>F146*14.5/0.9</f>
        <v>423.72222222222223</v>
      </c>
      <c r="H146" s="298">
        <v>1620</v>
      </c>
      <c r="I146" s="298">
        <v>8.92</v>
      </c>
      <c r="J146" s="298">
        <f>I145-I146</f>
        <v>-2.2000000000000002</v>
      </c>
      <c r="K146" s="305">
        <f>I144-I146</f>
        <v>-1.42</v>
      </c>
    </row>
    <row r="147" spans="5:17" ht="15" thickBot="1" x14ac:dyDescent="0.4">
      <c r="E147" s="310"/>
      <c r="F147" s="311"/>
      <c r="G147" s="311"/>
      <c r="H147" s="311"/>
      <c r="I147" s="311">
        <f>I146-I144</f>
        <v>1.42</v>
      </c>
      <c r="J147" s="311"/>
      <c r="K147" s="312"/>
    </row>
    <row r="149" spans="5:17" ht="15" thickBot="1" x14ac:dyDescent="0.4"/>
    <row r="150" spans="5:17" x14ac:dyDescent="0.35">
      <c r="E150" s="1171" t="s">
        <v>403</v>
      </c>
      <c r="F150" s="1172"/>
      <c r="G150" s="1171" t="s">
        <v>404</v>
      </c>
      <c r="H150" s="1173"/>
      <c r="I150" s="480"/>
      <c r="J150" s="7" t="s">
        <v>13</v>
      </c>
      <c r="K150" s="5" t="s">
        <v>450</v>
      </c>
      <c r="L150" s="5"/>
      <c r="M150" s="125">
        <v>0.35</v>
      </c>
      <c r="N150" s="484">
        <v>889</v>
      </c>
      <c r="O150" s="480"/>
      <c r="P150" s="480"/>
      <c r="Q150" s="481"/>
    </row>
    <row r="151" spans="5:17" x14ac:dyDescent="0.35">
      <c r="E151" s="492" t="s">
        <v>405</v>
      </c>
      <c r="F151" s="396">
        <v>700</v>
      </c>
      <c r="G151" s="492" t="s">
        <v>13</v>
      </c>
      <c r="H151" s="393">
        <v>889</v>
      </c>
      <c r="I151"/>
      <c r="J151" s="7" t="s">
        <v>14</v>
      </c>
      <c r="K151" s="5" t="s">
        <v>450</v>
      </c>
      <c r="L151" s="5"/>
      <c r="M151" s="125">
        <v>0.3</v>
      </c>
      <c r="N151" s="484">
        <v>735</v>
      </c>
      <c r="O151"/>
      <c r="P151"/>
      <c r="Q151" s="482"/>
    </row>
    <row r="152" spans="5:17" x14ac:dyDescent="0.35">
      <c r="E152" s="493" t="s">
        <v>406</v>
      </c>
      <c r="F152" s="397">
        <v>40</v>
      </c>
      <c r="G152" s="493" t="s">
        <v>15</v>
      </c>
      <c r="H152" s="394">
        <v>446</v>
      </c>
      <c r="I152"/>
      <c r="J152" s="7" t="s">
        <v>15</v>
      </c>
      <c r="K152" s="5" t="s">
        <v>450</v>
      </c>
      <c r="L152" s="5"/>
      <c r="M152" s="125">
        <v>0.3</v>
      </c>
      <c r="N152" s="484">
        <v>446</v>
      </c>
      <c r="O152"/>
      <c r="P152"/>
      <c r="Q152" s="482"/>
    </row>
    <row r="153" spans="5:17" x14ac:dyDescent="0.35">
      <c r="E153" s="492" t="s">
        <v>438</v>
      </c>
      <c r="F153" s="396">
        <v>146</v>
      </c>
      <c r="G153" s="492" t="s">
        <v>408</v>
      </c>
      <c r="H153" s="393">
        <v>735</v>
      </c>
      <c r="I153"/>
      <c r="J153" s="7" t="s">
        <v>13</v>
      </c>
      <c r="K153" s="5" t="s">
        <v>450</v>
      </c>
      <c r="L153" s="5"/>
      <c r="M153" s="125">
        <v>0.35</v>
      </c>
      <c r="N153" s="484">
        <v>756.2</v>
      </c>
      <c r="O153"/>
      <c r="P153"/>
      <c r="Q153" s="482"/>
    </row>
    <row r="154" spans="5:17" x14ac:dyDescent="0.35">
      <c r="E154" s="493" t="s">
        <v>277</v>
      </c>
      <c r="F154" s="397">
        <v>100</v>
      </c>
      <c r="G154" s="493"/>
      <c r="H154" s="394"/>
      <c r="I154"/>
      <c r="J154" s="7" t="s">
        <v>14</v>
      </c>
      <c r="K154" s="5" t="s">
        <v>450</v>
      </c>
      <c r="L154" s="5"/>
      <c r="M154" s="125">
        <v>0.3</v>
      </c>
      <c r="N154" s="484">
        <v>735</v>
      </c>
      <c r="O154"/>
      <c r="P154"/>
      <c r="Q154" s="482"/>
    </row>
    <row r="155" spans="5:17" ht="15" thickBot="1" x14ac:dyDescent="0.4">
      <c r="E155" s="494"/>
      <c r="F155" s="398"/>
      <c r="G155" s="494"/>
      <c r="H155" s="395"/>
      <c r="I155"/>
      <c r="J155" s="7" t="s">
        <v>15</v>
      </c>
      <c r="K155" s="5" t="s">
        <v>450</v>
      </c>
      <c r="L155" s="5"/>
      <c r="M155" s="125">
        <v>0.3</v>
      </c>
      <c r="N155" s="484">
        <v>446</v>
      </c>
      <c r="O155"/>
      <c r="P155"/>
      <c r="Q155" s="482"/>
    </row>
    <row r="156" spans="5:17" x14ac:dyDescent="0.35">
      <c r="E156" s="483"/>
      <c r="F156"/>
      <c r="G156"/>
      <c r="H156"/>
      <c r="I156"/>
      <c r="J156" s="7" t="s">
        <v>13</v>
      </c>
      <c r="K156" s="5" t="s">
        <v>451</v>
      </c>
      <c r="L156" s="5"/>
      <c r="M156" s="125"/>
      <c r="N156" s="484">
        <v>557</v>
      </c>
      <c r="O156"/>
      <c r="P156"/>
      <c r="Q156" s="482"/>
    </row>
    <row r="157" spans="5:17" x14ac:dyDescent="0.35">
      <c r="E157" s="483"/>
      <c r="F157" s="479">
        <f t="shared" ref="F157" si="6">SUM(F151:F156)</f>
        <v>986</v>
      </c>
      <c r="G157" s="479"/>
      <c r="H157" s="479">
        <f t="shared" ref="H157" si="7">SUM(H151:H156)</f>
        <v>2070</v>
      </c>
      <c r="I157"/>
      <c r="J157" s="7" t="s">
        <v>14</v>
      </c>
      <c r="K157" s="5" t="s">
        <v>451</v>
      </c>
      <c r="L157" s="5"/>
      <c r="M157" s="125"/>
      <c r="N157" s="484">
        <v>735</v>
      </c>
    </row>
    <row r="158" spans="5:17" x14ac:dyDescent="0.35">
      <c r="E158" s="483"/>
      <c r="F158"/>
      <c r="G158"/>
      <c r="H158"/>
      <c r="I158"/>
      <c r="J158" s="7" t="s">
        <v>15</v>
      </c>
      <c r="K158" s="5" t="s">
        <v>451</v>
      </c>
      <c r="L158" s="5"/>
      <c r="M158" s="125"/>
      <c r="N158" s="484">
        <v>446</v>
      </c>
    </row>
    <row r="159" spans="5:17" ht="15" thickBot="1" x14ac:dyDescent="0.4">
      <c r="E159" s="483"/>
      <c r="F159"/>
      <c r="G159"/>
      <c r="H159"/>
      <c r="I159"/>
      <c r="J159" s="486"/>
      <c r="K159" s="486"/>
      <c r="L159" s="486"/>
      <c r="M159" s="486"/>
      <c r="N159" s="487">
        <f>N150-N156</f>
        <v>332</v>
      </c>
    </row>
    <row r="160" spans="5:17" x14ac:dyDescent="0.35">
      <c r="E160" s="483"/>
      <c r="F160"/>
      <c r="G160"/>
      <c r="H160"/>
      <c r="I160"/>
      <c r="J160"/>
      <c r="K160"/>
      <c r="L160"/>
    </row>
    <row r="161" spans="1:34" x14ac:dyDescent="0.35">
      <c r="E161" s="483"/>
      <c r="F161"/>
      <c r="G161"/>
      <c r="H161"/>
      <c r="I161"/>
      <c r="J161"/>
      <c r="K161"/>
      <c r="L161"/>
    </row>
    <row r="162" spans="1:34" x14ac:dyDescent="0.35">
      <c r="E162" s="483"/>
      <c r="F162"/>
      <c r="G162"/>
      <c r="H162"/>
      <c r="I162"/>
      <c r="J162"/>
      <c r="K162"/>
      <c r="L162"/>
    </row>
    <row r="163" spans="1:34" x14ac:dyDescent="0.35">
      <c r="E163" s="483"/>
      <c r="F163"/>
      <c r="G163"/>
      <c r="H163"/>
      <c r="I163"/>
      <c r="J163"/>
      <c r="K163"/>
      <c r="L163"/>
    </row>
    <row r="164" spans="1:34" x14ac:dyDescent="0.35">
      <c r="E164" s="483"/>
      <c r="F164"/>
      <c r="G164"/>
      <c r="H164"/>
      <c r="I164"/>
      <c r="J164"/>
      <c r="K164"/>
      <c r="L164"/>
    </row>
    <row r="165" spans="1:34" x14ac:dyDescent="0.35">
      <c r="E165" s="483"/>
      <c r="F165"/>
      <c r="G165"/>
      <c r="H165"/>
      <c r="I165"/>
      <c r="J165"/>
      <c r="K165"/>
      <c r="L165"/>
    </row>
    <row r="166" spans="1:34" ht="15" thickBot="1" x14ac:dyDescent="0.4">
      <c r="E166" s="485"/>
      <c r="F166" s="486"/>
      <c r="G166" s="486"/>
      <c r="H166" s="486"/>
      <c r="I166" s="486"/>
      <c r="J166" s="486"/>
      <c r="K166" s="486"/>
      <c r="L166" s="486"/>
    </row>
    <row r="167" spans="1:34" x14ac:dyDescent="0.35">
      <c r="B167" s="364">
        <v>27.366361111111111</v>
      </c>
      <c r="C167" s="364">
        <v>27.116361111111111</v>
      </c>
      <c r="D167" s="364">
        <v>27.116361111111111</v>
      </c>
      <c r="E167" s="364">
        <v>24.616361111111111</v>
      </c>
      <c r="F167" s="364">
        <v>24.616361111111111</v>
      </c>
      <c r="G167" s="364">
        <v>24.616361111111111</v>
      </c>
      <c r="H167" s="364">
        <v>24.616361111111111</v>
      </c>
      <c r="I167" s="364">
        <v>24.616361111111111</v>
      </c>
      <c r="J167" s="364">
        <v>24.616361111111111</v>
      </c>
      <c r="K167" s="364">
        <v>24.616361111111111</v>
      </c>
      <c r="L167" s="364">
        <v>7.7793611111111112</v>
      </c>
      <c r="M167" s="364">
        <v>7.5801611111111109</v>
      </c>
      <c r="N167" s="364">
        <v>7.5801611111111109</v>
      </c>
      <c r="O167" s="364">
        <v>7.5801611111111109</v>
      </c>
      <c r="P167" s="364">
        <v>7.5801611111111109</v>
      </c>
      <c r="Q167" s="364">
        <v>7.5801611111111109</v>
      </c>
      <c r="R167" s="364">
        <v>7.5801611111111109</v>
      </c>
      <c r="S167" s="364">
        <v>7.5801611111111109</v>
      </c>
      <c r="T167" s="364">
        <v>7.5801611111111109</v>
      </c>
      <c r="U167" s="364">
        <v>7.5801611111111109</v>
      </c>
      <c r="V167" s="364">
        <v>7.5801611111111109</v>
      </c>
      <c r="W167" s="364">
        <v>7.5801611111111109</v>
      </c>
      <c r="X167" s="364">
        <v>7.5801611111111109</v>
      </c>
      <c r="Y167" s="364">
        <v>7.5801611111111109</v>
      </c>
      <c r="Z167" s="364">
        <v>7.5801611111111109</v>
      </c>
      <c r="AA167" s="364">
        <v>7.5801611111111109</v>
      </c>
      <c r="AB167" s="364">
        <v>7.5801611111111109</v>
      </c>
      <c r="AC167" s="364">
        <v>7.5801611111111109</v>
      </c>
      <c r="AD167" s="364">
        <v>7.5801611111111109</v>
      </c>
      <c r="AE167" s="364">
        <v>7.5801611111111109</v>
      </c>
      <c r="AF167" s="364">
        <v>7.5801611111111109</v>
      </c>
      <c r="AG167" s="364">
        <v>7.5801611111111109</v>
      </c>
      <c r="AH167" s="364">
        <v>7.5801611111111109</v>
      </c>
    </row>
    <row r="169" spans="1:34" x14ac:dyDescent="0.35">
      <c r="A169"/>
      <c r="B169" s="365">
        <v>1</v>
      </c>
      <c r="C169" s="365">
        <v>2</v>
      </c>
      <c r="D169" s="365">
        <v>3</v>
      </c>
      <c r="E169" s="365">
        <v>4</v>
      </c>
      <c r="F169" s="365">
        <v>5</v>
      </c>
      <c r="G169" s="365">
        <v>6</v>
      </c>
      <c r="H169" s="365">
        <v>7</v>
      </c>
      <c r="I169" s="365">
        <v>8</v>
      </c>
      <c r="J169" s="365">
        <v>9</v>
      </c>
      <c r="K169" s="365">
        <v>10</v>
      </c>
      <c r="L169" s="365">
        <v>11</v>
      </c>
      <c r="M169" s="365">
        <v>12</v>
      </c>
      <c r="N169" s="365">
        <v>13</v>
      </c>
      <c r="O169" s="365">
        <v>14</v>
      </c>
      <c r="P169" s="365">
        <v>15</v>
      </c>
      <c r="Q169" s="365">
        <v>16</v>
      </c>
      <c r="R169" s="365">
        <v>17</v>
      </c>
      <c r="S169" s="365">
        <v>18</v>
      </c>
      <c r="T169" s="365">
        <v>19</v>
      </c>
      <c r="U169" s="365">
        <v>20</v>
      </c>
      <c r="V169" s="365">
        <v>21</v>
      </c>
      <c r="W169" s="365">
        <v>22</v>
      </c>
      <c r="X169" s="365">
        <v>23</v>
      </c>
      <c r="Y169" s="365">
        <v>24</v>
      </c>
      <c r="Z169" s="365">
        <v>25</v>
      </c>
      <c r="AA169" s="365">
        <v>26</v>
      </c>
      <c r="AB169" s="365">
        <v>27</v>
      </c>
      <c r="AC169" s="365">
        <v>28</v>
      </c>
      <c r="AD169" s="365">
        <v>29</v>
      </c>
      <c r="AE169" s="365">
        <v>30</v>
      </c>
      <c r="AF169" t="e">
        <f>SUM(#REF!)</f>
        <v>#REF!</v>
      </c>
      <c r="AG169" t="e">
        <f>SUM(#REF!)</f>
        <v>#REF!</v>
      </c>
      <c r="AH169" t="e">
        <f>SUM(#REF!)</f>
        <v>#REF!</v>
      </c>
    </row>
    <row r="171" spans="1:34" x14ac:dyDescent="0.35">
      <c r="A171" s="488" t="s">
        <v>154</v>
      </c>
    </row>
    <row r="172" spans="1:34" x14ac:dyDescent="0.35">
      <c r="A172" s="488" t="s">
        <v>153</v>
      </c>
      <c r="B172" s="488">
        <v>10</v>
      </c>
    </row>
    <row r="173" spans="1:34" x14ac:dyDescent="0.35">
      <c r="B173" s="488">
        <v>6.6</v>
      </c>
    </row>
    <row r="174" spans="1:34" x14ac:dyDescent="0.35">
      <c r="A174" s="499" t="s">
        <v>509</v>
      </c>
    </row>
    <row r="176" spans="1:34" x14ac:dyDescent="0.35">
      <c r="A176" s="488" t="s">
        <v>508</v>
      </c>
      <c r="B176" s="488">
        <v>8.0299999999999994</v>
      </c>
      <c r="C176" s="488">
        <v>7.78</v>
      </c>
      <c r="D176" s="488">
        <v>7.78</v>
      </c>
      <c r="E176" s="488">
        <v>7.78</v>
      </c>
      <c r="F176" s="488">
        <v>7.78</v>
      </c>
      <c r="G176" s="488">
        <v>7.78</v>
      </c>
      <c r="H176" s="488">
        <v>7.78</v>
      </c>
      <c r="I176" s="488">
        <v>7.78</v>
      </c>
      <c r="J176" s="353">
        <v>7.6</v>
      </c>
      <c r="K176" s="353">
        <v>7.6</v>
      </c>
      <c r="L176" s="353">
        <v>7.6</v>
      </c>
      <c r="M176" s="353">
        <v>7.6</v>
      </c>
      <c r="N176" s="353">
        <v>7.6</v>
      </c>
      <c r="O176" s="353">
        <v>7.6</v>
      </c>
      <c r="P176" s="353">
        <v>7.6</v>
      </c>
      <c r="Q176" s="353">
        <v>7.6</v>
      </c>
      <c r="R176" s="353">
        <v>7.6</v>
      </c>
      <c r="S176" s="353">
        <v>7.6</v>
      </c>
      <c r="T176" s="353">
        <v>7.6</v>
      </c>
      <c r="U176" s="353">
        <v>7.6</v>
      </c>
      <c r="V176" s="353">
        <v>7.6</v>
      </c>
      <c r="W176" s="353">
        <v>7.6</v>
      </c>
      <c r="X176" s="353">
        <v>7.6</v>
      </c>
      <c r="Y176" s="353">
        <v>7.6</v>
      </c>
      <c r="Z176" s="353">
        <v>7.6</v>
      </c>
      <c r="AA176" s="353">
        <v>7.6</v>
      </c>
      <c r="AB176" s="353">
        <v>7.6</v>
      </c>
      <c r="AC176" s="353">
        <v>7.6</v>
      </c>
      <c r="AD176" s="353">
        <v>7.6</v>
      </c>
      <c r="AE176" s="353">
        <v>7.6</v>
      </c>
    </row>
    <row r="177" spans="1:31" x14ac:dyDescent="0.35">
      <c r="A177" s="488" t="s">
        <v>503</v>
      </c>
      <c r="B177" s="488">
        <v>10</v>
      </c>
      <c r="C177" s="488">
        <v>10</v>
      </c>
      <c r="D177" s="488">
        <v>10</v>
      </c>
      <c r="E177" s="488">
        <v>10</v>
      </c>
      <c r="F177" s="488">
        <v>10</v>
      </c>
      <c r="G177" s="488">
        <v>10</v>
      </c>
      <c r="H177" s="488">
        <v>10</v>
      </c>
      <c r="I177" s="488">
        <v>10</v>
      </c>
    </row>
    <row r="178" spans="1:31" x14ac:dyDescent="0.35">
      <c r="A178" s="488" t="s">
        <v>505</v>
      </c>
      <c r="B178" s="488">
        <v>0.7</v>
      </c>
      <c r="C178" s="488">
        <v>0.7</v>
      </c>
      <c r="D178" s="488">
        <v>0.7</v>
      </c>
      <c r="E178" s="488">
        <v>0.7</v>
      </c>
      <c r="F178" s="488">
        <v>0.7</v>
      </c>
      <c r="G178" s="488">
        <v>0.7</v>
      </c>
      <c r="H178" s="488">
        <v>0.7</v>
      </c>
      <c r="I178" s="488">
        <v>0.7</v>
      </c>
    </row>
    <row r="179" spans="1:31" x14ac:dyDescent="0.35">
      <c r="A179" s="488" t="s">
        <v>506</v>
      </c>
      <c r="B179" s="488">
        <v>1.92</v>
      </c>
      <c r="C179" s="488">
        <v>1.92</v>
      </c>
      <c r="D179" s="488">
        <v>1.92</v>
      </c>
      <c r="E179" s="488">
        <v>1.92</v>
      </c>
      <c r="F179" s="488">
        <v>1.92</v>
      </c>
      <c r="G179" s="488">
        <v>1.92</v>
      </c>
      <c r="H179" s="488">
        <v>1.92</v>
      </c>
      <c r="I179" s="488">
        <v>1.92</v>
      </c>
    </row>
    <row r="180" spans="1:31" x14ac:dyDescent="0.35">
      <c r="A180" s="488" t="s">
        <v>507</v>
      </c>
      <c r="B180" s="488">
        <v>0.71699999999999997</v>
      </c>
      <c r="C180" s="488">
        <v>0.71699999999999997</v>
      </c>
      <c r="D180" s="488">
        <v>0.71699999999999997</v>
      </c>
      <c r="E180" s="488">
        <v>0.71699999999999997</v>
      </c>
      <c r="F180" s="488">
        <v>0.71699999999999997</v>
      </c>
      <c r="G180" s="488">
        <v>0.71699999999999997</v>
      </c>
      <c r="H180" s="488">
        <v>0.71699999999999997</v>
      </c>
      <c r="I180" s="488">
        <v>0.71699999999999997</v>
      </c>
    </row>
    <row r="181" spans="1:31" x14ac:dyDescent="0.35">
      <c r="A181" s="488" t="s">
        <v>504</v>
      </c>
      <c r="B181" s="488">
        <v>3.5</v>
      </c>
      <c r="C181" s="488">
        <v>3.5</v>
      </c>
      <c r="D181" s="488">
        <v>3.5</v>
      </c>
      <c r="E181" s="488">
        <v>3.5</v>
      </c>
      <c r="F181" s="488">
        <v>3.5</v>
      </c>
      <c r="G181" s="488">
        <v>3.5</v>
      </c>
      <c r="H181" s="488">
        <v>3.5</v>
      </c>
      <c r="I181" s="488">
        <v>3.5</v>
      </c>
    </row>
    <row r="182" spans="1:31" x14ac:dyDescent="0.35">
      <c r="A182" s="488" t="s">
        <v>502</v>
      </c>
      <c r="B182" s="488">
        <v>2.5</v>
      </c>
      <c r="C182" s="488">
        <v>2.5</v>
      </c>
      <c r="D182" s="488">
        <v>2.5</v>
      </c>
    </row>
    <row r="188" spans="1:31" x14ac:dyDescent="0.35">
      <c r="A188" s="499" t="s">
        <v>510</v>
      </c>
    </row>
    <row r="190" spans="1:31" x14ac:dyDescent="0.35">
      <c r="A190" s="488" t="s">
        <v>508</v>
      </c>
      <c r="B190" s="488">
        <v>8.0299999999999994</v>
      </c>
      <c r="C190" s="488">
        <v>7.78</v>
      </c>
      <c r="D190" s="488">
        <v>7.78</v>
      </c>
      <c r="E190" s="488">
        <v>7.78</v>
      </c>
      <c r="F190" s="488">
        <v>7.78</v>
      </c>
      <c r="G190" s="488">
        <v>7.78</v>
      </c>
      <c r="H190" s="488">
        <v>7.78</v>
      </c>
      <c r="I190" s="488">
        <v>7.78</v>
      </c>
      <c r="J190" s="353">
        <v>7.6</v>
      </c>
      <c r="K190" s="353">
        <v>7.6</v>
      </c>
      <c r="L190" s="353">
        <v>7.6</v>
      </c>
      <c r="M190" s="353">
        <v>7.6</v>
      </c>
      <c r="N190" s="353">
        <v>7.6</v>
      </c>
      <c r="O190" s="353">
        <v>7.6</v>
      </c>
      <c r="P190" s="353">
        <v>7.6</v>
      </c>
      <c r="Q190" s="353">
        <v>7.6</v>
      </c>
      <c r="R190" s="353">
        <v>7.6</v>
      </c>
      <c r="S190" s="353">
        <v>7.6</v>
      </c>
      <c r="T190" s="353">
        <v>7.6</v>
      </c>
      <c r="U190" s="353">
        <v>7.6</v>
      </c>
      <c r="V190" s="353">
        <v>7.6</v>
      </c>
      <c r="W190" s="353">
        <v>7.6</v>
      </c>
      <c r="X190" s="353">
        <v>7.6</v>
      </c>
      <c r="Y190" s="353">
        <v>7.6</v>
      </c>
      <c r="Z190" s="353">
        <v>7.6</v>
      </c>
      <c r="AA190" s="353">
        <v>7.6</v>
      </c>
      <c r="AB190" s="353">
        <v>7.6</v>
      </c>
      <c r="AC190" s="353">
        <v>7.6</v>
      </c>
      <c r="AD190" s="353">
        <v>7.6</v>
      </c>
      <c r="AE190" s="353">
        <v>7.6</v>
      </c>
    </row>
    <row r="191" spans="1:31" x14ac:dyDescent="0.35">
      <c r="A191" s="488" t="s">
        <v>503</v>
      </c>
      <c r="B191" s="488">
        <v>24</v>
      </c>
      <c r="C191" s="488">
        <v>24</v>
      </c>
      <c r="D191" s="488">
        <v>24</v>
      </c>
      <c r="E191" s="488">
        <v>24</v>
      </c>
      <c r="F191" s="488">
        <v>24</v>
      </c>
      <c r="G191" s="488">
        <v>24</v>
      </c>
      <c r="H191" s="488">
        <v>24</v>
      </c>
      <c r="I191" s="488">
        <v>24</v>
      </c>
    </row>
    <row r="192" spans="1:31" x14ac:dyDescent="0.35">
      <c r="A192" s="488" t="s">
        <v>505</v>
      </c>
      <c r="B192" s="488">
        <v>0.7</v>
      </c>
      <c r="C192" s="488">
        <v>0.7</v>
      </c>
      <c r="D192" s="488">
        <v>0.7</v>
      </c>
      <c r="E192" s="488">
        <v>0.7</v>
      </c>
      <c r="F192" s="488">
        <v>0.7</v>
      </c>
      <c r="G192" s="488">
        <v>0.7</v>
      </c>
      <c r="H192" s="488">
        <v>0.7</v>
      </c>
      <c r="I192" s="488">
        <v>0.7</v>
      </c>
    </row>
    <row r="193" spans="1:9" x14ac:dyDescent="0.35">
      <c r="A193" s="488" t="s">
        <v>506</v>
      </c>
      <c r="B193" s="488">
        <v>4.585</v>
      </c>
      <c r="C193" s="488">
        <v>4.585</v>
      </c>
      <c r="D193" s="488">
        <v>4.585</v>
      </c>
      <c r="E193" s="488">
        <v>4.585</v>
      </c>
      <c r="F193" s="488">
        <v>4.585</v>
      </c>
      <c r="G193" s="488">
        <v>4.585</v>
      </c>
      <c r="H193" s="488">
        <v>4.585</v>
      </c>
      <c r="I193" s="488">
        <v>4.585</v>
      </c>
    </row>
    <row r="194" spans="1:9" x14ac:dyDescent="0.35">
      <c r="A194" s="488" t="s">
        <v>507</v>
      </c>
      <c r="B194" s="488">
        <v>3.13</v>
      </c>
      <c r="C194" s="488">
        <v>3.13</v>
      </c>
      <c r="D194" s="488">
        <v>3.13</v>
      </c>
      <c r="E194" s="488">
        <v>3.13</v>
      </c>
      <c r="F194" s="488">
        <v>3.13</v>
      </c>
      <c r="G194" s="488">
        <v>3.13</v>
      </c>
      <c r="H194" s="488">
        <v>3.13</v>
      </c>
      <c r="I194" s="488">
        <v>3.13</v>
      </c>
    </row>
    <row r="195" spans="1:9" x14ac:dyDescent="0.35">
      <c r="A195" s="488" t="s">
        <v>504</v>
      </c>
      <c r="B195" s="488">
        <v>3.5</v>
      </c>
      <c r="C195" s="488">
        <v>3.5</v>
      </c>
      <c r="D195" s="488">
        <v>3.5</v>
      </c>
      <c r="E195" s="488">
        <v>3.5</v>
      </c>
      <c r="F195" s="488">
        <v>3.5</v>
      </c>
      <c r="G195" s="488">
        <v>3.5</v>
      </c>
      <c r="H195" s="488">
        <v>3.5</v>
      </c>
      <c r="I195" s="488">
        <v>3.5</v>
      </c>
    </row>
    <row r="196" spans="1:9" x14ac:dyDescent="0.35">
      <c r="A196" s="488" t="s">
        <v>502</v>
      </c>
      <c r="B196" s="488">
        <v>2.5</v>
      </c>
      <c r="C196" s="488">
        <v>2.5</v>
      </c>
      <c r="D196" s="488">
        <v>2.5</v>
      </c>
    </row>
    <row r="209" spans="1:94" ht="15" thickBot="1" x14ac:dyDescent="0.4"/>
    <row r="210" spans="1:94" ht="31.5" thickBot="1" x14ac:dyDescent="0.4">
      <c r="B210" s="500" t="s">
        <v>407</v>
      </c>
      <c r="C210" s="501" t="s">
        <v>46</v>
      </c>
      <c r="D210" s="501" t="s">
        <v>511</v>
      </c>
      <c r="E210" s="501" t="s">
        <v>13</v>
      </c>
      <c r="F210" s="501" t="s">
        <v>408</v>
      </c>
      <c r="G210" s="501" t="s">
        <v>512</v>
      </c>
    </row>
    <row r="211" spans="1:94" ht="15" thickBot="1" x14ac:dyDescent="0.4">
      <c r="A211" s="502" t="s">
        <v>513</v>
      </c>
      <c r="B211" s="503">
        <v>0.71699999999999997</v>
      </c>
      <c r="C211" s="503">
        <v>1.92</v>
      </c>
      <c r="D211" s="504">
        <v>6</v>
      </c>
      <c r="E211" s="505">
        <v>0.88900000000000001</v>
      </c>
      <c r="F211" s="506">
        <v>0.58199999999999996</v>
      </c>
      <c r="G211" s="507">
        <v>0.58499999999999996</v>
      </c>
    </row>
    <row r="212" spans="1:94" ht="15" thickBot="1" x14ac:dyDescent="0.4">
      <c r="A212" s="508" t="s">
        <v>486</v>
      </c>
      <c r="B212" s="503">
        <v>0.71699999999999997</v>
      </c>
      <c r="C212" s="503">
        <v>1.92</v>
      </c>
      <c r="D212" s="503">
        <v>6</v>
      </c>
      <c r="E212" s="503">
        <v>0.88900000000000001</v>
      </c>
      <c r="F212" s="503">
        <v>0.58199999999999996</v>
      </c>
      <c r="G212" s="503">
        <v>0.58499999999999996</v>
      </c>
    </row>
    <row r="213" spans="1:94" ht="15" thickBot="1" x14ac:dyDescent="0.4">
      <c r="A213" s="508" t="s">
        <v>514</v>
      </c>
      <c r="B213" s="503">
        <v>1.268</v>
      </c>
      <c r="C213" s="503">
        <v>2.9</v>
      </c>
      <c r="D213" s="509">
        <v>10</v>
      </c>
      <c r="E213" s="503"/>
      <c r="F213" s="503"/>
      <c r="G213" s="503"/>
    </row>
    <row r="214" spans="1:94" ht="15" thickBot="1" x14ac:dyDescent="0.4">
      <c r="A214" s="508" t="s">
        <v>487</v>
      </c>
      <c r="B214" s="503">
        <v>3.13</v>
      </c>
      <c r="C214" s="503">
        <v>4.585</v>
      </c>
      <c r="D214" s="503">
        <v>24</v>
      </c>
      <c r="E214" s="503"/>
      <c r="F214" s="503"/>
      <c r="G214" s="503"/>
    </row>
    <row r="219" spans="1:94" ht="15" thickBot="1" x14ac:dyDescent="0.4">
      <c r="B219" s="365">
        <v>1</v>
      </c>
      <c r="C219" s="365">
        <v>2</v>
      </c>
      <c r="D219" s="365">
        <v>3</v>
      </c>
      <c r="E219" s="365">
        <v>4</v>
      </c>
      <c r="F219" s="365">
        <v>5</v>
      </c>
      <c r="G219" s="365">
        <v>6</v>
      </c>
      <c r="H219" s="365">
        <v>7</v>
      </c>
      <c r="I219" s="365">
        <v>8</v>
      </c>
      <c r="J219" s="365">
        <v>9</v>
      </c>
      <c r="K219" s="365">
        <v>10</v>
      </c>
      <c r="L219" s="365">
        <v>11</v>
      </c>
      <c r="M219" s="365">
        <v>12</v>
      </c>
      <c r="N219" s="365">
        <v>13</v>
      </c>
      <c r="O219" s="365">
        <v>14</v>
      </c>
      <c r="P219" s="365">
        <v>15</v>
      </c>
      <c r="Q219" s="365">
        <v>16</v>
      </c>
      <c r="R219" s="365">
        <v>17</v>
      </c>
      <c r="S219" s="365">
        <v>18</v>
      </c>
      <c r="T219" s="365">
        <v>19</v>
      </c>
      <c r="U219" s="365">
        <v>20</v>
      </c>
      <c r="V219" s="365">
        <v>21</v>
      </c>
      <c r="W219" s="365">
        <v>22</v>
      </c>
      <c r="X219" s="365">
        <v>23</v>
      </c>
      <c r="Y219" s="365">
        <v>24</v>
      </c>
      <c r="Z219" s="365">
        <v>25</v>
      </c>
      <c r="AA219" s="365">
        <v>26</v>
      </c>
      <c r="AB219" s="365">
        <v>27</v>
      </c>
      <c r="AC219" s="365">
        <v>28</v>
      </c>
      <c r="AD219" s="365">
        <v>29</v>
      </c>
      <c r="AE219" s="365">
        <v>30</v>
      </c>
      <c r="AF219" s="365">
        <v>31</v>
      </c>
      <c r="AG219" s="365">
        <v>32</v>
      </c>
      <c r="AH219" s="365">
        <v>33</v>
      </c>
      <c r="AI219" s="365">
        <v>34</v>
      </c>
      <c r="AJ219" s="365">
        <v>35</v>
      </c>
      <c r="AK219" s="365">
        <v>36</v>
      </c>
      <c r="AL219" s="365">
        <v>37</v>
      </c>
      <c r="AM219" s="365">
        <v>38</v>
      </c>
      <c r="AN219" s="365">
        <v>39</v>
      </c>
      <c r="AO219" s="365">
        <v>40</v>
      </c>
      <c r="AP219" s="365">
        <v>41</v>
      </c>
      <c r="AQ219" s="365">
        <v>42</v>
      </c>
      <c r="AR219" s="365">
        <v>43</v>
      </c>
      <c r="AS219" s="365">
        <v>44</v>
      </c>
      <c r="AT219" s="365">
        <v>45</v>
      </c>
      <c r="AU219" s="365">
        <v>46</v>
      </c>
      <c r="AV219" s="365">
        <v>47</v>
      </c>
      <c r="AW219" s="365">
        <v>48</v>
      </c>
      <c r="AX219" s="365">
        <v>49</v>
      </c>
      <c r="AY219" s="365">
        <v>50</v>
      </c>
      <c r="AZ219" s="365">
        <v>51</v>
      </c>
      <c r="BA219" s="365">
        <v>52</v>
      </c>
      <c r="BB219" s="365">
        <v>53</v>
      </c>
      <c r="BC219" s="365">
        <v>54</v>
      </c>
      <c r="BD219" s="365">
        <v>55</v>
      </c>
      <c r="BE219" s="365">
        <v>56</v>
      </c>
      <c r="BF219" s="365">
        <v>57</v>
      </c>
      <c r="BG219" s="365">
        <v>58</v>
      </c>
      <c r="BH219" s="365">
        <v>59</v>
      </c>
      <c r="BI219" s="365">
        <v>60</v>
      </c>
      <c r="BJ219" s="365">
        <v>61</v>
      </c>
      <c r="BK219" s="365">
        <v>62</v>
      </c>
      <c r="BL219" s="365">
        <v>63</v>
      </c>
      <c r="BM219" s="365">
        <v>64</v>
      </c>
      <c r="BN219" s="365">
        <v>65</v>
      </c>
      <c r="BO219" s="365">
        <v>66</v>
      </c>
      <c r="BP219" s="365">
        <v>67</v>
      </c>
      <c r="BQ219" s="365">
        <v>68</v>
      </c>
      <c r="BR219" s="365">
        <v>69</v>
      </c>
      <c r="BS219" s="365">
        <v>70</v>
      </c>
      <c r="BT219" s="365">
        <v>71</v>
      </c>
      <c r="BU219" s="365">
        <v>72</v>
      </c>
      <c r="BV219" s="365">
        <v>73</v>
      </c>
      <c r="BW219" s="365">
        <v>74</v>
      </c>
      <c r="BX219" s="365">
        <v>75</v>
      </c>
      <c r="BY219" s="365">
        <v>76</v>
      </c>
      <c r="BZ219" s="365">
        <v>77</v>
      </c>
      <c r="CA219" s="365">
        <v>78</v>
      </c>
      <c r="CB219" s="365">
        <v>79</v>
      </c>
      <c r="CC219" s="365">
        <v>80</v>
      </c>
      <c r="CD219" s="365">
        <v>81</v>
      </c>
      <c r="CE219" s="365">
        <v>82</v>
      </c>
      <c r="CF219" s="365">
        <v>83</v>
      </c>
      <c r="CG219" s="365">
        <v>84</v>
      </c>
      <c r="CH219" s="365">
        <v>85</v>
      </c>
      <c r="CI219" s="365">
        <v>86</v>
      </c>
      <c r="CJ219" s="365">
        <v>87</v>
      </c>
      <c r="CK219" s="365">
        <v>88</v>
      </c>
      <c r="CL219" s="365">
        <v>89</v>
      </c>
      <c r="CM219" s="365">
        <v>90</v>
      </c>
    </row>
    <row r="220" spans="1:94" x14ac:dyDescent="0.35">
      <c r="A220" s="510" t="s">
        <v>515</v>
      </c>
      <c r="B220" s="511">
        <v>4.8093381944444449</v>
      </c>
      <c r="C220" s="511">
        <v>4.8093381944444449</v>
      </c>
      <c r="D220" s="511">
        <v>4.8093381944444449</v>
      </c>
      <c r="E220" s="511">
        <v>4.8093381944444449</v>
      </c>
      <c r="F220" s="511">
        <v>4.8093381944444449</v>
      </c>
      <c r="G220" s="511">
        <v>4.8093381944444449</v>
      </c>
      <c r="H220" s="511">
        <v>4.8093381944444449</v>
      </c>
      <c r="I220" s="511">
        <v>4.8093381944444449</v>
      </c>
      <c r="J220" s="511">
        <v>3.6093381944444443</v>
      </c>
      <c r="K220" s="511">
        <v>3.6093381944444443</v>
      </c>
      <c r="L220" s="511">
        <v>3.6093381944444443</v>
      </c>
      <c r="M220" s="511">
        <v>3.6093381944444443</v>
      </c>
      <c r="N220" s="511">
        <v>3.6093381944444443</v>
      </c>
      <c r="O220" s="511">
        <v>3.6093381944444443</v>
      </c>
      <c r="P220" s="511">
        <v>3.6093381944444443</v>
      </c>
      <c r="Q220" s="511">
        <v>3.6093381944444443</v>
      </c>
      <c r="R220" s="511">
        <v>3.6093381944444443</v>
      </c>
      <c r="S220" s="511">
        <v>3.6093381944444443</v>
      </c>
      <c r="T220" s="511">
        <v>3.6093381944444443</v>
      </c>
      <c r="U220" s="511">
        <v>3.6093381944444443</v>
      </c>
      <c r="V220" s="511">
        <v>3.6093381944444443</v>
      </c>
      <c r="W220" s="511">
        <v>3.6093381944444443</v>
      </c>
      <c r="X220" s="511">
        <v>3.6093381944444443</v>
      </c>
      <c r="Y220" s="511">
        <v>3.6093381944444443</v>
      </c>
      <c r="Z220" s="511">
        <v>3.6093381944444443</v>
      </c>
      <c r="AA220" s="511">
        <v>3.6093381944444443</v>
      </c>
      <c r="AB220" s="511">
        <v>3.6093381944444443</v>
      </c>
      <c r="AC220" s="511">
        <v>3.6093381944444443</v>
      </c>
      <c r="AD220" s="511">
        <v>3.6093381944444443</v>
      </c>
      <c r="AE220" s="511">
        <v>3.6093381944444443</v>
      </c>
      <c r="AF220" s="511">
        <v>3.6093381944444443</v>
      </c>
      <c r="AG220" s="511">
        <v>3.6093381944444443</v>
      </c>
      <c r="AH220" s="511">
        <v>3.6093381944444443</v>
      </c>
      <c r="AI220" s="511">
        <v>3.6093381944444443</v>
      </c>
      <c r="AJ220" s="511">
        <v>3.6093381944444443</v>
      </c>
      <c r="AK220" s="511">
        <v>3.6093381944444443</v>
      </c>
      <c r="AL220" s="511">
        <v>3.6093381944444443</v>
      </c>
      <c r="AM220" s="511">
        <v>3.6093381944444443</v>
      </c>
      <c r="AN220" s="511">
        <v>3.6093381944444443</v>
      </c>
      <c r="AO220" s="511">
        <v>3.6093381944444443</v>
      </c>
      <c r="AP220" s="511">
        <v>3.6093381944444443</v>
      </c>
      <c r="AQ220" s="511">
        <v>3.6093381944444443</v>
      </c>
      <c r="AR220" s="511">
        <v>3.6093381944444443</v>
      </c>
      <c r="AS220" s="511">
        <v>3.6093381944444443</v>
      </c>
      <c r="AT220" s="511">
        <v>3.6093381944444443</v>
      </c>
      <c r="AU220" s="511">
        <v>3.6093381944444443</v>
      </c>
      <c r="AV220" s="511">
        <v>3.6093381944444443</v>
      </c>
      <c r="AW220" s="511">
        <v>3.6093381944444443</v>
      </c>
      <c r="AX220" s="511">
        <v>3.6093381944444443</v>
      </c>
      <c r="AY220" s="511">
        <v>3.6093381944444443</v>
      </c>
      <c r="AZ220" s="511">
        <v>3.6093381944444443</v>
      </c>
      <c r="BA220" s="511">
        <v>3.6093381944444443</v>
      </c>
      <c r="BB220" s="511">
        <v>3.6093381944444443</v>
      </c>
      <c r="BC220" s="511">
        <v>3.6093381944444443</v>
      </c>
      <c r="BD220" s="511">
        <v>3.6093381944444443</v>
      </c>
      <c r="BE220" s="511">
        <v>3.6093381944444443</v>
      </c>
      <c r="BF220" s="511">
        <v>3.6093381944444443</v>
      </c>
      <c r="BG220" s="511">
        <v>3.6093381944444443</v>
      </c>
      <c r="BH220" s="511">
        <v>3.6093381944444443</v>
      </c>
      <c r="BI220" s="511">
        <v>3.6093381944444443</v>
      </c>
      <c r="BJ220" s="511">
        <v>3.6093381944444443</v>
      </c>
      <c r="BK220" s="511">
        <v>3.6093381944444443</v>
      </c>
      <c r="BL220" s="511">
        <v>3.6093381944444443</v>
      </c>
      <c r="BM220" s="511">
        <v>3.6093381944444443</v>
      </c>
      <c r="BN220" s="511">
        <v>3.6093381944444443</v>
      </c>
      <c r="BO220" s="511">
        <v>3.6093381944444443</v>
      </c>
      <c r="BP220" s="511">
        <v>3.6093381944444443</v>
      </c>
      <c r="BQ220" s="511">
        <v>3.6093381944444443</v>
      </c>
      <c r="BR220" s="511">
        <v>3.6093381944444443</v>
      </c>
      <c r="BS220" s="511">
        <v>3.6093381944444443</v>
      </c>
      <c r="BT220" s="511">
        <v>3.6093381944444443</v>
      </c>
      <c r="BU220" s="511">
        <v>3.6093381944444443</v>
      </c>
      <c r="BV220" s="511">
        <v>3.6093381944444443</v>
      </c>
      <c r="BW220" s="511">
        <v>3.6093381944444443</v>
      </c>
      <c r="BX220" s="511">
        <v>3.6093381944444443</v>
      </c>
      <c r="BY220" s="511">
        <v>3.6093381944444443</v>
      </c>
      <c r="BZ220" s="511">
        <v>3.6093381944444443</v>
      </c>
      <c r="CA220" s="511">
        <v>3.6093381944444443</v>
      </c>
      <c r="CB220" s="511">
        <v>3.6093381944444443</v>
      </c>
      <c r="CC220" s="511">
        <v>3.6093381944444443</v>
      </c>
      <c r="CD220" s="511">
        <v>3.6093381944444443</v>
      </c>
      <c r="CE220" s="511">
        <v>3.6093381944444443</v>
      </c>
      <c r="CF220" s="511">
        <v>3.6093381944444443</v>
      </c>
      <c r="CG220" s="511">
        <v>3.6093381944444443</v>
      </c>
      <c r="CH220" s="511">
        <v>3.6093381944444443</v>
      </c>
      <c r="CI220" s="511">
        <v>3.6093381944444443</v>
      </c>
      <c r="CJ220" s="511">
        <v>3.6093381944444443</v>
      </c>
      <c r="CK220" s="511">
        <v>3.6093381944444443</v>
      </c>
      <c r="CL220" s="511">
        <v>3.6093381944444443</v>
      </c>
      <c r="CM220" s="511">
        <v>3.6093381944444443</v>
      </c>
    </row>
    <row r="221" spans="1:94" x14ac:dyDescent="0.35">
      <c r="A221" s="510" t="s">
        <v>418</v>
      </c>
      <c r="B221" s="470">
        <v>4.8223825617283946</v>
      </c>
      <c r="C221" s="470">
        <v>4.8223825617283946</v>
      </c>
      <c r="D221" s="470">
        <v>4.8223825617283946</v>
      </c>
      <c r="E221" s="470">
        <v>4.8223825617283946</v>
      </c>
      <c r="F221" s="470">
        <v>4.8223825617283946</v>
      </c>
      <c r="G221" s="470">
        <v>4.8223825617283946</v>
      </c>
      <c r="H221" s="470">
        <v>4.8223825617283946</v>
      </c>
      <c r="I221" s="470">
        <v>4.8223825617283946</v>
      </c>
      <c r="J221" s="470">
        <v>3.7223825617283954</v>
      </c>
      <c r="K221" s="470">
        <v>3.7223825617283954</v>
      </c>
      <c r="L221" s="470">
        <v>3.7223825617283954</v>
      </c>
      <c r="M221" s="470">
        <v>3.7223825617283954</v>
      </c>
      <c r="N221" s="470">
        <v>3.7223825617283954</v>
      </c>
      <c r="O221" s="470">
        <v>3.7223825617283954</v>
      </c>
      <c r="P221" s="470">
        <v>3.7223825617283954</v>
      </c>
      <c r="Q221" s="470">
        <v>3.7223825617283954</v>
      </c>
      <c r="R221" s="470">
        <v>3.7223825617283954</v>
      </c>
      <c r="S221" s="470">
        <v>3.7223825617283954</v>
      </c>
      <c r="T221" s="470">
        <v>3.7223825617283954</v>
      </c>
      <c r="U221" s="470">
        <v>3.7223825617283954</v>
      </c>
      <c r="V221" s="470">
        <v>3.7223825617283954</v>
      </c>
      <c r="W221" s="470">
        <v>3.7223825617283954</v>
      </c>
      <c r="X221" s="470">
        <v>3.7223825617283954</v>
      </c>
      <c r="Y221" s="470">
        <v>3.7223825617283954</v>
      </c>
      <c r="Z221" s="470">
        <v>3.7223825617283954</v>
      </c>
      <c r="AA221" s="470">
        <v>3.7223825617283954</v>
      </c>
      <c r="AB221" s="470">
        <v>3.7223825617283954</v>
      </c>
      <c r="AC221" s="470">
        <v>3.7223825617283954</v>
      </c>
      <c r="AD221" s="470">
        <v>3.7223825617283954</v>
      </c>
      <c r="AE221" s="470">
        <v>3.7223825617283954</v>
      </c>
      <c r="AF221" s="470">
        <v>3.7223825617283954</v>
      </c>
      <c r="AG221" s="470">
        <v>3.7223825617283954</v>
      </c>
      <c r="AH221" s="470">
        <v>3.7223825617283954</v>
      </c>
      <c r="AI221" s="470">
        <v>3.7223825617283954</v>
      </c>
      <c r="AJ221" s="470">
        <v>3.7223825617283954</v>
      </c>
      <c r="AK221" s="470">
        <v>3.7223825617283954</v>
      </c>
      <c r="AL221" s="470">
        <v>3.7223825617283954</v>
      </c>
      <c r="AM221" s="470">
        <v>3.7223825617283954</v>
      </c>
      <c r="AN221" s="470">
        <v>3.7223825617283954</v>
      </c>
      <c r="AO221" s="470">
        <v>3.7223825617283954</v>
      </c>
      <c r="AP221" s="470">
        <v>3.7223825617283954</v>
      </c>
      <c r="AQ221" s="470">
        <v>3.7223825617283954</v>
      </c>
      <c r="AR221" s="470">
        <v>3.7223825617283954</v>
      </c>
      <c r="AS221" s="470">
        <v>3.7223825617283954</v>
      </c>
      <c r="AT221" s="470">
        <v>3.7223825617283954</v>
      </c>
      <c r="AU221" s="470">
        <v>3.7223825617283954</v>
      </c>
      <c r="AV221" s="470">
        <v>3.7223825617283954</v>
      </c>
      <c r="AW221" s="470">
        <v>3.7223825617283954</v>
      </c>
      <c r="AX221" s="470">
        <v>3.7223825617283954</v>
      </c>
      <c r="AY221" s="470">
        <v>3.7223825617283954</v>
      </c>
      <c r="AZ221" s="470">
        <v>3.7223825617283954</v>
      </c>
      <c r="BA221" s="470">
        <v>3.7223825617283954</v>
      </c>
      <c r="BB221" s="470">
        <v>3.7223825617283954</v>
      </c>
      <c r="BC221" s="470">
        <v>3.7223825617283954</v>
      </c>
      <c r="BD221" s="470">
        <v>3.7223825617283954</v>
      </c>
      <c r="BE221" s="470">
        <v>3.7223825617283954</v>
      </c>
      <c r="BF221" s="470">
        <v>3.7223825617283954</v>
      </c>
      <c r="BG221" s="470">
        <v>3.7223825617283954</v>
      </c>
      <c r="BH221" s="470">
        <v>3.7223825617283954</v>
      </c>
      <c r="BI221" s="470">
        <v>3.7223825617283954</v>
      </c>
      <c r="BJ221" s="470">
        <v>3.7223825617283954</v>
      </c>
      <c r="BK221" s="470">
        <v>3.7223825617283954</v>
      </c>
      <c r="BL221" s="470">
        <v>3.7223825617283954</v>
      </c>
      <c r="BM221" s="470">
        <v>3.7223825617283954</v>
      </c>
      <c r="BN221" s="470">
        <v>3.7223825617283954</v>
      </c>
      <c r="BO221" s="470">
        <v>3.7223825617283954</v>
      </c>
      <c r="BP221" s="470">
        <v>3.7223825617283954</v>
      </c>
      <c r="BQ221" s="470">
        <v>3.7223825617283954</v>
      </c>
      <c r="BR221" s="470">
        <v>3.7223825617283954</v>
      </c>
      <c r="BS221" s="470">
        <v>3.7223825617283954</v>
      </c>
      <c r="BT221" s="470">
        <v>3.7223825617283954</v>
      </c>
      <c r="BU221" s="470">
        <v>3.7223825617283954</v>
      </c>
      <c r="BV221" s="470">
        <v>3.7223825617283954</v>
      </c>
      <c r="BW221" s="470">
        <v>3.7223825617283954</v>
      </c>
      <c r="BX221" s="470">
        <v>3.7223825617283954</v>
      </c>
      <c r="BY221" s="470">
        <v>3.7223825617283954</v>
      </c>
      <c r="BZ221" s="470">
        <v>3.7223825617283954</v>
      </c>
      <c r="CA221" s="470">
        <v>3.7223825617283954</v>
      </c>
      <c r="CB221" s="470">
        <v>3.7223825617283954</v>
      </c>
      <c r="CC221" s="470">
        <v>3.7223825617283954</v>
      </c>
      <c r="CD221" s="470">
        <v>3.7223825617283954</v>
      </c>
      <c r="CE221" s="470">
        <v>3.7223825617283954</v>
      </c>
      <c r="CF221" s="470">
        <v>3.7223825617283954</v>
      </c>
      <c r="CG221" s="470">
        <v>3.7223825617283954</v>
      </c>
      <c r="CH221" s="470">
        <v>3.7223825617283954</v>
      </c>
      <c r="CI221" s="470">
        <v>3.7223825617283954</v>
      </c>
      <c r="CJ221" s="470">
        <v>3.7223825617283954</v>
      </c>
      <c r="CK221" s="470">
        <v>3.7223825617283954</v>
      </c>
      <c r="CL221" s="470">
        <v>3.7223825617283954</v>
      </c>
      <c r="CM221" s="470">
        <v>3.7223825617283954</v>
      </c>
      <c r="CN221" s="470">
        <v>3.7223825617283954</v>
      </c>
      <c r="CO221" s="470">
        <v>3.844049228395062</v>
      </c>
      <c r="CP221" s="470">
        <v>3.7223825617283954</v>
      </c>
    </row>
  </sheetData>
  <mergeCells count="4">
    <mergeCell ref="D40:E40"/>
    <mergeCell ref="F40:G40"/>
    <mergeCell ref="E150:F150"/>
    <mergeCell ref="G150:H150"/>
  </mergeCells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7B0C-E987-4AC4-8CA2-164A12A5F4D0}">
  <dimension ref="B1:K101"/>
  <sheetViews>
    <sheetView topLeftCell="A6" zoomScale="90" zoomScaleNormal="90" workbookViewId="0">
      <selection activeCell="N12" sqref="N12"/>
    </sheetView>
  </sheetViews>
  <sheetFormatPr baseColWidth="10" defaultRowHeight="14.5" x14ac:dyDescent="0.35"/>
  <cols>
    <col min="1" max="1" width="18.81640625" bestFit="1" customWidth="1"/>
    <col min="2" max="2" width="11.90625" bestFit="1" customWidth="1"/>
    <col min="3" max="3" width="11.36328125" customWidth="1"/>
    <col min="4" max="4" width="11.54296875" style="775" customWidth="1"/>
    <col min="5" max="5" width="11.54296875" customWidth="1"/>
    <col min="6" max="6" width="24.54296875" customWidth="1"/>
    <col min="8" max="8" width="5.08984375" customWidth="1"/>
    <col min="9" max="9" width="14.90625" customWidth="1"/>
  </cols>
  <sheetData>
    <row r="1" spans="2:11" ht="15" thickBot="1" x14ac:dyDescent="0.4">
      <c r="B1" s="783" t="s">
        <v>748</v>
      </c>
      <c r="C1" s="784" t="s">
        <v>747</v>
      </c>
      <c r="D1" s="785" t="s">
        <v>181</v>
      </c>
      <c r="F1" s="792" t="s">
        <v>749</v>
      </c>
      <c r="G1" s="793">
        <v>110</v>
      </c>
      <c r="I1" s="477"/>
      <c r="J1" s="308" t="s">
        <v>431</v>
      </c>
      <c r="K1" s="309" t="s">
        <v>418</v>
      </c>
    </row>
    <row r="2" spans="2:11" ht="19.25" customHeight="1" x14ac:dyDescent="0.35">
      <c r="B2" s="781" t="s">
        <v>743</v>
      </c>
      <c r="C2" s="782" t="s">
        <v>12</v>
      </c>
      <c r="D2" s="791">
        <v>106</v>
      </c>
      <c r="F2" s="794" t="s">
        <v>736</v>
      </c>
      <c r="G2" s="795">
        <v>100</v>
      </c>
      <c r="I2" s="777" t="s">
        <v>153</v>
      </c>
      <c r="J2" s="787">
        <v>11500</v>
      </c>
      <c r="K2" s="778">
        <v>6500</v>
      </c>
    </row>
    <row r="3" spans="2:11" x14ac:dyDescent="0.35">
      <c r="B3" s="777" t="s">
        <v>743</v>
      </c>
      <c r="C3" s="776" t="s">
        <v>738</v>
      </c>
      <c r="D3" s="778">
        <v>210</v>
      </c>
      <c r="F3" s="794" t="s">
        <v>750</v>
      </c>
      <c r="G3" s="795">
        <v>50</v>
      </c>
      <c r="I3" s="297" t="s">
        <v>42</v>
      </c>
      <c r="J3" s="787">
        <v>9000</v>
      </c>
      <c r="K3" s="778">
        <v>5000</v>
      </c>
    </row>
    <row r="4" spans="2:11" x14ac:dyDescent="0.35">
      <c r="B4" s="777" t="s">
        <v>743</v>
      </c>
      <c r="C4" s="776" t="s">
        <v>11</v>
      </c>
      <c r="D4" s="778">
        <v>71</v>
      </c>
      <c r="F4" s="794" t="s">
        <v>751</v>
      </c>
      <c r="G4" s="795">
        <v>50</v>
      </c>
      <c r="I4" s="297" t="s">
        <v>277</v>
      </c>
      <c r="J4" s="787">
        <v>6000</v>
      </c>
      <c r="K4" s="778">
        <v>7100</v>
      </c>
    </row>
    <row r="5" spans="2:11" x14ac:dyDescent="0.35">
      <c r="B5" s="777" t="s">
        <v>743</v>
      </c>
      <c r="C5" s="776" t="s">
        <v>739</v>
      </c>
      <c r="D5" s="778">
        <v>110</v>
      </c>
      <c r="F5" s="796" t="s">
        <v>752</v>
      </c>
      <c r="G5" s="795">
        <v>100</v>
      </c>
      <c r="I5" s="777" t="s">
        <v>11</v>
      </c>
      <c r="J5" s="787">
        <v>71</v>
      </c>
      <c r="K5" s="778">
        <v>100</v>
      </c>
    </row>
    <row r="6" spans="2:11" x14ac:dyDescent="0.35">
      <c r="B6" s="777" t="s">
        <v>743</v>
      </c>
      <c r="C6" s="776" t="s">
        <v>783</v>
      </c>
      <c r="D6" s="778">
        <v>167</v>
      </c>
      <c r="F6" s="297" t="s">
        <v>753</v>
      </c>
      <c r="G6" s="795">
        <v>100</v>
      </c>
      <c r="I6" s="297" t="s">
        <v>767</v>
      </c>
      <c r="J6" s="787">
        <v>210</v>
      </c>
      <c r="K6" s="778">
        <v>110</v>
      </c>
    </row>
    <row r="7" spans="2:11" x14ac:dyDescent="0.35">
      <c r="B7" s="1174" t="s">
        <v>512</v>
      </c>
      <c r="C7" s="776" t="s">
        <v>698</v>
      </c>
      <c r="D7" s="778">
        <v>200</v>
      </c>
      <c r="F7" s="297" t="s">
        <v>754</v>
      </c>
      <c r="G7" s="795">
        <v>47</v>
      </c>
      <c r="I7" s="297" t="s">
        <v>698</v>
      </c>
      <c r="J7" s="787">
        <v>200</v>
      </c>
      <c r="K7" s="778">
        <v>100</v>
      </c>
    </row>
    <row r="8" spans="2:11" x14ac:dyDescent="0.35">
      <c r="B8" s="1174"/>
      <c r="C8" s="776" t="s">
        <v>726</v>
      </c>
      <c r="D8" s="778">
        <v>115</v>
      </c>
      <c r="F8" s="794" t="s">
        <v>755</v>
      </c>
      <c r="G8" s="797">
        <v>100</v>
      </c>
      <c r="I8" s="297" t="s">
        <v>726</v>
      </c>
      <c r="J8" s="787">
        <v>115</v>
      </c>
      <c r="K8" s="778">
        <v>47</v>
      </c>
    </row>
    <row r="9" spans="2:11" x14ac:dyDescent="0.35">
      <c r="B9" s="777" t="s">
        <v>743</v>
      </c>
      <c r="C9" s="776" t="s">
        <v>512</v>
      </c>
      <c r="D9" s="778">
        <v>500</v>
      </c>
      <c r="F9" s="796" t="s">
        <v>756</v>
      </c>
      <c r="G9" s="795">
        <v>440</v>
      </c>
      <c r="I9" s="297" t="s">
        <v>21</v>
      </c>
      <c r="J9" s="787">
        <v>167</v>
      </c>
      <c r="K9" s="778">
        <v>100</v>
      </c>
    </row>
    <row r="10" spans="2:11" ht="22.75" customHeight="1" x14ac:dyDescent="0.35">
      <c r="B10" s="1174" t="s">
        <v>408</v>
      </c>
      <c r="C10" s="776" t="s">
        <v>742</v>
      </c>
      <c r="D10" s="778">
        <v>100</v>
      </c>
      <c r="F10" s="796" t="s">
        <v>757</v>
      </c>
      <c r="G10" s="795">
        <v>100</v>
      </c>
      <c r="I10" s="297" t="s">
        <v>770</v>
      </c>
      <c r="J10" s="787">
        <v>100</v>
      </c>
      <c r="K10" s="778">
        <v>100</v>
      </c>
    </row>
    <row r="11" spans="2:11" x14ac:dyDescent="0.35">
      <c r="B11" s="1174"/>
      <c r="C11" s="776" t="s">
        <v>46</v>
      </c>
      <c r="D11" s="778">
        <v>5000</v>
      </c>
      <c r="F11" s="798" t="s">
        <v>758</v>
      </c>
      <c r="G11" s="795">
        <v>100</v>
      </c>
      <c r="I11" s="297" t="s">
        <v>769</v>
      </c>
      <c r="J11" s="787">
        <v>106</v>
      </c>
      <c r="K11" s="778"/>
    </row>
    <row r="12" spans="2:11" x14ac:dyDescent="0.35">
      <c r="B12" s="1174"/>
      <c r="C12" s="776" t="s">
        <v>42</v>
      </c>
      <c r="D12" s="778">
        <v>9000</v>
      </c>
      <c r="E12" t="s">
        <v>746</v>
      </c>
      <c r="F12" s="796" t="s">
        <v>759</v>
      </c>
      <c r="G12" s="795">
        <v>1000</v>
      </c>
      <c r="I12" s="297" t="s">
        <v>768</v>
      </c>
      <c r="J12" s="787">
        <v>22</v>
      </c>
      <c r="K12" s="305"/>
    </row>
    <row r="13" spans="2:11" x14ac:dyDescent="0.35">
      <c r="B13" s="777" t="s">
        <v>743</v>
      </c>
      <c r="C13" s="776" t="s">
        <v>408</v>
      </c>
      <c r="D13" s="778">
        <v>735</v>
      </c>
      <c r="F13" s="297" t="s">
        <v>760</v>
      </c>
      <c r="G13" s="795">
        <v>215</v>
      </c>
      <c r="I13" s="297" t="s">
        <v>46</v>
      </c>
      <c r="J13" s="787">
        <v>5000</v>
      </c>
      <c r="K13" s="778"/>
    </row>
    <row r="14" spans="2:11" ht="24" x14ac:dyDescent="0.35">
      <c r="B14" s="1174" t="s">
        <v>741</v>
      </c>
      <c r="C14" s="776" t="s">
        <v>740</v>
      </c>
      <c r="D14" s="778">
        <v>22</v>
      </c>
      <c r="F14" s="796" t="s">
        <v>761</v>
      </c>
      <c r="G14" s="795">
        <v>100</v>
      </c>
      <c r="I14" s="297" t="s">
        <v>407</v>
      </c>
      <c r="J14" s="787">
        <v>800</v>
      </c>
      <c r="K14" s="778"/>
    </row>
    <row r="15" spans="2:11" x14ac:dyDescent="0.35">
      <c r="B15" s="1174"/>
      <c r="C15" s="776" t="s">
        <v>277</v>
      </c>
      <c r="D15" s="778">
        <v>6000</v>
      </c>
      <c r="E15" t="s">
        <v>745</v>
      </c>
      <c r="F15" s="799" t="s">
        <v>762</v>
      </c>
      <c r="G15" s="800">
        <v>27</v>
      </c>
      <c r="I15" s="297" t="s">
        <v>13</v>
      </c>
      <c r="J15" s="787">
        <v>889</v>
      </c>
      <c r="K15" s="778"/>
    </row>
    <row r="16" spans="2:11" x14ac:dyDescent="0.35">
      <c r="B16" s="1174"/>
      <c r="C16" s="776" t="s">
        <v>407</v>
      </c>
      <c r="D16" s="778">
        <v>800</v>
      </c>
      <c r="F16" s="794" t="s">
        <v>763</v>
      </c>
      <c r="G16" s="795">
        <v>7100</v>
      </c>
      <c r="I16" s="297" t="s">
        <v>368</v>
      </c>
      <c r="J16" s="787">
        <v>735</v>
      </c>
      <c r="K16" s="778"/>
    </row>
    <row r="17" spans="2:11" ht="15" thickBot="1" x14ac:dyDescent="0.4">
      <c r="B17" s="779" t="s">
        <v>743</v>
      </c>
      <c r="C17" s="780" t="s">
        <v>741</v>
      </c>
      <c r="D17" s="788">
        <v>889</v>
      </c>
      <c r="F17" s="796" t="s">
        <v>764</v>
      </c>
      <c r="G17" s="795">
        <v>200</v>
      </c>
      <c r="I17" s="297" t="s">
        <v>15</v>
      </c>
      <c r="J17" s="787">
        <v>500</v>
      </c>
      <c r="K17" s="778"/>
    </row>
    <row r="18" spans="2:11" ht="16" thickBot="1" x14ac:dyDescent="0.4">
      <c r="B18" s="1175" t="s">
        <v>744</v>
      </c>
      <c r="C18" s="1176"/>
      <c r="D18" s="786">
        <f>SUM(D2:D17)</f>
        <v>24025</v>
      </c>
      <c r="F18" s="796" t="s">
        <v>765</v>
      </c>
      <c r="G18" s="795">
        <v>5</v>
      </c>
      <c r="I18" s="297" t="s">
        <v>771</v>
      </c>
      <c r="J18" s="787">
        <v>110</v>
      </c>
      <c r="K18" s="778"/>
    </row>
    <row r="19" spans="2:11" x14ac:dyDescent="0.35">
      <c r="F19" s="796" t="s">
        <v>766</v>
      </c>
      <c r="G19" s="795">
        <v>100</v>
      </c>
      <c r="I19" s="297" t="s">
        <v>405</v>
      </c>
      <c r="J19" s="787"/>
      <c r="K19" s="778">
        <v>1000</v>
      </c>
    </row>
    <row r="20" spans="2:11" ht="15" thickBot="1" x14ac:dyDescent="0.4">
      <c r="F20" s="801" t="s">
        <v>42</v>
      </c>
      <c r="G20" s="802">
        <v>5000</v>
      </c>
      <c r="I20" s="297" t="s">
        <v>406</v>
      </c>
      <c r="J20" s="787"/>
      <c r="K20" s="778">
        <v>100</v>
      </c>
    </row>
    <row r="21" spans="2:11" x14ac:dyDescent="0.35">
      <c r="G21">
        <f>SUM(G1:G20)</f>
        <v>15044</v>
      </c>
      <c r="I21" s="297" t="s">
        <v>772</v>
      </c>
      <c r="J21" s="787"/>
      <c r="K21" s="778">
        <v>440</v>
      </c>
    </row>
    <row r="22" spans="2:11" x14ac:dyDescent="0.35">
      <c r="I22" s="297" t="s">
        <v>773</v>
      </c>
      <c r="J22" s="787"/>
      <c r="K22" s="778">
        <v>100</v>
      </c>
    </row>
    <row r="23" spans="2:11" x14ac:dyDescent="0.35">
      <c r="I23" s="297" t="s">
        <v>774</v>
      </c>
      <c r="J23" s="298"/>
      <c r="K23" s="778">
        <v>100</v>
      </c>
    </row>
    <row r="24" spans="2:11" x14ac:dyDescent="0.35">
      <c r="I24" s="297" t="s">
        <v>775</v>
      </c>
      <c r="J24" s="298"/>
      <c r="K24" s="778">
        <v>215</v>
      </c>
    </row>
    <row r="25" spans="2:11" x14ac:dyDescent="0.35">
      <c r="I25" s="297" t="s">
        <v>776</v>
      </c>
      <c r="J25" s="298"/>
      <c r="K25" s="778">
        <v>100</v>
      </c>
    </row>
    <row r="26" spans="2:11" x14ac:dyDescent="0.35">
      <c r="I26" s="297" t="s">
        <v>777</v>
      </c>
      <c r="J26" s="298"/>
      <c r="K26" s="778">
        <v>100</v>
      </c>
    </row>
    <row r="27" spans="2:11" x14ac:dyDescent="0.35">
      <c r="I27" s="297" t="s">
        <v>778</v>
      </c>
      <c r="J27" s="298"/>
      <c r="K27" s="778">
        <v>27</v>
      </c>
    </row>
    <row r="28" spans="2:11" x14ac:dyDescent="0.35">
      <c r="I28" s="297" t="s">
        <v>779</v>
      </c>
      <c r="J28" s="298"/>
      <c r="K28" s="778">
        <v>200</v>
      </c>
    </row>
    <row r="29" spans="2:11" x14ac:dyDescent="0.35">
      <c r="I29" s="297" t="s">
        <v>780</v>
      </c>
      <c r="J29" s="298"/>
      <c r="K29" s="778">
        <v>50</v>
      </c>
    </row>
    <row r="30" spans="2:11" ht="15" thickBot="1" x14ac:dyDescent="0.4">
      <c r="I30" s="310" t="s">
        <v>781</v>
      </c>
      <c r="J30" s="311"/>
      <c r="K30" s="788">
        <v>50</v>
      </c>
    </row>
    <row r="31" spans="2:11" x14ac:dyDescent="0.35">
      <c r="I31" s="790" t="s">
        <v>782</v>
      </c>
      <c r="J31" s="789">
        <f>SUM(J2:J30)</f>
        <v>35525</v>
      </c>
      <c r="K31" s="789">
        <f>SUM(K2:K30)</f>
        <v>21639</v>
      </c>
    </row>
    <row r="97" spans="2:5" ht="15" thickBot="1" x14ac:dyDescent="0.4"/>
    <row r="98" spans="2:5" ht="58.5" thickBot="1" x14ac:dyDescent="0.4">
      <c r="B98" s="803" t="s">
        <v>748</v>
      </c>
      <c r="C98" s="804" t="s">
        <v>747</v>
      </c>
      <c r="D98" s="805" t="s">
        <v>786</v>
      </c>
      <c r="E98" s="805" t="s">
        <v>785</v>
      </c>
    </row>
    <row r="99" spans="2:5" ht="29" x14ac:dyDescent="0.35">
      <c r="B99" s="806" t="s">
        <v>743</v>
      </c>
      <c r="C99" s="807" t="s">
        <v>783</v>
      </c>
      <c r="D99" s="808">
        <v>167</v>
      </c>
      <c r="E99" s="808" t="s">
        <v>784</v>
      </c>
    </row>
    <row r="100" spans="2:5" x14ac:dyDescent="0.35">
      <c r="B100" s="1177" t="s">
        <v>512</v>
      </c>
      <c r="C100" s="807" t="s">
        <v>698</v>
      </c>
      <c r="D100" s="808">
        <v>200</v>
      </c>
      <c r="E100" s="808">
        <v>300</v>
      </c>
    </row>
    <row r="101" spans="2:5" x14ac:dyDescent="0.35">
      <c r="B101" s="1177"/>
      <c r="C101" s="807" t="s">
        <v>726</v>
      </c>
      <c r="D101" s="808">
        <v>115</v>
      </c>
      <c r="E101" s="808">
        <v>680</v>
      </c>
    </row>
  </sheetData>
  <mergeCells count="5">
    <mergeCell ref="B7:B8"/>
    <mergeCell ref="B10:B12"/>
    <mergeCell ref="B14:B16"/>
    <mergeCell ref="B18:C18"/>
    <mergeCell ref="B100:B101"/>
  </mergeCells>
  <phoneticPr fontId="29" type="noConversion"/>
  <pageMargins left="0.7" right="0.7" top="0.75" bottom="0.75" header="0.3" footer="0.3"/>
  <pageSetup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4F21-8FFE-410F-907F-F63DA017F809}">
  <sheetPr>
    <tabColor rgb="FFFF9900"/>
  </sheetPr>
  <dimension ref="A1:EB378"/>
  <sheetViews>
    <sheetView topLeftCell="B1" zoomScale="85" zoomScaleNormal="85" workbookViewId="0">
      <selection activeCell="E25" sqref="E25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3" width="5.54296875" style="43" customWidth="1"/>
    <col min="24" max="24" width="10.08984375" style="43" customWidth="1"/>
    <col min="25" max="25" width="8.453125" style="43" customWidth="1" outlineLevel="1"/>
    <col min="26" max="33" width="6.453125" style="43" customWidth="1" outlineLevel="1"/>
    <col min="34" max="36" width="13.6328125" style="43" customWidth="1" outlineLevel="1"/>
    <col min="37" max="43" width="6.4531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17.90625" style="43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" x14ac:dyDescent="0.3">
      <c r="E2" s="1126" t="s">
        <v>191</v>
      </c>
      <c r="F2" s="1127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124" t="s">
        <v>192</v>
      </c>
      <c r="F3" s="1125"/>
      <c r="G3" s="1125"/>
      <c r="H3" s="1125"/>
      <c r="I3" s="1125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195</v>
      </c>
      <c r="C5" s="133">
        <v>60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195</v>
      </c>
      <c r="C6" s="135">
        <v>60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>
        <v>10</v>
      </c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0.2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>
        <v>1.2</v>
      </c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3" x14ac:dyDescent="0.25"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f>Customer!E30</f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3:104" ht="14" customHeight="1" x14ac:dyDescent="0.25">
      <c r="D17" s="409" t="s">
        <v>466</v>
      </c>
      <c r="E17" s="426">
        <v>2</v>
      </c>
      <c r="F17" s="426">
        <f>E17</f>
        <v>2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3:104" ht="14" customHeight="1" x14ac:dyDescent="0.25">
      <c r="D18" s="409" t="s">
        <v>660</v>
      </c>
      <c r="E18" s="43">
        <v>2000</v>
      </c>
      <c r="F18" s="43">
        <v>2000</v>
      </c>
      <c r="G18" s="43">
        <v>2000</v>
      </c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3:104" ht="13" x14ac:dyDescent="0.25">
      <c r="D19" s="409" t="s">
        <v>467</v>
      </c>
      <c r="E19" s="149"/>
      <c r="F19" s="149">
        <v>0</v>
      </c>
      <c r="G19" s="149">
        <f>Customer!E38</f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3:104" ht="14" customHeight="1" x14ac:dyDescent="0.25">
      <c r="D20" s="139" t="s">
        <v>449</v>
      </c>
      <c r="E20" s="121">
        <v>0</v>
      </c>
      <c r="F20" s="121">
        <f t="shared" ref="F20:U22" si="0">E20</f>
        <v>0</v>
      </c>
      <c r="G20" s="121">
        <f t="shared" si="0"/>
        <v>0</v>
      </c>
      <c r="H20" s="121">
        <f t="shared" si="0"/>
        <v>0</v>
      </c>
      <c r="I20" s="121">
        <f t="shared" si="0"/>
        <v>0</v>
      </c>
      <c r="J20" s="121">
        <f>I20</f>
        <v>0</v>
      </c>
      <c r="K20" s="121">
        <f t="shared" si="0"/>
        <v>0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3:104" ht="14" customHeight="1" x14ac:dyDescent="0.25">
      <c r="C21" s="43">
        <v>0.25</v>
      </c>
      <c r="D21" s="409" t="s">
        <v>209</v>
      </c>
      <c r="E21" s="121">
        <v>0</v>
      </c>
      <c r="F21" s="121">
        <f>E21</f>
        <v>0</v>
      </c>
      <c r="G21" s="121">
        <f t="shared" si="0"/>
        <v>0</v>
      </c>
      <c r="H21" s="121">
        <f t="shared" si="0"/>
        <v>0</v>
      </c>
      <c r="I21" s="121">
        <f t="shared" si="0"/>
        <v>0</v>
      </c>
      <c r="J21" s="121">
        <f t="shared" si="0"/>
        <v>0</v>
      </c>
      <c r="K21" s="121">
        <f t="shared" si="0"/>
        <v>0</v>
      </c>
      <c r="L21" s="121">
        <f t="shared" si="0"/>
        <v>0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3:104" ht="13" x14ac:dyDescent="0.25">
      <c r="C22" s="51"/>
      <c r="D22" s="409" t="s">
        <v>445</v>
      </c>
      <c r="F22" s="43">
        <f>E22</f>
        <v>0</v>
      </c>
      <c r="G22" s="43">
        <f>F22</f>
        <v>0</v>
      </c>
      <c r="H22" s="43">
        <f t="shared" si="0"/>
        <v>0</v>
      </c>
      <c r="I22" s="43">
        <f t="shared" si="0"/>
        <v>0</v>
      </c>
      <c r="J22" s="43">
        <f>I22</f>
        <v>0</v>
      </c>
      <c r="K22" s="43">
        <f t="shared" si="0"/>
        <v>0</v>
      </c>
      <c r="L22" s="43">
        <f t="shared" si="0"/>
        <v>0</v>
      </c>
      <c r="M22" s="43">
        <f t="shared" si="0"/>
        <v>0</v>
      </c>
      <c r="N22" s="43">
        <f t="shared" si="0"/>
        <v>0</v>
      </c>
      <c r="O22" s="43">
        <f t="shared" si="0"/>
        <v>0</v>
      </c>
      <c r="P22" s="43">
        <f t="shared" si="0"/>
        <v>0</v>
      </c>
      <c r="Q22" s="43">
        <f t="shared" si="0"/>
        <v>0</v>
      </c>
      <c r="R22" s="43">
        <f t="shared" si="0"/>
        <v>0</v>
      </c>
      <c r="S22" s="43">
        <f t="shared" si="0"/>
        <v>0</v>
      </c>
      <c r="T22" s="43">
        <f t="shared" si="0"/>
        <v>0</v>
      </c>
      <c r="U22" s="43">
        <f t="shared" si="0"/>
        <v>0</v>
      </c>
      <c r="V22" s="43">
        <f t="shared" ref="V22:AK23" si="1">U22</f>
        <v>0</v>
      </c>
      <c r="W22" s="43">
        <f t="shared" si="1"/>
        <v>0</v>
      </c>
      <c r="X22" s="43">
        <f t="shared" si="1"/>
        <v>0</v>
      </c>
      <c r="Y22" s="43">
        <f t="shared" si="1"/>
        <v>0</v>
      </c>
      <c r="Z22" s="43">
        <f t="shared" si="1"/>
        <v>0</v>
      </c>
      <c r="AA22" s="43">
        <f t="shared" si="1"/>
        <v>0</v>
      </c>
      <c r="AB22" s="43">
        <f t="shared" si="1"/>
        <v>0</v>
      </c>
      <c r="AC22" s="43">
        <f t="shared" si="1"/>
        <v>0</v>
      </c>
      <c r="AD22" s="43">
        <f t="shared" si="1"/>
        <v>0</v>
      </c>
      <c r="AE22" s="43">
        <f t="shared" si="1"/>
        <v>0</v>
      </c>
      <c r="AF22" s="43">
        <f t="shared" si="1"/>
        <v>0</v>
      </c>
      <c r="AG22" s="43">
        <f t="shared" si="1"/>
        <v>0</v>
      </c>
      <c r="AH22" s="43">
        <f t="shared" si="1"/>
        <v>0</v>
      </c>
      <c r="AI22" s="43">
        <f t="shared" si="1"/>
        <v>0</v>
      </c>
      <c r="AJ22" s="43">
        <f t="shared" si="1"/>
        <v>0</v>
      </c>
      <c r="AK22" s="43">
        <f t="shared" si="1"/>
        <v>0</v>
      </c>
      <c r="AL22" s="43">
        <f t="shared" ref="AL22:AR23" si="2">AK22</f>
        <v>0</v>
      </c>
      <c r="AM22" s="43">
        <f t="shared" si="2"/>
        <v>0</v>
      </c>
      <c r="AN22" s="43">
        <f t="shared" si="2"/>
        <v>0</v>
      </c>
      <c r="AO22" s="43">
        <f t="shared" si="2"/>
        <v>0</v>
      </c>
      <c r="AP22" s="43">
        <f t="shared" si="2"/>
        <v>0</v>
      </c>
      <c r="AQ22" s="43">
        <f t="shared" si="2"/>
        <v>0</v>
      </c>
      <c r="AR22" s="43">
        <f t="shared" si="2"/>
        <v>0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3:104" ht="15.65" customHeight="1" x14ac:dyDescent="0.25">
      <c r="C23" s="51"/>
      <c r="D23" s="409" t="s">
        <v>446</v>
      </c>
      <c r="F23" s="43">
        <f t="shared" ref="F23:U23" si="3">E23</f>
        <v>0</v>
      </c>
      <c r="G23" s="43">
        <f t="shared" si="3"/>
        <v>0</v>
      </c>
      <c r="H23" s="43">
        <f t="shared" si="3"/>
        <v>0</v>
      </c>
      <c r="I23" s="43">
        <f t="shared" si="3"/>
        <v>0</v>
      </c>
      <c r="J23" s="43">
        <f>I23</f>
        <v>0</v>
      </c>
      <c r="K23" s="43">
        <f t="shared" si="3"/>
        <v>0</v>
      </c>
      <c r="L23" s="43">
        <f t="shared" si="3"/>
        <v>0</v>
      </c>
      <c r="M23" s="43">
        <f t="shared" si="3"/>
        <v>0</v>
      </c>
      <c r="N23" s="43">
        <f t="shared" si="3"/>
        <v>0</v>
      </c>
      <c r="O23" s="43">
        <f t="shared" si="3"/>
        <v>0</v>
      </c>
      <c r="P23" s="43">
        <f t="shared" si="3"/>
        <v>0</v>
      </c>
      <c r="Q23" s="43">
        <f t="shared" si="3"/>
        <v>0</v>
      </c>
      <c r="R23" s="43">
        <f t="shared" si="3"/>
        <v>0</v>
      </c>
      <c r="S23" s="43">
        <f t="shared" si="3"/>
        <v>0</v>
      </c>
      <c r="T23" s="43">
        <f t="shared" si="3"/>
        <v>0</v>
      </c>
      <c r="U23" s="43">
        <f t="shared" si="3"/>
        <v>0</v>
      </c>
      <c r="V23" s="43">
        <f t="shared" si="1"/>
        <v>0</v>
      </c>
      <c r="W23" s="43">
        <f t="shared" si="1"/>
        <v>0</v>
      </c>
      <c r="X23" s="43">
        <f t="shared" si="1"/>
        <v>0</v>
      </c>
      <c r="Y23" s="43">
        <f t="shared" si="1"/>
        <v>0</v>
      </c>
      <c r="Z23" s="43">
        <f t="shared" si="1"/>
        <v>0</v>
      </c>
      <c r="AA23" s="43">
        <f t="shared" si="1"/>
        <v>0</v>
      </c>
      <c r="AB23" s="43">
        <f t="shared" si="1"/>
        <v>0</v>
      </c>
      <c r="AC23" s="43">
        <f t="shared" si="1"/>
        <v>0</v>
      </c>
      <c r="AD23" s="43">
        <f t="shared" si="1"/>
        <v>0</v>
      </c>
      <c r="AE23" s="43">
        <f t="shared" si="1"/>
        <v>0</v>
      </c>
      <c r="AF23" s="43">
        <f t="shared" si="1"/>
        <v>0</v>
      </c>
      <c r="AG23" s="43">
        <f t="shared" si="1"/>
        <v>0</v>
      </c>
      <c r="AH23" s="43">
        <f t="shared" si="1"/>
        <v>0</v>
      </c>
      <c r="AI23" s="43">
        <f t="shared" si="1"/>
        <v>0</v>
      </c>
      <c r="AJ23" s="43">
        <f t="shared" si="1"/>
        <v>0</v>
      </c>
      <c r="AK23" s="43">
        <f t="shared" si="1"/>
        <v>0</v>
      </c>
      <c r="AL23" s="43">
        <f t="shared" si="2"/>
        <v>0</v>
      </c>
      <c r="AM23" s="43">
        <f t="shared" si="2"/>
        <v>0</v>
      </c>
      <c r="AN23" s="43">
        <f t="shared" si="2"/>
        <v>0</v>
      </c>
      <c r="AO23" s="43">
        <f t="shared" si="2"/>
        <v>0</v>
      </c>
      <c r="AP23" s="43">
        <f t="shared" si="2"/>
        <v>0</v>
      </c>
      <c r="AQ23" s="43">
        <f t="shared" si="2"/>
        <v>0</v>
      </c>
      <c r="AR23" s="43">
        <f t="shared" si="2"/>
        <v>0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3:104" ht="14" customHeight="1" x14ac:dyDescent="0.25">
      <c r="D24" s="409" t="s">
        <v>447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3:104" ht="14" customHeight="1" x14ac:dyDescent="0.3">
      <c r="C25" s="43">
        <v>1.1200000000000001</v>
      </c>
      <c r="D25" s="636" t="s">
        <v>135</v>
      </c>
      <c r="E25" s="635">
        <v>220</v>
      </c>
      <c r="F25" s="121">
        <f>E25</f>
        <v>220</v>
      </c>
      <c r="G25" s="121">
        <f t="shared" ref="G25:BR25" si="4">F25</f>
        <v>220</v>
      </c>
      <c r="H25" s="121">
        <f t="shared" si="4"/>
        <v>220</v>
      </c>
      <c r="I25" s="121">
        <f t="shared" si="4"/>
        <v>220</v>
      </c>
      <c r="J25" s="121">
        <f t="shared" si="4"/>
        <v>220</v>
      </c>
      <c r="K25" s="121">
        <f t="shared" si="4"/>
        <v>220</v>
      </c>
      <c r="L25" s="121">
        <f t="shared" si="4"/>
        <v>220</v>
      </c>
      <c r="M25" s="121">
        <f t="shared" si="4"/>
        <v>220</v>
      </c>
      <c r="N25" s="121">
        <f t="shared" si="4"/>
        <v>220</v>
      </c>
      <c r="O25" s="121">
        <f t="shared" si="4"/>
        <v>220</v>
      </c>
      <c r="P25" s="121">
        <f t="shared" si="4"/>
        <v>220</v>
      </c>
      <c r="Q25" s="121">
        <f t="shared" si="4"/>
        <v>220</v>
      </c>
      <c r="R25" s="121">
        <f t="shared" si="4"/>
        <v>220</v>
      </c>
      <c r="S25" s="121">
        <f t="shared" si="4"/>
        <v>220</v>
      </c>
      <c r="T25" s="121">
        <f t="shared" si="4"/>
        <v>220</v>
      </c>
      <c r="U25" s="121">
        <f t="shared" si="4"/>
        <v>220</v>
      </c>
      <c r="V25" s="121">
        <f t="shared" si="4"/>
        <v>220</v>
      </c>
      <c r="W25" s="121">
        <f t="shared" si="4"/>
        <v>220</v>
      </c>
      <c r="X25" s="121">
        <f t="shared" si="4"/>
        <v>220</v>
      </c>
      <c r="Y25" s="121">
        <f t="shared" si="4"/>
        <v>220</v>
      </c>
      <c r="Z25" s="121">
        <f t="shared" si="4"/>
        <v>220</v>
      </c>
      <c r="AA25" s="121">
        <f t="shared" si="4"/>
        <v>220</v>
      </c>
      <c r="AB25" s="121">
        <f t="shared" si="4"/>
        <v>220</v>
      </c>
      <c r="AC25" s="121">
        <f t="shared" si="4"/>
        <v>220</v>
      </c>
      <c r="AD25" s="121">
        <f t="shared" si="4"/>
        <v>220</v>
      </c>
      <c r="AE25" s="121">
        <f t="shared" si="4"/>
        <v>220</v>
      </c>
      <c r="AF25" s="121">
        <f t="shared" si="4"/>
        <v>220</v>
      </c>
      <c r="AG25" s="121">
        <f t="shared" si="4"/>
        <v>220</v>
      </c>
      <c r="AH25" s="121">
        <f t="shared" si="4"/>
        <v>220</v>
      </c>
      <c r="AI25" s="121">
        <f t="shared" si="4"/>
        <v>220</v>
      </c>
      <c r="AJ25" s="121">
        <f t="shared" si="4"/>
        <v>220</v>
      </c>
      <c r="AK25" s="121">
        <f t="shared" si="4"/>
        <v>220</v>
      </c>
      <c r="AL25" s="121">
        <f t="shared" si="4"/>
        <v>220</v>
      </c>
      <c r="AM25" s="121">
        <f t="shared" si="4"/>
        <v>220</v>
      </c>
      <c r="AN25" s="121">
        <f t="shared" si="4"/>
        <v>220</v>
      </c>
      <c r="AO25" s="121">
        <f t="shared" si="4"/>
        <v>220</v>
      </c>
      <c r="AP25" s="121">
        <f t="shared" si="4"/>
        <v>220</v>
      </c>
      <c r="AQ25" s="121">
        <f t="shared" si="4"/>
        <v>220</v>
      </c>
      <c r="AR25" s="121">
        <f t="shared" si="4"/>
        <v>220</v>
      </c>
      <c r="AS25" s="121">
        <f t="shared" si="4"/>
        <v>220</v>
      </c>
      <c r="AT25" s="121">
        <f t="shared" si="4"/>
        <v>220</v>
      </c>
      <c r="AU25" s="121">
        <f t="shared" si="4"/>
        <v>220</v>
      </c>
      <c r="AV25" s="121">
        <f t="shared" si="4"/>
        <v>220</v>
      </c>
      <c r="AW25" s="121">
        <f t="shared" si="4"/>
        <v>220</v>
      </c>
      <c r="AX25" s="121">
        <f t="shared" si="4"/>
        <v>220</v>
      </c>
      <c r="AY25" s="121">
        <f t="shared" si="4"/>
        <v>220</v>
      </c>
      <c r="AZ25" s="121">
        <f t="shared" si="4"/>
        <v>220</v>
      </c>
      <c r="BA25" s="121">
        <f t="shared" si="4"/>
        <v>220</v>
      </c>
      <c r="BB25" s="121">
        <f t="shared" si="4"/>
        <v>220</v>
      </c>
      <c r="BC25" s="121">
        <f t="shared" si="4"/>
        <v>220</v>
      </c>
      <c r="BD25" s="121">
        <f t="shared" si="4"/>
        <v>220</v>
      </c>
      <c r="BE25" s="121">
        <f t="shared" si="4"/>
        <v>220</v>
      </c>
      <c r="BF25" s="121">
        <f t="shared" si="4"/>
        <v>220</v>
      </c>
      <c r="BG25" s="121">
        <f t="shared" si="4"/>
        <v>220</v>
      </c>
      <c r="BH25" s="121">
        <f t="shared" si="4"/>
        <v>220</v>
      </c>
      <c r="BI25" s="121">
        <f t="shared" si="4"/>
        <v>220</v>
      </c>
      <c r="BJ25" s="121">
        <f t="shared" si="4"/>
        <v>220</v>
      </c>
      <c r="BK25" s="121">
        <f t="shared" si="4"/>
        <v>220</v>
      </c>
      <c r="BL25" s="121">
        <f t="shared" si="4"/>
        <v>220</v>
      </c>
      <c r="BM25" s="121">
        <f t="shared" si="4"/>
        <v>220</v>
      </c>
      <c r="BN25" s="121">
        <f t="shared" si="4"/>
        <v>220</v>
      </c>
      <c r="BO25" s="121">
        <f t="shared" si="4"/>
        <v>220</v>
      </c>
      <c r="BP25" s="121">
        <f t="shared" si="4"/>
        <v>220</v>
      </c>
      <c r="BQ25" s="121">
        <f t="shared" si="4"/>
        <v>220</v>
      </c>
      <c r="BR25" s="121">
        <f t="shared" si="4"/>
        <v>220</v>
      </c>
      <c r="BS25" s="121">
        <f t="shared" ref="BS25:CZ25" si="5">BR25</f>
        <v>220</v>
      </c>
      <c r="BT25" s="121">
        <f t="shared" si="5"/>
        <v>220</v>
      </c>
      <c r="BU25" s="121">
        <f t="shared" si="5"/>
        <v>220</v>
      </c>
      <c r="BV25" s="121">
        <f t="shared" si="5"/>
        <v>220</v>
      </c>
      <c r="BW25" s="121">
        <f t="shared" si="5"/>
        <v>220</v>
      </c>
      <c r="BX25" s="121">
        <f t="shared" si="5"/>
        <v>220</v>
      </c>
      <c r="BY25" s="121">
        <f t="shared" si="5"/>
        <v>220</v>
      </c>
      <c r="BZ25" s="121">
        <f t="shared" si="5"/>
        <v>220</v>
      </c>
      <c r="CA25" s="121">
        <f t="shared" si="5"/>
        <v>220</v>
      </c>
      <c r="CB25" s="121">
        <f t="shared" si="5"/>
        <v>220</v>
      </c>
      <c r="CC25" s="121">
        <f t="shared" si="5"/>
        <v>220</v>
      </c>
      <c r="CD25" s="121">
        <f t="shared" si="5"/>
        <v>220</v>
      </c>
      <c r="CE25" s="121">
        <f t="shared" si="5"/>
        <v>220</v>
      </c>
      <c r="CF25" s="121">
        <f t="shared" si="5"/>
        <v>220</v>
      </c>
      <c r="CG25" s="121">
        <f t="shared" si="5"/>
        <v>220</v>
      </c>
      <c r="CH25" s="121">
        <f t="shared" si="5"/>
        <v>220</v>
      </c>
      <c r="CI25" s="121">
        <f t="shared" si="5"/>
        <v>220</v>
      </c>
      <c r="CJ25" s="121">
        <f t="shared" si="5"/>
        <v>220</v>
      </c>
      <c r="CK25" s="121">
        <f t="shared" si="5"/>
        <v>220</v>
      </c>
      <c r="CL25" s="121">
        <f t="shared" si="5"/>
        <v>220</v>
      </c>
      <c r="CM25" s="121">
        <f t="shared" si="5"/>
        <v>220</v>
      </c>
      <c r="CN25" s="121">
        <f t="shared" si="5"/>
        <v>220</v>
      </c>
      <c r="CO25" s="121">
        <f t="shared" si="5"/>
        <v>220</v>
      </c>
      <c r="CP25" s="121">
        <f t="shared" si="5"/>
        <v>220</v>
      </c>
      <c r="CQ25" s="121">
        <f t="shared" si="5"/>
        <v>220</v>
      </c>
      <c r="CR25" s="121">
        <f t="shared" si="5"/>
        <v>220</v>
      </c>
      <c r="CS25" s="121">
        <f t="shared" si="5"/>
        <v>220</v>
      </c>
      <c r="CT25" s="121">
        <f t="shared" si="5"/>
        <v>220</v>
      </c>
      <c r="CU25" s="121">
        <f t="shared" si="5"/>
        <v>220</v>
      </c>
      <c r="CV25" s="121">
        <f t="shared" si="5"/>
        <v>220</v>
      </c>
      <c r="CW25" s="121">
        <f t="shared" si="5"/>
        <v>220</v>
      </c>
      <c r="CX25" s="121">
        <f t="shared" si="5"/>
        <v>220</v>
      </c>
      <c r="CY25" s="121">
        <f t="shared" si="5"/>
        <v>220</v>
      </c>
      <c r="CZ25" s="121">
        <f t="shared" si="5"/>
        <v>220</v>
      </c>
    </row>
    <row r="26" spans="3:104" ht="13" x14ac:dyDescent="0.3">
      <c r="D26" s="409" t="s">
        <v>211</v>
      </c>
      <c r="CZ26" s="223"/>
    </row>
    <row r="27" spans="3:104" ht="13" x14ac:dyDescent="0.3">
      <c r="D27" s="409" t="s">
        <v>378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>
        <f t="shared" ref="V27:AK29" si="6">W27</f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  <c r="AF27" s="121">
        <f t="shared" si="6"/>
        <v>0</v>
      </c>
      <c r="AG27" s="121">
        <f t="shared" si="6"/>
        <v>0</v>
      </c>
      <c r="AH27" s="121">
        <f t="shared" si="6"/>
        <v>0</v>
      </c>
      <c r="AI27" s="121">
        <f t="shared" si="6"/>
        <v>0</v>
      </c>
      <c r="AJ27" s="121">
        <f t="shared" si="6"/>
        <v>0</v>
      </c>
      <c r="AK27" s="121">
        <f t="shared" si="6"/>
        <v>0</v>
      </c>
      <c r="AL27" s="121">
        <f t="shared" ref="AL27:AR27" si="7">AK27</f>
        <v>0</v>
      </c>
      <c r="AM27" s="121">
        <f t="shared" si="7"/>
        <v>0</v>
      </c>
      <c r="AN27" s="121">
        <f t="shared" si="7"/>
        <v>0</v>
      </c>
      <c r="AO27" s="121">
        <f t="shared" si="7"/>
        <v>0</v>
      </c>
      <c r="AP27" s="121">
        <f t="shared" si="7"/>
        <v>0</v>
      </c>
      <c r="AQ27" s="121">
        <f t="shared" si="7"/>
        <v>0</v>
      </c>
      <c r="AR27" s="121">
        <f t="shared" si="7"/>
        <v>0</v>
      </c>
      <c r="CZ27" s="223"/>
    </row>
    <row r="28" spans="3:104" ht="13" x14ac:dyDescent="0.3">
      <c r="D28" s="409" t="s">
        <v>212</v>
      </c>
      <c r="CZ28" s="223"/>
    </row>
    <row r="29" spans="3:104" x14ac:dyDescent="0.25">
      <c r="D29" s="409" t="s">
        <v>210</v>
      </c>
      <c r="E29" s="121">
        <f>Customer!E24</f>
        <v>7.4999999999999997E-2</v>
      </c>
      <c r="F29" s="43">
        <f t="shared" ref="F29:U29" si="8">E29</f>
        <v>7.4999999999999997E-2</v>
      </c>
      <c r="G29" s="43">
        <f t="shared" si="8"/>
        <v>7.4999999999999997E-2</v>
      </c>
      <c r="H29" s="43">
        <f t="shared" si="8"/>
        <v>7.4999999999999997E-2</v>
      </c>
      <c r="I29" s="43">
        <f t="shared" si="8"/>
        <v>7.4999999999999997E-2</v>
      </c>
      <c r="J29" s="43">
        <f>I29</f>
        <v>7.4999999999999997E-2</v>
      </c>
      <c r="K29" s="43">
        <f t="shared" si="8"/>
        <v>7.4999999999999997E-2</v>
      </c>
      <c r="L29" s="43">
        <f t="shared" si="8"/>
        <v>7.4999999999999997E-2</v>
      </c>
      <c r="M29" s="43">
        <f t="shared" si="8"/>
        <v>7.4999999999999997E-2</v>
      </c>
      <c r="N29" s="43">
        <f t="shared" si="8"/>
        <v>7.4999999999999997E-2</v>
      </c>
      <c r="O29" s="43">
        <f t="shared" si="8"/>
        <v>7.4999999999999997E-2</v>
      </c>
      <c r="P29" s="43">
        <f t="shared" si="8"/>
        <v>7.4999999999999997E-2</v>
      </c>
      <c r="Q29" s="43">
        <f t="shared" si="8"/>
        <v>7.4999999999999997E-2</v>
      </c>
      <c r="R29" s="43">
        <f t="shared" si="8"/>
        <v>7.4999999999999997E-2</v>
      </c>
      <c r="S29" s="43">
        <f t="shared" si="8"/>
        <v>7.4999999999999997E-2</v>
      </c>
      <c r="T29" s="43">
        <f t="shared" si="8"/>
        <v>7.4999999999999997E-2</v>
      </c>
      <c r="U29" s="43">
        <f t="shared" si="8"/>
        <v>7.4999999999999997E-2</v>
      </c>
      <c r="V29" s="43">
        <f t="shared" si="6"/>
        <v>7.4999999999999997E-2</v>
      </c>
      <c r="W29" s="43">
        <f t="shared" si="6"/>
        <v>7.4999999999999997E-2</v>
      </c>
      <c r="X29" s="43">
        <f t="shared" si="6"/>
        <v>7.4999999999999997E-2</v>
      </c>
      <c r="Y29" s="43">
        <f t="shared" si="6"/>
        <v>7.4999999999999997E-2</v>
      </c>
      <c r="Z29" s="43">
        <f t="shared" si="6"/>
        <v>7.4999999999999997E-2</v>
      </c>
      <c r="AA29" s="43">
        <f t="shared" si="6"/>
        <v>7.4999999999999997E-2</v>
      </c>
      <c r="AB29" s="43">
        <f t="shared" si="6"/>
        <v>7.4999999999999997E-2</v>
      </c>
      <c r="AC29" s="43">
        <f t="shared" si="6"/>
        <v>7.4999999999999997E-2</v>
      </c>
      <c r="AD29" s="43">
        <f t="shared" si="6"/>
        <v>7.4999999999999997E-2</v>
      </c>
      <c r="AE29" s="43">
        <f t="shared" si="6"/>
        <v>7.4999999999999997E-2</v>
      </c>
      <c r="AF29" s="43">
        <f t="shared" si="6"/>
        <v>7.4999999999999997E-2</v>
      </c>
      <c r="AG29" s="43">
        <f t="shared" si="6"/>
        <v>7.4999999999999997E-2</v>
      </c>
      <c r="AH29" s="43">
        <f t="shared" si="6"/>
        <v>7.4999999999999997E-2</v>
      </c>
      <c r="AI29" s="43">
        <f t="shared" si="6"/>
        <v>7.4999999999999997E-2</v>
      </c>
      <c r="AJ29" s="43">
        <f t="shared" si="6"/>
        <v>7.4999999999999997E-2</v>
      </c>
      <c r="AK29" s="43">
        <f t="shared" si="6"/>
        <v>7.4999999999999997E-2</v>
      </c>
      <c r="AL29" s="43">
        <f t="shared" ref="AL29:BA29" si="9">AK29</f>
        <v>7.4999999999999997E-2</v>
      </c>
      <c r="AM29" s="43">
        <f t="shared" si="9"/>
        <v>7.4999999999999997E-2</v>
      </c>
      <c r="AN29" s="43">
        <f t="shared" si="9"/>
        <v>7.4999999999999997E-2</v>
      </c>
      <c r="AO29" s="43">
        <f t="shared" si="9"/>
        <v>7.4999999999999997E-2</v>
      </c>
      <c r="AP29" s="43">
        <f t="shared" si="9"/>
        <v>7.4999999999999997E-2</v>
      </c>
      <c r="AQ29" s="43">
        <f t="shared" si="9"/>
        <v>7.4999999999999997E-2</v>
      </c>
      <c r="AR29" s="43">
        <f t="shared" si="9"/>
        <v>7.4999999999999997E-2</v>
      </c>
      <c r="AS29" s="43">
        <f t="shared" si="9"/>
        <v>7.4999999999999997E-2</v>
      </c>
      <c r="AT29" s="43">
        <f t="shared" si="9"/>
        <v>7.4999999999999997E-2</v>
      </c>
      <c r="AU29" s="43">
        <f t="shared" si="9"/>
        <v>7.4999999999999997E-2</v>
      </c>
      <c r="AV29" s="43">
        <f t="shared" si="9"/>
        <v>7.4999999999999997E-2</v>
      </c>
      <c r="AW29" s="43">
        <f t="shared" si="9"/>
        <v>7.4999999999999997E-2</v>
      </c>
      <c r="AX29" s="43">
        <f t="shared" si="9"/>
        <v>7.4999999999999997E-2</v>
      </c>
      <c r="AY29" s="43">
        <f t="shared" si="9"/>
        <v>7.4999999999999997E-2</v>
      </c>
      <c r="AZ29" s="43">
        <f t="shared" si="9"/>
        <v>7.4999999999999997E-2</v>
      </c>
      <c r="BA29" s="43">
        <f t="shared" si="9"/>
        <v>7.4999999999999997E-2</v>
      </c>
      <c r="BB29" s="43">
        <f t="shared" ref="BB29:CZ29" si="10">BA29</f>
        <v>7.4999999999999997E-2</v>
      </c>
      <c r="BC29" s="43">
        <f t="shared" si="10"/>
        <v>7.4999999999999997E-2</v>
      </c>
      <c r="BD29" s="43">
        <f t="shared" si="10"/>
        <v>7.4999999999999997E-2</v>
      </c>
      <c r="BE29" s="43">
        <f t="shared" si="10"/>
        <v>7.4999999999999997E-2</v>
      </c>
      <c r="BF29" s="43">
        <f t="shared" si="10"/>
        <v>7.4999999999999997E-2</v>
      </c>
      <c r="BG29" s="43">
        <f t="shared" si="10"/>
        <v>7.4999999999999997E-2</v>
      </c>
      <c r="BH29" s="43">
        <f t="shared" si="10"/>
        <v>7.4999999999999997E-2</v>
      </c>
      <c r="BI29" s="43">
        <f t="shared" si="10"/>
        <v>7.4999999999999997E-2</v>
      </c>
      <c r="BJ29" s="43">
        <f t="shared" si="10"/>
        <v>7.4999999999999997E-2</v>
      </c>
      <c r="BK29" s="43">
        <f t="shared" si="10"/>
        <v>7.4999999999999997E-2</v>
      </c>
      <c r="BL29" s="43">
        <f t="shared" si="10"/>
        <v>7.4999999999999997E-2</v>
      </c>
      <c r="BM29" s="43">
        <f t="shared" si="10"/>
        <v>7.4999999999999997E-2</v>
      </c>
      <c r="BN29" s="43">
        <f t="shared" si="10"/>
        <v>7.4999999999999997E-2</v>
      </c>
      <c r="BO29" s="43">
        <f t="shared" si="10"/>
        <v>7.4999999999999997E-2</v>
      </c>
      <c r="BP29" s="43">
        <f t="shared" si="10"/>
        <v>7.4999999999999997E-2</v>
      </c>
      <c r="BQ29" s="43">
        <f t="shared" si="10"/>
        <v>7.4999999999999997E-2</v>
      </c>
      <c r="BR29" s="43">
        <f t="shared" si="10"/>
        <v>7.4999999999999997E-2</v>
      </c>
      <c r="BS29" s="43">
        <f t="shared" si="10"/>
        <v>7.4999999999999997E-2</v>
      </c>
      <c r="BT29" s="43">
        <f t="shared" si="10"/>
        <v>7.4999999999999997E-2</v>
      </c>
      <c r="BU29" s="43">
        <f t="shared" si="10"/>
        <v>7.4999999999999997E-2</v>
      </c>
      <c r="BV29" s="43">
        <f t="shared" si="10"/>
        <v>7.4999999999999997E-2</v>
      </c>
      <c r="BW29" s="43">
        <f t="shared" si="10"/>
        <v>7.4999999999999997E-2</v>
      </c>
      <c r="BX29" s="43">
        <f t="shared" si="10"/>
        <v>7.4999999999999997E-2</v>
      </c>
      <c r="BY29" s="43">
        <f t="shared" si="10"/>
        <v>7.4999999999999997E-2</v>
      </c>
      <c r="BZ29" s="43">
        <f t="shared" si="10"/>
        <v>7.4999999999999997E-2</v>
      </c>
      <c r="CA29" s="43">
        <f t="shared" si="10"/>
        <v>7.4999999999999997E-2</v>
      </c>
      <c r="CB29" s="43">
        <f t="shared" si="10"/>
        <v>7.4999999999999997E-2</v>
      </c>
      <c r="CC29" s="43">
        <f t="shared" si="10"/>
        <v>7.4999999999999997E-2</v>
      </c>
      <c r="CD29" s="43">
        <f t="shared" si="10"/>
        <v>7.4999999999999997E-2</v>
      </c>
      <c r="CE29" s="43">
        <f t="shared" si="10"/>
        <v>7.4999999999999997E-2</v>
      </c>
      <c r="CF29" s="43">
        <f t="shared" si="10"/>
        <v>7.4999999999999997E-2</v>
      </c>
      <c r="CG29" s="43">
        <f t="shared" si="10"/>
        <v>7.4999999999999997E-2</v>
      </c>
      <c r="CH29" s="43">
        <f t="shared" si="10"/>
        <v>7.4999999999999997E-2</v>
      </c>
      <c r="CI29" s="43">
        <f t="shared" si="10"/>
        <v>7.4999999999999997E-2</v>
      </c>
      <c r="CJ29" s="43">
        <f t="shared" si="10"/>
        <v>7.4999999999999997E-2</v>
      </c>
      <c r="CK29" s="43">
        <f t="shared" si="10"/>
        <v>7.4999999999999997E-2</v>
      </c>
      <c r="CL29" s="43">
        <f t="shared" si="10"/>
        <v>7.4999999999999997E-2</v>
      </c>
      <c r="CM29" s="43">
        <f t="shared" si="10"/>
        <v>7.4999999999999997E-2</v>
      </c>
      <c r="CN29" s="43">
        <f t="shared" si="10"/>
        <v>7.4999999999999997E-2</v>
      </c>
      <c r="CO29" s="43">
        <f t="shared" si="10"/>
        <v>7.4999999999999997E-2</v>
      </c>
      <c r="CP29" s="43">
        <f t="shared" si="10"/>
        <v>7.4999999999999997E-2</v>
      </c>
      <c r="CQ29" s="43">
        <f t="shared" si="10"/>
        <v>7.4999999999999997E-2</v>
      </c>
      <c r="CR29" s="43">
        <f t="shared" si="10"/>
        <v>7.4999999999999997E-2</v>
      </c>
      <c r="CS29" s="43">
        <f t="shared" si="10"/>
        <v>7.4999999999999997E-2</v>
      </c>
      <c r="CT29" s="43">
        <f t="shared" si="10"/>
        <v>7.4999999999999997E-2</v>
      </c>
      <c r="CU29" s="43">
        <f t="shared" si="10"/>
        <v>7.4999999999999997E-2</v>
      </c>
      <c r="CV29" s="43">
        <f t="shared" si="10"/>
        <v>7.4999999999999997E-2</v>
      </c>
      <c r="CW29" s="43">
        <f t="shared" si="10"/>
        <v>7.4999999999999997E-2</v>
      </c>
      <c r="CX29" s="43">
        <f t="shared" si="10"/>
        <v>7.4999999999999997E-2</v>
      </c>
      <c r="CY29" s="43">
        <f t="shared" si="10"/>
        <v>7.4999999999999997E-2</v>
      </c>
      <c r="CZ29" s="43">
        <f t="shared" si="10"/>
        <v>7.4999999999999997E-2</v>
      </c>
    </row>
    <row r="30" spans="3:104" ht="13" x14ac:dyDescent="0.3">
      <c r="D30" s="409" t="s">
        <v>213</v>
      </c>
      <c r="E30" s="121">
        <f>Customer!E96*1000/24</f>
        <v>2.4413888888888891</v>
      </c>
      <c r="F30" s="121">
        <f t="shared" ref="F30:AR30" si="11">$E$30</f>
        <v>2.4413888888888891</v>
      </c>
      <c r="G30" s="121">
        <f t="shared" si="11"/>
        <v>2.4413888888888891</v>
      </c>
      <c r="H30" s="121">
        <f t="shared" si="11"/>
        <v>2.4413888888888891</v>
      </c>
      <c r="I30" s="121">
        <f t="shared" si="11"/>
        <v>2.4413888888888891</v>
      </c>
      <c r="J30" s="121">
        <f t="shared" si="11"/>
        <v>2.4413888888888891</v>
      </c>
      <c r="K30" s="121">
        <f t="shared" si="11"/>
        <v>2.4413888888888891</v>
      </c>
      <c r="L30" s="121">
        <f t="shared" si="11"/>
        <v>2.4413888888888891</v>
      </c>
      <c r="M30" s="121">
        <f t="shared" si="11"/>
        <v>2.4413888888888891</v>
      </c>
      <c r="N30" s="121">
        <f t="shared" si="11"/>
        <v>2.4413888888888891</v>
      </c>
      <c r="O30" s="121">
        <f t="shared" si="11"/>
        <v>2.4413888888888891</v>
      </c>
      <c r="P30" s="121">
        <f t="shared" si="11"/>
        <v>2.4413888888888891</v>
      </c>
      <c r="Q30" s="121">
        <f t="shared" si="11"/>
        <v>2.4413888888888891</v>
      </c>
      <c r="R30" s="121">
        <f t="shared" si="11"/>
        <v>2.4413888888888891</v>
      </c>
      <c r="S30" s="121">
        <f t="shared" si="11"/>
        <v>2.4413888888888891</v>
      </c>
      <c r="T30" s="121">
        <f t="shared" si="11"/>
        <v>2.4413888888888891</v>
      </c>
      <c r="U30" s="121">
        <f t="shared" si="11"/>
        <v>2.4413888888888891</v>
      </c>
      <c r="V30" s="121">
        <f t="shared" si="11"/>
        <v>2.4413888888888891</v>
      </c>
      <c r="W30" s="121">
        <f t="shared" si="11"/>
        <v>2.4413888888888891</v>
      </c>
      <c r="X30" s="121">
        <f t="shared" si="11"/>
        <v>2.4413888888888891</v>
      </c>
      <c r="Y30" s="121">
        <f t="shared" si="11"/>
        <v>2.4413888888888891</v>
      </c>
      <c r="Z30" s="121">
        <f t="shared" si="11"/>
        <v>2.4413888888888891</v>
      </c>
      <c r="AA30" s="121">
        <f t="shared" si="11"/>
        <v>2.4413888888888891</v>
      </c>
      <c r="AB30" s="121">
        <f t="shared" si="11"/>
        <v>2.4413888888888891</v>
      </c>
      <c r="AC30" s="121">
        <f t="shared" si="11"/>
        <v>2.4413888888888891</v>
      </c>
      <c r="AD30" s="121">
        <f t="shared" si="11"/>
        <v>2.4413888888888891</v>
      </c>
      <c r="AE30" s="121">
        <f t="shared" si="11"/>
        <v>2.4413888888888891</v>
      </c>
      <c r="AF30" s="121">
        <f t="shared" si="11"/>
        <v>2.4413888888888891</v>
      </c>
      <c r="AG30" s="121">
        <f t="shared" si="11"/>
        <v>2.4413888888888891</v>
      </c>
      <c r="AH30" s="121">
        <f t="shared" si="11"/>
        <v>2.4413888888888891</v>
      </c>
      <c r="AI30" s="121">
        <f t="shared" si="11"/>
        <v>2.4413888888888891</v>
      </c>
      <c r="AJ30" s="121">
        <f t="shared" si="11"/>
        <v>2.4413888888888891</v>
      </c>
      <c r="AK30" s="121">
        <f t="shared" si="11"/>
        <v>2.4413888888888891</v>
      </c>
      <c r="AL30" s="121">
        <f t="shared" si="11"/>
        <v>2.4413888888888891</v>
      </c>
      <c r="AM30" s="121">
        <f t="shared" si="11"/>
        <v>2.4413888888888891</v>
      </c>
      <c r="AN30" s="121">
        <f t="shared" si="11"/>
        <v>2.4413888888888891</v>
      </c>
      <c r="AO30" s="121">
        <f t="shared" si="11"/>
        <v>2.4413888888888891</v>
      </c>
      <c r="AP30" s="121">
        <f t="shared" si="11"/>
        <v>2.4413888888888891</v>
      </c>
      <c r="AQ30" s="121">
        <f t="shared" si="11"/>
        <v>2.4413888888888891</v>
      </c>
      <c r="AR30" s="217">
        <f t="shared" si="11"/>
        <v>2.4413888888888891</v>
      </c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217"/>
    </row>
    <row r="31" spans="3:104" ht="13" x14ac:dyDescent="0.3">
      <c r="D31" s="409" t="s">
        <v>214</v>
      </c>
      <c r="E31" s="449">
        <v>0</v>
      </c>
      <c r="F31" s="121">
        <f t="shared" ref="F31:K31" si="12">$E$31</f>
        <v>0</v>
      </c>
      <c r="G31" s="121">
        <f t="shared" si="12"/>
        <v>0</v>
      </c>
      <c r="H31" s="121">
        <f t="shared" si="12"/>
        <v>0</v>
      </c>
      <c r="I31" s="121">
        <f t="shared" si="12"/>
        <v>0</v>
      </c>
      <c r="J31" s="121">
        <f t="shared" si="12"/>
        <v>0</v>
      </c>
      <c r="K31" s="121">
        <f t="shared" si="12"/>
        <v>0</v>
      </c>
      <c r="L31" s="449">
        <v>0</v>
      </c>
      <c r="M31" s="121">
        <f>L31</f>
        <v>0</v>
      </c>
      <c r="N31" s="121">
        <f t="shared" ref="N31:AC35" si="13">M31</f>
        <v>0</v>
      </c>
      <c r="O31" s="121">
        <f t="shared" si="13"/>
        <v>0</v>
      </c>
      <c r="P31" s="121">
        <f t="shared" si="13"/>
        <v>0</v>
      </c>
      <c r="Q31" s="121">
        <f t="shared" si="13"/>
        <v>0</v>
      </c>
      <c r="R31" s="121">
        <f t="shared" si="13"/>
        <v>0</v>
      </c>
      <c r="S31" s="121">
        <f t="shared" si="13"/>
        <v>0</v>
      </c>
      <c r="T31" s="121">
        <f t="shared" si="13"/>
        <v>0</v>
      </c>
      <c r="U31" s="121">
        <f t="shared" si="13"/>
        <v>0</v>
      </c>
      <c r="V31" s="449">
        <v>0</v>
      </c>
      <c r="W31" s="121">
        <f>V31</f>
        <v>0</v>
      </c>
      <c r="X31" s="121">
        <f t="shared" ref="X31:AM31" si="14">W31</f>
        <v>0</v>
      </c>
      <c r="Y31" s="121">
        <f t="shared" si="14"/>
        <v>0</v>
      </c>
      <c r="Z31" s="121">
        <f t="shared" si="14"/>
        <v>0</v>
      </c>
      <c r="AA31" s="121">
        <f t="shared" si="14"/>
        <v>0</v>
      </c>
      <c r="AB31" s="121">
        <f t="shared" si="14"/>
        <v>0</v>
      </c>
      <c r="AC31" s="121">
        <f t="shared" si="14"/>
        <v>0</v>
      </c>
      <c r="AD31" s="121">
        <f t="shared" si="14"/>
        <v>0</v>
      </c>
      <c r="AE31" s="121">
        <f t="shared" si="14"/>
        <v>0</v>
      </c>
      <c r="AF31" s="121">
        <f t="shared" si="14"/>
        <v>0</v>
      </c>
      <c r="AG31" s="121">
        <f t="shared" si="14"/>
        <v>0</v>
      </c>
      <c r="AH31" s="121">
        <f t="shared" si="14"/>
        <v>0</v>
      </c>
      <c r="AI31" s="121">
        <f t="shared" si="14"/>
        <v>0</v>
      </c>
      <c r="AJ31" s="121">
        <f t="shared" si="14"/>
        <v>0</v>
      </c>
      <c r="AK31" s="121">
        <f t="shared" si="14"/>
        <v>0</v>
      </c>
      <c r="AL31" s="121">
        <f t="shared" si="14"/>
        <v>0</v>
      </c>
      <c r="AM31" s="121">
        <f t="shared" si="14"/>
        <v>0</v>
      </c>
      <c r="AN31" s="121">
        <f t="shared" ref="AD31:AS35" si="15">AM31</f>
        <v>0</v>
      </c>
      <c r="AO31" s="121">
        <f t="shared" si="15"/>
        <v>0</v>
      </c>
      <c r="AP31" s="121">
        <f t="shared" si="15"/>
        <v>0</v>
      </c>
      <c r="AQ31" s="121">
        <f t="shared" si="15"/>
        <v>0</v>
      </c>
      <c r="AR31" s="121">
        <f t="shared" si="15"/>
        <v>0</v>
      </c>
      <c r="CZ31" s="223"/>
    </row>
    <row r="32" spans="3:104" ht="13" x14ac:dyDescent="0.3">
      <c r="D32" s="409" t="s">
        <v>137</v>
      </c>
      <c r="E32" s="121">
        <v>0</v>
      </c>
      <c r="F32" s="43">
        <f t="shared" ref="F32:U35" si="16">E32</f>
        <v>0</v>
      </c>
      <c r="G32" s="43">
        <f t="shared" si="16"/>
        <v>0</v>
      </c>
      <c r="H32" s="43">
        <f t="shared" si="16"/>
        <v>0</v>
      </c>
      <c r="I32" s="43">
        <f t="shared" si="16"/>
        <v>0</v>
      </c>
      <c r="J32" s="43">
        <f>I32</f>
        <v>0</v>
      </c>
      <c r="K32" s="43">
        <f t="shared" si="16"/>
        <v>0</v>
      </c>
      <c r="L32" s="43">
        <f t="shared" si="16"/>
        <v>0</v>
      </c>
      <c r="M32" s="43">
        <f t="shared" si="16"/>
        <v>0</v>
      </c>
      <c r="N32" s="43">
        <f t="shared" si="16"/>
        <v>0</v>
      </c>
      <c r="O32" s="43">
        <f t="shared" si="16"/>
        <v>0</v>
      </c>
      <c r="P32" s="43">
        <f t="shared" si="16"/>
        <v>0</v>
      </c>
      <c r="Q32" s="43">
        <f t="shared" si="13"/>
        <v>0</v>
      </c>
      <c r="R32" s="43">
        <f t="shared" si="13"/>
        <v>0</v>
      </c>
      <c r="S32" s="43">
        <f t="shared" si="13"/>
        <v>0</v>
      </c>
      <c r="T32" s="43">
        <f t="shared" si="13"/>
        <v>0</v>
      </c>
      <c r="U32" s="43">
        <f t="shared" si="13"/>
        <v>0</v>
      </c>
      <c r="V32" s="43">
        <f t="shared" si="13"/>
        <v>0</v>
      </c>
      <c r="W32" s="43">
        <f t="shared" si="13"/>
        <v>0</v>
      </c>
      <c r="X32" s="43">
        <f t="shared" si="13"/>
        <v>0</v>
      </c>
      <c r="Y32" s="43">
        <f t="shared" si="13"/>
        <v>0</v>
      </c>
      <c r="Z32" s="43">
        <f t="shared" si="13"/>
        <v>0</v>
      </c>
      <c r="AA32" s="43">
        <f t="shared" si="13"/>
        <v>0</v>
      </c>
      <c r="AB32" s="43">
        <f t="shared" si="13"/>
        <v>0</v>
      </c>
      <c r="AC32" s="43">
        <f t="shared" si="13"/>
        <v>0</v>
      </c>
      <c r="AD32" s="43">
        <f t="shared" si="15"/>
        <v>0</v>
      </c>
      <c r="AE32" s="43">
        <f t="shared" si="15"/>
        <v>0</v>
      </c>
      <c r="AF32" s="43">
        <f t="shared" si="15"/>
        <v>0</v>
      </c>
      <c r="AG32" s="43">
        <f t="shared" si="15"/>
        <v>0</v>
      </c>
      <c r="AH32" s="43">
        <f t="shared" si="15"/>
        <v>0</v>
      </c>
      <c r="AI32" s="43">
        <f t="shared" si="15"/>
        <v>0</v>
      </c>
      <c r="AJ32" s="43">
        <f t="shared" si="15"/>
        <v>0</v>
      </c>
      <c r="AK32" s="43">
        <f t="shared" si="15"/>
        <v>0</v>
      </c>
      <c r="AL32" s="43">
        <f t="shared" si="15"/>
        <v>0</v>
      </c>
      <c r="AM32" s="43">
        <f t="shared" si="15"/>
        <v>0</v>
      </c>
      <c r="AN32" s="43">
        <f t="shared" si="15"/>
        <v>0</v>
      </c>
      <c r="AO32" s="43">
        <f t="shared" si="15"/>
        <v>0</v>
      </c>
      <c r="AP32" s="43">
        <f t="shared" si="15"/>
        <v>0</v>
      </c>
      <c r="AQ32" s="43">
        <f t="shared" si="15"/>
        <v>0</v>
      </c>
      <c r="AR32" s="43">
        <f t="shared" si="15"/>
        <v>0</v>
      </c>
      <c r="CZ32" s="46"/>
    </row>
    <row r="33" spans="2:104" ht="13" x14ac:dyDescent="0.3">
      <c r="D33" s="409" t="s">
        <v>154</v>
      </c>
      <c r="E33" s="430">
        <v>0</v>
      </c>
      <c r="F33" s="43">
        <f t="shared" si="16"/>
        <v>0</v>
      </c>
      <c r="G33" s="43">
        <f t="shared" si="16"/>
        <v>0</v>
      </c>
      <c r="H33" s="43">
        <f t="shared" si="16"/>
        <v>0</v>
      </c>
      <c r="I33" s="43">
        <f t="shared" si="16"/>
        <v>0</v>
      </c>
      <c r="J33" s="43">
        <f>I33</f>
        <v>0</v>
      </c>
      <c r="K33" s="43">
        <f t="shared" si="16"/>
        <v>0</v>
      </c>
      <c r="L33" s="43">
        <f t="shared" si="16"/>
        <v>0</v>
      </c>
      <c r="M33" s="43">
        <f t="shared" si="16"/>
        <v>0</v>
      </c>
      <c r="N33" s="43">
        <f t="shared" si="16"/>
        <v>0</v>
      </c>
      <c r="O33" s="43">
        <f t="shared" si="16"/>
        <v>0</v>
      </c>
      <c r="P33" s="43">
        <f t="shared" si="16"/>
        <v>0</v>
      </c>
      <c r="Q33" s="43">
        <f t="shared" si="13"/>
        <v>0</v>
      </c>
      <c r="R33" s="43">
        <f t="shared" si="13"/>
        <v>0</v>
      </c>
      <c r="S33" s="43">
        <f t="shared" si="13"/>
        <v>0</v>
      </c>
      <c r="T33" s="43">
        <f t="shared" si="13"/>
        <v>0</v>
      </c>
      <c r="U33" s="43">
        <f t="shared" si="13"/>
        <v>0</v>
      </c>
      <c r="V33" s="43">
        <f t="shared" si="13"/>
        <v>0</v>
      </c>
      <c r="W33" s="43">
        <f t="shared" si="13"/>
        <v>0</v>
      </c>
      <c r="X33" s="43">
        <f t="shared" si="13"/>
        <v>0</v>
      </c>
      <c r="Y33" s="43">
        <f t="shared" si="13"/>
        <v>0</v>
      </c>
      <c r="Z33" s="43">
        <f t="shared" si="13"/>
        <v>0</v>
      </c>
      <c r="AA33" s="43">
        <f t="shared" si="13"/>
        <v>0</v>
      </c>
      <c r="AB33" s="43">
        <f t="shared" si="13"/>
        <v>0</v>
      </c>
      <c r="AC33" s="43">
        <f t="shared" si="13"/>
        <v>0</v>
      </c>
      <c r="AD33" s="43">
        <f t="shared" si="15"/>
        <v>0</v>
      </c>
      <c r="AE33" s="43">
        <f t="shared" si="15"/>
        <v>0</v>
      </c>
      <c r="AF33" s="43">
        <f t="shared" si="15"/>
        <v>0</v>
      </c>
      <c r="AG33" s="43">
        <f t="shared" si="15"/>
        <v>0</v>
      </c>
      <c r="AH33" s="43">
        <f t="shared" si="15"/>
        <v>0</v>
      </c>
      <c r="AI33" s="43">
        <f t="shared" si="15"/>
        <v>0</v>
      </c>
      <c r="AJ33" s="43">
        <f t="shared" si="15"/>
        <v>0</v>
      </c>
      <c r="AK33" s="43">
        <f t="shared" si="15"/>
        <v>0</v>
      </c>
      <c r="AL33" s="43">
        <f t="shared" si="15"/>
        <v>0</v>
      </c>
      <c r="AM33" s="43">
        <f t="shared" si="15"/>
        <v>0</v>
      </c>
      <c r="AN33" s="43">
        <f t="shared" si="15"/>
        <v>0</v>
      </c>
      <c r="AO33" s="43">
        <f t="shared" si="15"/>
        <v>0</v>
      </c>
      <c r="AP33" s="43">
        <f t="shared" si="15"/>
        <v>0</v>
      </c>
      <c r="AQ33" s="43">
        <f t="shared" si="15"/>
        <v>0</v>
      </c>
      <c r="AR33" s="43">
        <f t="shared" si="15"/>
        <v>0</v>
      </c>
      <c r="CZ33" s="223"/>
    </row>
    <row r="34" spans="2:104" ht="13" x14ac:dyDescent="0.3">
      <c r="D34" s="409" t="s">
        <v>153</v>
      </c>
      <c r="E34" s="430">
        <v>0</v>
      </c>
      <c r="F34" s="43">
        <f t="shared" si="16"/>
        <v>0</v>
      </c>
      <c r="G34" s="43">
        <f t="shared" si="16"/>
        <v>0</v>
      </c>
      <c r="H34" s="43">
        <f t="shared" si="16"/>
        <v>0</v>
      </c>
      <c r="I34" s="43">
        <f t="shared" si="16"/>
        <v>0</v>
      </c>
      <c r="J34" s="43">
        <f>I34</f>
        <v>0</v>
      </c>
      <c r="K34" s="43">
        <f t="shared" si="16"/>
        <v>0</v>
      </c>
      <c r="L34" s="43">
        <f t="shared" si="16"/>
        <v>0</v>
      </c>
      <c r="M34" s="43">
        <f t="shared" si="16"/>
        <v>0</v>
      </c>
      <c r="N34" s="43">
        <f t="shared" si="16"/>
        <v>0</v>
      </c>
      <c r="O34" s="43">
        <f t="shared" si="16"/>
        <v>0</v>
      </c>
      <c r="P34" s="43">
        <f t="shared" si="16"/>
        <v>0</v>
      </c>
      <c r="Q34" s="43">
        <f t="shared" si="16"/>
        <v>0</v>
      </c>
      <c r="R34" s="43">
        <f t="shared" si="16"/>
        <v>0</v>
      </c>
      <c r="S34" s="43">
        <f t="shared" si="16"/>
        <v>0</v>
      </c>
      <c r="T34" s="43">
        <f t="shared" si="16"/>
        <v>0</v>
      </c>
      <c r="U34" s="43">
        <f t="shared" si="16"/>
        <v>0</v>
      </c>
      <c r="V34" s="43">
        <f t="shared" si="13"/>
        <v>0</v>
      </c>
      <c r="W34" s="43">
        <f t="shared" si="13"/>
        <v>0</v>
      </c>
      <c r="X34" s="43">
        <f t="shared" si="13"/>
        <v>0</v>
      </c>
      <c r="Y34" s="43">
        <f t="shared" si="13"/>
        <v>0</v>
      </c>
      <c r="Z34" s="43">
        <f t="shared" si="13"/>
        <v>0</v>
      </c>
      <c r="AA34" s="43">
        <f t="shared" si="13"/>
        <v>0</v>
      </c>
      <c r="AB34" s="43">
        <f t="shared" si="13"/>
        <v>0</v>
      </c>
      <c r="AC34" s="43">
        <f t="shared" si="13"/>
        <v>0</v>
      </c>
      <c r="AD34" s="43">
        <f t="shared" si="15"/>
        <v>0</v>
      </c>
      <c r="AE34" s="43">
        <f t="shared" si="15"/>
        <v>0</v>
      </c>
      <c r="AF34" s="43">
        <f t="shared" si="15"/>
        <v>0</v>
      </c>
      <c r="AG34" s="43">
        <f t="shared" si="15"/>
        <v>0</v>
      </c>
      <c r="AH34" s="43">
        <f t="shared" si="15"/>
        <v>0</v>
      </c>
      <c r="AI34" s="43">
        <f t="shared" si="15"/>
        <v>0</v>
      </c>
      <c r="AJ34" s="43">
        <f t="shared" si="15"/>
        <v>0</v>
      </c>
      <c r="AK34" s="43">
        <f t="shared" si="15"/>
        <v>0</v>
      </c>
      <c r="AL34" s="43">
        <f t="shared" si="15"/>
        <v>0</v>
      </c>
      <c r="AM34" s="43">
        <f t="shared" si="15"/>
        <v>0</v>
      </c>
      <c r="AN34" s="43">
        <f t="shared" si="15"/>
        <v>0</v>
      </c>
      <c r="AO34" s="43">
        <f t="shared" si="15"/>
        <v>0</v>
      </c>
      <c r="AP34" s="43">
        <f t="shared" si="15"/>
        <v>0</v>
      </c>
      <c r="AQ34" s="43">
        <f t="shared" si="15"/>
        <v>0</v>
      </c>
      <c r="AR34" s="43">
        <f t="shared" si="15"/>
        <v>0</v>
      </c>
      <c r="CZ34" s="223"/>
    </row>
    <row r="35" spans="2:104" x14ac:dyDescent="0.25">
      <c r="D35" s="409" t="s">
        <v>215</v>
      </c>
      <c r="E35" s="121">
        <f>((Delivery!F74*35)+(Delivery!F78*20))+Delivery!F83</f>
        <v>1.3368055555555557E-2</v>
      </c>
      <c r="F35" s="150">
        <f t="shared" si="16"/>
        <v>1.3368055555555557E-2</v>
      </c>
      <c r="G35" s="150">
        <f t="shared" si="16"/>
        <v>1.3368055555555557E-2</v>
      </c>
      <c r="H35" s="150">
        <f t="shared" si="16"/>
        <v>1.3368055555555557E-2</v>
      </c>
      <c r="I35" s="150">
        <f t="shared" si="16"/>
        <v>1.3368055555555557E-2</v>
      </c>
      <c r="J35" s="150">
        <f>I35</f>
        <v>1.3368055555555557E-2</v>
      </c>
      <c r="K35" s="150">
        <f t="shared" si="16"/>
        <v>1.3368055555555557E-2</v>
      </c>
      <c r="L35" s="150">
        <f t="shared" si="16"/>
        <v>1.3368055555555557E-2</v>
      </c>
      <c r="M35" s="150">
        <f t="shared" si="16"/>
        <v>1.3368055555555557E-2</v>
      </c>
      <c r="N35" s="150">
        <f t="shared" si="16"/>
        <v>1.3368055555555557E-2</v>
      </c>
      <c r="O35" s="150">
        <f t="shared" si="16"/>
        <v>1.3368055555555557E-2</v>
      </c>
      <c r="P35" s="150">
        <f t="shared" si="16"/>
        <v>1.3368055555555557E-2</v>
      </c>
      <c r="Q35" s="150">
        <f t="shared" si="16"/>
        <v>1.3368055555555557E-2</v>
      </c>
      <c r="R35" s="150">
        <f t="shared" si="16"/>
        <v>1.3368055555555557E-2</v>
      </c>
      <c r="S35" s="150">
        <f t="shared" si="16"/>
        <v>1.3368055555555557E-2</v>
      </c>
      <c r="T35" s="150">
        <f t="shared" si="16"/>
        <v>1.3368055555555557E-2</v>
      </c>
      <c r="U35" s="150">
        <f t="shared" si="16"/>
        <v>1.3368055555555557E-2</v>
      </c>
      <c r="V35" s="150">
        <f t="shared" si="13"/>
        <v>1.3368055555555557E-2</v>
      </c>
      <c r="W35" s="150">
        <f t="shared" si="13"/>
        <v>1.3368055555555557E-2</v>
      </c>
      <c r="X35" s="150">
        <f t="shared" si="13"/>
        <v>1.3368055555555557E-2</v>
      </c>
      <c r="Y35" s="150">
        <f t="shared" si="13"/>
        <v>1.3368055555555557E-2</v>
      </c>
      <c r="Z35" s="150">
        <f t="shared" si="13"/>
        <v>1.3368055555555557E-2</v>
      </c>
      <c r="AA35" s="150">
        <f t="shared" si="13"/>
        <v>1.3368055555555557E-2</v>
      </c>
      <c r="AB35" s="150">
        <f t="shared" si="13"/>
        <v>1.3368055555555557E-2</v>
      </c>
      <c r="AC35" s="150">
        <f t="shared" si="13"/>
        <v>1.3368055555555557E-2</v>
      </c>
      <c r="AD35" s="150">
        <f t="shared" si="15"/>
        <v>1.3368055555555557E-2</v>
      </c>
      <c r="AE35" s="150">
        <f t="shared" si="15"/>
        <v>1.3368055555555557E-2</v>
      </c>
      <c r="AF35" s="150">
        <f t="shared" si="15"/>
        <v>1.3368055555555557E-2</v>
      </c>
      <c r="AG35" s="150">
        <f t="shared" si="15"/>
        <v>1.3368055555555557E-2</v>
      </c>
      <c r="AH35" s="150">
        <f t="shared" si="15"/>
        <v>1.3368055555555557E-2</v>
      </c>
      <c r="AI35" s="150">
        <f t="shared" si="15"/>
        <v>1.3368055555555557E-2</v>
      </c>
      <c r="AJ35" s="150">
        <f t="shared" si="15"/>
        <v>1.3368055555555557E-2</v>
      </c>
      <c r="AK35" s="150">
        <f t="shared" si="15"/>
        <v>1.3368055555555557E-2</v>
      </c>
      <c r="AL35" s="150">
        <f t="shared" si="15"/>
        <v>1.3368055555555557E-2</v>
      </c>
      <c r="AM35" s="150">
        <f t="shared" si="15"/>
        <v>1.3368055555555557E-2</v>
      </c>
      <c r="AN35" s="150">
        <f t="shared" si="15"/>
        <v>1.3368055555555557E-2</v>
      </c>
      <c r="AO35" s="150">
        <f t="shared" si="15"/>
        <v>1.3368055555555557E-2</v>
      </c>
      <c r="AP35" s="150">
        <f t="shared" si="15"/>
        <v>1.3368055555555557E-2</v>
      </c>
      <c r="AQ35" s="150">
        <f t="shared" si="15"/>
        <v>1.3368055555555557E-2</v>
      </c>
      <c r="AR35" s="150">
        <f t="shared" si="15"/>
        <v>1.3368055555555557E-2</v>
      </c>
      <c r="AS35" s="150">
        <f t="shared" si="15"/>
        <v>1.3368055555555557E-2</v>
      </c>
      <c r="AT35" s="150">
        <f t="shared" ref="AT35:CZ35" si="17">AS35</f>
        <v>1.3368055555555557E-2</v>
      </c>
      <c r="AU35" s="150">
        <f t="shared" si="17"/>
        <v>1.3368055555555557E-2</v>
      </c>
      <c r="AV35" s="150">
        <f t="shared" si="17"/>
        <v>1.3368055555555557E-2</v>
      </c>
      <c r="AW35" s="150">
        <f t="shared" si="17"/>
        <v>1.3368055555555557E-2</v>
      </c>
      <c r="AX35" s="150">
        <f t="shared" si="17"/>
        <v>1.3368055555555557E-2</v>
      </c>
      <c r="AY35" s="150">
        <f t="shared" si="17"/>
        <v>1.3368055555555557E-2</v>
      </c>
      <c r="AZ35" s="150">
        <f t="shared" si="17"/>
        <v>1.3368055555555557E-2</v>
      </c>
      <c r="BA35" s="150">
        <f t="shared" si="17"/>
        <v>1.3368055555555557E-2</v>
      </c>
      <c r="BB35" s="150">
        <f t="shared" si="17"/>
        <v>1.3368055555555557E-2</v>
      </c>
      <c r="BC35" s="150">
        <f t="shared" si="17"/>
        <v>1.3368055555555557E-2</v>
      </c>
      <c r="BD35" s="150">
        <f t="shared" si="17"/>
        <v>1.3368055555555557E-2</v>
      </c>
      <c r="BE35" s="150">
        <f t="shared" si="17"/>
        <v>1.3368055555555557E-2</v>
      </c>
      <c r="BF35" s="150">
        <f t="shared" si="17"/>
        <v>1.3368055555555557E-2</v>
      </c>
      <c r="BG35" s="150">
        <f t="shared" si="17"/>
        <v>1.3368055555555557E-2</v>
      </c>
      <c r="BH35" s="150">
        <f t="shared" si="17"/>
        <v>1.3368055555555557E-2</v>
      </c>
      <c r="BI35" s="150">
        <f t="shared" si="17"/>
        <v>1.3368055555555557E-2</v>
      </c>
      <c r="BJ35" s="150">
        <f t="shared" si="17"/>
        <v>1.3368055555555557E-2</v>
      </c>
      <c r="BK35" s="150">
        <f t="shared" si="17"/>
        <v>1.3368055555555557E-2</v>
      </c>
      <c r="BL35" s="150">
        <f t="shared" si="17"/>
        <v>1.3368055555555557E-2</v>
      </c>
      <c r="BM35" s="150">
        <f t="shared" si="17"/>
        <v>1.3368055555555557E-2</v>
      </c>
      <c r="BN35" s="150">
        <f t="shared" si="17"/>
        <v>1.3368055555555557E-2</v>
      </c>
      <c r="BO35" s="150">
        <f t="shared" si="17"/>
        <v>1.3368055555555557E-2</v>
      </c>
      <c r="BP35" s="150">
        <f t="shared" si="17"/>
        <v>1.3368055555555557E-2</v>
      </c>
      <c r="BQ35" s="150">
        <f t="shared" si="17"/>
        <v>1.3368055555555557E-2</v>
      </c>
      <c r="BR35" s="150">
        <f t="shared" si="17"/>
        <v>1.3368055555555557E-2</v>
      </c>
      <c r="BS35" s="150">
        <f t="shared" si="17"/>
        <v>1.3368055555555557E-2</v>
      </c>
      <c r="BT35" s="150">
        <f t="shared" si="17"/>
        <v>1.3368055555555557E-2</v>
      </c>
      <c r="BU35" s="150">
        <f t="shared" si="17"/>
        <v>1.3368055555555557E-2</v>
      </c>
      <c r="BV35" s="150">
        <f t="shared" si="17"/>
        <v>1.3368055555555557E-2</v>
      </c>
      <c r="BW35" s="150">
        <f t="shared" si="17"/>
        <v>1.3368055555555557E-2</v>
      </c>
      <c r="BX35" s="150">
        <f t="shared" si="17"/>
        <v>1.3368055555555557E-2</v>
      </c>
      <c r="BY35" s="150">
        <f t="shared" si="17"/>
        <v>1.3368055555555557E-2</v>
      </c>
      <c r="BZ35" s="150">
        <f t="shared" si="17"/>
        <v>1.3368055555555557E-2</v>
      </c>
      <c r="CA35" s="150">
        <f t="shared" si="17"/>
        <v>1.3368055555555557E-2</v>
      </c>
      <c r="CB35" s="150">
        <f t="shared" si="17"/>
        <v>1.3368055555555557E-2</v>
      </c>
      <c r="CC35" s="150">
        <f t="shared" si="17"/>
        <v>1.3368055555555557E-2</v>
      </c>
      <c r="CD35" s="150">
        <f t="shared" si="17"/>
        <v>1.3368055555555557E-2</v>
      </c>
      <c r="CE35" s="150">
        <f t="shared" si="17"/>
        <v>1.3368055555555557E-2</v>
      </c>
      <c r="CF35" s="150">
        <f t="shared" si="17"/>
        <v>1.3368055555555557E-2</v>
      </c>
      <c r="CG35" s="150">
        <f t="shared" si="17"/>
        <v>1.3368055555555557E-2</v>
      </c>
      <c r="CH35" s="150">
        <f t="shared" si="17"/>
        <v>1.3368055555555557E-2</v>
      </c>
      <c r="CI35" s="150">
        <f t="shared" si="17"/>
        <v>1.3368055555555557E-2</v>
      </c>
      <c r="CJ35" s="150">
        <f t="shared" si="17"/>
        <v>1.3368055555555557E-2</v>
      </c>
      <c r="CK35" s="150">
        <f t="shared" si="17"/>
        <v>1.3368055555555557E-2</v>
      </c>
      <c r="CL35" s="150">
        <f t="shared" si="17"/>
        <v>1.3368055555555557E-2</v>
      </c>
      <c r="CM35" s="150">
        <f t="shared" si="17"/>
        <v>1.3368055555555557E-2</v>
      </c>
      <c r="CN35" s="150">
        <f t="shared" si="17"/>
        <v>1.3368055555555557E-2</v>
      </c>
      <c r="CO35" s="150">
        <f t="shared" si="17"/>
        <v>1.3368055555555557E-2</v>
      </c>
      <c r="CP35" s="150">
        <f t="shared" si="17"/>
        <v>1.3368055555555557E-2</v>
      </c>
      <c r="CQ35" s="150">
        <f t="shared" si="17"/>
        <v>1.3368055555555557E-2</v>
      </c>
      <c r="CR35" s="150">
        <f t="shared" si="17"/>
        <v>1.3368055555555557E-2</v>
      </c>
      <c r="CS35" s="150">
        <f t="shared" si="17"/>
        <v>1.3368055555555557E-2</v>
      </c>
      <c r="CT35" s="150">
        <f t="shared" si="17"/>
        <v>1.3368055555555557E-2</v>
      </c>
      <c r="CU35" s="150">
        <f t="shared" si="17"/>
        <v>1.3368055555555557E-2</v>
      </c>
      <c r="CV35" s="150">
        <f t="shared" si="17"/>
        <v>1.3368055555555557E-2</v>
      </c>
      <c r="CW35" s="150">
        <f t="shared" si="17"/>
        <v>1.3368055555555557E-2</v>
      </c>
      <c r="CX35" s="150">
        <f t="shared" si="17"/>
        <v>1.3368055555555557E-2</v>
      </c>
      <c r="CY35" s="150">
        <f t="shared" si="17"/>
        <v>1.3368055555555557E-2</v>
      </c>
      <c r="CZ35" s="150">
        <f t="shared" si="17"/>
        <v>1.3368055555555557E-2</v>
      </c>
    </row>
    <row r="36" spans="2:104" ht="13" x14ac:dyDescent="0.3">
      <c r="D36" s="409" t="s">
        <v>216</v>
      </c>
      <c r="E36" s="121">
        <f>Delivery!E54*1000/24</f>
        <v>0</v>
      </c>
      <c r="F36" s="150">
        <f t="shared" ref="F36:BQ36" si="18">$E$36</f>
        <v>0</v>
      </c>
      <c r="G36" s="150">
        <f t="shared" si="18"/>
        <v>0</v>
      </c>
      <c r="H36" s="150">
        <f t="shared" si="18"/>
        <v>0</v>
      </c>
      <c r="I36" s="150">
        <f t="shared" si="18"/>
        <v>0</v>
      </c>
      <c r="J36" s="150">
        <f t="shared" si="18"/>
        <v>0</v>
      </c>
      <c r="K36" s="150">
        <f t="shared" si="18"/>
        <v>0</v>
      </c>
      <c r="L36" s="150">
        <f t="shared" si="18"/>
        <v>0</v>
      </c>
      <c r="M36" s="150">
        <f t="shared" si="18"/>
        <v>0</v>
      </c>
      <c r="N36" s="150">
        <f t="shared" si="18"/>
        <v>0</v>
      </c>
      <c r="O36" s="150">
        <f t="shared" si="18"/>
        <v>0</v>
      </c>
      <c r="P36" s="150">
        <f t="shared" si="18"/>
        <v>0</v>
      </c>
      <c r="Q36" s="150">
        <f t="shared" si="18"/>
        <v>0</v>
      </c>
      <c r="R36" s="150">
        <f t="shared" si="18"/>
        <v>0</v>
      </c>
      <c r="S36" s="150">
        <f t="shared" si="18"/>
        <v>0</v>
      </c>
      <c r="T36" s="150">
        <f t="shared" si="18"/>
        <v>0</v>
      </c>
      <c r="U36" s="150">
        <f t="shared" si="18"/>
        <v>0</v>
      </c>
      <c r="V36" s="150">
        <f t="shared" si="18"/>
        <v>0</v>
      </c>
      <c r="W36" s="150">
        <f t="shared" si="18"/>
        <v>0</v>
      </c>
      <c r="X36" s="150">
        <f t="shared" si="18"/>
        <v>0</v>
      </c>
      <c r="Y36" s="150">
        <f t="shared" si="18"/>
        <v>0</v>
      </c>
      <c r="Z36" s="150">
        <f t="shared" si="18"/>
        <v>0</v>
      </c>
      <c r="AA36" s="150">
        <f t="shared" si="18"/>
        <v>0</v>
      </c>
      <c r="AB36" s="150">
        <f t="shared" si="18"/>
        <v>0</v>
      </c>
      <c r="AC36" s="150">
        <f t="shared" si="18"/>
        <v>0</v>
      </c>
      <c r="AD36" s="150">
        <f t="shared" si="18"/>
        <v>0</v>
      </c>
      <c r="AE36" s="150">
        <f t="shared" si="18"/>
        <v>0</v>
      </c>
      <c r="AF36" s="150">
        <f t="shared" si="18"/>
        <v>0</v>
      </c>
      <c r="AG36" s="150">
        <f t="shared" si="18"/>
        <v>0</v>
      </c>
      <c r="AH36" s="150">
        <f t="shared" si="18"/>
        <v>0</v>
      </c>
      <c r="AI36" s="150">
        <f t="shared" si="18"/>
        <v>0</v>
      </c>
      <c r="AJ36" s="150">
        <f t="shared" si="18"/>
        <v>0</v>
      </c>
      <c r="AK36" s="150">
        <f t="shared" si="18"/>
        <v>0</v>
      </c>
      <c r="AL36" s="150">
        <f t="shared" si="18"/>
        <v>0</v>
      </c>
      <c r="AM36" s="150">
        <f t="shared" si="18"/>
        <v>0</v>
      </c>
      <c r="AN36" s="150">
        <f t="shared" si="18"/>
        <v>0</v>
      </c>
      <c r="AO36" s="150">
        <f t="shared" si="18"/>
        <v>0</v>
      </c>
      <c r="AP36" s="150">
        <f t="shared" si="18"/>
        <v>0</v>
      </c>
      <c r="AQ36" s="150">
        <f t="shared" si="18"/>
        <v>0</v>
      </c>
      <c r="AR36" s="218">
        <f t="shared" si="18"/>
        <v>0</v>
      </c>
      <c r="AS36" s="150">
        <f t="shared" si="18"/>
        <v>0</v>
      </c>
      <c r="AT36" s="150">
        <f t="shared" si="18"/>
        <v>0</v>
      </c>
      <c r="AU36" s="150">
        <f t="shared" si="18"/>
        <v>0</v>
      </c>
      <c r="AV36" s="150">
        <f t="shared" si="18"/>
        <v>0</v>
      </c>
      <c r="AW36" s="150">
        <f t="shared" si="18"/>
        <v>0</v>
      </c>
      <c r="AX36" s="150">
        <f t="shared" si="18"/>
        <v>0</v>
      </c>
      <c r="AY36" s="150">
        <f t="shared" si="18"/>
        <v>0</v>
      </c>
      <c r="AZ36" s="150">
        <f t="shared" si="18"/>
        <v>0</v>
      </c>
      <c r="BA36" s="150">
        <f t="shared" si="18"/>
        <v>0</v>
      </c>
      <c r="BB36" s="150">
        <f t="shared" si="18"/>
        <v>0</v>
      </c>
      <c r="BC36" s="150">
        <f t="shared" si="18"/>
        <v>0</v>
      </c>
      <c r="BD36" s="150">
        <f t="shared" si="18"/>
        <v>0</v>
      </c>
      <c r="BE36" s="150">
        <f t="shared" si="18"/>
        <v>0</v>
      </c>
      <c r="BF36" s="150">
        <f t="shared" si="18"/>
        <v>0</v>
      </c>
      <c r="BG36" s="150">
        <f t="shared" si="18"/>
        <v>0</v>
      </c>
      <c r="BH36" s="150">
        <f t="shared" si="18"/>
        <v>0</v>
      </c>
      <c r="BI36" s="150">
        <f t="shared" si="18"/>
        <v>0</v>
      </c>
      <c r="BJ36" s="150">
        <f t="shared" si="18"/>
        <v>0</v>
      </c>
      <c r="BK36" s="150">
        <f t="shared" si="18"/>
        <v>0</v>
      </c>
      <c r="BL36" s="150">
        <f t="shared" si="18"/>
        <v>0</v>
      </c>
      <c r="BM36" s="150">
        <f t="shared" si="18"/>
        <v>0</v>
      </c>
      <c r="BN36" s="150">
        <f t="shared" si="18"/>
        <v>0</v>
      </c>
      <c r="BO36" s="150">
        <f t="shared" si="18"/>
        <v>0</v>
      </c>
      <c r="BP36" s="150">
        <f t="shared" si="18"/>
        <v>0</v>
      </c>
      <c r="BQ36" s="150">
        <f t="shared" si="18"/>
        <v>0</v>
      </c>
      <c r="BR36" s="150">
        <f t="shared" ref="BR36:CZ36" si="19">$E$36</f>
        <v>0</v>
      </c>
      <c r="BS36" s="150">
        <f t="shared" si="19"/>
        <v>0</v>
      </c>
      <c r="BT36" s="150">
        <f t="shared" si="19"/>
        <v>0</v>
      </c>
      <c r="BU36" s="150">
        <f t="shared" si="19"/>
        <v>0</v>
      </c>
      <c r="BV36" s="150">
        <f t="shared" si="19"/>
        <v>0</v>
      </c>
      <c r="BW36" s="150">
        <f t="shared" si="19"/>
        <v>0</v>
      </c>
      <c r="BX36" s="150">
        <f t="shared" si="19"/>
        <v>0</v>
      </c>
      <c r="BY36" s="150">
        <f t="shared" si="19"/>
        <v>0</v>
      </c>
      <c r="BZ36" s="150">
        <f t="shared" si="19"/>
        <v>0</v>
      </c>
      <c r="CA36" s="150">
        <f t="shared" si="19"/>
        <v>0</v>
      </c>
      <c r="CB36" s="150">
        <f t="shared" si="19"/>
        <v>0</v>
      </c>
      <c r="CC36" s="150">
        <f t="shared" si="19"/>
        <v>0</v>
      </c>
      <c r="CD36" s="150">
        <f t="shared" si="19"/>
        <v>0</v>
      </c>
      <c r="CE36" s="150">
        <f t="shared" si="19"/>
        <v>0</v>
      </c>
      <c r="CF36" s="150">
        <f t="shared" si="19"/>
        <v>0</v>
      </c>
      <c r="CG36" s="150">
        <f t="shared" si="19"/>
        <v>0</v>
      </c>
      <c r="CH36" s="150">
        <f t="shared" si="19"/>
        <v>0</v>
      </c>
      <c r="CI36" s="150">
        <f t="shared" si="19"/>
        <v>0</v>
      </c>
      <c r="CJ36" s="150">
        <f t="shared" si="19"/>
        <v>0</v>
      </c>
      <c r="CK36" s="150">
        <f t="shared" si="19"/>
        <v>0</v>
      </c>
      <c r="CL36" s="150">
        <f t="shared" si="19"/>
        <v>0</v>
      </c>
      <c r="CM36" s="150">
        <f t="shared" si="19"/>
        <v>0</v>
      </c>
      <c r="CN36" s="150">
        <f t="shared" si="19"/>
        <v>0</v>
      </c>
      <c r="CO36" s="150">
        <f t="shared" si="19"/>
        <v>0</v>
      </c>
      <c r="CP36" s="150">
        <f t="shared" si="19"/>
        <v>0</v>
      </c>
      <c r="CQ36" s="150">
        <f t="shared" si="19"/>
        <v>0</v>
      </c>
      <c r="CR36" s="150">
        <f t="shared" si="19"/>
        <v>0</v>
      </c>
      <c r="CS36" s="150">
        <f t="shared" si="19"/>
        <v>0</v>
      </c>
      <c r="CT36" s="150">
        <f t="shared" si="19"/>
        <v>0</v>
      </c>
      <c r="CU36" s="150">
        <f t="shared" si="19"/>
        <v>0</v>
      </c>
      <c r="CV36" s="150">
        <f t="shared" si="19"/>
        <v>0</v>
      </c>
      <c r="CW36" s="150">
        <f t="shared" si="19"/>
        <v>0</v>
      </c>
      <c r="CX36" s="150">
        <f t="shared" si="19"/>
        <v>0</v>
      </c>
      <c r="CY36" s="150">
        <f t="shared" si="19"/>
        <v>0</v>
      </c>
      <c r="CZ36" s="218">
        <f t="shared" si="19"/>
        <v>0</v>
      </c>
    </row>
    <row r="37" spans="2:104" ht="13" x14ac:dyDescent="0.3">
      <c r="D37" s="139" t="s">
        <v>217</v>
      </c>
      <c r="E37" s="121">
        <f>Delivery!E46</f>
        <v>2.5680000000000001</v>
      </c>
      <c r="F37" s="121">
        <f t="shared" ref="F37:BQ37" si="20">$E$37</f>
        <v>2.5680000000000001</v>
      </c>
      <c r="G37" s="121">
        <f t="shared" si="20"/>
        <v>2.5680000000000001</v>
      </c>
      <c r="H37" s="121">
        <f t="shared" si="20"/>
        <v>2.5680000000000001</v>
      </c>
      <c r="I37" s="121">
        <f t="shared" si="20"/>
        <v>2.5680000000000001</v>
      </c>
      <c r="J37" s="121">
        <f t="shared" si="20"/>
        <v>2.5680000000000001</v>
      </c>
      <c r="K37" s="121">
        <f t="shared" si="20"/>
        <v>2.5680000000000001</v>
      </c>
      <c r="L37" s="121">
        <f t="shared" si="20"/>
        <v>2.5680000000000001</v>
      </c>
      <c r="M37" s="121">
        <f t="shared" si="20"/>
        <v>2.5680000000000001</v>
      </c>
      <c r="N37" s="121">
        <f t="shared" si="20"/>
        <v>2.5680000000000001</v>
      </c>
      <c r="O37" s="121">
        <f t="shared" si="20"/>
        <v>2.5680000000000001</v>
      </c>
      <c r="P37" s="121">
        <f t="shared" si="20"/>
        <v>2.5680000000000001</v>
      </c>
      <c r="Q37" s="121">
        <f t="shared" si="20"/>
        <v>2.5680000000000001</v>
      </c>
      <c r="R37" s="121">
        <f t="shared" si="20"/>
        <v>2.5680000000000001</v>
      </c>
      <c r="S37" s="121">
        <f t="shared" si="20"/>
        <v>2.5680000000000001</v>
      </c>
      <c r="T37" s="121">
        <f t="shared" si="20"/>
        <v>2.5680000000000001</v>
      </c>
      <c r="U37" s="121">
        <f t="shared" si="20"/>
        <v>2.5680000000000001</v>
      </c>
      <c r="V37" s="121">
        <f t="shared" si="20"/>
        <v>2.5680000000000001</v>
      </c>
      <c r="W37" s="121">
        <f t="shared" si="20"/>
        <v>2.5680000000000001</v>
      </c>
      <c r="X37" s="121">
        <f t="shared" si="20"/>
        <v>2.5680000000000001</v>
      </c>
      <c r="Y37" s="121">
        <f t="shared" si="20"/>
        <v>2.5680000000000001</v>
      </c>
      <c r="Z37" s="121">
        <f t="shared" si="20"/>
        <v>2.5680000000000001</v>
      </c>
      <c r="AA37" s="121">
        <f t="shared" si="20"/>
        <v>2.5680000000000001</v>
      </c>
      <c r="AB37" s="121">
        <f t="shared" si="20"/>
        <v>2.5680000000000001</v>
      </c>
      <c r="AC37" s="121">
        <f t="shared" si="20"/>
        <v>2.5680000000000001</v>
      </c>
      <c r="AD37" s="121">
        <f t="shared" si="20"/>
        <v>2.5680000000000001</v>
      </c>
      <c r="AE37" s="121">
        <f t="shared" si="20"/>
        <v>2.5680000000000001</v>
      </c>
      <c r="AF37" s="121">
        <f t="shared" si="20"/>
        <v>2.5680000000000001</v>
      </c>
      <c r="AG37" s="121">
        <f t="shared" si="20"/>
        <v>2.5680000000000001</v>
      </c>
      <c r="AH37" s="121">
        <f t="shared" si="20"/>
        <v>2.5680000000000001</v>
      </c>
      <c r="AI37" s="121">
        <f t="shared" si="20"/>
        <v>2.5680000000000001</v>
      </c>
      <c r="AJ37" s="121">
        <f t="shared" si="20"/>
        <v>2.5680000000000001</v>
      </c>
      <c r="AK37" s="121">
        <f t="shared" si="20"/>
        <v>2.5680000000000001</v>
      </c>
      <c r="AL37" s="121">
        <f t="shared" si="20"/>
        <v>2.5680000000000001</v>
      </c>
      <c r="AM37" s="121">
        <f t="shared" si="20"/>
        <v>2.5680000000000001</v>
      </c>
      <c r="AN37" s="121">
        <f t="shared" si="20"/>
        <v>2.5680000000000001</v>
      </c>
      <c r="AO37" s="121">
        <f t="shared" si="20"/>
        <v>2.5680000000000001</v>
      </c>
      <c r="AP37" s="121">
        <f t="shared" si="20"/>
        <v>2.5680000000000001</v>
      </c>
      <c r="AQ37" s="121">
        <f t="shared" si="20"/>
        <v>2.5680000000000001</v>
      </c>
      <c r="AR37" s="217">
        <f t="shared" si="20"/>
        <v>2.5680000000000001</v>
      </c>
      <c r="AS37" s="121">
        <f t="shared" si="20"/>
        <v>2.5680000000000001</v>
      </c>
      <c r="AT37" s="121">
        <f t="shared" si="20"/>
        <v>2.5680000000000001</v>
      </c>
      <c r="AU37" s="121">
        <f t="shared" si="20"/>
        <v>2.5680000000000001</v>
      </c>
      <c r="AV37" s="121">
        <f t="shared" si="20"/>
        <v>2.5680000000000001</v>
      </c>
      <c r="AW37" s="121">
        <f t="shared" si="20"/>
        <v>2.5680000000000001</v>
      </c>
      <c r="AX37" s="121">
        <f t="shared" si="20"/>
        <v>2.5680000000000001</v>
      </c>
      <c r="AY37" s="121">
        <f t="shared" si="20"/>
        <v>2.5680000000000001</v>
      </c>
      <c r="AZ37" s="121">
        <f t="shared" si="20"/>
        <v>2.5680000000000001</v>
      </c>
      <c r="BA37" s="121">
        <f t="shared" si="20"/>
        <v>2.5680000000000001</v>
      </c>
      <c r="BB37" s="121">
        <f t="shared" si="20"/>
        <v>2.5680000000000001</v>
      </c>
      <c r="BC37" s="121">
        <f t="shared" si="20"/>
        <v>2.5680000000000001</v>
      </c>
      <c r="BD37" s="121">
        <f t="shared" si="20"/>
        <v>2.5680000000000001</v>
      </c>
      <c r="BE37" s="121">
        <f t="shared" si="20"/>
        <v>2.5680000000000001</v>
      </c>
      <c r="BF37" s="121">
        <f t="shared" si="20"/>
        <v>2.5680000000000001</v>
      </c>
      <c r="BG37" s="121">
        <f t="shared" si="20"/>
        <v>2.5680000000000001</v>
      </c>
      <c r="BH37" s="121">
        <f t="shared" si="20"/>
        <v>2.5680000000000001</v>
      </c>
      <c r="BI37" s="121">
        <f t="shared" si="20"/>
        <v>2.5680000000000001</v>
      </c>
      <c r="BJ37" s="121">
        <f t="shared" si="20"/>
        <v>2.5680000000000001</v>
      </c>
      <c r="BK37" s="121">
        <f t="shared" si="20"/>
        <v>2.5680000000000001</v>
      </c>
      <c r="BL37" s="121">
        <f t="shared" si="20"/>
        <v>2.5680000000000001</v>
      </c>
      <c r="BM37" s="121">
        <f t="shared" si="20"/>
        <v>2.5680000000000001</v>
      </c>
      <c r="BN37" s="121">
        <f t="shared" si="20"/>
        <v>2.5680000000000001</v>
      </c>
      <c r="BO37" s="121">
        <f t="shared" si="20"/>
        <v>2.5680000000000001</v>
      </c>
      <c r="BP37" s="121">
        <f t="shared" si="20"/>
        <v>2.5680000000000001</v>
      </c>
      <c r="BQ37" s="121">
        <f t="shared" si="20"/>
        <v>2.5680000000000001</v>
      </c>
      <c r="BR37" s="121">
        <f t="shared" ref="BR37:CZ37" si="21">$E$37</f>
        <v>2.5680000000000001</v>
      </c>
      <c r="BS37" s="121">
        <f t="shared" si="21"/>
        <v>2.5680000000000001</v>
      </c>
      <c r="BT37" s="121">
        <f t="shared" si="21"/>
        <v>2.5680000000000001</v>
      </c>
      <c r="BU37" s="121">
        <f t="shared" si="21"/>
        <v>2.5680000000000001</v>
      </c>
      <c r="BV37" s="121">
        <f t="shared" si="21"/>
        <v>2.5680000000000001</v>
      </c>
      <c r="BW37" s="121">
        <f t="shared" si="21"/>
        <v>2.5680000000000001</v>
      </c>
      <c r="BX37" s="121">
        <f t="shared" si="21"/>
        <v>2.5680000000000001</v>
      </c>
      <c r="BY37" s="121">
        <f t="shared" si="21"/>
        <v>2.5680000000000001</v>
      </c>
      <c r="BZ37" s="121">
        <f t="shared" si="21"/>
        <v>2.5680000000000001</v>
      </c>
      <c r="CA37" s="121">
        <f t="shared" si="21"/>
        <v>2.5680000000000001</v>
      </c>
      <c r="CB37" s="121">
        <f t="shared" si="21"/>
        <v>2.5680000000000001</v>
      </c>
      <c r="CC37" s="121">
        <f t="shared" si="21"/>
        <v>2.5680000000000001</v>
      </c>
      <c r="CD37" s="121">
        <f t="shared" si="21"/>
        <v>2.5680000000000001</v>
      </c>
      <c r="CE37" s="121">
        <f t="shared" si="21"/>
        <v>2.5680000000000001</v>
      </c>
      <c r="CF37" s="121">
        <f t="shared" si="21"/>
        <v>2.5680000000000001</v>
      </c>
      <c r="CG37" s="121">
        <f t="shared" si="21"/>
        <v>2.5680000000000001</v>
      </c>
      <c r="CH37" s="121">
        <f t="shared" si="21"/>
        <v>2.5680000000000001</v>
      </c>
      <c r="CI37" s="121">
        <f t="shared" si="21"/>
        <v>2.5680000000000001</v>
      </c>
      <c r="CJ37" s="121">
        <f t="shared" si="21"/>
        <v>2.5680000000000001</v>
      </c>
      <c r="CK37" s="121">
        <f t="shared" si="21"/>
        <v>2.5680000000000001</v>
      </c>
      <c r="CL37" s="121">
        <f t="shared" si="21"/>
        <v>2.5680000000000001</v>
      </c>
      <c r="CM37" s="121">
        <f t="shared" si="21"/>
        <v>2.5680000000000001</v>
      </c>
      <c r="CN37" s="121">
        <f t="shared" si="21"/>
        <v>2.5680000000000001</v>
      </c>
      <c r="CO37" s="121">
        <f t="shared" si="21"/>
        <v>2.5680000000000001</v>
      </c>
      <c r="CP37" s="121">
        <f t="shared" si="21"/>
        <v>2.5680000000000001</v>
      </c>
      <c r="CQ37" s="121">
        <f t="shared" si="21"/>
        <v>2.5680000000000001</v>
      </c>
      <c r="CR37" s="121">
        <f t="shared" si="21"/>
        <v>2.5680000000000001</v>
      </c>
      <c r="CS37" s="121">
        <f t="shared" si="21"/>
        <v>2.5680000000000001</v>
      </c>
      <c r="CT37" s="121">
        <f t="shared" si="21"/>
        <v>2.5680000000000001</v>
      </c>
      <c r="CU37" s="121">
        <f t="shared" si="21"/>
        <v>2.5680000000000001</v>
      </c>
      <c r="CV37" s="121">
        <f t="shared" si="21"/>
        <v>2.5680000000000001</v>
      </c>
      <c r="CW37" s="121">
        <f t="shared" si="21"/>
        <v>2.5680000000000001</v>
      </c>
      <c r="CX37" s="121">
        <f t="shared" si="21"/>
        <v>2.5680000000000001</v>
      </c>
      <c r="CY37" s="121">
        <f t="shared" si="21"/>
        <v>2.5680000000000001</v>
      </c>
      <c r="CZ37" s="217">
        <f t="shared" si="21"/>
        <v>2.5680000000000001</v>
      </c>
    </row>
    <row r="38" spans="2:104" ht="13" x14ac:dyDescent="0.3">
      <c r="C38" s="43">
        <f>Delivery!F39</f>
        <v>0.72</v>
      </c>
      <c r="D38" s="139" t="s">
        <v>218</v>
      </c>
      <c r="E38" s="121">
        <f>Delivery!F39</f>
        <v>0.72</v>
      </c>
      <c r="F38" s="43">
        <f>E38</f>
        <v>0.72</v>
      </c>
      <c r="G38" s="43">
        <f>F38</f>
        <v>0.72</v>
      </c>
      <c r="H38" s="43">
        <f t="shared" ref="H38:X38" si="22">G38</f>
        <v>0.72</v>
      </c>
      <c r="I38" s="43">
        <f>H38</f>
        <v>0.72</v>
      </c>
      <c r="J38" s="43">
        <f>I38</f>
        <v>0.72</v>
      </c>
      <c r="K38" s="43">
        <f t="shared" si="22"/>
        <v>0.72</v>
      </c>
      <c r="L38" s="43">
        <f t="shared" si="22"/>
        <v>0.72</v>
      </c>
      <c r="M38" s="43">
        <f t="shared" si="22"/>
        <v>0.72</v>
      </c>
      <c r="N38" s="43">
        <f t="shared" si="22"/>
        <v>0.72</v>
      </c>
      <c r="O38" s="43">
        <f t="shared" si="22"/>
        <v>0.72</v>
      </c>
      <c r="P38" s="43">
        <f t="shared" si="22"/>
        <v>0.72</v>
      </c>
      <c r="Q38" s="43">
        <f t="shared" si="22"/>
        <v>0.72</v>
      </c>
      <c r="R38" s="43">
        <f t="shared" si="22"/>
        <v>0.72</v>
      </c>
      <c r="S38" s="43">
        <f t="shared" si="22"/>
        <v>0.72</v>
      </c>
      <c r="T38" s="43">
        <f t="shared" si="22"/>
        <v>0.72</v>
      </c>
      <c r="U38" s="43">
        <f t="shared" si="22"/>
        <v>0.72</v>
      </c>
      <c r="V38" s="43">
        <f t="shared" si="22"/>
        <v>0.72</v>
      </c>
      <c r="W38" s="43">
        <f t="shared" si="22"/>
        <v>0.72</v>
      </c>
      <c r="X38" s="43">
        <f t="shared" si="22"/>
        <v>0.72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217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223"/>
    </row>
    <row r="39" spans="2:104" ht="13" x14ac:dyDescent="0.3">
      <c r="D39" s="151" t="s">
        <v>219</v>
      </c>
      <c r="E39" s="675">
        <f>Customer!E119/24</f>
        <v>2.075E-3</v>
      </c>
      <c r="F39" s="121">
        <f t="shared" ref="F39:BQ39" si="23">$E$39</f>
        <v>2.075E-3</v>
      </c>
      <c r="G39" s="121">
        <f t="shared" si="23"/>
        <v>2.075E-3</v>
      </c>
      <c r="H39" s="121">
        <f t="shared" si="23"/>
        <v>2.075E-3</v>
      </c>
      <c r="I39" s="121">
        <f t="shared" si="23"/>
        <v>2.075E-3</v>
      </c>
      <c r="J39" s="121">
        <f t="shared" si="23"/>
        <v>2.075E-3</v>
      </c>
      <c r="K39" s="121">
        <f t="shared" si="23"/>
        <v>2.075E-3</v>
      </c>
      <c r="L39" s="121">
        <f t="shared" si="23"/>
        <v>2.075E-3</v>
      </c>
      <c r="M39" s="121">
        <f t="shared" si="23"/>
        <v>2.075E-3</v>
      </c>
      <c r="N39" s="121">
        <f t="shared" si="23"/>
        <v>2.075E-3</v>
      </c>
      <c r="O39" s="121">
        <f t="shared" si="23"/>
        <v>2.075E-3</v>
      </c>
      <c r="P39" s="121">
        <f t="shared" si="23"/>
        <v>2.075E-3</v>
      </c>
      <c r="Q39" s="121">
        <f t="shared" si="23"/>
        <v>2.075E-3</v>
      </c>
      <c r="R39" s="121">
        <f t="shared" si="23"/>
        <v>2.075E-3</v>
      </c>
      <c r="S39" s="121">
        <f t="shared" si="23"/>
        <v>2.075E-3</v>
      </c>
      <c r="T39" s="121">
        <f t="shared" si="23"/>
        <v>2.075E-3</v>
      </c>
      <c r="U39" s="121">
        <f t="shared" si="23"/>
        <v>2.075E-3</v>
      </c>
      <c r="V39" s="121">
        <f t="shared" si="23"/>
        <v>2.075E-3</v>
      </c>
      <c r="W39" s="121">
        <f t="shared" si="23"/>
        <v>2.075E-3</v>
      </c>
      <c r="X39" s="121">
        <f t="shared" si="23"/>
        <v>2.075E-3</v>
      </c>
      <c r="Y39" s="121">
        <f t="shared" si="23"/>
        <v>2.075E-3</v>
      </c>
      <c r="Z39" s="121">
        <f t="shared" si="23"/>
        <v>2.075E-3</v>
      </c>
      <c r="AA39" s="121">
        <f t="shared" si="23"/>
        <v>2.075E-3</v>
      </c>
      <c r="AB39" s="121">
        <f t="shared" si="23"/>
        <v>2.075E-3</v>
      </c>
      <c r="AC39" s="121">
        <f t="shared" si="23"/>
        <v>2.075E-3</v>
      </c>
      <c r="AD39" s="121">
        <f t="shared" si="23"/>
        <v>2.075E-3</v>
      </c>
      <c r="AE39" s="121">
        <f t="shared" si="23"/>
        <v>2.075E-3</v>
      </c>
      <c r="AF39" s="121">
        <f t="shared" si="23"/>
        <v>2.075E-3</v>
      </c>
      <c r="AG39" s="121">
        <f t="shared" si="23"/>
        <v>2.075E-3</v>
      </c>
      <c r="AH39" s="121">
        <f t="shared" si="23"/>
        <v>2.075E-3</v>
      </c>
      <c r="AI39" s="121">
        <f t="shared" si="23"/>
        <v>2.075E-3</v>
      </c>
      <c r="AJ39" s="121">
        <f t="shared" si="23"/>
        <v>2.075E-3</v>
      </c>
      <c r="AK39" s="121">
        <f t="shared" si="23"/>
        <v>2.075E-3</v>
      </c>
      <c r="AL39" s="121">
        <f t="shared" si="23"/>
        <v>2.075E-3</v>
      </c>
      <c r="AM39" s="121">
        <f t="shared" si="23"/>
        <v>2.075E-3</v>
      </c>
      <c r="AN39" s="121">
        <f t="shared" si="23"/>
        <v>2.075E-3</v>
      </c>
      <c r="AO39" s="121">
        <f t="shared" si="23"/>
        <v>2.075E-3</v>
      </c>
      <c r="AP39" s="121">
        <f t="shared" si="23"/>
        <v>2.075E-3</v>
      </c>
      <c r="AQ39" s="121">
        <f t="shared" si="23"/>
        <v>2.075E-3</v>
      </c>
      <c r="AR39" s="217">
        <f t="shared" si="23"/>
        <v>2.075E-3</v>
      </c>
      <c r="AS39" s="121">
        <f t="shared" si="23"/>
        <v>2.075E-3</v>
      </c>
      <c r="AT39" s="121">
        <f t="shared" si="23"/>
        <v>2.075E-3</v>
      </c>
      <c r="AU39" s="121">
        <f t="shared" si="23"/>
        <v>2.075E-3</v>
      </c>
      <c r="AV39" s="121">
        <f t="shared" si="23"/>
        <v>2.075E-3</v>
      </c>
      <c r="AW39" s="121">
        <f t="shared" si="23"/>
        <v>2.075E-3</v>
      </c>
      <c r="AX39" s="121">
        <f t="shared" si="23"/>
        <v>2.075E-3</v>
      </c>
      <c r="AY39" s="121">
        <f t="shared" si="23"/>
        <v>2.075E-3</v>
      </c>
      <c r="AZ39" s="121">
        <f t="shared" si="23"/>
        <v>2.075E-3</v>
      </c>
      <c r="BA39" s="121">
        <f t="shared" si="23"/>
        <v>2.075E-3</v>
      </c>
      <c r="BB39" s="121">
        <f t="shared" si="23"/>
        <v>2.075E-3</v>
      </c>
      <c r="BC39" s="121">
        <f t="shared" si="23"/>
        <v>2.075E-3</v>
      </c>
      <c r="BD39" s="121">
        <f t="shared" si="23"/>
        <v>2.075E-3</v>
      </c>
      <c r="BE39" s="121">
        <f t="shared" si="23"/>
        <v>2.075E-3</v>
      </c>
      <c r="BF39" s="121">
        <f t="shared" si="23"/>
        <v>2.075E-3</v>
      </c>
      <c r="BG39" s="121">
        <f t="shared" si="23"/>
        <v>2.075E-3</v>
      </c>
      <c r="BH39" s="121">
        <f t="shared" si="23"/>
        <v>2.075E-3</v>
      </c>
      <c r="BI39" s="121">
        <f t="shared" si="23"/>
        <v>2.075E-3</v>
      </c>
      <c r="BJ39" s="121">
        <f t="shared" si="23"/>
        <v>2.075E-3</v>
      </c>
      <c r="BK39" s="121">
        <f t="shared" si="23"/>
        <v>2.075E-3</v>
      </c>
      <c r="BL39" s="121">
        <f t="shared" si="23"/>
        <v>2.075E-3</v>
      </c>
      <c r="BM39" s="121">
        <f t="shared" si="23"/>
        <v>2.075E-3</v>
      </c>
      <c r="BN39" s="121">
        <f t="shared" si="23"/>
        <v>2.075E-3</v>
      </c>
      <c r="BO39" s="121">
        <f t="shared" si="23"/>
        <v>2.075E-3</v>
      </c>
      <c r="BP39" s="121">
        <f t="shared" si="23"/>
        <v>2.075E-3</v>
      </c>
      <c r="BQ39" s="121">
        <f t="shared" si="23"/>
        <v>2.075E-3</v>
      </c>
      <c r="BR39" s="121">
        <f t="shared" ref="BR39:CZ39" si="24">$E$39</f>
        <v>2.075E-3</v>
      </c>
      <c r="BS39" s="121">
        <f t="shared" si="24"/>
        <v>2.075E-3</v>
      </c>
      <c r="BT39" s="121">
        <f t="shared" si="24"/>
        <v>2.075E-3</v>
      </c>
      <c r="BU39" s="121">
        <f t="shared" si="24"/>
        <v>2.075E-3</v>
      </c>
      <c r="BV39" s="121">
        <f t="shared" si="24"/>
        <v>2.075E-3</v>
      </c>
      <c r="BW39" s="121">
        <f t="shared" si="24"/>
        <v>2.075E-3</v>
      </c>
      <c r="BX39" s="121">
        <f t="shared" si="24"/>
        <v>2.075E-3</v>
      </c>
      <c r="BY39" s="121">
        <f t="shared" si="24"/>
        <v>2.075E-3</v>
      </c>
      <c r="BZ39" s="121">
        <f t="shared" si="24"/>
        <v>2.075E-3</v>
      </c>
      <c r="CA39" s="121">
        <f t="shared" si="24"/>
        <v>2.075E-3</v>
      </c>
      <c r="CB39" s="121">
        <f t="shared" si="24"/>
        <v>2.075E-3</v>
      </c>
      <c r="CC39" s="121">
        <f t="shared" si="24"/>
        <v>2.075E-3</v>
      </c>
      <c r="CD39" s="121">
        <f t="shared" si="24"/>
        <v>2.075E-3</v>
      </c>
      <c r="CE39" s="121">
        <f t="shared" si="24"/>
        <v>2.075E-3</v>
      </c>
      <c r="CF39" s="121">
        <f t="shared" si="24"/>
        <v>2.075E-3</v>
      </c>
      <c r="CG39" s="121">
        <f t="shared" si="24"/>
        <v>2.075E-3</v>
      </c>
      <c r="CH39" s="121">
        <f t="shared" si="24"/>
        <v>2.075E-3</v>
      </c>
      <c r="CI39" s="121">
        <f t="shared" si="24"/>
        <v>2.075E-3</v>
      </c>
      <c r="CJ39" s="121">
        <f t="shared" si="24"/>
        <v>2.075E-3</v>
      </c>
      <c r="CK39" s="121">
        <f t="shared" si="24"/>
        <v>2.075E-3</v>
      </c>
      <c r="CL39" s="121">
        <f t="shared" si="24"/>
        <v>2.075E-3</v>
      </c>
      <c r="CM39" s="121">
        <f t="shared" si="24"/>
        <v>2.075E-3</v>
      </c>
      <c r="CN39" s="121">
        <f t="shared" si="24"/>
        <v>2.075E-3</v>
      </c>
      <c r="CO39" s="121">
        <f t="shared" si="24"/>
        <v>2.075E-3</v>
      </c>
      <c r="CP39" s="121">
        <f t="shared" si="24"/>
        <v>2.075E-3</v>
      </c>
      <c r="CQ39" s="121">
        <f t="shared" si="24"/>
        <v>2.075E-3</v>
      </c>
      <c r="CR39" s="121">
        <f t="shared" si="24"/>
        <v>2.075E-3</v>
      </c>
      <c r="CS39" s="121">
        <f t="shared" si="24"/>
        <v>2.075E-3</v>
      </c>
      <c r="CT39" s="121">
        <f t="shared" si="24"/>
        <v>2.075E-3</v>
      </c>
      <c r="CU39" s="121">
        <f t="shared" si="24"/>
        <v>2.075E-3</v>
      </c>
      <c r="CV39" s="121">
        <f t="shared" si="24"/>
        <v>2.075E-3</v>
      </c>
      <c r="CW39" s="121">
        <f t="shared" si="24"/>
        <v>2.075E-3</v>
      </c>
      <c r="CX39" s="121">
        <f t="shared" si="24"/>
        <v>2.075E-3</v>
      </c>
      <c r="CY39" s="121">
        <f t="shared" si="24"/>
        <v>2.075E-3</v>
      </c>
      <c r="CZ39" s="217">
        <f t="shared" si="24"/>
        <v>2.075E-3</v>
      </c>
    </row>
    <row r="40" spans="2:104" ht="13" x14ac:dyDescent="0.3">
      <c r="D40" s="15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2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223"/>
    </row>
    <row r="41" spans="2:104" ht="13.5" thickBot="1" x14ac:dyDescent="0.35">
      <c r="D41" s="154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55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5"/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  <c r="CH41" s="155"/>
      <c r="CI41" s="155"/>
      <c r="CJ41" s="155"/>
      <c r="CK41" s="155"/>
      <c r="CL41" s="155"/>
      <c r="CM41" s="155"/>
      <c r="CN41" s="155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219"/>
    </row>
    <row r="42" spans="2:104" ht="13.5" thickBot="1" x14ac:dyDescent="0.35">
      <c r="E42" s="412" t="s">
        <v>461</v>
      </c>
      <c r="F42" s="134" t="s">
        <v>465</v>
      </c>
      <c r="G42" s="134" t="s">
        <v>462</v>
      </c>
      <c r="H42" s="134" t="s">
        <v>463</v>
      </c>
      <c r="I42" s="134" t="s">
        <v>206</v>
      </c>
      <c r="J42" s="134" t="s">
        <v>464</v>
      </c>
      <c r="K42" s="134" t="s">
        <v>442</v>
      </c>
      <c r="L42" s="141">
        <v>1</v>
      </c>
      <c r="M42" s="43">
        <v>2</v>
      </c>
      <c r="N42" s="43">
        <v>3</v>
      </c>
      <c r="O42" s="43">
        <f>N42+0.0000001</f>
        <v>3.0000000999999998</v>
      </c>
      <c r="P42" s="43">
        <v>4</v>
      </c>
      <c r="Q42" s="43">
        <v>5</v>
      </c>
      <c r="R42" s="43">
        <f>Q42+0.0000001</f>
        <v>5.0000001000000003</v>
      </c>
      <c r="S42" s="43">
        <v>6</v>
      </c>
      <c r="T42" s="43">
        <v>7</v>
      </c>
      <c r="U42" s="43">
        <v>8</v>
      </c>
      <c r="V42" s="43">
        <f>U42+0.0000001</f>
        <v>8.0000000999999994</v>
      </c>
      <c r="W42" s="43">
        <v>9</v>
      </c>
      <c r="X42" s="43">
        <v>10</v>
      </c>
      <c r="Y42" s="43">
        <v>11</v>
      </c>
      <c r="Z42" s="43">
        <v>12</v>
      </c>
      <c r="AA42" s="43">
        <v>13</v>
      </c>
      <c r="AB42" s="43">
        <v>14</v>
      </c>
      <c r="AC42" s="43">
        <v>15</v>
      </c>
      <c r="AD42" s="43">
        <v>16</v>
      </c>
      <c r="AE42" s="43">
        <v>17</v>
      </c>
      <c r="AF42" s="43">
        <v>18</v>
      </c>
      <c r="AG42" s="43">
        <v>19</v>
      </c>
      <c r="AH42" s="43">
        <v>20</v>
      </c>
      <c r="AI42" s="43">
        <v>21</v>
      </c>
      <c r="AJ42" s="43">
        <v>22</v>
      </c>
      <c r="AK42" s="43">
        <v>23</v>
      </c>
      <c r="AL42" s="43">
        <v>24</v>
      </c>
      <c r="AM42" s="43">
        <v>25</v>
      </c>
      <c r="AN42" s="43">
        <v>26</v>
      </c>
      <c r="AO42" s="43">
        <v>27</v>
      </c>
      <c r="AP42" s="43">
        <v>28</v>
      </c>
      <c r="AQ42" s="43">
        <v>29</v>
      </c>
      <c r="AR42" s="46">
        <v>30</v>
      </c>
      <c r="CZ42" s="46"/>
    </row>
    <row r="43" spans="2:104" ht="13" x14ac:dyDescent="0.3">
      <c r="B43" s="1136" t="s">
        <v>221</v>
      </c>
      <c r="C43" s="1055" t="s">
        <v>222</v>
      </c>
      <c r="D43" s="136" t="s">
        <v>223</v>
      </c>
      <c r="E43" s="156">
        <f>SUM(E14:E31)+SUM(E39:E39)</f>
        <v>7524.5184638888886</v>
      </c>
      <c r="F43" s="156">
        <f t="shared" ref="F43:AR43" si="25">SUM(F14:F31)+SUM(F39:F39)</f>
        <v>4224.5184638888886</v>
      </c>
      <c r="G43" s="156">
        <f t="shared" si="25"/>
        <v>4222.5184638888886</v>
      </c>
      <c r="H43" s="156">
        <f t="shared" si="25"/>
        <v>2222.5184638888886</v>
      </c>
      <c r="I43" s="156">
        <f t="shared" si="25"/>
        <v>2222.5184638888886</v>
      </c>
      <c r="J43" s="156">
        <f t="shared" si="25"/>
        <v>222.51846388888887</v>
      </c>
      <c r="K43" s="156">
        <f t="shared" si="25"/>
        <v>222.51846388888887</v>
      </c>
      <c r="L43" s="156">
        <f>SUM(L14:L31)+SUM(L39:L39)</f>
        <v>222.51846388888887</v>
      </c>
      <c r="M43" s="156">
        <f t="shared" si="25"/>
        <v>222.51846388888887</v>
      </c>
      <c r="N43" s="156">
        <f t="shared" si="25"/>
        <v>222.51846388888887</v>
      </c>
      <c r="O43" s="156">
        <f t="shared" si="25"/>
        <v>222.51846388888887</v>
      </c>
      <c r="P43" s="156">
        <f t="shared" si="25"/>
        <v>222.51846388888887</v>
      </c>
      <c r="Q43" s="156">
        <f t="shared" si="25"/>
        <v>222.51846388888887</v>
      </c>
      <c r="R43" s="156">
        <f t="shared" si="25"/>
        <v>222.51846388888887</v>
      </c>
      <c r="S43" s="156">
        <f t="shared" si="25"/>
        <v>222.51846388888887</v>
      </c>
      <c r="T43" s="156">
        <f t="shared" si="25"/>
        <v>222.51846388888887</v>
      </c>
      <c r="U43" s="156">
        <f t="shared" si="25"/>
        <v>222.51846388888887</v>
      </c>
      <c r="V43" s="156">
        <f>SUM(V14:V31)+SUM(V39:V39)</f>
        <v>222.51846388888887</v>
      </c>
      <c r="W43" s="156">
        <f t="shared" si="25"/>
        <v>222.51846388888887</v>
      </c>
      <c r="X43" s="156">
        <f t="shared" si="25"/>
        <v>222.51846388888887</v>
      </c>
      <c r="Y43" s="156">
        <f t="shared" si="25"/>
        <v>222.51846388888887</v>
      </c>
      <c r="Z43" s="156">
        <f t="shared" si="25"/>
        <v>222.51846388888887</v>
      </c>
      <c r="AA43" s="156">
        <f t="shared" si="25"/>
        <v>222.51846388888887</v>
      </c>
      <c r="AB43" s="156">
        <f t="shared" si="25"/>
        <v>222.51846388888887</v>
      </c>
      <c r="AC43" s="156">
        <f t="shared" si="25"/>
        <v>222.51846388888887</v>
      </c>
      <c r="AD43" s="156">
        <f t="shared" si="25"/>
        <v>222.51846388888887</v>
      </c>
      <c r="AE43" s="156">
        <f t="shared" si="25"/>
        <v>222.51846388888887</v>
      </c>
      <c r="AF43" s="156">
        <f t="shared" si="25"/>
        <v>222.51846388888887</v>
      </c>
      <c r="AG43" s="156">
        <f t="shared" si="25"/>
        <v>222.51846388888887</v>
      </c>
      <c r="AH43" s="156">
        <f t="shared" si="25"/>
        <v>222.51846388888887</v>
      </c>
      <c r="AI43" s="156">
        <f t="shared" si="25"/>
        <v>222.51846388888887</v>
      </c>
      <c r="AJ43" s="156">
        <f t="shared" si="25"/>
        <v>222.51846388888887</v>
      </c>
      <c r="AK43" s="156">
        <f t="shared" si="25"/>
        <v>222.51846388888887</v>
      </c>
      <c r="AL43" s="156">
        <f t="shared" si="25"/>
        <v>222.51846388888887</v>
      </c>
      <c r="AM43" s="156">
        <f t="shared" si="25"/>
        <v>222.51846388888887</v>
      </c>
      <c r="AN43" s="156">
        <f t="shared" si="25"/>
        <v>222.51846388888887</v>
      </c>
      <c r="AO43" s="156">
        <f t="shared" si="25"/>
        <v>222.51846388888887</v>
      </c>
      <c r="AP43" s="156">
        <f t="shared" si="25"/>
        <v>222.51846388888887</v>
      </c>
      <c r="AQ43" s="156">
        <f t="shared" si="25"/>
        <v>222.51846388888887</v>
      </c>
      <c r="AR43" s="156">
        <f t="shared" si="25"/>
        <v>222.51846388888887</v>
      </c>
      <c r="AS43" s="157">
        <f>AVERAGE(L43,M43,N43,P43,Q43,S43,T43,U43,W43:AR43)</f>
        <v>222.51846388888882</v>
      </c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227"/>
    </row>
    <row r="44" spans="2:104" ht="13" x14ac:dyDescent="0.3">
      <c r="B44" s="1137"/>
      <c r="C44" s="1050"/>
      <c r="D44" s="139" t="s">
        <v>224</v>
      </c>
      <c r="E44" s="121">
        <f>E43/1000*E11*24</f>
        <v>6.2704320532407404E-2</v>
      </c>
      <c r="F44" s="121">
        <f t="shared" ref="F44:AR44" si="26">F43/1000*(F11-E11)*24+E44</f>
        <v>9.7908641064814811E-2</v>
      </c>
      <c r="G44" s="121">
        <f t="shared" si="26"/>
        <v>0.1682839487962963</v>
      </c>
      <c r="H44" s="121">
        <f t="shared" si="26"/>
        <v>0.27940987199074074</v>
      </c>
      <c r="I44" s="121">
        <f t="shared" si="26"/>
        <v>0.35349382078703706</v>
      </c>
      <c r="J44" s="121">
        <f t="shared" si="26"/>
        <v>0.55005179722222219</v>
      </c>
      <c r="K44" s="121">
        <f t="shared" si="26"/>
        <v>2.1076810444444445</v>
      </c>
      <c r="L44" s="152">
        <f t="shared" si="26"/>
        <v>5.6679764666666674</v>
      </c>
      <c r="M44" s="121">
        <f t="shared" si="26"/>
        <v>11.0084196</v>
      </c>
      <c r="N44" s="121">
        <f t="shared" si="26"/>
        <v>16.348862733333334</v>
      </c>
      <c r="O44" s="121">
        <f t="shared" si="26"/>
        <v>16.348863267377645</v>
      </c>
      <c r="P44" s="121">
        <f t="shared" si="26"/>
        <v>21.689305866666665</v>
      </c>
      <c r="Q44" s="121">
        <f t="shared" si="26"/>
        <v>27.029748999999999</v>
      </c>
      <c r="R44" s="121">
        <f t="shared" si="26"/>
        <v>27.029749534044313</v>
      </c>
      <c r="S44" s="121">
        <f t="shared" si="26"/>
        <v>32.370192133333333</v>
      </c>
      <c r="T44" s="121">
        <f t="shared" si="26"/>
        <v>37.710635266666664</v>
      </c>
      <c r="U44" s="121">
        <f t="shared" si="26"/>
        <v>43.051078399999994</v>
      </c>
      <c r="V44" s="121">
        <f t="shared" si="26"/>
        <v>43.051078934044305</v>
      </c>
      <c r="W44" s="121">
        <f t="shared" si="26"/>
        <v>48.391521533333332</v>
      </c>
      <c r="X44" s="121">
        <f t="shared" si="26"/>
        <v>53.731964666666663</v>
      </c>
      <c r="Y44" s="121">
        <f t="shared" si="26"/>
        <v>59.072407799999993</v>
      </c>
      <c r="Z44" s="121">
        <f t="shared" si="26"/>
        <v>64.412850933333331</v>
      </c>
      <c r="AA44" s="121">
        <f t="shared" si="26"/>
        <v>69.753294066666669</v>
      </c>
      <c r="AB44" s="121">
        <f t="shared" si="26"/>
        <v>75.093737200000007</v>
      </c>
      <c r="AC44" s="121">
        <f t="shared" si="26"/>
        <v>80.434180333333344</v>
      </c>
      <c r="AD44" s="121">
        <f t="shared" si="26"/>
        <v>85.774623466666682</v>
      </c>
      <c r="AE44" s="121">
        <f t="shared" si="26"/>
        <v>91.11506660000002</v>
      </c>
      <c r="AF44" s="121">
        <f t="shared" si="26"/>
        <v>96.455509733333358</v>
      </c>
      <c r="AG44" s="121">
        <f t="shared" si="26"/>
        <v>101.7959528666667</v>
      </c>
      <c r="AH44" s="121">
        <f t="shared" si="26"/>
        <v>107.13639600000003</v>
      </c>
      <c r="AI44" s="121">
        <f t="shared" si="26"/>
        <v>112.47683913333337</v>
      </c>
      <c r="AJ44" s="121">
        <f t="shared" si="26"/>
        <v>117.81728226666671</v>
      </c>
      <c r="AK44" s="121">
        <f t="shared" si="26"/>
        <v>123.15772540000005</v>
      </c>
      <c r="AL44" s="121">
        <f t="shared" si="26"/>
        <v>128.49816853333337</v>
      </c>
      <c r="AM44" s="121">
        <f t="shared" si="26"/>
        <v>133.83861166666671</v>
      </c>
      <c r="AN44" s="121">
        <f t="shared" si="26"/>
        <v>139.17905480000005</v>
      </c>
      <c r="AO44" s="121">
        <f t="shared" si="26"/>
        <v>144.51949793333338</v>
      </c>
      <c r="AP44" s="121">
        <f t="shared" si="26"/>
        <v>149.85994106666672</v>
      </c>
      <c r="AQ44" s="121">
        <f t="shared" si="26"/>
        <v>155.20038420000006</v>
      </c>
      <c r="AR44" s="221">
        <f t="shared" si="26"/>
        <v>160.5408273333334</v>
      </c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228"/>
    </row>
    <row r="45" spans="2:104" ht="13.5" thickBot="1" x14ac:dyDescent="0.35">
      <c r="B45" s="1137"/>
      <c r="C45" s="1051"/>
      <c r="D45" s="143" t="s">
        <v>225</v>
      </c>
      <c r="E45" s="145">
        <v>0</v>
      </c>
      <c r="F45" s="145">
        <f t="shared" ref="F45:K45" si="27">F44</f>
        <v>9.7908641064814811E-2</v>
      </c>
      <c r="G45" s="145">
        <f t="shared" si="27"/>
        <v>0.1682839487962963</v>
      </c>
      <c r="H45" s="145">
        <f t="shared" si="27"/>
        <v>0.27940987199074074</v>
      </c>
      <c r="I45" s="145">
        <f t="shared" si="27"/>
        <v>0.35349382078703706</v>
      </c>
      <c r="J45" s="145">
        <f t="shared" si="27"/>
        <v>0.55005179722222219</v>
      </c>
      <c r="K45" s="145">
        <f t="shared" si="27"/>
        <v>2.1076810444444445</v>
      </c>
      <c r="L45" s="161">
        <f>L44</f>
        <v>5.6679764666666674</v>
      </c>
      <c r="M45" s="145">
        <f>M44-L44</f>
        <v>5.3404431333333324</v>
      </c>
      <c r="N45" s="145">
        <f>N44-M44</f>
        <v>5.3404431333333342</v>
      </c>
      <c r="O45" s="145"/>
      <c r="P45" s="162">
        <f>P44-O44</f>
        <v>5.3404425992890197</v>
      </c>
      <c r="Q45" s="162">
        <f>Q44-P44</f>
        <v>5.3404431333333342</v>
      </c>
      <c r="R45" s="145"/>
      <c r="S45" s="163">
        <f>S44-R44</f>
        <v>5.3404425992890197</v>
      </c>
      <c r="T45" s="163">
        <f>T44-S44</f>
        <v>5.3404431333333306</v>
      </c>
      <c r="U45" s="163">
        <f>U44-T44</f>
        <v>5.3404431333333306</v>
      </c>
      <c r="V45" s="145"/>
      <c r="W45" s="163">
        <f t="shared" ref="W45:AR45" si="28">W44-V44</f>
        <v>5.3404425992890268</v>
      </c>
      <c r="X45" s="163">
        <f t="shared" si="28"/>
        <v>5.3404431333333306</v>
      </c>
      <c r="Y45" s="163">
        <f t="shared" si="28"/>
        <v>5.3404431333333306</v>
      </c>
      <c r="Z45" s="163">
        <f t="shared" si="28"/>
        <v>5.3404431333333378</v>
      </c>
      <c r="AA45" s="163">
        <f t="shared" si="28"/>
        <v>5.3404431333333378</v>
      </c>
      <c r="AB45" s="163">
        <f t="shared" si="28"/>
        <v>5.3404431333333378</v>
      </c>
      <c r="AC45" s="163">
        <f t="shared" si="28"/>
        <v>5.3404431333333378</v>
      </c>
      <c r="AD45" s="163">
        <f t="shared" si="28"/>
        <v>5.3404431333333378</v>
      </c>
      <c r="AE45" s="163">
        <f t="shared" si="28"/>
        <v>5.3404431333333378</v>
      </c>
      <c r="AF45" s="163">
        <f t="shared" si="28"/>
        <v>5.3404431333333378</v>
      </c>
      <c r="AG45" s="163">
        <f t="shared" si="28"/>
        <v>5.3404431333333378</v>
      </c>
      <c r="AH45" s="163">
        <f t="shared" si="28"/>
        <v>5.3404431333333378</v>
      </c>
      <c r="AI45" s="163">
        <f t="shared" si="28"/>
        <v>5.3404431333333378</v>
      </c>
      <c r="AJ45" s="163">
        <f t="shared" si="28"/>
        <v>5.3404431333333378</v>
      </c>
      <c r="AK45" s="163">
        <f t="shared" si="28"/>
        <v>5.3404431333333378</v>
      </c>
      <c r="AL45" s="163">
        <f t="shared" si="28"/>
        <v>5.3404431333333235</v>
      </c>
      <c r="AM45" s="163">
        <f t="shared" si="28"/>
        <v>5.3404431333333378</v>
      </c>
      <c r="AN45" s="163">
        <f t="shared" si="28"/>
        <v>5.3404431333333378</v>
      </c>
      <c r="AO45" s="163">
        <f t="shared" si="28"/>
        <v>5.3404431333333378</v>
      </c>
      <c r="AP45" s="163">
        <f t="shared" si="28"/>
        <v>5.3404431333333378</v>
      </c>
      <c r="AQ45" s="163">
        <f t="shared" si="28"/>
        <v>5.3404431333333378</v>
      </c>
      <c r="AR45" s="222">
        <f t="shared" si="28"/>
        <v>5.3404431333333378</v>
      </c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229"/>
    </row>
    <row r="46" spans="2:104" ht="13" x14ac:dyDescent="0.3">
      <c r="B46" s="1137"/>
      <c r="C46" s="1056" t="s">
        <v>222</v>
      </c>
      <c r="D46" s="136" t="s">
        <v>223</v>
      </c>
      <c r="E46" s="174">
        <f>SUM(E14:E34)+SUM(E39:E40)</f>
        <v>7524.5184638888886</v>
      </c>
      <c r="F46" s="174">
        <f t="shared" ref="F46:AR46" si="29">SUM(F14:F34)+SUM(F40:F41)</f>
        <v>4224.5163888888883</v>
      </c>
      <c r="G46" s="174">
        <f t="shared" si="29"/>
        <v>4222.5163888888883</v>
      </c>
      <c r="H46" s="174">
        <f t="shared" si="29"/>
        <v>2222.5163888888887</v>
      </c>
      <c r="I46" s="174">
        <f t="shared" si="29"/>
        <v>2222.5163888888887</v>
      </c>
      <c r="J46" s="174">
        <f t="shared" si="29"/>
        <v>222.51638888888888</v>
      </c>
      <c r="K46" s="174">
        <f t="shared" si="29"/>
        <v>222.51638888888888</v>
      </c>
      <c r="L46" s="174">
        <f>SUM(L14:L34)+SUM(L40:L41)</f>
        <v>222.51638888888888</v>
      </c>
      <c r="M46" s="174">
        <f t="shared" si="29"/>
        <v>222.51638888888888</v>
      </c>
      <c r="N46" s="174">
        <f t="shared" si="29"/>
        <v>222.51638888888888</v>
      </c>
      <c r="O46" s="174">
        <f t="shared" si="29"/>
        <v>222.51638888888888</v>
      </c>
      <c r="P46" s="174">
        <f t="shared" si="29"/>
        <v>222.51638888888888</v>
      </c>
      <c r="Q46" s="174">
        <f t="shared" si="29"/>
        <v>222.51638888888888</v>
      </c>
      <c r="R46" s="174">
        <f t="shared" si="29"/>
        <v>222.51638888888888</v>
      </c>
      <c r="S46" s="174">
        <f t="shared" si="29"/>
        <v>222.51638888888888</v>
      </c>
      <c r="T46" s="174">
        <f t="shared" si="29"/>
        <v>222.51638888888888</v>
      </c>
      <c r="U46" s="174">
        <f t="shared" si="29"/>
        <v>222.51638888888888</v>
      </c>
      <c r="V46" s="174">
        <f t="shared" si="29"/>
        <v>222.51638888888888</v>
      </c>
      <c r="W46" s="174">
        <f t="shared" si="29"/>
        <v>222.51638888888888</v>
      </c>
      <c r="X46" s="174">
        <f t="shared" si="29"/>
        <v>222.51638888888888</v>
      </c>
      <c r="Y46" s="174">
        <f t="shared" si="29"/>
        <v>222.51638888888888</v>
      </c>
      <c r="Z46" s="174">
        <f>SUM(Z14:Z34)+SUM(Z40:Z41)</f>
        <v>222.51638888888888</v>
      </c>
      <c r="AA46" s="174">
        <f t="shared" si="29"/>
        <v>222.51638888888888</v>
      </c>
      <c r="AB46" s="174">
        <f t="shared" si="29"/>
        <v>222.51638888888888</v>
      </c>
      <c r="AC46" s="174">
        <f t="shared" si="29"/>
        <v>222.51638888888888</v>
      </c>
      <c r="AD46" s="174">
        <f t="shared" si="29"/>
        <v>222.51638888888888</v>
      </c>
      <c r="AE46" s="174">
        <f t="shared" si="29"/>
        <v>222.51638888888888</v>
      </c>
      <c r="AF46" s="174">
        <f t="shared" si="29"/>
        <v>222.51638888888888</v>
      </c>
      <c r="AG46" s="174">
        <f t="shared" si="29"/>
        <v>222.51638888888888</v>
      </c>
      <c r="AH46" s="174">
        <f t="shared" si="29"/>
        <v>222.51638888888888</v>
      </c>
      <c r="AI46" s="174">
        <f t="shared" si="29"/>
        <v>222.51638888888888</v>
      </c>
      <c r="AJ46" s="174">
        <f t="shared" si="29"/>
        <v>222.51638888888888</v>
      </c>
      <c r="AK46" s="174">
        <f t="shared" si="29"/>
        <v>222.51638888888888</v>
      </c>
      <c r="AL46" s="174">
        <f t="shared" si="29"/>
        <v>222.51638888888888</v>
      </c>
      <c r="AM46" s="174">
        <f t="shared" si="29"/>
        <v>222.51638888888888</v>
      </c>
      <c r="AN46" s="174">
        <f t="shared" si="29"/>
        <v>222.51638888888888</v>
      </c>
      <c r="AO46" s="174">
        <f t="shared" si="29"/>
        <v>222.51638888888888</v>
      </c>
      <c r="AP46" s="174">
        <f t="shared" si="29"/>
        <v>222.51638888888888</v>
      </c>
      <c r="AQ46" s="174">
        <f t="shared" si="29"/>
        <v>222.51638888888888</v>
      </c>
      <c r="AR46" s="174">
        <f t="shared" si="29"/>
        <v>222.51638888888888</v>
      </c>
      <c r="AS46" s="157">
        <f>AVERAGE(L46,M46,N46,P46,Q46,S46,T46,U46,W46:AR46)</f>
        <v>222.516388888889</v>
      </c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7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230"/>
    </row>
    <row r="47" spans="2:104" ht="13.5" thickBot="1" x14ac:dyDescent="0.35">
      <c r="B47" s="1137"/>
      <c r="C47" s="1021"/>
      <c r="D47" s="139" t="s">
        <v>224</v>
      </c>
      <c r="E47" s="121">
        <f>E46/1000*E11*24</f>
        <v>6.2704320532407404E-2</v>
      </c>
      <c r="F47" s="150">
        <f t="shared" ref="F47:AR47" si="30">F46/1000*(F11-E11)*24+E47</f>
        <v>9.7908623773148143E-2</v>
      </c>
      <c r="G47" s="150">
        <f t="shared" si="30"/>
        <v>0.16828389692129628</v>
      </c>
      <c r="H47" s="150">
        <f t="shared" si="30"/>
        <v>0.27940971636574069</v>
      </c>
      <c r="I47" s="150">
        <f t="shared" si="30"/>
        <v>0.35349359599537034</v>
      </c>
      <c r="J47" s="150">
        <f t="shared" si="30"/>
        <v>0.5500497395138888</v>
      </c>
      <c r="K47" s="150">
        <f t="shared" si="30"/>
        <v>2.1076644617361109</v>
      </c>
      <c r="L47" s="161">
        <f t="shared" si="30"/>
        <v>5.6679266839583331</v>
      </c>
      <c r="M47" s="150">
        <f t="shared" si="30"/>
        <v>11.008320017291666</v>
      </c>
      <c r="N47" s="150">
        <f t="shared" si="30"/>
        <v>16.348713350624998</v>
      </c>
      <c r="O47" s="121">
        <f t="shared" si="30"/>
        <v>16.348713884664331</v>
      </c>
      <c r="P47" s="121">
        <f t="shared" si="30"/>
        <v>21.689106683958332</v>
      </c>
      <c r="Q47" s="121">
        <f t="shared" si="30"/>
        <v>27.029500017291667</v>
      </c>
      <c r="R47" s="121">
        <f t="shared" si="30"/>
        <v>27.029500551331001</v>
      </c>
      <c r="S47" s="121">
        <f t="shared" si="30"/>
        <v>32.369893350624999</v>
      </c>
      <c r="T47" s="121">
        <f t="shared" si="30"/>
        <v>37.71028668395833</v>
      </c>
      <c r="U47" s="121">
        <f t="shared" si="30"/>
        <v>43.050680017291661</v>
      </c>
      <c r="V47" s="121">
        <f t="shared" si="30"/>
        <v>43.050680551330991</v>
      </c>
      <c r="W47" s="121">
        <f t="shared" si="30"/>
        <v>48.391073350624993</v>
      </c>
      <c r="X47" s="121">
        <f t="shared" si="30"/>
        <v>53.731466683958324</v>
      </c>
      <c r="Y47" s="121">
        <f t="shared" si="30"/>
        <v>59.071860017291655</v>
      </c>
      <c r="Z47" s="121">
        <f t="shared" si="30"/>
        <v>64.412253350624994</v>
      </c>
      <c r="AA47" s="121">
        <f t="shared" si="30"/>
        <v>69.752646683958332</v>
      </c>
      <c r="AB47" s="121">
        <f t="shared" si="30"/>
        <v>75.093040017291671</v>
      </c>
      <c r="AC47" s="121">
        <f t="shared" si="30"/>
        <v>80.433433350625009</v>
      </c>
      <c r="AD47" s="121">
        <f t="shared" si="30"/>
        <v>85.773826683958347</v>
      </c>
      <c r="AE47" s="121">
        <f t="shared" si="30"/>
        <v>91.114220017291686</v>
      </c>
      <c r="AF47" s="121">
        <f t="shared" si="30"/>
        <v>96.454613350625024</v>
      </c>
      <c r="AG47" s="121">
        <f t="shared" si="30"/>
        <v>101.79500668395836</v>
      </c>
      <c r="AH47" s="121">
        <f t="shared" si="30"/>
        <v>107.1354000172917</v>
      </c>
      <c r="AI47" s="121">
        <f t="shared" si="30"/>
        <v>112.47579335062504</v>
      </c>
      <c r="AJ47" s="121">
        <f t="shared" si="30"/>
        <v>117.81618668395838</v>
      </c>
      <c r="AK47" s="121">
        <f t="shared" si="30"/>
        <v>123.15658001729172</v>
      </c>
      <c r="AL47" s="121">
        <f t="shared" si="30"/>
        <v>128.49697335062504</v>
      </c>
      <c r="AM47" s="121">
        <f t="shared" si="30"/>
        <v>133.83736668395838</v>
      </c>
      <c r="AN47" s="121">
        <f t="shared" si="30"/>
        <v>139.17776001729172</v>
      </c>
      <c r="AO47" s="121">
        <f t="shared" si="30"/>
        <v>144.51815335062506</v>
      </c>
      <c r="AP47" s="121">
        <f t="shared" si="30"/>
        <v>149.85854668395839</v>
      </c>
      <c r="AQ47" s="121">
        <f t="shared" si="30"/>
        <v>155.19894001729173</v>
      </c>
      <c r="AR47" s="217">
        <f t="shared" si="30"/>
        <v>160.53933335062507</v>
      </c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228"/>
    </row>
    <row r="48" spans="2:104" ht="13.5" thickBot="1" x14ac:dyDescent="0.35">
      <c r="B48" s="1138"/>
      <c r="C48" s="1022"/>
      <c r="D48" s="143" t="s">
        <v>225</v>
      </c>
      <c r="E48" s="155">
        <v>0</v>
      </c>
      <c r="F48" s="145"/>
      <c r="G48" s="162">
        <f t="shared" ref="G48:K48" si="31">G47</f>
        <v>0.16828389692129628</v>
      </c>
      <c r="H48" s="162">
        <f t="shared" si="31"/>
        <v>0.27940971636574069</v>
      </c>
      <c r="I48" s="162">
        <f t="shared" si="31"/>
        <v>0.35349359599537034</v>
      </c>
      <c r="J48" s="162">
        <f t="shared" si="31"/>
        <v>0.5500497395138888</v>
      </c>
      <c r="K48" s="162">
        <f t="shared" si="31"/>
        <v>2.1076644617361109</v>
      </c>
      <c r="L48" s="161">
        <f>L47</f>
        <v>5.6679266839583331</v>
      </c>
      <c r="M48" s="162">
        <f>M47-L47</f>
        <v>5.3403933333333331</v>
      </c>
      <c r="N48" s="162">
        <f>N47-M47</f>
        <v>5.3403933333333313</v>
      </c>
      <c r="O48" s="145"/>
      <c r="P48" s="162">
        <f>P47-O47</f>
        <v>5.3403927992940012</v>
      </c>
      <c r="Q48" s="162">
        <f>Q47-P47</f>
        <v>5.3403933333333349</v>
      </c>
      <c r="R48" s="145"/>
      <c r="S48" s="163">
        <f>S47-R47</f>
        <v>5.3403927992939977</v>
      </c>
      <c r="T48" s="163">
        <f>T47-S47</f>
        <v>5.3403933333333313</v>
      </c>
      <c r="U48" s="163">
        <f>U47-T47</f>
        <v>5.3403933333333313</v>
      </c>
      <c r="V48" s="145"/>
      <c r="W48" s="163">
        <f t="shared" ref="W48:AR48" si="32">W47-V47</f>
        <v>5.3403927992940012</v>
      </c>
      <c r="X48" s="163">
        <f t="shared" si="32"/>
        <v>5.3403933333333313</v>
      </c>
      <c r="Y48" s="163">
        <f t="shared" si="32"/>
        <v>5.3403933333333313</v>
      </c>
      <c r="Z48" s="163">
        <f t="shared" si="32"/>
        <v>5.3403933333333384</v>
      </c>
      <c r="AA48" s="163">
        <f t="shared" si="32"/>
        <v>5.3403933333333384</v>
      </c>
      <c r="AB48" s="163">
        <f t="shared" si="32"/>
        <v>5.3403933333333384</v>
      </c>
      <c r="AC48" s="163">
        <f t="shared" si="32"/>
        <v>5.3403933333333384</v>
      </c>
      <c r="AD48" s="163">
        <f t="shared" si="32"/>
        <v>5.3403933333333384</v>
      </c>
      <c r="AE48" s="163">
        <f t="shared" si="32"/>
        <v>5.3403933333333384</v>
      </c>
      <c r="AF48" s="163">
        <f t="shared" si="32"/>
        <v>5.3403933333333384</v>
      </c>
      <c r="AG48" s="163">
        <f t="shared" si="32"/>
        <v>5.3403933333333384</v>
      </c>
      <c r="AH48" s="163">
        <f t="shared" si="32"/>
        <v>5.3403933333333384</v>
      </c>
      <c r="AI48" s="163">
        <f t="shared" si="32"/>
        <v>5.3403933333333384</v>
      </c>
      <c r="AJ48" s="163">
        <f t="shared" si="32"/>
        <v>5.3403933333333384</v>
      </c>
      <c r="AK48" s="163">
        <f t="shared" si="32"/>
        <v>5.3403933333333384</v>
      </c>
      <c r="AL48" s="163">
        <f t="shared" si="32"/>
        <v>5.3403933333333242</v>
      </c>
      <c r="AM48" s="163">
        <f t="shared" si="32"/>
        <v>5.3403933333333384</v>
      </c>
      <c r="AN48" s="163">
        <f t="shared" si="32"/>
        <v>5.3403933333333384</v>
      </c>
      <c r="AO48" s="163">
        <f t="shared" si="32"/>
        <v>5.3403933333333384</v>
      </c>
      <c r="AP48" s="163">
        <f t="shared" si="32"/>
        <v>5.3403933333333384</v>
      </c>
      <c r="AQ48" s="163">
        <f t="shared" si="32"/>
        <v>5.3403933333333384</v>
      </c>
      <c r="AR48" s="222">
        <f t="shared" si="32"/>
        <v>5.3403933333333384</v>
      </c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229"/>
    </row>
    <row r="49" spans="1:105" ht="13.25" customHeight="1" thickBot="1" x14ac:dyDescent="0.35">
      <c r="B49" s="1139" t="s">
        <v>226</v>
      </c>
      <c r="C49" s="1055" t="s">
        <v>222</v>
      </c>
      <c r="D49" s="115" t="s">
        <v>223</v>
      </c>
      <c r="E49" s="166">
        <f>SUM(E36:E39)+E15+E25</f>
        <v>2223.2900749999999</v>
      </c>
      <c r="F49" s="166">
        <f t="shared" ref="F49:BQ49" si="33">SUM(F36:F39)+F15+F25</f>
        <v>2223.2900749999999</v>
      </c>
      <c r="G49" s="166">
        <f t="shared" si="33"/>
        <v>223.290075</v>
      </c>
      <c r="H49" s="166">
        <f t="shared" si="33"/>
        <v>223.290075</v>
      </c>
      <c r="I49" s="166">
        <f t="shared" si="33"/>
        <v>223.290075</v>
      </c>
      <c r="J49" s="166">
        <f t="shared" si="33"/>
        <v>223.290075</v>
      </c>
      <c r="K49" s="166">
        <f t="shared" si="33"/>
        <v>223.290075</v>
      </c>
      <c r="L49" s="166">
        <f t="shared" si="33"/>
        <v>223.290075</v>
      </c>
      <c r="M49" s="166">
        <f t="shared" si="33"/>
        <v>223.290075</v>
      </c>
      <c r="N49" s="166">
        <f t="shared" si="33"/>
        <v>223.290075</v>
      </c>
      <c r="O49" s="166">
        <f t="shared" si="33"/>
        <v>223.290075</v>
      </c>
      <c r="P49" s="166">
        <f t="shared" si="33"/>
        <v>223.290075</v>
      </c>
      <c r="Q49" s="166">
        <f t="shared" si="33"/>
        <v>223.290075</v>
      </c>
      <c r="R49" s="166">
        <f t="shared" si="33"/>
        <v>223.290075</v>
      </c>
      <c r="S49" s="166">
        <f t="shared" si="33"/>
        <v>223.290075</v>
      </c>
      <c r="T49" s="166">
        <f t="shared" si="33"/>
        <v>223.290075</v>
      </c>
      <c r="U49" s="166">
        <f t="shared" si="33"/>
        <v>223.290075</v>
      </c>
      <c r="V49" s="166">
        <f t="shared" si="33"/>
        <v>223.290075</v>
      </c>
      <c r="W49" s="166">
        <f t="shared" si="33"/>
        <v>223.290075</v>
      </c>
      <c r="X49" s="166">
        <f t="shared" si="33"/>
        <v>223.290075</v>
      </c>
      <c r="Y49" s="166">
        <f t="shared" si="33"/>
        <v>222.570075</v>
      </c>
      <c r="Z49" s="166">
        <f t="shared" si="33"/>
        <v>222.570075</v>
      </c>
      <c r="AA49" s="166">
        <f t="shared" si="33"/>
        <v>222.570075</v>
      </c>
      <c r="AB49" s="166">
        <f t="shared" si="33"/>
        <v>222.570075</v>
      </c>
      <c r="AC49" s="166">
        <f t="shared" si="33"/>
        <v>222.570075</v>
      </c>
      <c r="AD49" s="166">
        <f t="shared" si="33"/>
        <v>222.570075</v>
      </c>
      <c r="AE49" s="166">
        <f t="shared" si="33"/>
        <v>222.570075</v>
      </c>
      <c r="AF49" s="166">
        <f t="shared" si="33"/>
        <v>222.570075</v>
      </c>
      <c r="AG49" s="166">
        <f t="shared" si="33"/>
        <v>222.570075</v>
      </c>
      <c r="AH49" s="166">
        <f t="shared" si="33"/>
        <v>222.570075</v>
      </c>
      <c r="AI49" s="166">
        <f t="shared" si="33"/>
        <v>222.570075</v>
      </c>
      <c r="AJ49" s="166">
        <f t="shared" si="33"/>
        <v>222.570075</v>
      </c>
      <c r="AK49" s="166">
        <f t="shared" si="33"/>
        <v>222.570075</v>
      </c>
      <c r="AL49" s="166">
        <f t="shared" si="33"/>
        <v>222.570075</v>
      </c>
      <c r="AM49" s="166">
        <f t="shared" si="33"/>
        <v>222.570075</v>
      </c>
      <c r="AN49" s="166">
        <f t="shared" si="33"/>
        <v>222.570075</v>
      </c>
      <c r="AO49" s="166">
        <f t="shared" si="33"/>
        <v>222.570075</v>
      </c>
      <c r="AP49" s="166">
        <f t="shared" si="33"/>
        <v>222.570075</v>
      </c>
      <c r="AQ49" s="166">
        <f t="shared" si="33"/>
        <v>222.570075</v>
      </c>
      <c r="AR49" s="166">
        <f t="shared" si="33"/>
        <v>222.570075</v>
      </c>
      <c r="AS49" s="166">
        <f t="shared" si="33"/>
        <v>222.570075</v>
      </c>
      <c r="AT49" s="166">
        <f t="shared" si="33"/>
        <v>222.570075</v>
      </c>
      <c r="AU49" s="166">
        <f t="shared" si="33"/>
        <v>222.570075</v>
      </c>
      <c r="AV49" s="166">
        <f t="shared" si="33"/>
        <v>222.570075</v>
      </c>
      <c r="AW49" s="166">
        <f t="shared" si="33"/>
        <v>222.570075</v>
      </c>
      <c r="AX49" s="166">
        <f t="shared" si="33"/>
        <v>222.570075</v>
      </c>
      <c r="AY49" s="166">
        <f t="shared" si="33"/>
        <v>222.570075</v>
      </c>
      <c r="AZ49" s="166">
        <f t="shared" si="33"/>
        <v>222.570075</v>
      </c>
      <c r="BA49" s="166">
        <f t="shared" si="33"/>
        <v>222.570075</v>
      </c>
      <c r="BB49" s="166">
        <f t="shared" si="33"/>
        <v>222.570075</v>
      </c>
      <c r="BC49" s="166">
        <f t="shared" si="33"/>
        <v>222.570075</v>
      </c>
      <c r="BD49" s="166">
        <f t="shared" si="33"/>
        <v>222.570075</v>
      </c>
      <c r="BE49" s="166">
        <f t="shared" si="33"/>
        <v>222.570075</v>
      </c>
      <c r="BF49" s="166">
        <f t="shared" si="33"/>
        <v>222.570075</v>
      </c>
      <c r="BG49" s="166">
        <f t="shared" si="33"/>
        <v>222.570075</v>
      </c>
      <c r="BH49" s="166">
        <f t="shared" si="33"/>
        <v>222.570075</v>
      </c>
      <c r="BI49" s="166">
        <f t="shared" si="33"/>
        <v>222.570075</v>
      </c>
      <c r="BJ49" s="166">
        <f t="shared" si="33"/>
        <v>222.570075</v>
      </c>
      <c r="BK49" s="166">
        <f t="shared" si="33"/>
        <v>222.570075</v>
      </c>
      <c r="BL49" s="166">
        <f t="shared" si="33"/>
        <v>222.570075</v>
      </c>
      <c r="BM49" s="166">
        <f t="shared" si="33"/>
        <v>222.570075</v>
      </c>
      <c r="BN49" s="166">
        <f t="shared" si="33"/>
        <v>222.570075</v>
      </c>
      <c r="BO49" s="166">
        <f t="shared" si="33"/>
        <v>222.570075</v>
      </c>
      <c r="BP49" s="166">
        <f t="shared" si="33"/>
        <v>222.570075</v>
      </c>
      <c r="BQ49" s="166">
        <f t="shared" si="33"/>
        <v>222.570075</v>
      </c>
      <c r="BR49" s="166">
        <f t="shared" ref="BR49:CZ49" si="34">SUM(BR36:BR39)+BR15+BR25</f>
        <v>222.570075</v>
      </c>
      <c r="BS49" s="166">
        <f t="shared" si="34"/>
        <v>222.570075</v>
      </c>
      <c r="BT49" s="166">
        <f t="shared" si="34"/>
        <v>222.570075</v>
      </c>
      <c r="BU49" s="166">
        <f t="shared" si="34"/>
        <v>222.570075</v>
      </c>
      <c r="BV49" s="166">
        <f t="shared" si="34"/>
        <v>222.570075</v>
      </c>
      <c r="BW49" s="166">
        <f t="shared" si="34"/>
        <v>222.570075</v>
      </c>
      <c r="BX49" s="166">
        <f t="shared" si="34"/>
        <v>222.570075</v>
      </c>
      <c r="BY49" s="166">
        <f t="shared" si="34"/>
        <v>222.570075</v>
      </c>
      <c r="BZ49" s="166">
        <f t="shared" si="34"/>
        <v>222.570075</v>
      </c>
      <c r="CA49" s="166">
        <f t="shared" si="34"/>
        <v>222.570075</v>
      </c>
      <c r="CB49" s="166">
        <f t="shared" si="34"/>
        <v>222.570075</v>
      </c>
      <c r="CC49" s="166">
        <f t="shared" si="34"/>
        <v>222.570075</v>
      </c>
      <c r="CD49" s="166">
        <f t="shared" si="34"/>
        <v>222.570075</v>
      </c>
      <c r="CE49" s="166">
        <f t="shared" si="34"/>
        <v>222.570075</v>
      </c>
      <c r="CF49" s="166">
        <f t="shared" si="34"/>
        <v>222.570075</v>
      </c>
      <c r="CG49" s="166">
        <f t="shared" si="34"/>
        <v>222.570075</v>
      </c>
      <c r="CH49" s="166">
        <f t="shared" si="34"/>
        <v>222.570075</v>
      </c>
      <c r="CI49" s="166">
        <f t="shared" si="34"/>
        <v>222.570075</v>
      </c>
      <c r="CJ49" s="166">
        <f t="shared" si="34"/>
        <v>222.570075</v>
      </c>
      <c r="CK49" s="166">
        <f t="shared" si="34"/>
        <v>222.570075</v>
      </c>
      <c r="CL49" s="166">
        <f t="shared" si="34"/>
        <v>222.570075</v>
      </c>
      <c r="CM49" s="166">
        <f t="shared" si="34"/>
        <v>222.570075</v>
      </c>
      <c r="CN49" s="166">
        <f t="shared" si="34"/>
        <v>222.570075</v>
      </c>
      <c r="CO49" s="166">
        <f t="shared" si="34"/>
        <v>222.570075</v>
      </c>
      <c r="CP49" s="166">
        <f t="shared" si="34"/>
        <v>222.570075</v>
      </c>
      <c r="CQ49" s="166">
        <f t="shared" si="34"/>
        <v>222.570075</v>
      </c>
      <c r="CR49" s="166">
        <f t="shared" si="34"/>
        <v>222.570075</v>
      </c>
      <c r="CS49" s="166">
        <f t="shared" si="34"/>
        <v>222.570075</v>
      </c>
      <c r="CT49" s="166">
        <f t="shared" si="34"/>
        <v>222.570075</v>
      </c>
      <c r="CU49" s="166">
        <f t="shared" si="34"/>
        <v>222.570075</v>
      </c>
      <c r="CV49" s="166">
        <f t="shared" si="34"/>
        <v>222.570075</v>
      </c>
      <c r="CW49" s="166">
        <f t="shared" si="34"/>
        <v>222.570075</v>
      </c>
      <c r="CX49" s="166">
        <f t="shared" si="34"/>
        <v>222.570075</v>
      </c>
      <c r="CY49" s="166">
        <f t="shared" si="34"/>
        <v>222.570075</v>
      </c>
      <c r="CZ49" s="166">
        <f t="shared" si="34"/>
        <v>222.570075</v>
      </c>
      <c r="DA49" s="157">
        <f>AVERAGE(L49:N49,P49,Q49,S49,T49,U49,W49,X49:CZ49)</f>
        <v>222.65007499999973</v>
      </c>
    </row>
    <row r="50" spans="1:105" ht="12.75" customHeight="1" thickBot="1" x14ac:dyDescent="0.35">
      <c r="B50" s="1140"/>
      <c r="C50" s="1050"/>
      <c r="D50" s="140" t="s">
        <v>224</v>
      </c>
      <c r="E50" s="121">
        <f>E49/1000*E12*24</f>
        <v>1.8527417291666667E-2</v>
      </c>
      <c r="F50" s="121">
        <f t="shared" ref="F50:BQ50" si="35">F49/1000*(F12-E12)*24+E50</f>
        <v>3.7054834583333335E-2</v>
      </c>
      <c r="G50" s="121">
        <f t="shared" si="35"/>
        <v>4.0776335833333337E-2</v>
      </c>
      <c r="H50" s="121">
        <f t="shared" si="35"/>
        <v>5.1940839583333336E-2</v>
      </c>
      <c r="I50" s="121">
        <f t="shared" si="35"/>
        <v>5.9383842083333339E-2</v>
      </c>
      <c r="J50" s="121">
        <f t="shared" si="35"/>
        <v>0.25662340833333336</v>
      </c>
      <c r="K50" s="121">
        <f t="shared" si="35"/>
        <v>1.8196539333333333</v>
      </c>
      <c r="L50" s="161">
        <f t="shared" si="35"/>
        <v>5.3922951333333335</v>
      </c>
      <c r="M50" s="121">
        <f t="shared" si="35"/>
        <v>10.751256933333334</v>
      </c>
      <c r="N50" s="121">
        <f t="shared" si="35"/>
        <v>16.110218733333333</v>
      </c>
      <c r="O50" s="121">
        <f t="shared" si="35"/>
        <v>16.110219269229514</v>
      </c>
      <c r="P50" s="121">
        <f t="shared" si="35"/>
        <v>21.469180533333336</v>
      </c>
      <c r="Q50" s="121">
        <f t="shared" si="35"/>
        <v>26.828142333333336</v>
      </c>
      <c r="R50" s="121">
        <f t="shared" si="35"/>
        <v>26.828142869229517</v>
      </c>
      <c r="S50" s="121">
        <f t="shared" si="35"/>
        <v>32.187104133333335</v>
      </c>
      <c r="T50" s="121">
        <f t="shared" si="35"/>
        <v>37.546065933333338</v>
      </c>
      <c r="U50" s="121">
        <f t="shared" si="35"/>
        <v>42.905027733333341</v>
      </c>
      <c r="V50" s="121">
        <f t="shared" si="35"/>
        <v>42.905028269229518</v>
      </c>
      <c r="W50" s="121">
        <f t="shared" si="35"/>
        <v>48.263989533333344</v>
      </c>
      <c r="X50" s="121">
        <f t="shared" si="35"/>
        <v>53.622951333333347</v>
      </c>
      <c r="Y50" s="121">
        <f t="shared" si="35"/>
        <v>58.964633133333351</v>
      </c>
      <c r="Z50" s="121">
        <f t="shared" si="35"/>
        <v>64.306314933333354</v>
      </c>
      <c r="AA50" s="121">
        <f t="shared" si="35"/>
        <v>69.647996733333358</v>
      </c>
      <c r="AB50" s="121">
        <f t="shared" si="35"/>
        <v>74.989678533333361</v>
      </c>
      <c r="AC50" s="121">
        <f t="shared" si="35"/>
        <v>80.331360333333365</v>
      </c>
      <c r="AD50" s="121">
        <f t="shared" si="35"/>
        <v>85.673042133333368</v>
      </c>
      <c r="AE50" s="121">
        <f t="shared" si="35"/>
        <v>91.014723933333372</v>
      </c>
      <c r="AF50" s="121">
        <f t="shared" si="35"/>
        <v>96.356405733333375</v>
      </c>
      <c r="AG50" s="121">
        <f t="shared" si="35"/>
        <v>101.69808753333338</v>
      </c>
      <c r="AH50" s="121">
        <f t="shared" si="35"/>
        <v>107.03976933333338</v>
      </c>
      <c r="AI50" s="121">
        <f t="shared" si="35"/>
        <v>112.38145113333339</v>
      </c>
      <c r="AJ50" s="121">
        <f t="shared" si="35"/>
        <v>117.72313293333339</v>
      </c>
      <c r="AK50" s="121">
        <f t="shared" si="35"/>
        <v>123.06481473333339</v>
      </c>
      <c r="AL50" s="121">
        <f t="shared" si="35"/>
        <v>128.40649653333338</v>
      </c>
      <c r="AM50" s="121">
        <f t="shared" si="35"/>
        <v>133.74817833333339</v>
      </c>
      <c r="AN50" s="121">
        <f t="shared" si="35"/>
        <v>139.08986013333339</v>
      </c>
      <c r="AO50" s="121">
        <f t="shared" si="35"/>
        <v>144.43154193333339</v>
      </c>
      <c r="AP50" s="121">
        <f t="shared" si="35"/>
        <v>149.7732237333334</v>
      </c>
      <c r="AQ50" s="121">
        <f t="shared" si="35"/>
        <v>155.1149055333334</v>
      </c>
      <c r="AR50" s="217">
        <f t="shared" si="35"/>
        <v>160.4565873333334</v>
      </c>
      <c r="AS50" s="121">
        <f t="shared" si="35"/>
        <v>165.79826913333341</v>
      </c>
      <c r="AT50" s="121">
        <f t="shared" si="35"/>
        <v>171.13995093333341</v>
      </c>
      <c r="AU50" s="121">
        <f t="shared" si="35"/>
        <v>176.48163273333341</v>
      </c>
      <c r="AV50" s="121">
        <f t="shared" si="35"/>
        <v>181.82331453333342</v>
      </c>
      <c r="AW50" s="121">
        <f t="shared" si="35"/>
        <v>187.16499633333342</v>
      </c>
      <c r="AX50" s="121">
        <f t="shared" si="35"/>
        <v>192.50667813333342</v>
      </c>
      <c r="AY50" s="121">
        <f t="shared" si="35"/>
        <v>197.84835993333343</v>
      </c>
      <c r="AZ50" s="121">
        <f t="shared" si="35"/>
        <v>203.19004173333343</v>
      </c>
      <c r="BA50" s="121">
        <f t="shared" si="35"/>
        <v>208.53172353333343</v>
      </c>
      <c r="BB50" s="121">
        <f t="shared" si="35"/>
        <v>213.87340533333344</v>
      </c>
      <c r="BC50" s="121">
        <f t="shared" si="35"/>
        <v>219.21508713333344</v>
      </c>
      <c r="BD50" s="121">
        <f t="shared" si="35"/>
        <v>224.55676893333344</v>
      </c>
      <c r="BE50" s="121">
        <f t="shared" si="35"/>
        <v>229.89845073333345</v>
      </c>
      <c r="BF50" s="121">
        <f t="shared" si="35"/>
        <v>235.24013253333345</v>
      </c>
      <c r="BG50" s="121">
        <f t="shared" si="35"/>
        <v>240.58181433333345</v>
      </c>
      <c r="BH50" s="121">
        <f t="shared" si="35"/>
        <v>245.92349613333346</v>
      </c>
      <c r="BI50" s="121">
        <f t="shared" si="35"/>
        <v>251.26517793333346</v>
      </c>
      <c r="BJ50" s="121">
        <f t="shared" si="35"/>
        <v>256.60685973333347</v>
      </c>
      <c r="BK50" s="121">
        <f t="shared" si="35"/>
        <v>261.94854153333347</v>
      </c>
      <c r="BL50" s="121">
        <f t="shared" si="35"/>
        <v>267.29022333333347</v>
      </c>
      <c r="BM50" s="121">
        <f t="shared" si="35"/>
        <v>272.63190513333348</v>
      </c>
      <c r="BN50" s="121">
        <f t="shared" si="35"/>
        <v>277.97358693333348</v>
      </c>
      <c r="BO50" s="121">
        <f t="shared" si="35"/>
        <v>283.31526873333348</v>
      </c>
      <c r="BP50" s="121">
        <f t="shared" si="35"/>
        <v>288.65695053333349</v>
      </c>
      <c r="BQ50" s="121">
        <f t="shared" si="35"/>
        <v>293.99863233333349</v>
      </c>
      <c r="BR50" s="121">
        <f t="shared" ref="BR50:CZ50" si="36">BR49/1000*(BR12-BQ12)*24+BQ50</f>
        <v>299.34031413333349</v>
      </c>
      <c r="BS50" s="121">
        <f t="shared" si="36"/>
        <v>304.6819959333335</v>
      </c>
      <c r="BT50" s="121">
        <f t="shared" si="36"/>
        <v>310.0236777333335</v>
      </c>
      <c r="BU50" s="121">
        <f t="shared" si="36"/>
        <v>315.3653595333335</v>
      </c>
      <c r="BV50" s="121">
        <f t="shared" si="36"/>
        <v>320.70704133333351</v>
      </c>
      <c r="BW50" s="121">
        <f t="shared" si="36"/>
        <v>326.04872313333351</v>
      </c>
      <c r="BX50" s="121">
        <f t="shared" si="36"/>
        <v>331.39040493333351</v>
      </c>
      <c r="BY50" s="121">
        <f t="shared" si="36"/>
        <v>336.73208673333352</v>
      </c>
      <c r="BZ50" s="121">
        <f t="shared" si="36"/>
        <v>342.07376853333352</v>
      </c>
      <c r="CA50" s="121">
        <f t="shared" si="36"/>
        <v>347.41545033333352</v>
      </c>
      <c r="CB50" s="121">
        <f t="shared" si="36"/>
        <v>352.75713213333353</v>
      </c>
      <c r="CC50" s="121">
        <f t="shared" si="36"/>
        <v>358.09881393333353</v>
      </c>
      <c r="CD50" s="121">
        <f t="shared" si="36"/>
        <v>363.44049573333353</v>
      </c>
      <c r="CE50" s="121">
        <f t="shared" si="36"/>
        <v>368.78217753333354</v>
      </c>
      <c r="CF50" s="121">
        <f t="shared" si="36"/>
        <v>374.12385933333354</v>
      </c>
      <c r="CG50" s="121">
        <f t="shared" si="36"/>
        <v>379.46554113333355</v>
      </c>
      <c r="CH50" s="121">
        <f t="shared" si="36"/>
        <v>384.80722293333355</v>
      </c>
      <c r="CI50" s="121">
        <f t="shared" si="36"/>
        <v>390.14890473333355</v>
      </c>
      <c r="CJ50" s="121">
        <f t="shared" si="36"/>
        <v>395.49058653333356</v>
      </c>
      <c r="CK50" s="121">
        <f t="shared" si="36"/>
        <v>400.83226833333356</v>
      </c>
      <c r="CL50" s="121">
        <f t="shared" si="36"/>
        <v>406.17395013333356</v>
      </c>
      <c r="CM50" s="121">
        <f t="shared" si="36"/>
        <v>411.51563193333357</v>
      </c>
      <c r="CN50" s="121">
        <f t="shared" si="36"/>
        <v>416.85731373333357</v>
      </c>
      <c r="CO50" s="121">
        <f t="shared" si="36"/>
        <v>422.19899553333357</v>
      </c>
      <c r="CP50" s="121">
        <f t="shared" si="36"/>
        <v>427.54067733333358</v>
      </c>
      <c r="CQ50" s="121">
        <f t="shared" si="36"/>
        <v>432.88235913333358</v>
      </c>
      <c r="CR50" s="121">
        <f t="shared" si="36"/>
        <v>438.22404093333358</v>
      </c>
      <c r="CS50" s="121">
        <f t="shared" si="36"/>
        <v>443.56572273333359</v>
      </c>
      <c r="CT50" s="121">
        <f t="shared" si="36"/>
        <v>448.90740453333359</v>
      </c>
      <c r="CU50" s="121">
        <f t="shared" si="36"/>
        <v>454.24908633333359</v>
      </c>
      <c r="CV50" s="121">
        <f t="shared" si="36"/>
        <v>459.5907681333336</v>
      </c>
      <c r="CW50" s="121">
        <f t="shared" si="36"/>
        <v>464.9324499333336</v>
      </c>
      <c r="CX50" s="121">
        <f t="shared" si="36"/>
        <v>470.2741317333336</v>
      </c>
      <c r="CY50" s="121">
        <f t="shared" si="36"/>
        <v>475.61581353333361</v>
      </c>
      <c r="CZ50" s="231">
        <f t="shared" si="36"/>
        <v>480.95749533333361</v>
      </c>
      <c r="DA50" s="157"/>
    </row>
    <row r="51" spans="1:105" ht="14" customHeight="1" thickBot="1" x14ac:dyDescent="0.35">
      <c r="B51" s="1140"/>
      <c r="C51" s="1051"/>
      <c r="D51" s="144" t="s">
        <v>225</v>
      </c>
      <c r="E51" s="155">
        <v>0</v>
      </c>
      <c r="F51" s="145"/>
      <c r="G51" s="145"/>
      <c r="H51" s="145"/>
      <c r="I51" s="145"/>
      <c r="J51" s="145"/>
      <c r="K51" s="145"/>
      <c r="L51" s="161">
        <f>L50</f>
        <v>5.3922951333333335</v>
      </c>
      <c r="M51" s="162">
        <f>M50-L50</f>
        <v>5.3589618000000003</v>
      </c>
      <c r="N51" s="162">
        <f>N50-M50</f>
        <v>5.3589617999999994</v>
      </c>
      <c r="O51" s="145"/>
      <c r="P51" s="162">
        <f>P50-O50</f>
        <v>5.3589612641038222</v>
      </c>
      <c r="Q51" s="162">
        <f>Q50-P50</f>
        <v>5.3589617999999994</v>
      </c>
      <c r="R51" s="145"/>
      <c r="S51" s="163">
        <f>S50-R50</f>
        <v>5.3589612641038187</v>
      </c>
      <c r="T51" s="163">
        <f>T50-S50</f>
        <v>5.358961800000003</v>
      </c>
      <c r="U51" s="163">
        <f>U50-T50</f>
        <v>5.358961800000003</v>
      </c>
      <c r="V51" s="163">
        <f t="shared" ref="V51:CG51" si="37">V50-U50</f>
        <v>5.3589617721172544E-7</v>
      </c>
      <c r="W51" s="163">
        <f t="shared" si="37"/>
        <v>5.3589612641038258</v>
      </c>
      <c r="X51" s="163">
        <f t="shared" si="37"/>
        <v>5.358961800000003</v>
      </c>
      <c r="Y51" s="163">
        <f t="shared" si="37"/>
        <v>5.3416818000000035</v>
      </c>
      <c r="Z51" s="163">
        <f t="shared" si="37"/>
        <v>5.3416818000000035</v>
      </c>
      <c r="AA51" s="163">
        <f t="shared" si="37"/>
        <v>5.3416818000000035</v>
      </c>
      <c r="AB51" s="163">
        <f t="shared" si="37"/>
        <v>5.3416818000000035</v>
      </c>
      <c r="AC51" s="163">
        <f t="shared" si="37"/>
        <v>5.3416818000000035</v>
      </c>
      <c r="AD51" s="163">
        <f t="shared" si="37"/>
        <v>5.3416818000000035</v>
      </c>
      <c r="AE51" s="163">
        <f t="shared" si="37"/>
        <v>5.3416818000000035</v>
      </c>
      <c r="AF51" s="163">
        <f t="shared" si="37"/>
        <v>5.3416818000000035</v>
      </c>
      <c r="AG51" s="163">
        <f t="shared" si="37"/>
        <v>5.3416818000000035</v>
      </c>
      <c r="AH51" s="163">
        <f t="shared" si="37"/>
        <v>5.3416818000000035</v>
      </c>
      <c r="AI51" s="163">
        <f t="shared" si="37"/>
        <v>5.3416818000000035</v>
      </c>
      <c r="AJ51" s="163">
        <f t="shared" si="37"/>
        <v>5.3416818000000035</v>
      </c>
      <c r="AK51" s="163">
        <f t="shared" si="37"/>
        <v>5.3416818000000035</v>
      </c>
      <c r="AL51" s="163">
        <f t="shared" si="37"/>
        <v>5.3416817999999893</v>
      </c>
      <c r="AM51" s="163">
        <f>AM50-AL50</f>
        <v>5.3416818000000035</v>
      </c>
      <c r="AN51" s="163">
        <f t="shared" si="37"/>
        <v>5.3416818000000035</v>
      </c>
      <c r="AO51" s="163">
        <f t="shared" si="37"/>
        <v>5.3416818000000035</v>
      </c>
      <c r="AP51" s="163">
        <f t="shared" si="37"/>
        <v>5.3416818000000035</v>
      </c>
      <c r="AQ51" s="163">
        <f t="shared" si="37"/>
        <v>5.3416818000000035</v>
      </c>
      <c r="AR51" s="222">
        <f t="shared" si="37"/>
        <v>5.3416818000000035</v>
      </c>
      <c r="AS51" s="163">
        <f t="shared" si="37"/>
        <v>5.3416818000000035</v>
      </c>
      <c r="AT51" s="163">
        <f t="shared" si="37"/>
        <v>5.3416818000000035</v>
      </c>
      <c r="AU51" s="163">
        <f t="shared" si="37"/>
        <v>5.3416818000000035</v>
      </c>
      <c r="AV51" s="163">
        <f t="shared" si="37"/>
        <v>5.3416818000000035</v>
      </c>
      <c r="AW51" s="163">
        <f t="shared" si="37"/>
        <v>5.3416818000000035</v>
      </c>
      <c r="AX51" s="163">
        <f t="shared" si="37"/>
        <v>5.3416818000000035</v>
      </c>
      <c r="AY51" s="163">
        <f t="shared" si="37"/>
        <v>5.3416818000000035</v>
      </c>
      <c r="AZ51" s="163">
        <f t="shared" si="37"/>
        <v>5.3416818000000035</v>
      </c>
      <c r="BA51" s="163">
        <f t="shared" si="37"/>
        <v>5.3416818000000035</v>
      </c>
      <c r="BB51" s="163">
        <f t="shared" si="37"/>
        <v>5.3416818000000035</v>
      </c>
      <c r="BC51" s="163">
        <f t="shared" si="37"/>
        <v>5.3416818000000035</v>
      </c>
      <c r="BD51" s="163">
        <f t="shared" si="37"/>
        <v>5.3416818000000035</v>
      </c>
      <c r="BE51" s="163">
        <f t="shared" si="37"/>
        <v>5.3416818000000035</v>
      </c>
      <c r="BF51" s="163">
        <f t="shared" si="37"/>
        <v>5.3416818000000035</v>
      </c>
      <c r="BG51" s="163">
        <f t="shared" si="37"/>
        <v>5.3416818000000035</v>
      </c>
      <c r="BH51" s="163">
        <f t="shared" si="37"/>
        <v>5.3416818000000035</v>
      </c>
      <c r="BI51" s="163">
        <f t="shared" si="37"/>
        <v>5.3416818000000035</v>
      </c>
      <c r="BJ51" s="163">
        <f t="shared" si="37"/>
        <v>5.3416818000000035</v>
      </c>
      <c r="BK51" s="163">
        <f t="shared" si="37"/>
        <v>5.3416818000000035</v>
      </c>
      <c r="BL51" s="163">
        <f t="shared" si="37"/>
        <v>5.3416818000000035</v>
      </c>
      <c r="BM51" s="163">
        <f t="shared" si="37"/>
        <v>5.3416818000000035</v>
      </c>
      <c r="BN51" s="163">
        <f t="shared" si="37"/>
        <v>5.3416818000000035</v>
      </c>
      <c r="BO51" s="163">
        <f t="shared" si="37"/>
        <v>5.3416818000000035</v>
      </c>
      <c r="BP51" s="163">
        <f t="shared" si="37"/>
        <v>5.3416818000000035</v>
      </c>
      <c r="BQ51" s="163">
        <f t="shared" si="37"/>
        <v>5.3416818000000035</v>
      </c>
      <c r="BR51" s="163">
        <f t="shared" si="37"/>
        <v>5.3416818000000035</v>
      </c>
      <c r="BS51" s="163">
        <f t="shared" si="37"/>
        <v>5.3416818000000035</v>
      </c>
      <c r="BT51" s="163">
        <f t="shared" si="37"/>
        <v>5.3416818000000035</v>
      </c>
      <c r="BU51" s="163">
        <f t="shared" si="37"/>
        <v>5.3416818000000035</v>
      </c>
      <c r="BV51" s="163">
        <f t="shared" si="37"/>
        <v>5.3416818000000035</v>
      </c>
      <c r="BW51" s="163">
        <f t="shared" si="37"/>
        <v>5.3416818000000035</v>
      </c>
      <c r="BX51" s="163">
        <f t="shared" si="37"/>
        <v>5.3416818000000035</v>
      </c>
      <c r="BY51" s="163">
        <f t="shared" si="37"/>
        <v>5.3416818000000035</v>
      </c>
      <c r="BZ51" s="163">
        <f t="shared" si="37"/>
        <v>5.3416818000000035</v>
      </c>
      <c r="CA51" s="163">
        <f t="shared" si="37"/>
        <v>5.3416818000000035</v>
      </c>
      <c r="CB51" s="163">
        <f t="shared" si="37"/>
        <v>5.3416818000000035</v>
      </c>
      <c r="CC51" s="163">
        <f t="shared" si="37"/>
        <v>5.3416818000000035</v>
      </c>
      <c r="CD51" s="163">
        <f t="shared" si="37"/>
        <v>5.3416818000000035</v>
      </c>
      <c r="CE51" s="163">
        <f t="shared" si="37"/>
        <v>5.3416818000000035</v>
      </c>
      <c r="CF51" s="163">
        <f t="shared" si="37"/>
        <v>5.3416818000000035</v>
      </c>
      <c r="CG51" s="163">
        <f t="shared" si="37"/>
        <v>5.3416818000000035</v>
      </c>
      <c r="CH51" s="163">
        <f t="shared" ref="CH51:CZ51" si="38">CH50-CG50</f>
        <v>5.3416818000000035</v>
      </c>
      <c r="CI51" s="163">
        <f t="shared" si="38"/>
        <v>5.3416818000000035</v>
      </c>
      <c r="CJ51" s="163">
        <f t="shared" si="38"/>
        <v>5.3416818000000035</v>
      </c>
      <c r="CK51" s="163">
        <f t="shared" si="38"/>
        <v>5.3416818000000035</v>
      </c>
      <c r="CL51" s="163">
        <f t="shared" si="38"/>
        <v>5.3416818000000035</v>
      </c>
      <c r="CM51" s="163">
        <f t="shared" si="38"/>
        <v>5.3416818000000035</v>
      </c>
      <c r="CN51" s="163">
        <f t="shared" si="38"/>
        <v>5.3416818000000035</v>
      </c>
      <c r="CO51" s="163">
        <f t="shared" si="38"/>
        <v>5.3416818000000035</v>
      </c>
      <c r="CP51" s="163">
        <f t="shared" si="38"/>
        <v>5.3416818000000035</v>
      </c>
      <c r="CQ51" s="163">
        <f t="shared" si="38"/>
        <v>5.3416818000000035</v>
      </c>
      <c r="CR51" s="163">
        <f t="shared" si="38"/>
        <v>5.3416818000000035</v>
      </c>
      <c r="CS51" s="163">
        <f t="shared" si="38"/>
        <v>5.3416818000000035</v>
      </c>
      <c r="CT51" s="163">
        <f t="shared" si="38"/>
        <v>5.3416818000000035</v>
      </c>
      <c r="CU51" s="163">
        <f t="shared" si="38"/>
        <v>5.3416818000000035</v>
      </c>
      <c r="CV51" s="163">
        <f t="shared" si="38"/>
        <v>5.3416818000000035</v>
      </c>
      <c r="CW51" s="163">
        <f t="shared" si="38"/>
        <v>5.3416818000000035</v>
      </c>
      <c r="CX51" s="163">
        <f t="shared" si="38"/>
        <v>5.3416818000000035</v>
      </c>
      <c r="CY51" s="163">
        <f t="shared" si="38"/>
        <v>5.3416818000000035</v>
      </c>
      <c r="CZ51" s="232">
        <f t="shared" si="38"/>
        <v>5.3416818000000035</v>
      </c>
      <c r="DA51" s="157"/>
    </row>
    <row r="52" spans="1:105" ht="13.25" customHeight="1" x14ac:dyDescent="0.3">
      <c r="B52" s="1140"/>
      <c r="C52" s="1056" t="s">
        <v>222</v>
      </c>
      <c r="D52" s="115" t="s">
        <v>223</v>
      </c>
      <c r="E52" s="159">
        <f>SUM(E36:E39)+E15+E25</f>
        <v>2223.2900749999999</v>
      </c>
      <c r="F52" s="159">
        <f t="shared" ref="F52:BQ52" si="39">SUM(F36:F39)+F15+F25</f>
        <v>2223.2900749999999</v>
      </c>
      <c r="G52" s="159">
        <f t="shared" si="39"/>
        <v>223.290075</v>
      </c>
      <c r="H52" s="159">
        <f t="shared" si="39"/>
        <v>223.290075</v>
      </c>
      <c r="I52" s="159">
        <f t="shared" si="39"/>
        <v>223.290075</v>
      </c>
      <c r="J52" s="159">
        <f t="shared" si="39"/>
        <v>223.290075</v>
      </c>
      <c r="K52" s="159">
        <f t="shared" si="39"/>
        <v>223.290075</v>
      </c>
      <c r="L52" s="159">
        <f t="shared" si="39"/>
        <v>223.290075</v>
      </c>
      <c r="M52" s="159">
        <f t="shared" si="39"/>
        <v>223.290075</v>
      </c>
      <c r="N52" s="159">
        <f t="shared" si="39"/>
        <v>223.290075</v>
      </c>
      <c r="O52" s="159">
        <f t="shared" si="39"/>
        <v>223.290075</v>
      </c>
      <c r="P52" s="159">
        <f t="shared" si="39"/>
        <v>223.290075</v>
      </c>
      <c r="Q52" s="159">
        <f t="shared" si="39"/>
        <v>223.290075</v>
      </c>
      <c r="R52" s="159">
        <f t="shared" si="39"/>
        <v>223.290075</v>
      </c>
      <c r="S52" s="159">
        <f t="shared" si="39"/>
        <v>223.290075</v>
      </c>
      <c r="T52" s="159">
        <f t="shared" si="39"/>
        <v>223.290075</v>
      </c>
      <c r="U52" s="159">
        <f t="shared" si="39"/>
        <v>223.290075</v>
      </c>
      <c r="V52" s="159">
        <f t="shared" si="39"/>
        <v>223.290075</v>
      </c>
      <c r="W52" s="159">
        <f t="shared" si="39"/>
        <v>223.290075</v>
      </c>
      <c r="X52" s="159">
        <f t="shared" si="39"/>
        <v>223.290075</v>
      </c>
      <c r="Y52" s="159">
        <f t="shared" si="39"/>
        <v>222.570075</v>
      </c>
      <c r="Z52" s="159">
        <f t="shared" si="39"/>
        <v>222.570075</v>
      </c>
      <c r="AA52" s="159">
        <f t="shared" si="39"/>
        <v>222.570075</v>
      </c>
      <c r="AB52" s="159">
        <f t="shared" si="39"/>
        <v>222.570075</v>
      </c>
      <c r="AC52" s="159">
        <f t="shared" si="39"/>
        <v>222.570075</v>
      </c>
      <c r="AD52" s="159">
        <f t="shared" si="39"/>
        <v>222.570075</v>
      </c>
      <c r="AE52" s="159">
        <f t="shared" si="39"/>
        <v>222.570075</v>
      </c>
      <c r="AF52" s="159">
        <f t="shared" si="39"/>
        <v>222.570075</v>
      </c>
      <c r="AG52" s="159">
        <f t="shared" si="39"/>
        <v>222.570075</v>
      </c>
      <c r="AH52" s="159">
        <f t="shared" si="39"/>
        <v>222.570075</v>
      </c>
      <c r="AI52" s="159">
        <f t="shared" si="39"/>
        <v>222.570075</v>
      </c>
      <c r="AJ52" s="159">
        <f t="shared" si="39"/>
        <v>222.570075</v>
      </c>
      <c r="AK52" s="159">
        <f t="shared" si="39"/>
        <v>222.570075</v>
      </c>
      <c r="AL52" s="159">
        <f t="shared" si="39"/>
        <v>222.570075</v>
      </c>
      <c r="AM52" s="159">
        <f t="shared" si="39"/>
        <v>222.570075</v>
      </c>
      <c r="AN52" s="159">
        <f t="shared" si="39"/>
        <v>222.570075</v>
      </c>
      <c r="AO52" s="159">
        <f t="shared" si="39"/>
        <v>222.570075</v>
      </c>
      <c r="AP52" s="159">
        <f t="shared" si="39"/>
        <v>222.570075</v>
      </c>
      <c r="AQ52" s="159">
        <f t="shared" si="39"/>
        <v>222.570075</v>
      </c>
      <c r="AR52" s="159">
        <f t="shared" si="39"/>
        <v>222.570075</v>
      </c>
      <c r="AS52" s="159">
        <f t="shared" si="39"/>
        <v>222.570075</v>
      </c>
      <c r="AT52" s="159">
        <f t="shared" si="39"/>
        <v>222.570075</v>
      </c>
      <c r="AU52" s="159">
        <f t="shared" si="39"/>
        <v>222.570075</v>
      </c>
      <c r="AV52" s="159">
        <f t="shared" si="39"/>
        <v>222.570075</v>
      </c>
      <c r="AW52" s="159">
        <f t="shared" si="39"/>
        <v>222.570075</v>
      </c>
      <c r="AX52" s="159">
        <f t="shared" si="39"/>
        <v>222.570075</v>
      </c>
      <c r="AY52" s="159">
        <f t="shared" si="39"/>
        <v>222.570075</v>
      </c>
      <c r="AZ52" s="159">
        <f t="shared" si="39"/>
        <v>222.570075</v>
      </c>
      <c r="BA52" s="159">
        <f t="shared" si="39"/>
        <v>222.570075</v>
      </c>
      <c r="BB52" s="159">
        <f t="shared" si="39"/>
        <v>222.570075</v>
      </c>
      <c r="BC52" s="159">
        <f t="shared" si="39"/>
        <v>222.570075</v>
      </c>
      <c r="BD52" s="159">
        <f t="shared" si="39"/>
        <v>222.570075</v>
      </c>
      <c r="BE52" s="159">
        <f t="shared" si="39"/>
        <v>222.570075</v>
      </c>
      <c r="BF52" s="159">
        <f t="shared" si="39"/>
        <v>222.570075</v>
      </c>
      <c r="BG52" s="159">
        <f t="shared" si="39"/>
        <v>222.570075</v>
      </c>
      <c r="BH52" s="159">
        <f t="shared" si="39"/>
        <v>222.570075</v>
      </c>
      <c r="BI52" s="159">
        <f t="shared" si="39"/>
        <v>222.570075</v>
      </c>
      <c r="BJ52" s="159">
        <f t="shared" si="39"/>
        <v>222.570075</v>
      </c>
      <c r="BK52" s="159">
        <f t="shared" si="39"/>
        <v>222.570075</v>
      </c>
      <c r="BL52" s="159">
        <f t="shared" si="39"/>
        <v>222.570075</v>
      </c>
      <c r="BM52" s="159">
        <f t="shared" si="39"/>
        <v>222.570075</v>
      </c>
      <c r="BN52" s="159">
        <f t="shared" si="39"/>
        <v>222.570075</v>
      </c>
      <c r="BO52" s="159">
        <f t="shared" si="39"/>
        <v>222.570075</v>
      </c>
      <c r="BP52" s="159">
        <f t="shared" si="39"/>
        <v>222.570075</v>
      </c>
      <c r="BQ52" s="159">
        <f t="shared" si="39"/>
        <v>222.570075</v>
      </c>
      <c r="BR52" s="159">
        <f t="shared" ref="BR52:CZ52" si="40">SUM(BR36:BR39)+BR15+BR25</f>
        <v>222.570075</v>
      </c>
      <c r="BS52" s="159">
        <f t="shared" si="40"/>
        <v>222.570075</v>
      </c>
      <c r="BT52" s="159">
        <f t="shared" si="40"/>
        <v>222.570075</v>
      </c>
      <c r="BU52" s="159">
        <f t="shared" si="40"/>
        <v>222.570075</v>
      </c>
      <c r="BV52" s="159">
        <f t="shared" si="40"/>
        <v>222.570075</v>
      </c>
      <c r="BW52" s="159">
        <f t="shared" si="40"/>
        <v>222.570075</v>
      </c>
      <c r="BX52" s="159">
        <f t="shared" si="40"/>
        <v>222.570075</v>
      </c>
      <c r="BY52" s="159">
        <f t="shared" si="40"/>
        <v>222.570075</v>
      </c>
      <c r="BZ52" s="159">
        <f t="shared" si="40"/>
        <v>222.570075</v>
      </c>
      <c r="CA52" s="159">
        <f t="shared" si="40"/>
        <v>222.570075</v>
      </c>
      <c r="CB52" s="159">
        <f t="shared" si="40"/>
        <v>222.570075</v>
      </c>
      <c r="CC52" s="159">
        <f t="shared" si="40"/>
        <v>222.570075</v>
      </c>
      <c r="CD52" s="159">
        <f t="shared" si="40"/>
        <v>222.570075</v>
      </c>
      <c r="CE52" s="159">
        <f t="shared" si="40"/>
        <v>222.570075</v>
      </c>
      <c r="CF52" s="159">
        <f t="shared" si="40"/>
        <v>222.570075</v>
      </c>
      <c r="CG52" s="159">
        <f t="shared" si="40"/>
        <v>222.570075</v>
      </c>
      <c r="CH52" s="159">
        <f t="shared" si="40"/>
        <v>222.570075</v>
      </c>
      <c r="CI52" s="159">
        <f t="shared" si="40"/>
        <v>222.570075</v>
      </c>
      <c r="CJ52" s="159">
        <f t="shared" si="40"/>
        <v>222.570075</v>
      </c>
      <c r="CK52" s="159">
        <f t="shared" si="40"/>
        <v>222.570075</v>
      </c>
      <c r="CL52" s="159">
        <f t="shared" si="40"/>
        <v>222.570075</v>
      </c>
      <c r="CM52" s="159">
        <f t="shared" si="40"/>
        <v>222.570075</v>
      </c>
      <c r="CN52" s="159">
        <f t="shared" si="40"/>
        <v>222.570075</v>
      </c>
      <c r="CO52" s="159">
        <f t="shared" si="40"/>
        <v>222.570075</v>
      </c>
      <c r="CP52" s="159">
        <f t="shared" si="40"/>
        <v>222.570075</v>
      </c>
      <c r="CQ52" s="159">
        <f t="shared" si="40"/>
        <v>222.570075</v>
      </c>
      <c r="CR52" s="159">
        <f t="shared" si="40"/>
        <v>222.570075</v>
      </c>
      <c r="CS52" s="159">
        <f t="shared" si="40"/>
        <v>222.570075</v>
      </c>
      <c r="CT52" s="159">
        <f t="shared" si="40"/>
        <v>222.570075</v>
      </c>
      <c r="CU52" s="159">
        <f t="shared" si="40"/>
        <v>222.570075</v>
      </c>
      <c r="CV52" s="159">
        <f t="shared" si="40"/>
        <v>222.570075</v>
      </c>
      <c r="CW52" s="159">
        <f t="shared" si="40"/>
        <v>222.570075</v>
      </c>
      <c r="CX52" s="159">
        <f t="shared" si="40"/>
        <v>222.570075</v>
      </c>
      <c r="CY52" s="159">
        <f t="shared" si="40"/>
        <v>222.570075</v>
      </c>
      <c r="CZ52" s="159">
        <f t="shared" si="40"/>
        <v>222.570075</v>
      </c>
      <c r="DA52" s="157">
        <f t="shared" ref="DA52" si="41">AVERAGE(L52:N52,P52,Q52,S52,T52,U52,W52,X52:CZ52)</f>
        <v>222.65007499999973</v>
      </c>
    </row>
    <row r="53" spans="1:105" ht="14" customHeight="1" thickBot="1" x14ac:dyDescent="0.35">
      <c r="B53" s="1140"/>
      <c r="C53" s="1021"/>
      <c r="D53" s="140" t="s">
        <v>224</v>
      </c>
      <c r="E53" s="121">
        <f>E52/1000*E12*24</f>
        <v>1.8527417291666667E-2</v>
      </c>
      <c r="F53" s="121">
        <f t="shared" ref="F53:BQ53" si="42">F52/1000*(F12-E12)*24+E53</f>
        <v>3.7054834583333335E-2</v>
      </c>
      <c r="G53" s="121">
        <f t="shared" si="42"/>
        <v>4.0776335833333337E-2</v>
      </c>
      <c r="H53" s="121">
        <f t="shared" si="42"/>
        <v>5.1940839583333336E-2</v>
      </c>
      <c r="I53" s="121">
        <f t="shared" si="42"/>
        <v>5.9383842083333339E-2</v>
      </c>
      <c r="J53" s="121">
        <f t="shared" si="42"/>
        <v>0.25662340833333336</v>
      </c>
      <c r="K53" s="121">
        <f t="shared" si="42"/>
        <v>1.8196539333333333</v>
      </c>
      <c r="L53" s="161">
        <f t="shared" si="42"/>
        <v>5.3922951333333335</v>
      </c>
      <c r="M53" s="121">
        <f t="shared" si="42"/>
        <v>10.751256933333334</v>
      </c>
      <c r="N53" s="121">
        <f t="shared" si="42"/>
        <v>16.110218733333333</v>
      </c>
      <c r="O53" s="121">
        <f t="shared" si="42"/>
        <v>16.110219269229514</v>
      </c>
      <c r="P53" s="121">
        <f t="shared" si="42"/>
        <v>21.469180533333336</v>
      </c>
      <c r="Q53" s="121">
        <f t="shared" si="42"/>
        <v>26.828142333333336</v>
      </c>
      <c r="R53" s="121">
        <f t="shared" si="42"/>
        <v>26.828142869229517</v>
      </c>
      <c r="S53" s="121">
        <f t="shared" si="42"/>
        <v>32.187104133333335</v>
      </c>
      <c r="T53" s="121">
        <f t="shared" si="42"/>
        <v>37.546065933333338</v>
      </c>
      <c r="U53" s="121">
        <f t="shared" si="42"/>
        <v>42.905027733333341</v>
      </c>
      <c r="V53" s="121">
        <f t="shared" si="42"/>
        <v>42.905028269229518</v>
      </c>
      <c r="W53" s="121">
        <f t="shared" si="42"/>
        <v>48.263989533333344</v>
      </c>
      <c r="X53" s="121">
        <f t="shared" si="42"/>
        <v>53.622951333333347</v>
      </c>
      <c r="Y53" s="121">
        <f t="shared" si="42"/>
        <v>58.964633133333351</v>
      </c>
      <c r="Z53" s="121">
        <f t="shared" si="42"/>
        <v>64.306314933333354</v>
      </c>
      <c r="AA53" s="121">
        <f t="shared" si="42"/>
        <v>69.647996733333358</v>
      </c>
      <c r="AB53" s="121">
        <f t="shared" si="42"/>
        <v>74.989678533333361</v>
      </c>
      <c r="AC53" s="121">
        <f t="shared" si="42"/>
        <v>80.331360333333365</v>
      </c>
      <c r="AD53" s="121">
        <f t="shared" si="42"/>
        <v>85.673042133333368</v>
      </c>
      <c r="AE53" s="121">
        <f t="shared" si="42"/>
        <v>91.014723933333372</v>
      </c>
      <c r="AF53" s="121">
        <f t="shared" si="42"/>
        <v>96.356405733333375</v>
      </c>
      <c r="AG53" s="121">
        <f t="shared" si="42"/>
        <v>101.69808753333338</v>
      </c>
      <c r="AH53" s="121">
        <f t="shared" si="42"/>
        <v>107.03976933333338</v>
      </c>
      <c r="AI53" s="121">
        <f t="shared" si="42"/>
        <v>112.38145113333339</v>
      </c>
      <c r="AJ53" s="121">
        <f t="shared" si="42"/>
        <v>117.72313293333339</v>
      </c>
      <c r="AK53" s="121">
        <f t="shared" si="42"/>
        <v>123.06481473333339</v>
      </c>
      <c r="AL53" s="121">
        <f t="shared" si="42"/>
        <v>128.40649653333338</v>
      </c>
      <c r="AM53" s="121">
        <f t="shared" si="42"/>
        <v>133.74817833333339</v>
      </c>
      <c r="AN53" s="121">
        <f t="shared" si="42"/>
        <v>139.08986013333339</v>
      </c>
      <c r="AO53" s="121">
        <f t="shared" si="42"/>
        <v>144.43154193333339</v>
      </c>
      <c r="AP53" s="121">
        <f t="shared" si="42"/>
        <v>149.7732237333334</v>
      </c>
      <c r="AQ53" s="121">
        <f t="shared" si="42"/>
        <v>155.1149055333334</v>
      </c>
      <c r="AR53" s="217">
        <f t="shared" si="42"/>
        <v>160.4565873333334</v>
      </c>
      <c r="AS53" s="121">
        <f t="shared" si="42"/>
        <v>165.79826913333341</v>
      </c>
      <c r="AT53" s="121">
        <f t="shared" si="42"/>
        <v>171.13995093333341</v>
      </c>
      <c r="AU53" s="121">
        <f t="shared" si="42"/>
        <v>176.48163273333341</v>
      </c>
      <c r="AV53" s="121">
        <f t="shared" si="42"/>
        <v>181.82331453333342</v>
      </c>
      <c r="AW53" s="121">
        <f t="shared" si="42"/>
        <v>187.16499633333342</v>
      </c>
      <c r="AX53" s="121">
        <f t="shared" si="42"/>
        <v>192.50667813333342</v>
      </c>
      <c r="AY53" s="121">
        <f t="shared" si="42"/>
        <v>197.84835993333343</v>
      </c>
      <c r="AZ53" s="121">
        <f t="shared" si="42"/>
        <v>203.19004173333343</v>
      </c>
      <c r="BA53" s="121">
        <f t="shared" si="42"/>
        <v>208.53172353333343</v>
      </c>
      <c r="BB53" s="121">
        <f t="shared" si="42"/>
        <v>213.87340533333344</v>
      </c>
      <c r="BC53" s="121">
        <f t="shared" si="42"/>
        <v>219.21508713333344</v>
      </c>
      <c r="BD53" s="121">
        <f t="shared" si="42"/>
        <v>224.55676893333344</v>
      </c>
      <c r="BE53" s="121">
        <f t="shared" si="42"/>
        <v>229.89845073333345</v>
      </c>
      <c r="BF53" s="121">
        <f t="shared" si="42"/>
        <v>235.24013253333345</v>
      </c>
      <c r="BG53" s="121">
        <f t="shared" si="42"/>
        <v>240.58181433333345</v>
      </c>
      <c r="BH53" s="121">
        <f t="shared" si="42"/>
        <v>245.92349613333346</v>
      </c>
      <c r="BI53" s="121">
        <f t="shared" si="42"/>
        <v>251.26517793333346</v>
      </c>
      <c r="BJ53" s="121">
        <f t="shared" si="42"/>
        <v>256.60685973333347</v>
      </c>
      <c r="BK53" s="121">
        <f t="shared" si="42"/>
        <v>261.94854153333347</v>
      </c>
      <c r="BL53" s="121">
        <f t="shared" si="42"/>
        <v>267.29022333333347</v>
      </c>
      <c r="BM53" s="121">
        <f t="shared" si="42"/>
        <v>272.63190513333348</v>
      </c>
      <c r="BN53" s="121">
        <f t="shared" si="42"/>
        <v>277.97358693333348</v>
      </c>
      <c r="BO53" s="121">
        <f t="shared" si="42"/>
        <v>283.31526873333348</v>
      </c>
      <c r="BP53" s="121">
        <f t="shared" si="42"/>
        <v>288.65695053333349</v>
      </c>
      <c r="BQ53" s="121">
        <f t="shared" si="42"/>
        <v>293.99863233333349</v>
      </c>
      <c r="BR53" s="121">
        <f t="shared" ref="BR53:CZ53" si="43">BR52/1000*(BR12-BQ12)*24+BQ53</f>
        <v>299.34031413333349</v>
      </c>
      <c r="BS53" s="121">
        <f t="shared" si="43"/>
        <v>304.6819959333335</v>
      </c>
      <c r="BT53" s="121">
        <f t="shared" si="43"/>
        <v>310.0236777333335</v>
      </c>
      <c r="BU53" s="121">
        <f t="shared" si="43"/>
        <v>315.3653595333335</v>
      </c>
      <c r="BV53" s="121">
        <f t="shared" si="43"/>
        <v>320.70704133333351</v>
      </c>
      <c r="BW53" s="121">
        <f t="shared" si="43"/>
        <v>326.04872313333351</v>
      </c>
      <c r="BX53" s="121">
        <f t="shared" si="43"/>
        <v>331.39040493333351</v>
      </c>
      <c r="BY53" s="121">
        <f t="shared" si="43"/>
        <v>336.73208673333352</v>
      </c>
      <c r="BZ53" s="121">
        <f t="shared" si="43"/>
        <v>342.07376853333352</v>
      </c>
      <c r="CA53" s="121">
        <f t="shared" si="43"/>
        <v>347.41545033333352</v>
      </c>
      <c r="CB53" s="121">
        <f t="shared" si="43"/>
        <v>352.75713213333353</v>
      </c>
      <c r="CC53" s="121">
        <f t="shared" si="43"/>
        <v>358.09881393333353</v>
      </c>
      <c r="CD53" s="121">
        <f t="shared" si="43"/>
        <v>363.44049573333353</v>
      </c>
      <c r="CE53" s="121">
        <f t="shared" si="43"/>
        <v>368.78217753333354</v>
      </c>
      <c r="CF53" s="121">
        <f t="shared" si="43"/>
        <v>374.12385933333354</v>
      </c>
      <c r="CG53" s="121">
        <f t="shared" si="43"/>
        <v>379.46554113333355</v>
      </c>
      <c r="CH53" s="121">
        <f t="shared" si="43"/>
        <v>384.80722293333355</v>
      </c>
      <c r="CI53" s="121">
        <f t="shared" si="43"/>
        <v>390.14890473333355</v>
      </c>
      <c r="CJ53" s="121">
        <f t="shared" si="43"/>
        <v>395.49058653333356</v>
      </c>
      <c r="CK53" s="121">
        <f t="shared" si="43"/>
        <v>400.83226833333356</v>
      </c>
      <c r="CL53" s="121">
        <f t="shared" si="43"/>
        <v>406.17395013333356</v>
      </c>
      <c r="CM53" s="121">
        <f t="shared" si="43"/>
        <v>411.51563193333357</v>
      </c>
      <c r="CN53" s="121">
        <f t="shared" si="43"/>
        <v>416.85731373333357</v>
      </c>
      <c r="CO53" s="121">
        <f t="shared" si="43"/>
        <v>422.19899553333357</v>
      </c>
      <c r="CP53" s="121">
        <f t="shared" si="43"/>
        <v>427.54067733333358</v>
      </c>
      <c r="CQ53" s="121">
        <f t="shared" si="43"/>
        <v>432.88235913333358</v>
      </c>
      <c r="CR53" s="121">
        <f t="shared" si="43"/>
        <v>438.22404093333358</v>
      </c>
      <c r="CS53" s="121">
        <f t="shared" si="43"/>
        <v>443.56572273333359</v>
      </c>
      <c r="CT53" s="121">
        <f t="shared" si="43"/>
        <v>448.90740453333359</v>
      </c>
      <c r="CU53" s="121">
        <f t="shared" si="43"/>
        <v>454.24908633333359</v>
      </c>
      <c r="CV53" s="121">
        <f t="shared" si="43"/>
        <v>459.5907681333336</v>
      </c>
      <c r="CW53" s="121">
        <f t="shared" si="43"/>
        <v>464.9324499333336</v>
      </c>
      <c r="CX53" s="121">
        <f t="shared" si="43"/>
        <v>470.2741317333336</v>
      </c>
      <c r="CY53" s="121">
        <f t="shared" si="43"/>
        <v>475.61581353333361</v>
      </c>
      <c r="CZ53" s="231">
        <f t="shared" si="43"/>
        <v>480.95749533333361</v>
      </c>
    </row>
    <row r="54" spans="1:105" ht="14" customHeight="1" thickBot="1" x14ac:dyDescent="0.35">
      <c r="B54" s="1141"/>
      <c r="C54" s="1022"/>
      <c r="D54" s="144" t="s">
        <v>225</v>
      </c>
      <c r="E54" s="155">
        <v>0</v>
      </c>
      <c r="F54" s="145"/>
      <c r="G54" s="145"/>
      <c r="H54" s="145"/>
      <c r="I54" s="145"/>
      <c r="J54" s="145"/>
      <c r="K54" s="145"/>
      <c r="L54" s="165">
        <f>L53</f>
        <v>5.3922951333333335</v>
      </c>
      <c r="M54" s="163">
        <f>M53-L53</f>
        <v>5.3589618000000003</v>
      </c>
      <c r="N54" s="163">
        <f>N53-M53</f>
        <v>5.3589617999999994</v>
      </c>
      <c r="O54" s="145"/>
      <c r="P54" s="162">
        <f>P53-O53</f>
        <v>5.3589612641038222</v>
      </c>
      <c r="Q54" s="162">
        <f>Q53-P53</f>
        <v>5.3589617999999994</v>
      </c>
      <c r="R54" s="145"/>
      <c r="S54" s="163">
        <f>S53-R53</f>
        <v>5.3589612641038187</v>
      </c>
      <c r="T54" s="163">
        <f>T53-S53</f>
        <v>5.358961800000003</v>
      </c>
      <c r="U54" s="163">
        <f>U53-T53</f>
        <v>5.358961800000003</v>
      </c>
      <c r="V54" s="163">
        <f t="shared" ref="V54:CG54" si="44">V53-U53</f>
        <v>5.3589617721172544E-7</v>
      </c>
      <c r="W54" s="163">
        <f t="shared" si="44"/>
        <v>5.3589612641038258</v>
      </c>
      <c r="X54" s="163">
        <f t="shared" si="44"/>
        <v>5.358961800000003</v>
      </c>
      <c r="Y54" s="163">
        <f t="shared" si="44"/>
        <v>5.3416818000000035</v>
      </c>
      <c r="Z54" s="163">
        <f t="shared" si="44"/>
        <v>5.3416818000000035</v>
      </c>
      <c r="AA54" s="163">
        <f t="shared" si="44"/>
        <v>5.3416818000000035</v>
      </c>
      <c r="AB54" s="163">
        <f t="shared" si="44"/>
        <v>5.3416818000000035</v>
      </c>
      <c r="AC54" s="163">
        <f t="shared" si="44"/>
        <v>5.3416818000000035</v>
      </c>
      <c r="AD54" s="163">
        <f t="shared" si="44"/>
        <v>5.3416818000000035</v>
      </c>
      <c r="AE54" s="163">
        <f t="shared" si="44"/>
        <v>5.3416818000000035</v>
      </c>
      <c r="AF54" s="163">
        <f t="shared" si="44"/>
        <v>5.3416818000000035</v>
      </c>
      <c r="AG54" s="163">
        <f t="shared" si="44"/>
        <v>5.3416818000000035</v>
      </c>
      <c r="AH54" s="163">
        <f t="shared" si="44"/>
        <v>5.3416818000000035</v>
      </c>
      <c r="AI54" s="163">
        <f t="shared" si="44"/>
        <v>5.3416818000000035</v>
      </c>
      <c r="AJ54" s="163">
        <f t="shared" si="44"/>
        <v>5.3416818000000035</v>
      </c>
      <c r="AK54" s="163">
        <f t="shared" si="44"/>
        <v>5.3416818000000035</v>
      </c>
      <c r="AL54" s="163">
        <f t="shared" si="44"/>
        <v>5.3416817999999893</v>
      </c>
      <c r="AM54" s="163">
        <f t="shared" si="44"/>
        <v>5.3416818000000035</v>
      </c>
      <c r="AN54" s="163">
        <f t="shared" si="44"/>
        <v>5.3416818000000035</v>
      </c>
      <c r="AO54" s="163">
        <f t="shared" si="44"/>
        <v>5.3416818000000035</v>
      </c>
      <c r="AP54" s="163">
        <f t="shared" si="44"/>
        <v>5.3416818000000035</v>
      </c>
      <c r="AQ54" s="163">
        <f t="shared" si="44"/>
        <v>5.3416818000000035</v>
      </c>
      <c r="AR54" s="222">
        <f t="shared" si="44"/>
        <v>5.3416818000000035</v>
      </c>
      <c r="AS54" s="163">
        <f t="shared" si="44"/>
        <v>5.3416818000000035</v>
      </c>
      <c r="AT54" s="163">
        <f t="shared" si="44"/>
        <v>5.3416818000000035</v>
      </c>
      <c r="AU54" s="163">
        <f t="shared" si="44"/>
        <v>5.3416818000000035</v>
      </c>
      <c r="AV54" s="163">
        <f t="shared" si="44"/>
        <v>5.3416818000000035</v>
      </c>
      <c r="AW54" s="163">
        <f t="shared" si="44"/>
        <v>5.3416818000000035</v>
      </c>
      <c r="AX54" s="163">
        <f t="shared" si="44"/>
        <v>5.3416818000000035</v>
      </c>
      <c r="AY54" s="163">
        <f t="shared" si="44"/>
        <v>5.3416818000000035</v>
      </c>
      <c r="AZ54" s="163">
        <f t="shared" si="44"/>
        <v>5.3416818000000035</v>
      </c>
      <c r="BA54" s="163">
        <f t="shared" si="44"/>
        <v>5.3416818000000035</v>
      </c>
      <c r="BB54" s="163">
        <f t="shared" si="44"/>
        <v>5.3416818000000035</v>
      </c>
      <c r="BC54" s="163">
        <f t="shared" si="44"/>
        <v>5.3416818000000035</v>
      </c>
      <c r="BD54" s="163">
        <f t="shared" si="44"/>
        <v>5.3416818000000035</v>
      </c>
      <c r="BE54" s="163">
        <f t="shared" si="44"/>
        <v>5.3416818000000035</v>
      </c>
      <c r="BF54" s="163">
        <f t="shared" si="44"/>
        <v>5.3416818000000035</v>
      </c>
      <c r="BG54" s="163">
        <f t="shared" si="44"/>
        <v>5.3416818000000035</v>
      </c>
      <c r="BH54" s="163">
        <f t="shared" si="44"/>
        <v>5.3416818000000035</v>
      </c>
      <c r="BI54" s="163">
        <f t="shared" si="44"/>
        <v>5.3416818000000035</v>
      </c>
      <c r="BJ54" s="163">
        <f t="shared" si="44"/>
        <v>5.3416818000000035</v>
      </c>
      <c r="BK54" s="163">
        <f t="shared" si="44"/>
        <v>5.3416818000000035</v>
      </c>
      <c r="BL54" s="163">
        <f t="shared" si="44"/>
        <v>5.3416818000000035</v>
      </c>
      <c r="BM54" s="163">
        <f t="shared" si="44"/>
        <v>5.3416818000000035</v>
      </c>
      <c r="BN54" s="163">
        <f t="shared" si="44"/>
        <v>5.3416818000000035</v>
      </c>
      <c r="BO54" s="163">
        <f t="shared" si="44"/>
        <v>5.3416818000000035</v>
      </c>
      <c r="BP54" s="163">
        <f t="shared" si="44"/>
        <v>5.3416818000000035</v>
      </c>
      <c r="BQ54" s="163">
        <f t="shared" si="44"/>
        <v>5.3416818000000035</v>
      </c>
      <c r="BR54" s="163">
        <f t="shared" si="44"/>
        <v>5.3416818000000035</v>
      </c>
      <c r="BS54" s="163">
        <f t="shared" si="44"/>
        <v>5.3416818000000035</v>
      </c>
      <c r="BT54" s="163">
        <f t="shared" si="44"/>
        <v>5.3416818000000035</v>
      </c>
      <c r="BU54" s="163">
        <f t="shared" si="44"/>
        <v>5.3416818000000035</v>
      </c>
      <c r="BV54" s="163">
        <f t="shared" si="44"/>
        <v>5.3416818000000035</v>
      </c>
      <c r="BW54" s="163">
        <f t="shared" si="44"/>
        <v>5.3416818000000035</v>
      </c>
      <c r="BX54" s="163">
        <f t="shared" si="44"/>
        <v>5.3416818000000035</v>
      </c>
      <c r="BY54" s="163">
        <f t="shared" si="44"/>
        <v>5.3416818000000035</v>
      </c>
      <c r="BZ54" s="163">
        <f t="shared" si="44"/>
        <v>5.3416818000000035</v>
      </c>
      <c r="CA54" s="163">
        <f t="shared" si="44"/>
        <v>5.3416818000000035</v>
      </c>
      <c r="CB54" s="163">
        <f t="shared" si="44"/>
        <v>5.3416818000000035</v>
      </c>
      <c r="CC54" s="163">
        <f t="shared" si="44"/>
        <v>5.3416818000000035</v>
      </c>
      <c r="CD54" s="163">
        <f t="shared" si="44"/>
        <v>5.3416818000000035</v>
      </c>
      <c r="CE54" s="163">
        <f t="shared" si="44"/>
        <v>5.3416818000000035</v>
      </c>
      <c r="CF54" s="163">
        <f t="shared" si="44"/>
        <v>5.3416818000000035</v>
      </c>
      <c r="CG54" s="163">
        <f t="shared" si="44"/>
        <v>5.3416818000000035</v>
      </c>
      <c r="CH54" s="163">
        <f t="shared" ref="CH54:CZ54" si="45">CH53-CG53</f>
        <v>5.3416818000000035</v>
      </c>
      <c r="CI54" s="163">
        <f t="shared" si="45"/>
        <v>5.3416818000000035</v>
      </c>
      <c r="CJ54" s="163">
        <f t="shared" si="45"/>
        <v>5.3416818000000035</v>
      </c>
      <c r="CK54" s="163">
        <f t="shared" si="45"/>
        <v>5.3416818000000035</v>
      </c>
      <c r="CL54" s="163">
        <f t="shared" si="45"/>
        <v>5.3416818000000035</v>
      </c>
      <c r="CM54" s="163">
        <f t="shared" si="45"/>
        <v>5.3416818000000035</v>
      </c>
      <c r="CN54" s="163">
        <f t="shared" si="45"/>
        <v>5.3416818000000035</v>
      </c>
      <c r="CO54" s="163">
        <f t="shared" si="45"/>
        <v>5.3416818000000035</v>
      </c>
      <c r="CP54" s="163">
        <f t="shared" si="45"/>
        <v>5.3416818000000035</v>
      </c>
      <c r="CQ54" s="163">
        <f t="shared" si="45"/>
        <v>5.3416818000000035</v>
      </c>
      <c r="CR54" s="163">
        <f t="shared" si="45"/>
        <v>5.3416818000000035</v>
      </c>
      <c r="CS54" s="163">
        <f t="shared" si="45"/>
        <v>5.3416818000000035</v>
      </c>
      <c r="CT54" s="163">
        <f t="shared" si="45"/>
        <v>5.3416818000000035</v>
      </c>
      <c r="CU54" s="163">
        <f t="shared" si="45"/>
        <v>5.3416818000000035</v>
      </c>
      <c r="CV54" s="163">
        <f t="shared" si="45"/>
        <v>5.3416818000000035</v>
      </c>
      <c r="CW54" s="163">
        <f t="shared" si="45"/>
        <v>5.3416818000000035</v>
      </c>
      <c r="CX54" s="163">
        <f t="shared" si="45"/>
        <v>5.3416818000000035</v>
      </c>
      <c r="CY54" s="163">
        <f t="shared" si="45"/>
        <v>5.3416818000000035</v>
      </c>
      <c r="CZ54" s="232">
        <f t="shared" si="45"/>
        <v>5.3416818000000035</v>
      </c>
    </row>
    <row r="55" spans="1:105" ht="13" thickBot="1" x14ac:dyDescent="0.3">
      <c r="F55" s="121"/>
      <c r="G55" s="121"/>
      <c r="H55" s="121"/>
      <c r="I55" s="121"/>
      <c r="J55" s="121"/>
      <c r="K55" s="121"/>
      <c r="L55" s="61">
        <v>1</v>
      </c>
      <c r="M55" s="61">
        <v>2</v>
      </c>
      <c r="N55" s="61">
        <v>3</v>
      </c>
      <c r="O55" s="61">
        <v>3</v>
      </c>
      <c r="P55" s="61">
        <v>4</v>
      </c>
      <c r="Q55" s="61">
        <v>5</v>
      </c>
      <c r="R55" s="61">
        <v>5</v>
      </c>
      <c r="S55" s="61">
        <v>6</v>
      </c>
      <c r="T55" s="61">
        <v>7</v>
      </c>
      <c r="U55" s="61">
        <v>8</v>
      </c>
      <c r="V55" s="61">
        <v>8</v>
      </c>
      <c r="W55" s="61">
        <v>9</v>
      </c>
      <c r="X55" s="61">
        <v>10</v>
      </c>
      <c r="Y55" s="61">
        <v>11</v>
      </c>
      <c r="Z55" s="61">
        <v>12</v>
      </c>
      <c r="AA55" s="61">
        <v>13</v>
      </c>
      <c r="AB55" s="61">
        <v>14</v>
      </c>
      <c r="AC55" s="61">
        <v>15</v>
      </c>
      <c r="AD55" s="61">
        <v>16</v>
      </c>
      <c r="AE55" s="61">
        <v>17</v>
      </c>
      <c r="AF55" s="61">
        <v>18</v>
      </c>
      <c r="AG55" s="61">
        <v>19</v>
      </c>
      <c r="AH55" s="61">
        <v>20</v>
      </c>
      <c r="AI55" s="61">
        <v>21</v>
      </c>
      <c r="AJ55" s="61">
        <v>22</v>
      </c>
      <c r="AK55" s="61">
        <v>23</v>
      </c>
      <c r="AL55" s="61">
        <v>24</v>
      </c>
      <c r="AM55" s="61">
        <v>25</v>
      </c>
      <c r="AN55" s="61">
        <v>26</v>
      </c>
      <c r="AO55" s="61">
        <v>27</v>
      </c>
      <c r="AP55" s="61">
        <v>28</v>
      </c>
      <c r="AQ55" s="61">
        <v>29</v>
      </c>
      <c r="AR55" s="61">
        <v>30</v>
      </c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</row>
    <row r="56" spans="1:105" ht="12.75" customHeight="1" x14ac:dyDescent="0.25">
      <c r="A56" s="167"/>
      <c r="B56" s="168"/>
      <c r="C56" s="168"/>
      <c r="D56" s="168"/>
      <c r="E56" s="413"/>
      <c r="F56" s="168"/>
      <c r="G56" s="171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</row>
    <row r="57" spans="1:105" ht="13.25" hidden="1" customHeight="1" x14ac:dyDescent="0.25">
      <c r="A57" s="170"/>
      <c r="B57" s="171"/>
      <c r="C57" s="171"/>
      <c r="D57" s="171"/>
      <c r="E57" s="279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</row>
    <row r="58" spans="1:105" ht="13.5" hidden="1" customHeight="1" thickBot="1" x14ac:dyDescent="0.3">
      <c r="A58" s="170"/>
      <c r="B58" s="1029" t="s">
        <v>228</v>
      </c>
      <c r="C58" s="1045" t="s">
        <v>229</v>
      </c>
      <c r="D58" s="136" t="s">
        <v>230</v>
      </c>
      <c r="E58" s="414">
        <v>8.7349999999999994</v>
      </c>
      <c r="F58" s="138" t="s">
        <v>231</v>
      </c>
      <c r="G58" s="171"/>
      <c r="H58" s="171"/>
      <c r="I58" s="171"/>
      <c r="J58" s="1057" t="s">
        <v>232</v>
      </c>
      <c r="K58" s="1058"/>
      <c r="L58" s="1058"/>
      <c r="M58" s="1058"/>
      <c r="N58" s="1058"/>
      <c r="O58" s="1058"/>
      <c r="P58" s="1059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</row>
    <row r="59" spans="1:105" ht="16.5" hidden="1" customHeight="1" thickBot="1" x14ac:dyDescent="0.4">
      <c r="A59" s="170"/>
      <c r="B59" s="1030"/>
      <c r="C59" s="1050"/>
      <c r="D59" s="139" t="s">
        <v>233</v>
      </c>
      <c r="E59" s="415">
        <f>C7</f>
        <v>10</v>
      </c>
      <c r="F59" s="142" t="s">
        <v>234</v>
      </c>
      <c r="G59" s="171"/>
      <c r="H59" s="171"/>
      <c r="I59" s="171"/>
      <c r="J59" s="1060"/>
      <c r="K59" s="1061"/>
      <c r="L59" s="1061"/>
      <c r="M59" s="1061"/>
      <c r="N59" s="1061"/>
      <c r="O59" s="1061"/>
      <c r="P59" s="1062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</row>
    <row r="60" spans="1:105" ht="13.5" hidden="1" customHeight="1" thickBot="1" x14ac:dyDescent="0.3">
      <c r="A60" s="170"/>
      <c r="B60" s="1031"/>
      <c r="C60" s="1051"/>
      <c r="D60" s="143" t="s">
        <v>235</v>
      </c>
      <c r="E60" s="416">
        <f>E58*E59/60</f>
        <v>1.4558333333333333</v>
      </c>
      <c r="F60" s="147" t="s">
        <v>182</v>
      </c>
      <c r="G60" s="171"/>
      <c r="H60" s="171"/>
      <c r="I60" s="171"/>
      <c r="J60" s="1063"/>
      <c r="K60" s="1064"/>
      <c r="L60" s="1064"/>
      <c r="M60" s="1064"/>
      <c r="N60" s="1064"/>
      <c r="O60" s="1064"/>
      <c r="P60" s="1065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</row>
    <row r="61" spans="1:105" ht="13.5" hidden="1" customHeight="1" thickBot="1" x14ac:dyDescent="0.3">
      <c r="A61" s="170"/>
      <c r="B61" s="1029" t="s">
        <v>228</v>
      </c>
      <c r="C61" s="1020" t="s">
        <v>229</v>
      </c>
      <c r="D61" s="136" t="s">
        <v>230</v>
      </c>
      <c r="E61" s="414">
        <v>8.7349999999999994</v>
      </c>
      <c r="F61" s="138" t="s">
        <v>231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</row>
    <row r="62" spans="1:105" ht="16.5" hidden="1" customHeight="1" thickBot="1" x14ac:dyDescent="0.4">
      <c r="A62" s="170"/>
      <c r="B62" s="1030"/>
      <c r="C62" s="1021"/>
      <c r="D62" s="139" t="s">
        <v>233</v>
      </c>
      <c r="E62" s="415">
        <f>C7</f>
        <v>10</v>
      </c>
      <c r="F62" s="142" t="s">
        <v>234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</row>
    <row r="63" spans="1:105" ht="13.5" hidden="1" customHeight="1" thickBot="1" x14ac:dyDescent="0.3">
      <c r="A63" s="170"/>
      <c r="B63" s="1031"/>
      <c r="C63" s="1022"/>
      <c r="D63" s="143" t="s">
        <v>235</v>
      </c>
      <c r="E63" s="416">
        <f>E61*E62/60</f>
        <v>1.4558333333333333</v>
      </c>
      <c r="F63" s="147" t="s">
        <v>182</v>
      </c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</row>
    <row r="64" spans="1:105" ht="13.25" hidden="1" customHeight="1" x14ac:dyDescent="0.25">
      <c r="A64" s="170"/>
      <c r="B64" s="171"/>
      <c r="C64" s="171"/>
      <c r="D64" s="171"/>
      <c r="E64" s="417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</row>
    <row r="65" spans="1:104" ht="13.5" hidden="1" customHeight="1" thickBot="1" x14ac:dyDescent="0.3">
      <c r="A65" s="170"/>
      <c r="B65" s="1017" t="s">
        <v>236</v>
      </c>
      <c r="C65" s="1045" t="s">
        <v>229</v>
      </c>
      <c r="D65" s="136" t="s">
        <v>230</v>
      </c>
      <c r="E65" s="414">
        <v>8.7349999999999994</v>
      </c>
      <c r="F65" s="138" t="s">
        <v>231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</row>
    <row r="66" spans="1:104" ht="16.5" hidden="1" customHeight="1" thickBot="1" x14ac:dyDescent="0.4">
      <c r="A66" s="170"/>
      <c r="B66" s="1018"/>
      <c r="C66" s="1050"/>
      <c r="D66" s="139" t="s">
        <v>233</v>
      </c>
      <c r="E66" s="415">
        <f>C7</f>
        <v>10</v>
      </c>
      <c r="F66" s="142" t="s">
        <v>234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</row>
    <row r="67" spans="1:104" ht="13.5" hidden="1" customHeight="1" thickBot="1" x14ac:dyDescent="0.3">
      <c r="A67" s="170"/>
      <c r="B67" s="1019"/>
      <c r="C67" s="1051"/>
      <c r="D67" s="143" t="s">
        <v>235</v>
      </c>
      <c r="E67" s="416">
        <f>E65*E66/60</f>
        <v>1.4558333333333333</v>
      </c>
      <c r="F67" s="147" t="s">
        <v>182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</row>
    <row r="68" spans="1:104" ht="13.5" hidden="1" customHeight="1" thickBot="1" x14ac:dyDescent="0.3">
      <c r="A68" s="170"/>
      <c r="B68" s="1017" t="s">
        <v>236</v>
      </c>
      <c r="C68" s="1020" t="s">
        <v>229</v>
      </c>
      <c r="D68" s="136" t="s">
        <v>230</v>
      </c>
      <c r="E68" s="414">
        <v>8.7349999999999994</v>
      </c>
      <c r="F68" s="138" t="s">
        <v>231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</row>
    <row r="69" spans="1:104" ht="16.25" hidden="1" customHeight="1" thickBot="1" x14ac:dyDescent="0.4">
      <c r="A69" s="170"/>
      <c r="B69" s="1018"/>
      <c r="C69" s="1021"/>
      <c r="D69" s="139" t="s">
        <v>233</v>
      </c>
      <c r="E69" s="415">
        <f>C7</f>
        <v>10</v>
      </c>
      <c r="F69" s="142" t="s">
        <v>234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</row>
    <row r="70" spans="1:104" ht="13.5" hidden="1" customHeight="1" thickBot="1" x14ac:dyDescent="0.3">
      <c r="A70" s="170"/>
      <c r="B70" s="1019"/>
      <c r="C70" s="1022"/>
      <c r="D70" s="143" t="s">
        <v>235</v>
      </c>
      <c r="E70" s="416">
        <f>E68*E69/60</f>
        <v>1.4558333333333333</v>
      </c>
      <c r="F70" s="147" t="s">
        <v>182</v>
      </c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</row>
    <row r="71" spans="1:104" ht="18.75" hidden="1" customHeight="1" x14ac:dyDescent="0.25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</row>
    <row r="72" spans="1:104" ht="20.25" hidden="1" customHeight="1" thickBot="1" x14ac:dyDescent="0.3">
      <c r="A72" s="170"/>
      <c r="B72" s="171"/>
      <c r="C72" s="171"/>
      <c r="D72" s="171"/>
      <c r="E72" s="279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</row>
    <row r="73" spans="1:104" ht="13.25" hidden="1" customHeight="1" x14ac:dyDescent="0.25">
      <c r="A73" s="170"/>
      <c r="B73" s="171"/>
      <c r="C73" s="171"/>
      <c r="D73" s="171"/>
      <c r="E73" s="412" t="s">
        <v>461</v>
      </c>
      <c r="F73" s="134" t="s">
        <v>465</v>
      </c>
      <c r="G73" s="134" t="s">
        <v>462</v>
      </c>
      <c r="H73" s="134" t="s">
        <v>463</v>
      </c>
      <c r="I73" s="134" t="s">
        <v>206</v>
      </c>
      <c r="J73" s="134" t="s">
        <v>464</v>
      </c>
      <c r="K73" s="134" t="s">
        <v>442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1"/>
      <c r="AR73" s="171"/>
      <c r="AS73" s="171"/>
      <c r="AT73" s="171"/>
      <c r="AU73" s="171"/>
      <c r="AV73" s="171"/>
      <c r="AW73" s="171"/>
      <c r="AX73" s="171"/>
      <c r="AY73" s="171"/>
      <c r="AZ73" s="171"/>
      <c r="BA73" s="171"/>
      <c r="BB73" s="171"/>
      <c r="BC73" s="171"/>
      <c r="BD73" s="171"/>
      <c r="BE73" s="171"/>
      <c r="BF73" s="171"/>
      <c r="BG73" s="171"/>
      <c r="BH73" s="171"/>
      <c r="BI73" s="171"/>
      <c r="BJ73" s="171"/>
      <c r="BK73" s="171"/>
      <c r="BL73" s="171"/>
      <c r="BM73" s="171"/>
      <c r="BN73" s="171"/>
      <c r="BO73" s="171"/>
      <c r="BP73" s="171"/>
      <c r="BQ73" s="171"/>
      <c r="BR73" s="171"/>
      <c r="BS73" s="171"/>
      <c r="BT73" s="171"/>
      <c r="BU73" s="171"/>
      <c r="BV73" s="171"/>
      <c r="BW73" s="171"/>
      <c r="BX73" s="171"/>
      <c r="BY73" s="171"/>
      <c r="BZ73" s="171"/>
      <c r="CA73" s="171"/>
      <c r="CB73" s="171"/>
      <c r="CC73" s="171"/>
      <c r="CD73" s="171"/>
      <c r="CE73" s="171"/>
      <c r="CF73" s="171"/>
      <c r="CG73" s="171"/>
      <c r="CH73" s="171"/>
      <c r="CI73" s="171"/>
      <c r="CJ73" s="171"/>
      <c r="CK73" s="171"/>
      <c r="CL73" s="171"/>
      <c r="CM73" s="171"/>
      <c r="CN73" s="171"/>
      <c r="CO73" s="171"/>
      <c r="CP73" s="171"/>
      <c r="CQ73" s="171"/>
      <c r="CR73" s="171"/>
      <c r="CS73" s="171"/>
      <c r="CT73" s="171"/>
      <c r="CU73" s="171"/>
      <c r="CV73" s="171"/>
      <c r="CW73" s="171"/>
      <c r="CX73" s="171"/>
      <c r="CY73" s="171"/>
      <c r="CZ73" s="171"/>
    </row>
    <row r="74" spans="1:104" ht="13.75" hidden="1" customHeight="1" thickBot="1" x14ac:dyDescent="0.3">
      <c r="A74" s="170"/>
      <c r="B74" s="171"/>
      <c r="C74" s="171"/>
      <c r="D74" s="136" t="s">
        <v>237</v>
      </c>
      <c r="E74" s="432">
        <f>30/3600/24</f>
        <v>3.4722222222222224E-4</v>
      </c>
      <c r="F74" s="61">
        <f>1/60/24</f>
        <v>6.9444444444444447E-4</v>
      </c>
      <c r="G74" s="61">
        <f>2/60/24</f>
        <v>1.3888888888888889E-3</v>
      </c>
      <c r="H74" s="61">
        <f>5/60/24</f>
        <v>3.472222222222222E-3</v>
      </c>
      <c r="I74" s="61">
        <f>7/60/24</f>
        <v>4.8611111111111112E-3</v>
      </c>
      <c r="J74" s="433">
        <f>1/24</f>
        <v>4.1666666666666664E-2</v>
      </c>
      <c r="K74" s="434">
        <f>8/24</f>
        <v>0.33333333333333331</v>
      </c>
      <c r="L74" s="61">
        <v>1</v>
      </c>
      <c r="M74" s="61">
        <v>2</v>
      </c>
      <c r="N74" s="61">
        <v>3</v>
      </c>
      <c r="O74" s="61">
        <v>3</v>
      </c>
      <c r="P74" s="61">
        <v>4</v>
      </c>
      <c r="Q74" s="61">
        <v>5</v>
      </c>
      <c r="R74" s="61">
        <v>5</v>
      </c>
      <c r="S74" s="61">
        <v>6</v>
      </c>
      <c r="T74" s="61">
        <v>7</v>
      </c>
      <c r="U74" s="61">
        <v>8</v>
      </c>
      <c r="V74" s="61">
        <v>8</v>
      </c>
      <c r="W74" s="61">
        <v>9</v>
      </c>
      <c r="X74" s="61">
        <v>10</v>
      </c>
      <c r="Y74" s="61">
        <v>11</v>
      </c>
      <c r="Z74" s="61">
        <v>12</v>
      </c>
      <c r="AA74" s="61">
        <v>13</v>
      </c>
      <c r="AB74" s="61">
        <v>14</v>
      </c>
      <c r="AC74" s="61">
        <v>15</v>
      </c>
      <c r="AD74" s="61">
        <v>16</v>
      </c>
      <c r="AE74" s="61">
        <v>17</v>
      </c>
      <c r="AF74" s="61">
        <v>18</v>
      </c>
      <c r="AG74" s="61">
        <v>19</v>
      </c>
      <c r="AH74" s="61">
        <v>20</v>
      </c>
      <c r="AI74" s="61">
        <v>21</v>
      </c>
      <c r="AJ74" s="61">
        <v>22</v>
      </c>
      <c r="AK74" s="61">
        <v>23</v>
      </c>
      <c r="AL74" s="61">
        <v>24</v>
      </c>
      <c r="AM74" s="61">
        <v>25</v>
      </c>
      <c r="AN74" s="61">
        <v>26</v>
      </c>
      <c r="AO74" s="61">
        <v>27</v>
      </c>
      <c r="AP74" s="61">
        <v>28</v>
      </c>
      <c r="AQ74" s="61">
        <v>29</v>
      </c>
      <c r="AR74" s="61">
        <v>30</v>
      </c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173"/>
    </row>
    <row r="75" spans="1:104" ht="12.75" hidden="1" customHeight="1" x14ac:dyDescent="0.25">
      <c r="A75" s="170"/>
      <c r="B75" s="1029" t="s">
        <v>228</v>
      </c>
      <c r="C75" s="1045" t="s">
        <v>238</v>
      </c>
      <c r="D75" s="136" t="s">
        <v>225</v>
      </c>
      <c r="E75" s="174">
        <f t="shared" ref="E75:V75" si="46">E45</f>
        <v>0</v>
      </c>
      <c r="F75" s="166">
        <f t="shared" si="46"/>
        <v>9.7908641064814811E-2</v>
      </c>
      <c r="G75" s="166">
        <f t="shared" si="46"/>
        <v>0.1682839487962963</v>
      </c>
      <c r="H75" s="166">
        <f t="shared" si="46"/>
        <v>0.27940987199074074</v>
      </c>
      <c r="I75" s="166">
        <f t="shared" si="46"/>
        <v>0.35349382078703706</v>
      </c>
      <c r="J75" s="166">
        <f t="shared" si="46"/>
        <v>0.55005179722222219</v>
      </c>
      <c r="K75" s="166">
        <f t="shared" si="46"/>
        <v>2.1076810444444445</v>
      </c>
      <c r="L75" s="166">
        <f>L$45</f>
        <v>5.6679764666666674</v>
      </c>
      <c r="M75" s="166">
        <f t="shared" ref="M75:AR75" si="47">M$45</f>
        <v>5.3404431333333324</v>
      </c>
      <c r="N75" s="166">
        <f t="shared" si="47"/>
        <v>5.3404431333333342</v>
      </c>
      <c r="O75" s="166">
        <f t="shared" si="46"/>
        <v>0</v>
      </c>
      <c r="P75" s="166">
        <f t="shared" si="47"/>
        <v>5.3404425992890197</v>
      </c>
      <c r="Q75" s="166">
        <f t="shared" si="47"/>
        <v>5.3404431333333342</v>
      </c>
      <c r="R75" s="166">
        <f t="shared" si="46"/>
        <v>0</v>
      </c>
      <c r="S75" s="166">
        <f t="shared" si="47"/>
        <v>5.3404425992890197</v>
      </c>
      <c r="T75" s="166">
        <f t="shared" si="47"/>
        <v>5.3404431333333306</v>
      </c>
      <c r="U75" s="166">
        <f t="shared" si="47"/>
        <v>5.3404431333333306</v>
      </c>
      <c r="V75" s="166">
        <f t="shared" si="46"/>
        <v>0</v>
      </c>
      <c r="W75" s="166">
        <f t="shared" si="47"/>
        <v>5.3404425992890268</v>
      </c>
      <c r="X75" s="166">
        <f>X$45</f>
        <v>5.3404431333333306</v>
      </c>
      <c r="Y75" s="166">
        <f t="shared" si="47"/>
        <v>5.3404431333333306</v>
      </c>
      <c r="Z75" s="166">
        <f t="shared" si="47"/>
        <v>5.3404431333333378</v>
      </c>
      <c r="AA75" s="166">
        <f t="shared" si="47"/>
        <v>5.3404431333333378</v>
      </c>
      <c r="AB75" s="166">
        <f t="shared" si="47"/>
        <v>5.3404431333333378</v>
      </c>
      <c r="AC75" s="166">
        <f t="shared" si="47"/>
        <v>5.3404431333333378</v>
      </c>
      <c r="AD75" s="166">
        <f t="shared" si="47"/>
        <v>5.3404431333333378</v>
      </c>
      <c r="AE75" s="166">
        <f t="shared" si="47"/>
        <v>5.3404431333333378</v>
      </c>
      <c r="AF75" s="166">
        <f t="shared" si="47"/>
        <v>5.3404431333333378</v>
      </c>
      <c r="AG75" s="166">
        <f t="shared" si="47"/>
        <v>5.3404431333333378</v>
      </c>
      <c r="AH75" s="166">
        <f t="shared" si="47"/>
        <v>5.3404431333333378</v>
      </c>
      <c r="AI75" s="166">
        <f t="shared" si="47"/>
        <v>5.3404431333333378</v>
      </c>
      <c r="AJ75" s="166">
        <f t="shared" si="47"/>
        <v>5.3404431333333378</v>
      </c>
      <c r="AK75" s="166">
        <f t="shared" si="47"/>
        <v>5.3404431333333378</v>
      </c>
      <c r="AL75" s="166">
        <f t="shared" si="47"/>
        <v>5.3404431333333235</v>
      </c>
      <c r="AM75" s="166">
        <f t="shared" si="47"/>
        <v>5.3404431333333378</v>
      </c>
      <c r="AN75" s="166">
        <f t="shared" si="47"/>
        <v>5.3404431333333378</v>
      </c>
      <c r="AO75" s="166">
        <f t="shared" si="47"/>
        <v>5.3404431333333378</v>
      </c>
      <c r="AP75" s="166">
        <f t="shared" si="47"/>
        <v>5.3404431333333378</v>
      </c>
      <c r="AQ75" s="166">
        <f t="shared" si="47"/>
        <v>5.3404431333333378</v>
      </c>
      <c r="AR75" s="166">
        <f t="shared" si="47"/>
        <v>5.3404431333333378</v>
      </c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6"/>
      <c r="BD75" s="166"/>
      <c r="BE75" s="166"/>
      <c r="BF75" s="166"/>
      <c r="BG75" s="166"/>
      <c r="BH75" s="166"/>
      <c r="BI75" s="166"/>
      <c r="BJ75" s="166"/>
      <c r="BK75" s="166"/>
      <c r="BL75" s="166"/>
      <c r="BM75" s="166"/>
      <c r="BN75" s="166"/>
      <c r="BO75" s="166"/>
      <c r="BP75" s="166"/>
      <c r="BQ75" s="166"/>
      <c r="BR75" s="166"/>
      <c r="BS75" s="166"/>
      <c r="BT75" s="166"/>
      <c r="BU75" s="166"/>
      <c r="BV75" s="166"/>
      <c r="BW75" s="166"/>
      <c r="BX75" s="166"/>
      <c r="BY75" s="166"/>
      <c r="BZ75" s="166"/>
      <c r="CA75" s="166"/>
      <c r="CB75" s="166"/>
      <c r="CC75" s="166"/>
      <c r="CD75" s="166"/>
      <c r="CE75" s="166"/>
      <c r="CF75" s="166"/>
      <c r="CG75" s="166"/>
      <c r="CH75" s="166"/>
      <c r="CI75" s="166"/>
      <c r="CJ75" s="166"/>
      <c r="CK75" s="166"/>
      <c r="CL75" s="166"/>
      <c r="CM75" s="166"/>
      <c r="CN75" s="166"/>
      <c r="CO75" s="166"/>
      <c r="CP75" s="166"/>
      <c r="CQ75" s="166"/>
      <c r="CR75" s="166"/>
      <c r="CS75" s="166"/>
      <c r="CT75" s="166"/>
      <c r="CU75" s="166"/>
      <c r="CV75" s="166"/>
      <c r="CW75" s="166"/>
      <c r="CX75" s="166"/>
      <c r="CY75" s="166"/>
      <c r="CZ75" s="175"/>
    </row>
    <row r="76" spans="1:104" ht="13.75" hidden="1" customHeight="1" thickBot="1" x14ac:dyDescent="0.3">
      <c r="A76" s="170"/>
      <c r="B76" s="1030"/>
      <c r="C76" s="1050"/>
      <c r="D76" s="139" t="s">
        <v>235</v>
      </c>
      <c r="E76" s="159"/>
      <c r="F76" s="121"/>
      <c r="G76" s="121"/>
      <c r="H76" s="121"/>
      <c r="I76" s="121"/>
      <c r="J76" s="121"/>
      <c r="K76" s="121"/>
      <c r="L76" s="121">
        <f>$E$60</f>
        <v>1.4558333333333333</v>
      </c>
      <c r="M76" s="121">
        <f>$E$60</f>
        <v>1.4558333333333333</v>
      </c>
      <c r="N76" s="121">
        <f>$E$60</f>
        <v>1.4558333333333333</v>
      </c>
      <c r="O76" s="121"/>
      <c r="P76" s="121">
        <f>$E$60</f>
        <v>1.4558333333333333</v>
      </c>
      <c r="Q76" s="121">
        <f>$E$60</f>
        <v>1.4558333333333333</v>
      </c>
      <c r="R76" s="121"/>
      <c r="S76" s="121">
        <f>$E$60</f>
        <v>1.4558333333333333</v>
      </c>
      <c r="T76" s="121">
        <f>$E$60</f>
        <v>1.4558333333333333</v>
      </c>
      <c r="U76" s="121">
        <f>$E$60</f>
        <v>1.4558333333333333</v>
      </c>
      <c r="V76" s="121"/>
      <c r="W76" s="121">
        <f>$E$60</f>
        <v>1.4558333333333333</v>
      </c>
      <c r="X76" s="121">
        <f t="shared" ref="X76:AR76" si="48">$E$60</f>
        <v>1.4558333333333333</v>
      </c>
      <c r="Y76" s="121">
        <f t="shared" si="48"/>
        <v>1.4558333333333333</v>
      </c>
      <c r="Z76" s="121">
        <f t="shared" si="48"/>
        <v>1.4558333333333333</v>
      </c>
      <c r="AA76" s="121">
        <f t="shared" si="48"/>
        <v>1.4558333333333333</v>
      </c>
      <c r="AB76" s="121">
        <f t="shared" si="48"/>
        <v>1.4558333333333333</v>
      </c>
      <c r="AC76" s="121">
        <f t="shared" si="48"/>
        <v>1.4558333333333333</v>
      </c>
      <c r="AD76" s="121">
        <f t="shared" si="48"/>
        <v>1.4558333333333333</v>
      </c>
      <c r="AE76" s="121">
        <f t="shared" si="48"/>
        <v>1.4558333333333333</v>
      </c>
      <c r="AF76" s="121">
        <f t="shared" si="48"/>
        <v>1.4558333333333333</v>
      </c>
      <c r="AG76" s="121">
        <f t="shared" si="48"/>
        <v>1.4558333333333333</v>
      </c>
      <c r="AH76" s="121">
        <f t="shared" si="48"/>
        <v>1.4558333333333333</v>
      </c>
      <c r="AI76" s="121">
        <f t="shared" si="48"/>
        <v>1.4558333333333333</v>
      </c>
      <c r="AJ76" s="121">
        <f t="shared" si="48"/>
        <v>1.4558333333333333</v>
      </c>
      <c r="AK76" s="121">
        <f t="shared" si="48"/>
        <v>1.4558333333333333</v>
      </c>
      <c r="AL76" s="121">
        <f t="shared" si="48"/>
        <v>1.4558333333333333</v>
      </c>
      <c r="AM76" s="121">
        <f t="shared" si="48"/>
        <v>1.4558333333333333</v>
      </c>
      <c r="AN76" s="121">
        <f t="shared" si="48"/>
        <v>1.4558333333333333</v>
      </c>
      <c r="AO76" s="121">
        <f t="shared" si="48"/>
        <v>1.4558333333333333</v>
      </c>
      <c r="AP76" s="121">
        <f t="shared" si="48"/>
        <v>1.4558333333333333</v>
      </c>
      <c r="AQ76" s="121">
        <f t="shared" si="48"/>
        <v>1.4558333333333333</v>
      </c>
      <c r="AR76" s="121">
        <f t="shared" si="48"/>
        <v>1.4558333333333333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</row>
    <row r="77" spans="1:104" ht="14.4" hidden="1" customHeight="1" thickBot="1" x14ac:dyDescent="0.35">
      <c r="A77" s="170"/>
      <c r="B77" s="1030"/>
      <c r="C77" s="1050"/>
      <c r="D77" s="139" t="s">
        <v>242</v>
      </c>
      <c r="E77" s="159"/>
      <c r="F77" s="121"/>
      <c r="G77" s="121"/>
      <c r="H77" s="121"/>
      <c r="I77" s="121"/>
      <c r="J77" s="121"/>
      <c r="K77" s="121"/>
      <c r="L77" s="176">
        <f>L75+L76</f>
        <v>7.123809800000001</v>
      </c>
      <c r="M77" s="152">
        <f>M75+M76</f>
        <v>6.796276466666666</v>
      </c>
      <c r="N77" s="152">
        <f>N75+N76</f>
        <v>6.7962764666666677</v>
      </c>
      <c r="O77" s="121"/>
      <c r="P77" s="152">
        <f>P75+P76</f>
        <v>6.7962759326223532</v>
      </c>
      <c r="Q77" s="152">
        <f>Q75+Q76</f>
        <v>6.7962764666666677</v>
      </c>
      <c r="R77" s="121"/>
      <c r="S77" s="152">
        <f>S75+S76</f>
        <v>6.7962759326223532</v>
      </c>
      <c r="T77" s="152">
        <f>T75+T76</f>
        <v>6.7962764666666642</v>
      </c>
      <c r="U77" s="152">
        <f>U75+U76</f>
        <v>6.7962764666666642</v>
      </c>
      <c r="V77" s="121"/>
      <c r="W77" s="152">
        <f t="shared" ref="W77:AR77" si="49">W75+W76</f>
        <v>6.7962759326223603</v>
      </c>
      <c r="X77" s="152">
        <f t="shared" si="49"/>
        <v>6.7962764666666642</v>
      </c>
      <c r="Y77" s="152">
        <f t="shared" si="49"/>
        <v>6.7962764666666642</v>
      </c>
      <c r="Z77" s="152">
        <f t="shared" si="49"/>
        <v>6.7962764666666713</v>
      </c>
      <c r="AA77" s="152">
        <f t="shared" si="49"/>
        <v>6.7962764666666713</v>
      </c>
      <c r="AB77" s="152">
        <f t="shared" si="49"/>
        <v>6.7962764666666713</v>
      </c>
      <c r="AC77" s="152">
        <f t="shared" si="49"/>
        <v>6.7962764666666713</v>
      </c>
      <c r="AD77" s="152">
        <f t="shared" si="49"/>
        <v>6.7962764666666713</v>
      </c>
      <c r="AE77" s="152">
        <f t="shared" si="49"/>
        <v>6.7962764666666713</v>
      </c>
      <c r="AF77" s="152">
        <f t="shared" si="49"/>
        <v>6.7962764666666713</v>
      </c>
      <c r="AG77" s="152">
        <f t="shared" si="49"/>
        <v>6.7962764666666713</v>
      </c>
      <c r="AH77" s="152">
        <f t="shared" si="49"/>
        <v>6.7962764666666713</v>
      </c>
      <c r="AI77" s="152">
        <f t="shared" si="49"/>
        <v>6.7962764666666713</v>
      </c>
      <c r="AJ77" s="152">
        <f t="shared" si="49"/>
        <v>6.7962764666666713</v>
      </c>
      <c r="AK77" s="152">
        <f t="shared" si="49"/>
        <v>6.7962764666666713</v>
      </c>
      <c r="AL77" s="152">
        <f t="shared" si="49"/>
        <v>6.7962764666666571</v>
      </c>
      <c r="AM77" s="152">
        <f t="shared" si="49"/>
        <v>6.7962764666666713</v>
      </c>
      <c r="AN77" s="152">
        <f t="shared" si="49"/>
        <v>6.7962764666666713</v>
      </c>
      <c r="AO77" s="152">
        <f t="shared" si="49"/>
        <v>6.7962764666666713</v>
      </c>
      <c r="AP77" s="152">
        <f t="shared" si="49"/>
        <v>6.7962764666666713</v>
      </c>
      <c r="AQ77" s="152">
        <f t="shared" si="49"/>
        <v>6.7962764666666713</v>
      </c>
      <c r="AR77" s="152">
        <f t="shared" si="49"/>
        <v>6.7962764666666713</v>
      </c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60"/>
    </row>
    <row r="78" spans="1:104" ht="14.4" hidden="1" customHeight="1" thickBot="1" x14ac:dyDescent="0.3">
      <c r="A78" s="170"/>
      <c r="B78" s="1031"/>
      <c r="C78" s="1051"/>
      <c r="D78" s="143"/>
      <c r="E78" s="155"/>
      <c r="F78" s="67"/>
      <c r="G78" s="67"/>
      <c r="H78" s="67"/>
      <c r="I78" s="67"/>
      <c r="J78" s="67"/>
      <c r="K78" s="67"/>
      <c r="L78" s="145">
        <f>L77</f>
        <v>7.123809800000001</v>
      </c>
      <c r="M78" s="145">
        <f>M77+L78</f>
        <v>13.920086266666667</v>
      </c>
      <c r="N78" s="145">
        <f t="shared" ref="N78:AR78" si="50">N77+M78</f>
        <v>20.716362733333334</v>
      </c>
      <c r="O78" s="145">
        <f t="shared" si="50"/>
        <v>20.716362733333334</v>
      </c>
      <c r="P78" s="145">
        <f t="shared" si="50"/>
        <v>27.512638665955688</v>
      </c>
      <c r="Q78" s="145">
        <f t="shared" si="50"/>
        <v>34.308915132622353</v>
      </c>
      <c r="R78" s="145">
        <f t="shared" si="50"/>
        <v>34.308915132622353</v>
      </c>
      <c r="S78" s="145">
        <f t="shared" si="50"/>
        <v>41.105191065244703</v>
      </c>
      <c r="T78" s="145">
        <f t="shared" si="50"/>
        <v>47.901467531911365</v>
      </c>
      <c r="U78" s="145">
        <f t="shared" si="50"/>
        <v>54.697743998578026</v>
      </c>
      <c r="V78" s="145">
        <f t="shared" si="50"/>
        <v>54.697743998578026</v>
      </c>
      <c r="W78" s="145">
        <f t="shared" si="50"/>
        <v>61.494019931200384</v>
      </c>
      <c r="X78" s="145">
        <f t="shared" si="50"/>
        <v>68.290296397867053</v>
      </c>
      <c r="Y78" s="145">
        <f t="shared" si="50"/>
        <v>75.086572864533721</v>
      </c>
      <c r="Z78" s="145">
        <f t="shared" si="50"/>
        <v>81.88284933120039</v>
      </c>
      <c r="AA78" s="145">
        <f t="shared" si="50"/>
        <v>88.679125797867059</v>
      </c>
      <c r="AB78" s="145">
        <f t="shared" si="50"/>
        <v>95.475402264533727</v>
      </c>
      <c r="AC78" s="145">
        <f t="shared" si="50"/>
        <v>102.2716787312004</v>
      </c>
      <c r="AD78" s="145">
        <f t="shared" si="50"/>
        <v>109.06795519786706</v>
      </c>
      <c r="AE78" s="145">
        <f t="shared" si="50"/>
        <v>115.86423166453373</v>
      </c>
      <c r="AF78" s="145">
        <f t="shared" si="50"/>
        <v>122.6605081312004</v>
      </c>
      <c r="AG78" s="145">
        <f t="shared" si="50"/>
        <v>129.45678459786708</v>
      </c>
      <c r="AH78" s="145">
        <f t="shared" si="50"/>
        <v>136.25306106453377</v>
      </c>
      <c r="AI78" s="145">
        <f t="shared" si="50"/>
        <v>143.04933753120045</v>
      </c>
      <c r="AJ78" s="145">
        <f t="shared" si="50"/>
        <v>149.84561399786713</v>
      </c>
      <c r="AK78" s="145">
        <f t="shared" si="50"/>
        <v>156.64189046453382</v>
      </c>
      <c r="AL78" s="145">
        <f t="shared" si="50"/>
        <v>163.43816693120047</v>
      </c>
      <c r="AM78" s="145">
        <f t="shared" si="50"/>
        <v>170.23444339786715</v>
      </c>
      <c r="AN78" s="145">
        <f t="shared" si="50"/>
        <v>177.03071986453384</v>
      </c>
      <c r="AO78" s="145">
        <f t="shared" si="50"/>
        <v>183.82699633120052</v>
      </c>
      <c r="AP78" s="145">
        <f t="shared" si="50"/>
        <v>190.6232727978672</v>
      </c>
      <c r="AQ78" s="145">
        <f t="shared" si="50"/>
        <v>197.41954926453388</v>
      </c>
      <c r="AR78" s="145">
        <f t="shared" si="50"/>
        <v>204.21582573120057</v>
      </c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67"/>
      <c r="BP78" s="67"/>
      <c r="BQ78" s="67"/>
      <c r="BR78" s="67"/>
      <c r="BS78" s="67"/>
      <c r="BT78" s="67"/>
      <c r="BU78" s="67"/>
      <c r="BV78" s="67"/>
      <c r="BW78" s="67"/>
      <c r="BX78" s="67"/>
      <c r="BY78" s="67"/>
      <c r="BZ78" s="67"/>
      <c r="CA78" s="67"/>
      <c r="CB78" s="67"/>
      <c r="CC78" s="67"/>
      <c r="CD78" s="67"/>
      <c r="CE78" s="67"/>
      <c r="CF78" s="67"/>
      <c r="CG78" s="67"/>
      <c r="CH78" s="67"/>
      <c r="CI78" s="67"/>
      <c r="CJ78" s="67"/>
      <c r="CK78" s="67"/>
      <c r="CL78" s="67"/>
      <c r="CM78" s="67"/>
      <c r="CN78" s="67"/>
      <c r="CO78" s="67"/>
      <c r="CP78" s="67"/>
      <c r="CQ78" s="67"/>
      <c r="CR78" s="67"/>
      <c r="CS78" s="67"/>
      <c r="CT78" s="67"/>
      <c r="CU78" s="67"/>
      <c r="CV78" s="67"/>
      <c r="CW78" s="67"/>
      <c r="CX78" s="67"/>
      <c r="CY78" s="67"/>
      <c r="CZ78" s="147"/>
    </row>
    <row r="79" spans="1:104" ht="13.25" hidden="1" customHeight="1" x14ac:dyDescent="0.25">
      <c r="A79" s="170"/>
      <c r="B79" s="1029" t="s">
        <v>228</v>
      </c>
      <c r="C79" s="1020" t="s">
        <v>238</v>
      </c>
      <c r="D79" s="136" t="s">
        <v>225</v>
      </c>
      <c r="E79" s="174">
        <f t="shared" ref="E79:K79" si="51">E48</f>
        <v>0</v>
      </c>
      <c r="F79" s="166">
        <f t="shared" si="51"/>
        <v>0</v>
      </c>
      <c r="G79" s="166">
        <f t="shared" si="51"/>
        <v>0.16828389692129628</v>
      </c>
      <c r="H79" s="166">
        <f t="shared" si="51"/>
        <v>0.27940971636574069</v>
      </c>
      <c r="I79" s="166">
        <f t="shared" si="51"/>
        <v>0.35349359599537034</v>
      </c>
      <c r="J79" s="166">
        <f t="shared" si="51"/>
        <v>0.5500497395138888</v>
      </c>
      <c r="K79" s="166">
        <f t="shared" si="51"/>
        <v>2.1076644617361109</v>
      </c>
      <c r="L79" s="166">
        <f>L$48</f>
        <v>5.6679266839583331</v>
      </c>
      <c r="M79" s="166">
        <f>M$48</f>
        <v>5.3403933333333331</v>
      </c>
      <c r="N79" s="166">
        <f>N$48</f>
        <v>5.3403933333333313</v>
      </c>
      <c r="O79" s="166">
        <f>O48</f>
        <v>0</v>
      </c>
      <c r="P79" s="166">
        <f>P$48</f>
        <v>5.3403927992940012</v>
      </c>
      <c r="Q79" s="166">
        <f>Q$48</f>
        <v>5.3403933333333349</v>
      </c>
      <c r="R79" s="166">
        <f>R48</f>
        <v>0</v>
      </c>
      <c r="S79" s="166">
        <f>S$48</f>
        <v>5.3403927992939977</v>
      </c>
      <c r="T79" s="166">
        <f>T$48</f>
        <v>5.3403933333333313</v>
      </c>
      <c r="U79" s="166">
        <f>U$48</f>
        <v>5.3403933333333313</v>
      </c>
      <c r="V79" s="166">
        <f>V48</f>
        <v>0</v>
      </c>
      <c r="W79" s="166">
        <f t="shared" ref="W79:AR79" si="52">W$48</f>
        <v>5.3403927992940012</v>
      </c>
      <c r="X79" s="166">
        <f t="shared" si="52"/>
        <v>5.3403933333333313</v>
      </c>
      <c r="Y79" s="166">
        <f t="shared" si="52"/>
        <v>5.3403933333333313</v>
      </c>
      <c r="Z79" s="166">
        <f t="shared" si="52"/>
        <v>5.3403933333333384</v>
      </c>
      <c r="AA79" s="166">
        <f t="shared" si="52"/>
        <v>5.3403933333333384</v>
      </c>
      <c r="AB79" s="166">
        <f t="shared" si="52"/>
        <v>5.3403933333333384</v>
      </c>
      <c r="AC79" s="166">
        <f t="shared" si="52"/>
        <v>5.3403933333333384</v>
      </c>
      <c r="AD79" s="166">
        <f t="shared" si="52"/>
        <v>5.3403933333333384</v>
      </c>
      <c r="AE79" s="166">
        <f t="shared" si="52"/>
        <v>5.3403933333333384</v>
      </c>
      <c r="AF79" s="166">
        <f t="shared" si="52"/>
        <v>5.3403933333333384</v>
      </c>
      <c r="AG79" s="166">
        <f t="shared" si="52"/>
        <v>5.3403933333333384</v>
      </c>
      <c r="AH79" s="166">
        <f t="shared" si="52"/>
        <v>5.3403933333333384</v>
      </c>
      <c r="AI79" s="166">
        <f t="shared" si="52"/>
        <v>5.3403933333333384</v>
      </c>
      <c r="AJ79" s="166">
        <f t="shared" si="52"/>
        <v>5.3403933333333384</v>
      </c>
      <c r="AK79" s="166">
        <f t="shared" si="52"/>
        <v>5.3403933333333384</v>
      </c>
      <c r="AL79" s="166">
        <f t="shared" si="52"/>
        <v>5.3403933333333242</v>
      </c>
      <c r="AM79" s="166">
        <f t="shared" si="52"/>
        <v>5.3403933333333384</v>
      </c>
      <c r="AN79" s="166">
        <f t="shared" si="52"/>
        <v>5.3403933333333384</v>
      </c>
      <c r="AO79" s="166">
        <f t="shared" si="52"/>
        <v>5.3403933333333384</v>
      </c>
      <c r="AP79" s="166">
        <f t="shared" si="52"/>
        <v>5.3403933333333384</v>
      </c>
      <c r="AQ79" s="166">
        <f t="shared" si="52"/>
        <v>5.3403933333333384</v>
      </c>
      <c r="AR79" s="166">
        <f t="shared" si="52"/>
        <v>5.3403933333333384</v>
      </c>
      <c r="AS79" s="166"/>
      <c r="AT79" s="166"/>
      <c r="AU79" s="166"/>
      <c r="AV79" s="166"/>
      <c r="AW79" s="166"/>
      <c r="AX79" s="166"/>
      <c r="AY79" s="166"/>
      <c r="AZ79" s="166"/>
      <c r="BA79" s="166"/>
      <c r="BB79" s="166"/>
      <c r="BC79" s="166"/>
      <c r="BD79" s="166"/>
      <c r="BE79" s="166"/>
      <c r="BF79" s="166"/>
      <c r="BG79" s="166"/>
      <c r="BH79" s="166"/>
      <c r="BI79" s="166"/>
      <c r="BJ79" s="166"/>
      <c r="BK79" s="166"/>
      <c r="BL79" s="166"/>
      <c r="BM79" s="166"/>
      <c r="BN79" s="166"/>
      <c r="BO79" s="166"/>
      <c r="BP79" s="166"/>
      <c r="BQ79" s="166"/>
      <c r="BR79" s="166"/>
      <c r="BS79" s="166"/>
      <c r="BT79" s="166"/>
      <c r="BU79" s="166"/>
      <c r="BV79" s="166"/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75"/>
    </row>
    <row r="80" spans="1:104" ht="13.75" hidden="1" customHeight="1" thickBot="1" x14ac:dyDescent="0.3">
      <c r="A80" s="170"/>
      <c r="B80" s="1030"/>
      <c r="C80" s="1021"/>
      <c r="D80" s="139" t="s">
        <v>235</v>
      </c>
      <c r="E80" s="159"/>
      <c r="F80" s="121"/>
      <c r="G80" s="121"/>
      <c r="H80" s="121"/>
      <c r="I80" s="121"/>
      <c r="J80" s="121"/>
      <c r="K80" s="121"/>
      <c r="L80" s="121">
        <f>$E$63</f>
        <v>1.4558333333333333</v>
      </c>
      <c r="M80" s="121">
        <f>$E$63</f>
        <v>1.4558333333333333</v>
      </c>
      <c r="N80" s="121">
        <f>$E$63</f>
        <v>1.4558333333333333</v>
      </c>
      <c r="O80" s="121"/>
      <c r="P80" s="121">
        <f>$E$63</f>
        <v>1.4558333333333333</v>
      </c>
      <c r="Q80" s="121">
        <f>$E$63</f>
        <v>1.4558333333333333</v>
      </c>
      <c r="R80" s="121"/>
      <c r="S80" s="121">
        <f>$E$63</f>
        <v>1.4558333333333333</v>
      </c>
      <c r="T80" s="121">
        <f t="shared" ref="T80:AR80" si="53">$E$63</f>
        <v>1.4558333333333333</v>
      </c>
      <c r="U80" s="121">
        <f t="shared" si="53"/>
        <v>1.4558333333333333</v>
      </c>
      <c r="V80" s="121"/>
      <c r="W80" s="121">
        <f t="shared" si="53"/>
        <v>1.4558333333333333</v>
      </c>
      <c r="X80" s="121">
        <f t="shared" si="53"/>
        <v>1.4558333333333333</v>
      </c>
      <c r="Y80" s="121">
        <f t="shared" si="53"/>
        <v>1.4558333333333333</v>
      </c>
      <c r="Z80" s="121">
        <f t="shared" si="53"/>
        <v>1.4558333333333333</v>
      </c>
      <c r="AA80" s="121">
        <f t="shared" si="53"/>
        <v>1.4558333333333333</v>
      </c>
      <c r="AB80" s="121">
        <f t="shared" si="53"/>
        <v>1.4558333333333333</v>
      </c>
      <c r="AC80" s="121">
        <f t="shared" si="53"/>
        <v>1.4558333333333333</v>
      </c>
      <c r="AD80" s="121">
        <f t="shared" si="53"/>
        <v>1.4558333333333333</v>
      </c>
      <c r="AE80" s="121">
        <f t="shared" si="53"/>
        <v>1.4558333333333333</v>
      </c>
      <c r="AF80" s="121">
        <f t="shared" si="53"/>
        <v>1.4558333333333333</v>
      </c>
      <c r="AG80" s="121">
        <f t="shared" si="53"/>
        <v>1.4558333333333333</v>
      </c>
      <c r="AH80" s="121">
        <f t="shared" si="53"/>
        <v>1.4558333333333333</v>
      </c>
      <c r="AI80" s="121">
        <f t="shared" si="53"/>
        <v>1.4558333333333333</v>
      </c>
      <c r="AJ80" s="121">
        <f t="shared" si="53"/>
        <v>1.4558333333333333</v>
      </c>
      <c r="AK80" s="121">
        <f t="shared" si="53"/>
        <v>1.4558333333333333</v>
      </c>
      <c r="AL80" s="121">
        <f t="shared" si="53"/>
        <v>1.4558333333333333</v>
      </c>
      <c r="AM80" s="121">
        <f t="shared" si="53"/>
        <v>1.4558333333333333</v>
      </c>
      <c r="AN80" s="121">
        <f t="shared" si="53"/>
        <v>1.4558333333333333</v>
      </c>
      <c r="AO80" s="121">
        <f t="shared" si="53"/>
        <v>1.4558333333333333</v>
      </c>
      <c r="AP80" s="121">
        <f t="shared" si="53"/>
        <v>1.4558333333333333</v>
      </c>
      <c r="AQ80" s="121">
        <f t="shared" si="53"/>
        <v>1.4558333333333333</v>
      </c>
      <c r="AR80" s="121">
        <f t="shared" si="53"/>
        <v>1.4558333333333333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</row>
    <row r="81" spans="1:104" ht="14.4" hidden="1" customHeight="1" thickBot="1" x14ac:dyDescent="0.35">
      <c r="A81" s="170"/>
      <c r="B81" s="1030"/>
      <c r="C81" s="1021"/>
      <c r="D81" s="139" t="s">
        <v>242</v>
      </c>
      <c r="E81" s="159"/>
      <c r="F81" s="121"/>
      <c r="G81" s="121"/>
      <c r="H81" s="121"/>
      <c r="I81" s="121"/>
      <c r="J81" s="121"/>
      <c r="K81" s="121"/>
      <c r="L81" s="176">
        <f>L79+L80</f>
        <v>7.1237600172916666</v>
      </c>
      <c r="M81" s="152">
        <f>M79+M80</f>
        <v>6.7962266666666666</v>
      </c>
      <c r="N81" s="152">
        <f>N79+N80</f>
        <v>6.7962266666666649</v>
      </c>
      <c r="O81" s="121"/>
      <c r="P81" s="152">
        <f>P79+P80</f>
        <v>6.7962261326273348</v>
      </c>
      <c r="Q81" s="152">
        <f>Q79+Q80</f>
        <v>6.7962266666666684</v>
      </c>
      <c r="R81" s="121"/>
      <c r="S81" s="152">
        <f>S79+S80</f>
        <v>6.7962261326273312</v>
      </c>
      <c r="T81" s="152">
        <f>T79+T80</f>
        <v>6.7962266666666649</v>
      </c>
      <c r="U81" s="152">
        <f>U79+U80</f>
        <v>6.7962266666666649</v>
      </c>
      <c r="V81" s="121"/>
      <c r="W81" s="152">
        <f t="shared" ref="W81:AR81" si="54">W79+W80</f>
        <v>6.7962261326273348</v>
      </c>
      <c r="X81" s="152">
        <f t="shared" si="54"/>
        <v>6.7962266666666649</v>
      </c>
      <c r="Y81" s="152">
        <f t="shared" si="54"/>
        <v>6.7962266666666649</v>
      </c>
      <c r="Z81" s="152">
        <f t="shared" si="54"/>
        <v>6.796226666666672</v>
      </c>
      <c r="AA81" s="152">
        <f t="shared" si="54"/>
        <v>6.796226666666672</v>
      </c>
      <c r="AB81" s="152">
        <f t="shared" si="54"/>
        <v>6.796226666666672</v>
      </c>
      <c r="AC81" s="152">
        <f t="shared" si="54"/>
        <v>6.796226666666672</v>
      </c>
      <c r="AD81" s="152">
        <f t="shared" si="54"/>
        <v>6.796226666666672</v>
      </c>
      <c r="AE81" s="152">
        <f t="shared" si="54"/>
        <v>6.796226666666672</v>
      </c>
      <c r="AF81" s="152">
        <f t="shared" si="54"/>
        <v>6.796226666666672</v>
      </c>
      <c r="AG81" s="152">
        <f t="shared" si="54"/>
        <v>6.796226666666672</v>
      </c>
      <c r="AH81" s="152">
        <f t="shared" si="54"/>
        <v>6.796226666666672</v>
      </c>
      <c r="AI81" s="152">
        <f t="shared" si="54"/>
        <v>6.796226666666672</v>
      </c>
      <c r="AJ81" s="152">
        <f t="shared" si="54"/>
        <v>6.796226666666672</v>
      </c>
      <c r="AK81" s="152">
        <f t="shared" si="54"/>
        <v>6.796226666666672</v>
      </c>
      <c r="AL81" s="152">
        <f t="shared" si="54"/>
        <v>6.7962266666666578</v>
      </c>
      <c r="AM81" s="152">
        <f t="shared" si="54"/>
        <v>6.796226666666672</v>
      </c>
      <c r="AN81" s="152">
        <f t="shared" si="54"/>
        <v>6.796226666666672</v>
      </c>
      <c r="AO81" s="152">
        <f t="shared" si="54"/>
        <v>6.796226666666672</v>
      </c>
      <c r="AP81" s="152">
        <f t="shared" si="54"/>
        <v>6.796226666666672</v>
      </c>
      <c r="AQ81" s="152">
        <f t="shared" si="54"/>
        <v>6.796226666666672</v>
      </c>
      <c r="AR81" s="152">
        <f t="shared" si="54"/>
        <v>6.796226666666672</v>
      </c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60"/>
    </row>
    <row r="82" spans="1:104" ht="14.4" hidden="1" customHeight="1" thickBot="1" x14ac:dyDescent="0.3">
      <c r="A82" s="170"/>
      <c r="B82" s="1031"/>
      <c r="C82" s="1022"/>
      <c r="D82" s="143"/>
      <c r="E82" s="155"/>
      <c r="F82" s="67"/>
      <c r="G82" s="67"/>
      <c r="H82" s="67"/>
      <c r="I82" s="67"/>
      <c r="J82" s="67"/>
      <c r="K82" s="67"/>
      <c r="L82" s="145">
        <f>L81</f>
        <v>7.1237600172916666</v>
      </c>
      <c r="M82" s="145">
        <f t="shared" ref="M82:AR82" si="55">M81+L82</f>
        <v>13.919986683958333</v>
      </c>
      <c r="N82" s="145">
        <f t="shared" si="55"/>
        <v>20.716213350624997</v>
      </c>
      <c r="O82" s="145">
        <f t="shared" si="55"/>
        <v>20.716213350624997</v>
      </c>
      <c r="P82" s="145">
        <f t="shared" si="55"/>
        <v>27.512439483252333</v>
      </c>
      <c r="Q82" s="145">
        <f t="shared" si="55"/>
        <v>34.308666149918999</v>
      </c>
      <c r="R82" s="145">
        <f t="shared" si="55"/>
        <v>34.308666149918999</v>
      </c>
      <c r="S82" s="145">
        <f t="shared" si="55"/>
        <v>41.104892282546331</v>
      </c>
      <c r="T82" s="145">
        <f t="shared" si="55"/>
        <v>47.901118949212993</v>
      </c>
      <c r="U82" s="145">
        <f t="shared" si="55"/>
        <v>54.697345615879655</v>
      </c>
      <c r="V82" s="145">
        <f t="shared" si="55"/>
        <v>54.697345615879655</v>
      </c>
      <c r="W82" s="145">
        <f t="shared" si="55"/>
        <v>61.493571748506987</v>
      </c>
      <c r="X82" s="145">
        <f t="shared" si="55"/>
        <v>68.289798415173649</v>
      </c>
      <c r="Y82" s="145">
        <f t="shared" si="55"/>
        <v>75.086025081840319</v>
      </c>
      <c r="Z82" s="145">
        <f t="shared" si="55"/>
        <v>81.882251748506988</v>
      </c>
      <c r="AA82" s="145">
        <f t="shared" si="55"/>
        <v>88.678478415173657</v>
      </c>
      <c r="AB82" s="145">
        <f t="shared" si="55"/>
        <v>95.474705081840327</v>
      </c>
      <c r="AC82" s="145">
        <f t="shared" si="55"/>
        <v>102.270931748507</v>
      </c>
      <c r="AD82" s="145">
        <f t="shared" si="55"/>
        <v>109.06715841517367</v>
      </c>
      <c r="AE82" s="145">
        <f t="shared" si="55"/>
        <v>115.86338508184033</v>
      </c>
      <c r="AF82" s="145">
        <f t="shared" si="55"/>
        <v>122.659611748507</v>
      </c>
      <c r="AG82" s="145">
        <f t="shared" si="55"/>
        <v>129.45583841517367</v>
      </c>
      <c r="AH82" s="145">
        <f t="shared" si="55"/>
        <v>136.25206508184036</v>
      </c>
      <c r="AI82" s="145">
        <f t="shared" si="55"/>
        <v>143.04829174850704</v>
      </c>
      <c r="AJ82" s="145">
        <f t="shared" si="55"/>
        <v>149.84451841517372</v>
      </c>
      <c r="AK82" s="145">
        <f t="shared" si="55"/>
        <v>156.64074508184041</v>
      </c>
      <c r="AL82" s="145">
        <f t="shared" si="55"/>
        <v>163.43697174850706</v>
      </c>
      <c r="AM82" s="145">
        <f t="shared" si="55"/>
        <v>170.23319841517375</v>
      </c>
      <c r="AN82" s="145">
        <f t="shared" si="55"/>
        <v>177.02942508184043</v>
      </c>
      <c r="AO82" s="145">
        <f t="shared" si="55"/>
        <v>183.82565174850711</v>
      </c>
      <c r="AP82" s="145">
        <f t="shared" si="55"/>
        <v>190.6218784151738</v>
      </c>
      <c r="AQ82" s="145">
        <f t="shared" si="55"/>
        <v>197.41810508184048</v>
      </c>
      <c r="AR82" s="145">
        <f t="shared" si="55"/>
        <v>204.21433174850716</v>
      </c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147"/>
    </row>
    <row r="83" spans="1:104" ht="13.75" hidden="1" customHeight="1" thickBot="1" x14ac:dyDescent="0.35">
      <c r="A83" s="170"/>
      <c r="B83" s="171"/>
      <c r="C83" s="171"/>
      <c r="D83" s="139" t="s">
        <v>237</v>
      </c>
      <c r="E83" s="432">
        <f>30/3600/24</f>
        <v>3.4722222222222224E-4</v>
      </c>
      <c r="F83" s="61">
        <f>1/60/24</f>
        <v>6.9444444444444447E-4</v>
      </c>
      <c r="G83" s="61">
        <f>2/60/24</f>
        <v>1.3888888888888889E-3</v>
      </c>
      <c r="H83" s="61">
        <f>5/60/24</f>
        <v>3.472222222222222E-3</v>
      </c>
      <c r="I83" s="61">
        <f>7/60/24</f>
        <v>4.8611111111111112E-3</v>
      </c>
      <c r="J83" s="433">
        <f>1/24</f>
        <v>4.1666666666666664E-2</v>
      </c>
      <c r="K83" s="434">
        <f>8/24</f>
        <v>0.33333333333333331</v>
      </c>
      <c r="L83" s="43">
        <v>1</v>
      </c>
      <c r="M83" s="43">
        <v>2</v>
      </c>
      <c r="N83" s="43">
        <v>3</v>
      </c>
      <c r="O83" s="43">
        <f>N83+0.0000001</f>
        <v>3.0000000999999998</v>
      </c>
      <c r="P83" s="43">
        <v>4</v>
      </c>
      <c r="Q83" s="43">
        <v>5</v>
      </c>
      <c r="R83" s="43">
        <f>Q83+0.0000001</f>
        <v>5.0000001000000003</v>
      </c>
      <c r="S83" s="43">
        <v>6</v>
      </c>
      <c r="T83" s="43">
        <v>7</v>
      </c>
      <c r="U83" s="43">
        <v>8</v>
      </c>
      <c r="V83" s="43">
        <f>U83+0.0000001</f>
        <v>8.0000000999999994</v>
      </c>
      <c r="W83" s="43">
        <v>9</v>
      </c>
      <c r="X83" s="43">
        <v>10</v>
      </c>
      <c r="Y83" s="43">
        <v>11</v>
      </c>
      <c r="Z83" s="43">
        <v>12</v>
      </c>
      <c r="AA83" s="43">
        <v>13</v>
      </c>
      <c r="AB83" s="43">
        <v>14</v>
      </c>
      <c r="AC83" s="43">
        <v>15</v>
      </c>
      <c r="AD83" s="43">
        <v>16</v>
      </c>
      <c r="AE83" s="43">
        <v>17</v>
      </c>
      <c r="AF83" s="43">
        <v>18</v>
      </c>
      <c r="AG83" s="43">
        <v>19</v>
      </c>
      <c r="AH83" s="43">
        <v>20</v>
      </c>
      <c r="AI83" s="43">
        <v>21</v>
      </c>
      <c r="AJ83" s="43">
        <v>22</v>
      </c>
      <c r="AK83" s="43">
        <v>23</v>
      </c>
      <c r="AL83" s="43">
        <v>24</v>
      </c>
      <c r="AM83" s="43">
        <v>25</v>
      </c>
      <c r="AN83" s="43">
        <v>26</v>
      </c>
      <c r="AO83" s="43">
        <v>27</v>
      </c>
      <c r="AP83" s="43">
        <v>28</v>
      </c>
      <c r="AQ83" s="43">
        <v>29</v>
      </c>
      <c r="AR83" s="46">
        <v>30</v>
      </c>
      <c r="AS83" s="43">
        <v>31</v>
      </c>
      <c r="AT83" s="43">
        <v>32</v>
      </c>
      <c r="AU83" s="43">
        <v>33</v>
      </c>
      <c r="AV83" s="43">
        <v>34</v>
      </c>
      <c r="AW83" s="43">
        <v>35</v>
      </c>
      <c r="AX83" s="43">
        <v>36</v>
      </c>
      <c r="AY83" s="43">
        <v>37</v>
      </c>
      <c r="AZ83" s="43">
        <v>38</v>
      </c>
      <c r="BA83" s="43">
        <v>39</v>
      </c>
      <c r="BB83" s="43">
        <v>40</v>
      </c>
      <c r="BC83" s="43">
        <v>41</v>
      </c>
      <c r="BD83" s="43">
        <v>42</v>
      </c>
      <c r="BE83" s="43">
        <v>43</v>
      </c>
      <c r="BF83" s="43">
        <v>44</v>
      </c>
      <c r="BG83" s="43">
        <v>45</v>
      </c>
      <c r="BH83" s="43">
        <v>46</v>
      </c>
      <c r="BI83" s="43">
        <v>47</v>
      </c>
      <c r="BJ83" s="43">
        <v>48</v>
      </c>
      <c r="BK83" s="43">
        <v>49</v>
      </c>
      <c r="BL83" s="43">
        <v>50</v>
      </c>
      <c r="BM83" s="43">
        <v>51</v>
      </c>
      <c r="BN83" s="43">
        <v>52</v>
      </c>
      <c r="BO83" s="43">
        <v>53</v>
      </c>
      <c r="BP83" s="43">
        <v>54</v>
      </c>
      <c r="BQ83" s="43">
        <v>55</v>
      </c>
      <c r="BR83" s="43">
        <v>56</v>
      </c>
      <c r="BS83" s="43">
        <v>57</v>
      </c>
      <c r="BT83" s="43">
        <v>58</v>
      </c>
      <c r="BU83" s="43">
        <v>59</v>
      </c>
      <c r="BV83" s="43">
        <v>60</v>
      </c>
      <c r="BW83" s="43">
        <v>61</v>
      </c>
      <c r="BX83" s="43">
        <v>62</v>
      </c>
      <c r="BY83" s="43">
        <v>63</v>
      </c>
      <c r="BZ83" s="43">
        <v>64</v>
      </c>
      <c r="CA83" s="43">
        <v>65</v>
      </c>
      <c r="CB83" s="43">
        <v>66</v>
      </c>
      <c r="CC83" s="43">
        <v>67</v>
      </c>
      <c r="CD83" s="43">
        <v>68</v>
      </c>
      <c r="CE83" s="43">
        <v>69</v>
      </c>
      <c r="CF83" s="43">
        <v>70</v>
      </c>
      <c r="CG83" s="43">
        <v>71</v>
      </c>
      <c r="CH83" s="43">
        <v>72</v>
      </c>
      <c r="CI83" s="43">
        <v>73</v>
      </c>
      <c r="CJ83" s="43">
        <v>74</v>
      </c>
      <c r="CK83" s="43">
        <v>75</v>
      </c>
      <c r="CL83" s="43">
        <v>76</v>
      </c>
      <c r="CM83" s="43">
        <v>77</v>
      </c>
      <c r="CN83" s="43">
        <v>78</v>
      </c>
      <c r="CO83" s="43">
        <v>79</v>
      </c>
      <c r="CP83" s="43">
        <v>80</v>
      </c>
      <c r="CQ83" s="43">
        <v>81</v>
      </c>
      <c r="CR83" s="43">
        <v>82</v>
      </c>
      <c r="CS83" s="43">
        <v>83</v>
      </c>
      <c r="CT83" s="43">
        <v>84</v>
      </c>
      <c r="CU83" s="43">
        <v>85</v>
      </c>
      <c r="CV83" s="43">
        <v>86</v>
      </c>
      <c r="CW83" s="43">
        <v>87</v>
      </c>
      <c r="CX83" s="43">
        <v>88</v>
      </c>
      <c r="CY83" s="43">
        <v>89</v>
      </c>
      <c r="CZ83" s="142">
        <v>90</v>
      </c>
    </row>
    <row r="84" spans="1:104" ht="13.25" hidden="1" customHeight="1" x14ac:dyDescent="0.25">
      <c r="A84" s="170"/>
      <c r="B84" s="1017" t="s">
        <v>236</v>
      </c>
      <c r="C84" s="1045" t="s">
        <v>353</v>
      </c>
      <c r="D84" s="136" t="s">
        <v>225</v>
      </c>
      <c r="E84" s="174">
        <f t="shared" ref="E84:K84" si="56">E51</f>
        <v>0</v>
      </c>
      <c r="F84" s="166">
        <f t="shared" si="56"/>
        <v>0</v>
      </c>
      <c r="G84" s="166">
        <f t="shared" si="56"/>
        <v>0</v>
      </c>
      <c r="H84" s="166">
        <f t="shared" si="56"/>
        <v>0</v>
      </c>
      <c r="I84" s="166">
        <f t="shared" si="56"/>
        <v>0</v>
      </c>
      <c r="J84" s="166">
        <f t="shared" si="56"/>
        <v>0</v>
      </c>
      <c r="K84" s="166">
        <f t="shared" si="56"/>
        <v>0</v>
      </c>
      <c r="L84" s="166">
        <f>L$51</f>
        <v>5.3922951333333335</v>
      </c>
      <c r="M84" s="166">
        <f>M$51</f>
        <v>5.3589618000000003</v>
      </c>
      <c r="N84" s="166">
        <f>N$51</f>
        <v>5.3589617999999994</v>
      </c>
      <c r="O84" s="166">
        <f>O51</f>
        <v>0</v>
      </c>
      <c r="P84" s="166">
        <f>P$51</f>
        <v>5.3589612641038222</v>
      </c>
      <c r="Q84" s="166">
        <f>Q$51</f>
        <v>5.3589617999999994</v>
      </c>
      <c r="R84" s="166">
        <f>R51</f>
        <v>0</v>
      </c>
      <c r="S84" s="166">
        <f>S$51</f>
        <v>5.3589612641038187</v>
      </c>
      <c r="T84" s="166">
        <f>T$51</f>
        <v>5.358961800000003</v>
      </c>
      <c r="U84" s="166">
        <f>U$51</f>
        <v>5.358961800000003</v>
      </c>
      <c r="V84" s="166">
        <f>V51</f>
        <v>5.3589617721172544E-7</v>
      </c>
      <c r="W84" s="166">
        <f t="shared" ref="W84:CH84" si="57">W$51</f>
        <v>5.3589612641038258</v>
      </c>
      <c r="X84" s="166">
        <f t="shared" si="57"/>
        <v>5.358961800000003</v>
      </c>
      <c r="Y84" s="166">
        <f t="shared" si="57"/>
        <v>5.3416818000000035</v>
      </c>
      <c r="Z84" s="166">
        <f t="shared" si="57"/>
        <v>5.3416818000000035</v>
      </c>
      <c r="AA84" s="166">
        <f t="shared" si="57"/>
        <v>5.3416818000000035</v>
      </c>
      <c r="AB84" s="166">
        <f t="shared" si="57"/>
        <v>5.3416818000000035</v>
      </c>
      <c r="AC84" s="166">
        <f t="shared" si="57"/>
        <v>5.3416818000000035</v>
      </c>
      <c r="AD84" s="166">
        <f t="shared" si="57"/>
        <v>5.3416818000000035</v>
      </c>
      <c r="AE84" s="166">
        <f t="shared" si="57"/>
        <v>5.3416818000000035</v>
      </c>
      <c r="AF84" s="166">
        <f t="shared" si="57"/>
        <v>5.3416818000000035</v>
      </c>
      <c r="AG84" s="166">
        <f t="shared" si="57"/>
        <v>5.3416818000000035</v>
      </c>
      <c r="AH84" s="166">
        <f t="shared" si="57"/>
        <v>5.3416818000000035</v>
      </c>
      <c r="AI84" s="166">
        <f t="shared" si="57"/>
        <v>5.3416818000000035</v>
      </c>
      <c r="AJ84" s="166">
        <f t="shared" si="57"/>
        <v>5.3416818000000035</v>
      </c>
      <c r="AK84" s="166">
        <f t="shared" si="57"/>
        <v>5.3416818000000035</v>
      </c>
      <c r="AL84" s="166">
        <f t="shared" si="57"/>
        <v>5.3416817999999893</v>
      </c>
      <c r="AM84" s="166">
        <f t="shared" si="57"/>
        <v>5.3416818000000035</v>
      </c>
      <c r="AN84" s="166">
        <f t="shared" si="57"/>
        <v>5.3416818000000035</v>
      </c>
      <c r="AO84" s="166">
        <f t="shared" si="57"/>
        <v>5.3416818000000035</v>
      </c>
      <c r="AP84" s="166">
        <f t="shared" si="57"/>
        <v>5.3416818000000035</v>
      </c>
      <c r="AQ84" s="166">
        <f t="shared" si="57"/>
        <v>5.3416818000000035</v>
      </c>
      <c r="AR84" s="166">
        <f t="shared" si="57"/>
        <v>5.3416818000000035</v>
      </c>
      <c r="AS84" s="166">
        <f t="shared" si="57"/>
        <v>5.3416818000000035</v>
      </c>
      <c r="AT84" s="166">
        <f t="shared" si="57"/>
        <v>5.3416818000000035</v>
      </c>
      <c r="AU84" s="166">
        <f t="shared" si="57"/>
        <v>5.3416818000000035</v>
      </c>
      <c r="AV84" s="166">
        <f t="shared" si="57"/>
        <v>5.3416818000000035</v>
      </c>
      <c r="AW84" s="166">
        <f t="shared" si="57"/>
        <v>5.3416818000000035</v>
      </c>
      <c r="AX84" s="166">
        <f t="shared" si="57"/>
        <v>5.3416818000000035</v>
      </c>
      <c r="AY84" s="166">
        <f t="shared" si="57"/>
        <v>5.3416818000000035</v>
      </c>
      <c r="AZ84" s="166">
        <f t="shared" si="57"/>
        <v>5.3416818000000035</v>
      </c>
      <c r="BA84" s="166">
        <f t="shared" si="57"/>
        <v>5.3416818000000035</v>
      </c>
      <c r="BB84" s="166">
        <f t="shared" si="57"/>
        <v>5.3416818000000035</v>
      </c>
      <c r="BC84" s="166">
        <f t="shared" si="57"/>
        <v>5.3416818000000035</v>
      </c>
      <c r="BD84" s="166">
        <f t="shared" si="57"/>
        <v>5.3416818000000035</v>
      </c>
      <c r="BE84" s="166">
        <f t="shared" si="57"/>
        <v>5.3416818000000035</v>
      </c>
      <c r="BF84" s="166">
        <f t="shared" si="57"/>
        <v>5.3416818000000035</v>
      </c>
      <c r="BG84" s="166">
        <f t="shared" si="57"/>
        <v>5.3416818000000035</v>
      </c>
      <c r="BH84" s="166">
        <f t="shared" si="57"/>
        <v>5.3416818000000035</v>
      </c>
      <c r="BI84" s="166">
        <f t="shared" si="57"/>
        <v>5.3416818000000035</v>
      </c>
      <c r="BJ84" s="166">
        <f t="shared" si="57"/>
        <v>5.3416818000000035</v>
      </c>
      <c r="BK84" s="166">
        <f t="shared" si="57"/>
        <v>5.3416818000000035</v>
      </c>
      <c r="BL84" s="166">
        <f t="shared" si="57"/>
        <v>5.3416818000000035</v>
      </c>
      <c r="BM84" s="166">
        <f t="shared" si="57"/>
        <v>5.3416818000000035</v>
      </c>
      <c r="BN84" s="166">
        <f t="shared" si="57"/>
        <v>5.3416818000000035</v>
      </c>
      <c r="BO84" s="166">
        <f t="shared" si="57"/>
        <v>5.3416818000000035</v>
      </c>
      <c r="BP84" s="166">
        <f t="shared" si="57"/>
        <v>5.3416818000000035</v>
      </c>
      <c r="BQ84" s="166">
        <f t="shared" si="57"/>
        <v>5.3416818000000035</v>
      </c>
      <c r="BR84" s="166">
        <f t="shared" si="57"/>
        <v>5.3416818000000035</v>
      </c>
      <c r="BS84" s="166">
        <f t="shared" si="57"/>
        <v>5.3416818000000035</v>
      </c>
      <c r="BT84" s="166">
        <f t="shared" si="57"/>
        <v>5.3416818000000035</v>
      </c>
      <c r="BU84" s="166">
        <f t="shared" si="57"/>
        <v>5.3416818000000035</v>
      </c>
      <c r="BV84" s="166">
        <f t="shared" si="57"/>
        <v>5.3416818000000035</v>
      </c>
      <c r="BW84" s="166">
        <f t="shared" si="57"/>
        <v>5.3416818000000035</v>
      </c>
      <c r="BX84" s="166">
        <f t="shared" si="57"/>
        <v>5.3416818000000035</v>
      </c>
      <c r="BY84" s="166">
        <f t="shared" si="57"/>
        <v>5.3416818000000035</v>
      </c>
      <c r="BZ84" s="166">
        <f t="shared" si="57"/>
        <v>5.3416818000000035</v>
      </c>
      <c r="CA84" s="166">
        <f t="shared" si="57"/>
        <v>5.3416818000000035</v>
      </c>
      <c r="CB84" s="166">
        <f t="shared" si="57"/>
        <v>5.3416818000000035</v>
      </c>
      <c r="CC84" s="166">
        <f t="shared" si="57"/>
        <v>5.3416818000000035</v>
      </c>
      <c r="CD84" s="166">
        <f t="shared" si="57"/>
        <v>5.3416818000000035</v>
      </c>
      <c r="CE84" s="166">
        <f t="shared" si="57"/>
        <v>5.3416818000000035</v>
      </c>
      <c r="CF84" s="166">
        <f t="shared" si="57"/>
        <v>5.3416818000000035</v>
      </c>
      <c r="CG84" s="166">
        <f t="shared" si="57"/>
        <v>5.3416818000000035</v>
      </c>
      <c r="CH84" s="166">
        <f t="shared" si="57"/>
        <v>5.3416818000000035</v>
      </c>
      <c r="CI84" s="166">
        <f t="shared" ref="CI84:CZ84" si="58">CI$51</f>
        <v>5.3416818000000035</v>
      </c>
      <c r="CJ84" s="166">
        <f t="shared" si="58"/>
        <v>5.3416818000000035</v>
      </c>
      <c r="CK84" s="166">
        <f t="shared" si="58"/>
        <v>5.3416818000000035</v>
      </c>
      <c r="CL84" s="166">
        <f t="shared" si="58"/>
        <v>5.3416818000000035</v>
      </c>
      <c r="CM84" s="166">
        <f t="shared" si="58"/>
        <v>5.3416818000000035</v>
      </c>
      <c r="CN84" s="166">
        <f t="shared" si="58"/>
        <v>5.3416818000000035</v>
      </c>
      <c r="CO84" s="166">
        <f t="shared" si="58"/>
        <v>5.3416818000000035</v>
      </c>
      <c r="CP84" s="166">
        <f t="shared" si="58"/>
        <v>5.3416818000000035</v>
      </c>
      <c r="CQ84" s="166">
        <f t="shared" si="58"/>
        <v>5.3416818000000035</v>
      </c>
      <c r="CR84" s="166">
        <f t="shared" si="58"/>
        <v>5.3416818000000035</v>
      </c>
      <c r="CS84" s="166">
        <f t="shared" si="58"/>
        <v>5.3416818000000035</v>
      </c>
      <c r="CT84" s="166">
        <f t="shared" si="58"/>
        <v>5.3416818000000035</v>
      </c>
      <c r="CU84" s="166">
        <f t="shared" si="58"/>
        <v>5.3416818000000035</v>
      </c>
      <c r="CV84" s="166">
        <f t="shared" si="58"/>
        <v>5.3416818000000035</v>
      </c>
      <c r="CW84" s="166">
        <f t="shared" si="58"/>
        <v>5.3416818000000035</v>
      </c>
      <c r="CX84" s="166">
        <f t="shared" si="58"/>
        <v>5.3416818000000035</v>
      </c>
      <c r="CY84" s="166">
        <f t="shared" si="58"/>
        <v>5.3416818000000035</v>
      </c>
      <c r="CZ84" s="175">
        <f t="shared" si="58"/>
        <v>5.3416818000000035</v>
      </c>
    </row>
    <row r="85" spans="1:104" ht="14" hidden="1" customHeight="1" thickBot="1" x14ac:dyDescent="0.3">
      <c r="A85" s="170"/>
      <c r="B85" s="1018"/>
      <c r="C85" s="1050"/>
      <c r="D85" s="139" t="s">
        <v>235</v>
      </c>
      <c r="E85" s="159"/>
      <c r="F85" s="121"/>
      <c r="G85" s="121"/>
      <c r="H85" s="121"/>
      <c r="I85" s="121"/>
      <c r="J85" s="121"/>
      <c r="K85" s="121"/>
      <c r="L85" s="121">
        <f>$E$67</f>
        <v>1.4558333333333333</v>
      </c>
      <c r="M85" s="121">
        <f t="shared" ref="M85:BX85" si="59">$E$67</f>
        <v>1.4558333333333333</v>
      </c>
      <c r="N85" s="121">
        <f t="shared" si="59"/>
        <v>1.4558333333333333</v>
      </c>
      <c r="O85" s="121"/>
      <c r="P85" s="121">
        <f t="shared" si="59"/>
        <v>1.4558333333333333</v>
      </c>
      <c r="Q85" s="121">
        <f t="shared" si="59"/>
        <v>1.4558333333333333</v>
      </c>
      <c r="R85" s="121"/>
      <c r="S85" s="121">
        <f t="shared" si="59"/>
        <v>1.4558333333333333</v>
      </c>
      <c r="T85" s="121">
        <f t="shared" si="59"/>
        <v>1.4558333333333333</v>
      </c>
      <c r="U85" s="121">
        <f t="shared" si="59"/>
        <v>1.4558333333333333</v>
      </c>
      <c r="V85" s="121"/>
      <c r="W85" s="121">
        <f t="shared" si="59"/>
        <v>1.4558333333333333</v>
      </c>
      <c r="X85" s="121">
        <f t="shared" si="59"/>
        <v>1.4558333333333333</v>
      </c>
      <c r="Y85" s="121">
        <f t="shared" si="59"/>
        <v>1.4558333333333333</v>
      </c>
      <c r="Z85" s="121">
        <f t="shared" si="59"/>
        <v>1.4558333333333333</v>
      </c>
      <c r="AA85" s="121">
        <f t="shared" si="59"/>
        <v>1.4558333333333333</v>
      </c>
      <c r="AB85" s="121">
        <f t="shared" si="59"/>
        <v>1.4558333333333333</v>
      </c>
      <c r="AC85" s="121">
        <f t="shared" si="59"/>
        <v>1.4558333333333333</v>
      </c>
      <c r="AD85" s="121">
        <f t="shared" si="59"/>
        <v>1.4558333333333333</v>
      </c>
      <c r="AE85" s="121">
        <f t="shared" si="59"/>
        <v>1.4558333333333333</v>
      </c>
      <c r="AF85" s="121">
        <f t="shared" si="59"/>
        <v>1.4558333333333333</v>
      </c>
      <c r="AG85" s="121">
        <f t="shared" si="59"/>
        <v>1.4558333333333333</v>
      </c>
      <c r="AH85" s="121">
        <f t="shared" si="59"/>
        <v>1.4558333333333333</v>
      </c>
      <c r="AI85" s="121">
        <f t="shared" si="59"/>
        <v>1.4558333333333333</v>
      </c>
      <c r="AJ85" s="121">
        <f t="shared" si="59"/>
        <v>1.4558333333333333</v>
      </c>
      <c r="AK85" s="121">
        <f t="shared" si="59"/>
        <v>1.4558333333333333</v>
      </c>
      <c r="AL85" s="121">
        <f t="shared" si="59"/>
        <v>1.4558333333333333</v>
      </c>
      <c r="AM85" s="121">
        <f t="shared" si="59"/>
        <v>1.4558333333333333</v>
      </c>
      <c r="AN85" s="121">
        <f t="shared" si="59"/>
        <v>1.4558333333333333</v>
      </c>
      <c r="AO85" s="121">
        <f t="shared" si="59"/>
        <v>1.4558333333333333</v>
      </c>
      <c r="AP85" s="121">
        <f t="shared" si="59"/>
        <v>1.4558333333333333</v>
      </c>
      <c r="AQ85" s="121">
        <f t="shared" si="59"/>
        <v>1.4558333333333333</v>
      </c>
      <c r="AR85" s="121">
        <f t="shared" si="59"/>
        <v>1.4558333333333333</v>
      </c>
      <c r="AS85" s="121">
        <f t="shared" si="59"/>
        <v>1.4558333333333333</v>
      </c>
      <c r="AT85" s="121">
        <f t="shared" si="59"/>
        <v>1.4558333333333333</v>
      </c>
      <c r="AU85" s="121">
        <f t="shared" si="59"/>
        <v>1.4558333333333333</v>
      </c>
      <c r="AV85" s="121">
        <f t="shared" si="59"/>
        <v>1.4558333333333333</v>
      </c>
      <c r="AW85" s="121">
        <f t="shared" si="59"/>
        <v>1.4558333333333333</v>
      </c>
      <c r="AX85" s="121">
        <f t="shared" si="59"/>
        <v>1.4558333333333333</v>
      </c>
      <c r="AY85" s="121">
        <f t="shared" si="59"/>
        <v>1.4558333333333333</v>
      </c>
      <c r="AZ85" s="121">
        <f t="shared" si="59"/>
        <v>1.4558333333333333</v>
      </c>
      <c r="BA85" s="121">
        <f t="shared" si="59"/>
        <v>1.4558333333333333</v>
      </c>
      <c r="BB85" s="121">
        <f t="shared" si="59"/>
        <v>1.4558333333333333</v>
      </c>
      <c r="BC85" s="121">
        <f t="shared" si="59"/>
        <v>1.4558333333333333</v>
      </c>
      <c r="BD85" s="121">
        <f t="shared" si="59"/>
        <v>1.4558333333333333</v>
      </c>
      <c r="BE85" s="121">
        <f t="shared" si="59"/>
        <v>1.4558333333333333</v>
      </c>
      <c r="BF85" s="121">
        <f t="shared" si="59"/>
        <v>1.4558333333333333</v>
      </c>
      <c r="BG85" s="121">
        <f t="shared" si="59"/>
        <v>1.4558333333333333</v>
      </c>
      <c r="BH85" s="121">
        <f t="shared" si="59"/>
        <v>1.4558333333333333</v>
      </c>
      <c r="BI85" s="121">
        <f t="shared" si="59"/>
        <v>1.4558333333333333</v>
      </c>
      <c r="BJ85" s="121">
        <f t="shared" si="59"/>
        <v>1.4558333333333333</v>
      </c>
      <c r="BK85" s="121">
        <f t="shared" si="59"/>
        <v>1.4558333333333333</v>
      </c>
      <c r="BL85" s="121">
        <f t="shared" si="59"/>
        <v>1.4558333333333333</v>
      </c>
      <c r="BM85" s="121">
        <f t="shared" si="59"/>
        <v>1.4558333333333333</v>
      </c>
      <c r="BN85" s="121">
        <f t="shared" si="59"/>
        <v>1.4558333333333333</v>
      </c>
      <c r="BO85" s="121">
        <f t="shared" si="59"/>
        <v>1.4558333333333333</v>
      </c>
      <c r="BP85" s="121">
        <f t="shared" si="59"/>
        <v>1.4558333333333333</v>
      </c>
      <c r="BQ85" s="121">
        <f t="shared" si="59"/>
        <v>1.4558333333333333</v>
      </c>
      <c r="BR85" s="121">
        <f t="shared" si="59"/>
        <v>1.4558333333333333</v>
      </c>
      <c r="BS85" s="121">
        <f t="shared" si="59"/>
        <v>1.4558333333333333</v>
      </c>
      <c r="BT85" s="121">
        <f t="shared" si="59"/>
        <v>1.4558333333333333</v>
      </c>
      <c r="BU85" s="121">
        <f t="shared" si="59"/>
        <v>1.4558333333333333</v>
      </c>
      <c r="BV85" s="121">
        <f t="shared" si="59"/>
        <v>1.4558333333333333</v>
      </c>
      <c r="BW85" s="121">
        <f t="shared" si="59"/>
        <v>1.4558333333333333</v>
      </c>
      <c r="BX85" s="121">
        <f t="shared" si="59"/>
        <v>1.4558333333333333</v>
      </c>
      <c r="BY85" s="121">
        <f t="shared" ref="BY85:CZ85" si="60">$E$67</f>
        <v>1.4558333333333333</v>
      </c>
      <c r="BZ85" s="121">
        <f t="shared" si="60"/>
        <v>1.4558333333333333</v>
      </c>
      <c r="CA85" s="121">
        <f t="shared" si="60"/>
        <v>1.4558333333333333</v>
      </c>
      <c r="CB85" s="121">
        <f t="shared" si="60"/>
        <v>1.4558333333333333</v>
      </c>
      <c r="CC85" s="121">
        <f t="shared" si="60"/>
        <v>1.4558333333333333</v>
      </c>
      <c r="CD85" s="121">
        <f t="shared" si="60"/>
        <v>1.4558333333333333</v>
      </c>
      <c r="CE85" s="121">
        <f t="shared" si="60"/>
        <v>1.4558333333333333</v>
      </c>
      <c r="CF85" s="121">
        <f t="shared" si="60"/>
        <v>1.4558333333333333</v>
      </c>
      <c r="CG85" s="121">
        <f t="shared" si="60"/>
        <v>1.4558333333333333</v>
      </c>
      <c r="CH85" s="121">
        <f t="shared" si="60"/>
        <v>1.4558333333333333</v>
      </c>
      <c r="CI85" s="121">
        <f t="shared" si="60"/>
        <v>1.4558333333333333</v>
      </c>
      <c r="CJ85" s="121">
        <f t="shared" si="60"/>
        <v>1.4558333333333333</v>
      </c>
      <c r="CK85" s="121">
        <f t="shared" si="60"/>
        <v>1.4558333333333333</v>
      </c>
      <c r="CL85" s="121">
        <f t="shared" si="60"/>
        <v>1.4558333333333333</v>
      </c>
      <c r="CM85" s="121">
        <f t="shared" si="60"/>
        <v>1.4558333333333333</v>
      </c>
      <c r="CN85" s="121">
        <f t="shared" si="60"/>
        <v>1.4558333333333333</v>
      </c>
      <c r="CO85" s="121">
        <f t="shared" si="60"/>
        <v>1.4558333333333333</v>
      </c>
      <c r="CP85" s="121">
        <f t="shared" si="60"/>
        <v>1.4558333333333333</v>
      </c>
      <c r="CQ85" s="121">
        <f t="shared" si="60"/>
        <v>1.4558333333333333</v>
      </c>
      <c r="CR85" s="121">
        <f t="shared" si="60"/>
        <v>1.4558333333333333</v>
      </c>
      <c r="CS85" s="121">
        <f t="shared" si="60"/>
        <v>1.4558333333333333</v>
      </c>
      <c r="CT85" s="121">
        <f t="shared" si="60"/>
        <v>1.4558333333333333</v>
      </c>
      <c r="CU85" s="121">
        <f t="shared" si="60"/>
        <v>1.4558333333333333</v>
      </c>
      <c r="CV85" s="121">
        <f t="shared" si="60"/>
        <v>1.4558333333333333</v>
      </c>
      <c r="CW85" s="121">
        <f t="shared" si="60"/>
        <v>1.4558333333333333</v>
      </c>
      <c r="CX85" s="121">
        <f t="shared" si="60"/>
        <v>1.4558333333333333</v>
      </c>
      <c r="CY85" s="121">
        <f t="shared" si="60"/>
        <v>1.4558333333333333</v>
      </c>
      <c r="CZ85" s="160">
        <f t="shared" si="60"/>
        <v>1.4558333333333333</v>
      </c>
    </row>
    <row r="86" spans="1:104" ht="14.4" hidden="1" customHeight="1" thickBot="1" x14ac:dyDescent="0.35">
      <c r="A86" s="170"/>
      <c r="B86" s="1018"/>
      <c r="C86" s="1050"/>
      <c r="D86" s="139" t="s">
        <v>242</v>
      </c>
      <c r="E86" s="159"/>
      <c r="F86" s="121"/>
      <c r="G86" s="121"/>
      <c r="H86" s="121"/>
      <c r="I86" s="121"/>
      <c r="J86" s="121"/>
      <c r="K86" s="121"/>
      <c r="L86" s="176">
        <f>L84+L85</f>
        <v>6.8481284666666671</v>
      </c>
      <c r="M86" s="152">
        <f>M84+M85</f>
        <v>6.8147951333333339</v>
      </c>
      <c r="N86" s="152">
        <f>N84+N85</f>
        <v>6.814795133333333</v>
      </c>
      <c r="O86" s="121"/>
      <c r="P86" s="152">
        <f>P84+P85</f>
        <v>6.8147945974371558</v>
      </c>
      <c r="Q86" s="152">
        <f>Q84+Q85</f>
        <v>6.814795133333333</v>
      </c>
      <c r="R86" s="121"/>
      <c r="S86" s="152">
        <f>S84+S85</f>
        <v>6.8147945974371522</v>
      </c>
      <c r="T86" s="152">
        <f>T84+T85</f>
        <v>6.8147951333333365</v>
      </c>
      <c r="U86" s="152">
        <f>U84+U85</f>
        <v>6.8147951333333365</v>
      </c>
      <c r="V86" s="121"/>
      <c r="W86" s="152">
        <f t="shared" ref="W86:CH86" si="61">W84+W85</f>
        <v>6.8147945974371593</v>
      </c>
      <c r="X86" s="152">
        <f t="shared" si="61"/>
        <v>6.8147951333333365</v>
      </c>
      <c r="Y86" s="152">
        <f t="shared" si="61"/>
        <v>6.797515133333337</v>
      </c>
      <c r="Z86" s="152">
        <f t="shared" si="61"/>
        <v>6.797515133333337</v>
      </c>
      <c r="AA86" s="152">
        <f t="shared" si="61"/>
        <v>6.797515133333337</v>
      </c>
      <c r="AB86" s="152">
        <f t="shared" si="61"/>
        <v>6.797515133333337</v>
      </c>
      <c r="AC86" s="152">
        <f t="shared" si="61"/>
        <v>6.797515133333337</v>
      </c>
      <c r="AD86" s="152">
        <f t="shared" si="61"/>
        <v>6.797515133333337</v>
      </c>
      <c r="AE86" s="152">
        <f t="shared" si="61"/>
        <v>6.797515133333337</v>
      </c>
      <c r="AF86" s="152">
        <f t="shared" si="61"/>
        <v>6.797515133333337</v>
      </c>
      <c r="AG86" s="152">
        <f t="shared" si="61"/>
        <v>6.797515133333337</v>
      </c>
      <c r="AH86" s="152">
        <f t="shared" si="61"/>
        <v>6.797515133333337</v>
      </c>
      <c r="AI86" s="152">
        <f t="shared" si="61"/>
        <v>6.797515133333337</v>
      </c>
      <c r="AJ86" s="152">
        <f t="shared" si="61"/>
        <v>6.797515133333337</v>
      </c>
      <c r="AK86" s="152">
        <f t="shared" si="61"/>
        <v>6.797515133333337</v>
      </c>
      <c r="AL86" s="152">
        <f t="shared" si="61"/>
        <v>6.7975151333333228</v>
      </c>
      <c r="AM86" s="152">
        <f t="shared" si="61"/>
        <v>6.797515133333337</v>
      </c>
      <c r="AN86" s="152">
        <f t="shared" si="61"/>
        <v>6.797515133333337</v>
      </c>
      <c r="AO86" s="152">
        <f t="shared" si="61"/>
        <v>6.797515133333337</v>
      </c>
      <c r="AP86" s="152">
        <f t="shared" si="61"/>
        <v>6.797515133333337</v>
      </c>
      <c r="AQ86" s="152">
        <f t="shared" si="61"/>
        <v>6.797515133333337</v>
      </c>
      <c r="AR86" s="152">
        <f t="shared" si="61"/>
        <v>6.797515133333337</v>
      </c>
      <c r="AS86" s="152">
        <f t="shared" si="61"/>
        <v>6.797515133333337</v>
      </c>
      <c r="AT86" s="152">
        <f t="shared" si="61"/>
        <v>6.797515133333337</v>
      </c>
      <c r="AU86" s="152">
        <f t="shared" si="61"/>
        <v>6.797515133333337</v>
      </c>
      <c r="AV86" s="152">
        <f t="shared" si="61"/>
        <v>6.797515133333337</v>
      </c>
      <c r="AW86" s="152">
        <f t="shared" si="61"/>
        <v>6.797515133333337</v>
      </c>
      <c r="AX86" s="152">
        <f t="shared" si="61"/>
        <v>6.797515133333337</v>
      </c>
      <c r="AY86" s="152">
        <f t="shared" si="61"/>
        <v>6.797515133333337</v>
      </c>
      <c r="AZ86" s="152">
        <f t="shared" si="61"/>
        <v>6.797515133333337</v>
      </c>
      <c r="BA86" s="152">
        <f t="shared" si="61"/>
        <v>6.797515133333337</v>
      </c>
      <c r="BB86" s="152">
        <f t="shared" si="61"/>
        <v>6.797515133333337</v>
      </c>
      <c r="BC86" s="152">
        <f t="shared" si="61"/>
        <v>6.797515133333337</v>
      </c>
      <c r="BD86" s="152">
        <f t="shared" si="61"/>
        <v>6.797515133333337</v>
      </c>
      <c r="BE86" s="152">
        <f t="shared" si="61"/>
        <v>6.797515133333337</v>
      </c>
      <c r="BF86" s="152">
        <f t="shared" si="61"/>
        <v>6.797515133333337</v>
      </c>
      <c r="BG86" s="152">
        <f t="shared" si="61"/>
        <v>6.797515133333337</v>
      </c>
      <c r="BH86" s="152">
        <f t="shared" si="61"/>
        <v>6.797515133333337</v>
      </c>
      <c r="BI86" s="152">
        <f t="shared" si="61"/>
        <v>6.797515133333337</v>
      </c>
      <c r="BJ86" s="152">
        <f t="shared" si="61"/>
        <v>6.797515133333337</v>
      </c>
      <c r="BK86" s="152">
        <f t="shared" si="61"/>
        <v>6.797515133333337</v>
      </c>
      <c r="BL86" s="152">
        <f t="shared" si="61"/>
        <v>6.797515133333337</v>
      </c>
      <c r="BM86" s="152">
        <f t="shared" si="61"/>
        <v>6.797515133333337</v>
      </c>
      <c r="BN86" s="152">
        <f t="shared" si="61"/>
        <v>6.797515133333337</v>
      </c>
      <c r="BO86" s="152">
        <f t="shared" si="61"/>
        <v>6.797515133333337</v>
      </c>
      <c r="BP86" s="152">
        <f t="shared" si="61"/>
        <v>6.797515133333337</v>
      </c>
      <c r="BQ86" s="152">
        <f t="shared" si="61"/>
        <v>6.797515133333337</v>
      </c>
      <c r="BR86" s="152">
        <f t="shared" si="61"/>
        <v>6.797515133333337</v>
      </c>
      <c r="BS86" s="152">
        <f t="shared" si="61"/>
        <v>6.797515133333337</v>
      </c>
      <c r="BT86" s="152">
        <f t="shared" si="61"/>
        <v>6.797515133333337</v>
      </c>
      <c r="BU86" s="152">
        <f t="shared" si="61"/>
        <v>6.797515133333337</v>
      </c>
      <c r="BV86" s="152">
        <f t="shared" si="61"/>
        <v>6.797515133333337</v>
      </c>
      <c r="BW86" s="152">
        <f t="shared" si="61"/>
        <v>6.797515133333337</v>
      </c>
      <c r="BX86" s="152">
        <f t="shared" si="61"/>
        <v>6.797515133333337</v>
      </c>
      <c r="BY86" s="152">
        <f t="shared" si="61"/>
        <v>6.797515133333337</v>
      </c>
      <c r="BZ86" s="152">
        <f t="shared" si="61"/>
        <v>6.797515133333337</v>
      </c>
      <c r="CA86" s="152">
        <f t="shared" si="61"/>
        <v>6.797515133333337</v>
      </c>
      <c r="CB86" s="152">
        <f t="shared" si="61"/>
        <v>6.797515133333337</v>
      </c>
      <c r="CC86" s="152">
        <f t="shared" si="61"/>
        <v>6.797515133333337</v>
      </c>
      <c r="CD86" s="152">
        <f t="shared" si="61"/>
        <v>6.797515133333337</v>
      </c>
      <c r="CE86" s="152">
        <f t="shared" si="61"/>
        <v>6.797515133333337</v>
      </c>
      <c r="CF86" s="152">
        <f t="shared" si="61"/>
        <v>6.797515133333337</v>
      </c>
      <c r="CG86" s="152">
        <f t="shared" si="61"/>
        <v>6.797515133333337</v>
      </c>
      <c r="CH86" s="152">
        <f t="shared" si="61"/>
        <v>6.797515133333337</v>
      </c>
      <c r="CI86" s="152">
        <f t="shared" ref="CI86:CZ86" si="62">CI84+CI85</f>
        <v>6.797515133333337</v>
      </c>
      <c r="CJ86" s="152">
        <f t="shared" si="62"/>
        <v>6.797515133333337</v>
      </c>
      <c r="CK86" s="152">
        <f t="shared" si="62"/>
        <v>6.797515133333337</v>
      </c>
      <c r="CL86" s="152">
        <f t="shared" si="62"/>
        <v>6.797515133333337</v>
      </c>
      <c r="CM86" s="152">
        <f t="shared" si="62"/>
        <v>6.797515133333337</v>
      </c>
      <c r="CN86" s="152">
        <f t="shared" si="62"/>
        <v>6.797515133333337</v>
      </c>
      <c r="CO86" s="152">
        <f t="shared" si="62"/>
        <v>6.797515133333337</v>
      </c>
      <c r="CP86" s="152">
        <f t="shared" si="62"/>
        <v>6.797515133333337</v>
      </c>
      <c r="CQ86" s="152">
        <f t="shared" si="62"/>
        <v>6.797515133333337</v>
      </c>
      <c r="CR86" s="152">
        <f t="shared" si="62"/>
        <v>6.797515133333337</v>
      </c>
      <c r="CS86" s="152">
        <f t="shared" si="62"/>
        <v>6.797515133333337</v>
      </c>
      <c r="CT86" s="152">
        <f t="shared" si="62"/>
        <v>6.797515133333337</v>
      </c>
      <c r="CU86" s="152">
        <f t="shared" si="62"/>
        <v>6.797515133333337</v>
      </c>
      <c r="CV86" s="152">
        <f t="shared" si="62"/>
        <v>6.797515133333337</v>
      </c>
      <c r="CW86" s="152">
        <f t="shared" si="62"/>
        <v>6.797515133333337</v>
      </c>
      <c r="CX86" s="152">
        <f t="shared" si="62"/>
        <v>6.797515133333337</v>
      </c>
      <c r="CY86" s="152">
        <f t="shared" si="62"/>
        <v>6.797515133333337</v>
      </c>
      <c r="CZ86" s="179">
        <f t="shared" si="62"/>
        <v>6.797515133333337</v>
      </c>
    </row>
    <row r="87" spans="1:104" ht="14.4" hidden="1" customHeight="1" thickBot="1" x14ac:dyDescent="0.3">
      <c r="A87" s="170"/>
      <c r="B87" s="1019"/>
      <c r="C87" s="1051"/>
      <c r="D87" s="143"/>
      <c r="E87" s="155"/>
      <c r="F87" s="67"/>
      <c r="G87" s="67"/>
      <c r="H87" s="67"/>
      <c r="I87" s="67"/>
      <c r="J87" s="67"/>
      <c r="K87" s="67"/>
      <c r="L87" s="145">
        <f>L86</f>
        <v>6.8481284666666671</v>
      </c>
      <c r="M87" s="145">
        <f t="shared" ref="M87:BX87" si="63">M86+L87</f>
        <v>13.662923600000001</v>
      </c>
      <c r="N87" s="145">
        <f t="shared" si="63"/>
        <v>20.477718733333333</v>
      </c>
      <c r="O87" s="145">
        <f t="shared" si="63"/>
        <v>20.477718733333333</v>
      </c>
      <c r="P87" s="145">
        <f t="shared" si="63"/>
        <v>27.29251333077049</v>
      </c>
      <c r="Q87" s="145">
        <f t="shared" si="63"/>
        <v>34.107308464103824</v>
      </c>
      <c r="R87" s="145">
        <f t="shared" si="63"/>
        <v>34.107308464103824</v>
      </c>
      <c r="S87" s="145">
        <f t="shared" si="63"/>
        <v>40.922103061540973</v>
      </c>
      <c r="T87" s="145">
        <f t="shared" si="63"/>
        <v>47.736898194874307</v>
      </c>
      <c r="U87" s="145">
        <f t="shared" si="63"/>
        <v>54.551693328207641</v>
      </c>
      <c r="V87" s="145">
        <f t="shared" si="63"/>
        <v>54.551693328207641</v>
      </c>
      <c r="W87" s="145">
        <f t="shared" si="63"/>
        <v>61.366487925644797</v>
      </c>
      <c r="X87" s="145">
        <f t="shared" si="63"/>
        <v>68.181283058978138</v>
      </c>
      <c r="Y87" s="145">
        <f t="shared" si="63"/>
        <v>74.978798192311473</v>
      </c>
      <c r="Z87" s="145">
        <f t="shared" si="63"/>
        <v>81.776313325644807</v>
      </c>
      <c r="AA87" s="145">
        <f t="shared" si="63"/>
        <v>88.573828458978141</v>
      </c>
      <c r="AB87" s="145">
        <f t="shared" si="63"/>
        <v>95.371343592311476</v>
      </c>
      <c r="AC87" s="145">
        <f t="shared" si="63"/>
        <v>102.16885872564481</v>
      </c>
      <c r="AD87" s="145">
        <f t="shared" si="63"/>
        <v>108.96637385897814</v>
      </c>
      <c r="AE87" s="145">
        <f t="shared" si="63"/>
        <v>115.76388899231148</v>
      </c>
      <c r="AF87" s="145">
        <f t="shared" si="63"/>
        <v>122.56140412564481</v>
      </c>
      <c r="AG87" s="145">
        <f t="shared" si="63"/>
        <v>129.35891925897815</v>
      </c>
      <c r="AH87" s="145">
        <f t="shared" si="63"/>
        <v>136.1564343923115</v>
      </c>
      <c r="AI87" s="145">
        <f t="shared" si="63"/>
        <v>142.95394952564484</v>
      </c>
      <c r="AJ87" s="145">
        <f t="shared" si="63"/>
        <v>149.75146465897819</v>
      </c>
      <c r="AK87" s="145">
        <f t="shared" si="63"/>
        <v>156.54897979231154</v>
      </c>
      <c r="AL87" s="145">
        <f t="shared" si="63"/>
        <v>163.34649492564486</v>
      </c>
      <c r="AM87" s="145">
        <f t="shared" si="63"/>
        <v>170.14401005897821</v>
      </c>
      <c r="AN87" s="145">
        <f t="shared" si="63"/>
        <v>176.94152519231156</v>
      </c>
      <c r="AO87" s="145">
        <f t="shared" si="63"/>
        <v>183.73904032564491</v>
      </c>
      <c r="AP87" s="145">
        <f t="shared" si="63"/>
        <v>190.53655545897826</v>
      </c>
      <c r="AQ87" s="145">
        <f t="shared" si="63"/>
        <v>197.3340705923116</v>
      </c>
      <c r="AR87" s="145">
        <f t="shared" si="63"/>
        <v>204.13158572564495</v>
      </c>
      <c r="AS87" s="145">
        <f t="shared" si="63"/>
        <v>210.9291008589783</v>
      </c>
      <c r="AT87" s="145">
        <f t="shared" si="63"/>
        <v>217.72661599231165</v>
      </c>
      <c r="AU87" s="145">
        <f t="shared" si="63"/>
        <v>224.524131125645</v>
      </c>
      <c r="AV87" s="145">
        <f t="shared" si="63"/>
        <v>231.32164625897835</v>
      </c>
      <c r="AW87" s="145">
        <f t="shared" si="63"/>
        <v>238.1191613923117</v>
      </c>
      <c r="AX87" s="145">
        <f t="shared" si="63"/>
        <v>244.91667652564504</v>
      </c>
      <c r="AY87" s="145">
        <f t="shared" si="63"/>
        <v>251.71419165897839</v>
      </c>
      <c r="AZ87" s="145">
        <f t="shared" si="63"/>
        <v>258.51170679231171</v>
      </c>
      <c r="BA87" s="145">
        <f t="shared" si="63"/>
        <v>265.30922192564503</v>
      </c>
      <c r="BB87" s="145">
        <f t="shared" si="63"/>
        <v>272.10673705897835</v>
      </c>
      <c r="BC87" s="145">
        <f t="shared" si="63"/>
        <v>278.90425219231167</v>
      </c>
      <c r="BD87" s="145">
        <f t="shared" si="63"/>
        <v>285.70176732564499</v>
      </c>
      <c r="BE87" s="145">
        <f t="shared" si="63"/>
        <v>292.49928245897831</v>
      </c>
      <c r="BF87" s="145">
        <f t="shared" si="63"/>
        <v>299.29679759231163</v>
      </c>
      <c r="BG87" s="145">
        <f t="shared" si="63"/>
        <v>306.09431272564495</v>
      </c>
      <c r="BH87" s="145">
        <f t="shared" si="63"/>
        <v>312.89182785897827</v>
      </c>
      <c r="BI87" s="145">
        <f t="shared" si="63"/>
        <v>319.68934299231159</v>
      </c>
      <c r="BJ87" s="145">
        <f t="shared" si="63"/>
        <v>326.48685812564491</v>
      </c>
      <c r="BK87" s="145">
        <f t="shared" si="63"/>
        <v>333.28437325897823</v>
      </c>
      <c r="BL87" s="145">
        <f t="shared" si="63"/>
        <v>340.08188839231155</v>
      </c>
      <c r="BM87" s="145">
        <f t="shared" si="63"/>
        <v>346.87940352564488</v>
      </c>
      <c r="BN87" s="145">
        <f t="shared" si="63"/>
        <v>353.6769186589782</v>
      </c>
      <c r="BO87" s="145">
        <f t="shared" si="63"/>
        <v>360.47443379231152</v>
      </c>
      <c r="BP87" s="145">
        <f t="shared" si="63"/>
        <v>367.27194892564484</v>
      </c>
      <c r="BQ87" s="145">
        <f t="shared" si="63"/>
        <v>374.06946405897816</v>
      </c>
      <c r="BR87" s="145">
        <f t="shared" si="63"/>
        <v>380.86697919231148</v>
      </c>
      <c r="BS87" s="145">
        <f t="shared" si="63"/>
        <v>387.6644943256448</v>
      </c>
      <c r="BT87" s="145">
        <f t="shared" si="63"/>
        <v>394.46200945897812</v>
      </c>
      <c r="BU87" s="145">
        <f t="shared" si="63"/>
        <v>401.25952459231144</v>
      </c>
      <c r="BV87" s="145">
        <f t="shared" si="63"/>
        <v>408.05703972564476</v>
      </c>
      <c r="BW87" s="145">
        <f t="shared" si="63"/>
        <v>414.85455485897808</v>
      </c>
      <c r="BX87" s="145">
        <f t="shared" si="63"/>
        <v>421.6520699923114</v>
      </c>
      <c r="BY87" s="145">
        <f t="shared" ref="BY87:CZ87" si="64">BY86+BX87</f>
        <v>428.44958512564472</v>
      </c>
      <c r="BZ87" s="145">
        <f t="shared" si="64"/>
        <v>435.24710025897804</v>
      </c>
      <c r="CA87" s="145">
        <f t="shared" si="64"/>
        <v>442.04461539231136</v>
      </c>
      <c r="CB87" s="145">
        <f t="shared" si="64"/>
        <v>448.84213052564468</v>
      </c>
      <c r="CC87" s="145">
        <f t="shared" si="64"/>
        <v>455.639645658978</v>
      </c>
      <c r="CD87" s="145">
        <f t="shared" si="64"/>
        <v>462.43716079231132</v>
      </c>
      <c r="CE87" s="145">
        <f t="shared" si="64"/>
        <v>469.23467592564464</v>
      </c>
      <c r="CF87" s="145">
        <f t="shared" si="64"/>
        <v>476.03219105897796</v>
      </c>
      <c r="CG87" s="145">
        <f t="shared" si="64"/>
        <v>482.82970619231128</v>
      </c>
      <c r="CH87" s="145">
        <f t="shared" si="64"/>
        <v>489.6272213256446</v>
      </c>
      <c r="CI87" s="145">
        <f t="shared" si="64"/>
        <v>496.42473645897792</v>
      </c>
      <c r="CJ87" s="145">
        <f t="shared" si="64"/>
        <v>503.22225159231124</v>
      </c>
      <c r="CK87" s="145">
        <f t="shared" si="64"/>
        <v>510.01976672564456</v>
      </c>
      <c r="CL87" s="145">
        <f t="shared" si="64"/>
        <v>516.81728185897794</v>
      </c>
      <c r="CM87" s="145">
        <f t="shared" si="64"/>
        <v>523.61479699231131</v>
      </c>
      <c r="CN87" s="145">
        <f t="shared" si="64"/>
        <v>530.41231212564469</v>
      </c>
      <c r="CO87" s="145">
        <f t="shared" si="64"/>
        <v>537.20982725897807</v>
      </c>
      <c r="CP87" s="145">
        <f t="shared" si="64"/>
        <v>544.00734239231144</v>
      </c>
      <c r="CQ87" s="145">
        <f t="shared" si="64"/>
        <v>550.80485752564482</v>
      </c>
      <c r="CR87" s="145">
        <f t="shared" si="64"/>
        <v>557.6023726589782</v>
      </c>
      <c r="CS87" s="145">
        <f t="shared" si="64"/>
        <v>564.39988779231157</v>
      </c>
      <c r="CT87" s="145">
        <f t="shared" si="64"/>
        <v>571.19740292564495</v>
      </c>
      <c r="CU87" s="145">
        <f t="shared" si="64"/>
        <v>577.99491805897833</v>
      </c>
      <c r="CV87" s="145">
        <f t="shared" si="64"/>
        <v>584.79243319231171</v>
      </c>
      <c r="CW87" s="145">
        <f t="shared" si="64"/>
        <v>591.58994832564508</v>
      </c>
      <c r="CX87" s="145">
        <f t="shared" si="64"/>
        <v>598.38746345897846</v>
      </c>
      <c r="CY87" s="145">
        <f t="shared" si="64"/>
        <v>605.18497859231184</v>
      </c>
      <c r="CZ87" s="164">
        <f t="shared" si="64"/>
        <v>611.98249372564521</v>
      </c>
    </row>
    <row r="88" spans="1:104" ht="13.25" hidden="1" customHeight="1" x14ac:dyDescent="0.25">
      <c r="A88" s="170"/>
      <c r="B88" s="1017" t="s">
        <v>236</v>
      </c>
      <c r="C88" s="1020" t="s">
        <v>353</v>
      </c>
      <c r="D88" s="136" t="s">
        <v>225</v>
      </c>
      <c r="E88" s="174">
        <f t="shared" ref="E88:K88" si="65">E54</f>
        <v>0</v>
      </c>
      <c r="F88" s="166">
        <f t="shared" si="65"/>
        <v>0</v>
      </c>
      <c r="G88" s="166">
        <f t="shared" si="65"/>
        <v>0</v>
      </c>
      <c r="H88" s="166">
        <f t="shared" si="65"/>
        <v>0</v>
      </c>
      <c r="I88" s="166">
        <f t="shared" si="65"/>
        <v>0</v>
      </c>
      <c r="J88" s="166">
        <f t="shared" si="65"/>
        <v>0</v>
      </c>
      <c r="K88" s="166">
        <f t="shared" si="65"/>
        <v>0</v>
      </c>
      <c r="L88" s="166">
        <f>L$54</f>
        <v>5.3922951333333335</v>
      </c>
      <c r="M88" s="166">
        <f>M$54</f>
        <v>5.3589618000000003</v>
      </c>
      <c r="N88" s="166">
        <f>N$54</f>
        <v>5.3589617999999994</v>
      </c>
      <c r="O88" s="166">
        <f>O54</f>
        <v>0</v>
      </c>
      <c r="P88" s="166">
        <f>P$54</f>
        <v>5.3589612641038222</v>
      </c>
      <c r="Q88" s="166">
        <f>Q$54</f>
        <v>5.3589617999999994</v>
      </c>
      <c r="R88" s="166">
        <f>R54</f>
        <v>0</v>
      </c>
      <c r="S88" s="166">
        <f>S$54</f>
        <v>5.3589612641038187</v>
      </c>
      <c r="T88" s="166">
        <f>T$54</f>
        <v>5.358961800000003</v>
      </c>
      <c r="U88" s="166">
        <f>U$54</f>
        <v>5.358961800000003</v>
      </c>
      <c r="V88" s="166">
        <f>V54</f>
        <v>5.3589617721172544E-7</v>
      </c>
      <c r="W88" s="166">
        <f t="shared" ref="W88:CH88" si="66">W$54</f>
        <v>5.3589612641038258</v>
      </c>
      <c r="X88" s="166">
        <f t="shared" si="66"/>
        <v>5.358961800000003</v>
      </c>
      <c r="Y88" s="166">
        <f t="shared" si="66"/>
        <v>5.3416818000000035</v>
      </c>
      <c r="Z88" s="166">
        <f t="shared" si="66"/>
        <v>5.3416818000000035</v>
      </c>
      <c r="AA88" s="166">
        <f t="shared" si="66"/>
        <v>5.3416818000000035</v>
      </c>
      <c r="AB88" s="166">
        <f t="shared" si="66"/>
        <v>5.3416818000000035</v>
      </c>
      <c r="AC88" s="166">
        <f t="shared" si="66"/>
        <v>5.3416818000000035</v>
      </c>
      <c r="AD88" s="166">
        <f t="shared" si="66"/>
        <v>5.3416818000000035</v>
      </c>
      <c r="AE88" s="166">
        <f t="shared" si="66"/>
        <v>5.3416818000000035</v>
      </c>
      <c r="AF88" s="166">
        <f t="shared" si="66"/>
        <v>5.3416818000000035</v>
      </c>
      <c r="AG88" s="166">
        <f t="shared" si="66"/>
        <v>5.3416818000000035</v>
      </c>
      <c r="AH88" s="166">
        <f t="shared" si="66"/>
        <v>5.3416818000000035</v>
      </c>
      <c r="AI88" s="166">
        <f t="shared" si="66"/>
        <v>5.3416818000000035</v>
      </c>
      <c r="AJ88" s="166">
        <f t="shared" si="66"/>
        <v>5.3416818000000035</v>
      </c>
      <c r="AK88" s="166">
        <f t="shared" si="66"/>
        <v>5.3416818000000035</v>
      </c>
      <c r="AL88" s="166">
        <f t="shared" si="66"/>
        <v>5.3416817999999893</v>
      </c>
      <c r="AM88" s="166">
        <f t="shared" si="66"/>
        <v>5.3416818000000035</v>
      </c>
      <c r="AN88" s="166">
        <f t="shared" si="66"/>
        <v>5.3416818000000035</v>
      </c>
      <c r="AO88" s="166">
        <f t="shared" si="66"/>
        <v>5.3416818000000035</v>
      </c>
      <c r="AP88" s="166">
        <f t="shared" si="66"/>
        <v>5.3416818000000035</v>
      </c>
      <c r="AQ88" s="166">
        <f t="shared" si="66"/>
        <v>5.3416818000000035</v>
      </c>
      <c r="AR88" s="166">
        <f t="shared" si="66"/>
        <v>5.3416818000000035</v>
      </c>
      <c r="AS88" s="166">
        <f t="shared" si="66"/>
        <v>5.3416818000000035</v>
      </c>
      <c r="AT88" s="166">
        <f t="shared" si="66"/>
        <v>5.3416818000000035</v>
      </c>
      <c r="AU88" s="166">
        <f t="shared" si="66"/>
        <v>5.3416818000000035</v>
      </c>
      <c r="AV88" s="166">
        <f t="shared" si="66"/>
        <v>5.3416818000000035</v>
      </c>
      <c r="AW88" s="166">
        <f t="shared" si="66"/>
        <v>5.3416818000000035</v>
      </c>
      <c r="AX88" s="166">
        <f t="shared" si="66"/>
        <v>5.3416818000000035</v>
      </c>
      <c r="AY88" s="166">
        <f t="shared" si="66"/>
        <v>5.3416818000000035</v>
      </c>
      <c r="AZ88" s="166">
        <f t="shared" si="66"/>
        <v>5.3416818000000035</v>
      </c>
      <c r="BA88" s="166">
        <f t="shared" si="66"/>
        <v>5.3416818000000035</v>
      </c>
      <c r="BB88" s="166">
        <f t="shared" si="66"/>
        <v>5.3416818000000035</v>
      </c>
      <c r="BC88" s="166">
        <f t="shared" si="66"/>
        <v>5.3416818000000035</v>
      </c>
      <c r="BD88" s="166">
        <f t="shared" si="66"/>
        <v>5.3416818000000035</v>
      </c>
      <c r="BE88" s="166">
        <f t="shared" si="66"/>
        <v>5.3416818000000035</v>
      </c>
      <c r="BF88" s="166">
        <f t="shared" si="66"/>
        <v>5.3416818000000035</v>
      </c>
      <c r="BG88" s="166">
        <f t="shared" si="66"/>
        <v>5.3416818000000035</v>
      </c>
      <c r="BH88" s="166">
        <f t="shared" si="66"/>
        <v>5.3416818000000035</v>
      </c>
      <c r="BI88" s="166">
        <f t="shared" si="66"/>
        <v>5.3416818000000035</v>
      </c>
      <c r="BJ88" s="166">
        <f t="shared" si="66"/>
        <v>5.3416818000000035</v>
      </c>
      <c r="BK88" s="166">
        <f t="shared" si="66"/>
        <v>5.3416818000000035</v>
      </c>
      <c r="BL88" s="166">
        <f t="shared" si="66"/>
        <v>5.3416818000000035</v>
      </c>
      <c r="BM88" s="166">
        <f t="shared" si="66"/>
        <v>5.3416818000000035</v>
      </c>
      <c r="BN88" s="166">
        <f t="shared" si="66"/>
        <v>5.3416818000000035</v>
      </c>
      <c r="BO88" s="166">
        <f t="shared" si="66"/>
        <v>5.3416818000000035</v>
      </c>
      <c r="BP88" s="166">
        <f t="shared" si="66"/>
        <v>5.3416818000000035</v>
      </c>
      <c r="BQ88" s="166">
        <f t="shared" si="66"/>
        <v>5.3416818000000035</v>
      </c>
      <c r="BR88" s="166">
        <f t="shared" si="66"/>
        <v>5.3416818000000035</v>
      </c>
      <c r="BS88" s="166">
        <f t="shared" si="66"/>
        <v>5.3416818000000035</v>
      </c>
      <c r="BT88" s="166">
        <f t="shared" si="66"/>
        <v>5.3416818000000035</v>
      </c>
      <c r="BU88" s="166">
        <f t="shared" si="66"/>
        <v>5.3416818000000035</v>
      </c>
      <c r="BV88" s="166">
        <f t="shared" si="66"/>
        <v>5.3416818000000035</v>
      </c>
      <c r="BW88" s="166">
        <f t="shared" si="66"/>
        <v>5.3416818000000035</v>
      </c>
      <c r="BX88" s="166">
        <f t="shared" si="66"/>
        <v>5.3416818000000035</v>
      </c>
      <c r="BY88" s="166">
        <f t="shared" si="66"/>
        <v>5.3416818000000035</v>
      </c>
      <c r="BZ88" s="166">
        <f t="shared" si="66"/>
        <v>5.3416818000000035</v>
      </c>
      <c r="CA88" s="166">
        <f t="shared" si="66"/>
        <v>5.3416818000000035</v>
      </c>
      <c r="CB88" s="166">
        <f t="shared" si="66"/>
        <v>5.3416818000000035</v>
      </c>
      <c r="CC88" s="166">
        <f t="shared" si="66"/>
        <v>5.3416818000000035</v>
      </c>
      <c r="CD88" s="166">
        <f t="shared" si="66"/>
        <v>5.3416818000000035</v>
      </c>
      <c r="CE88" s="166">
        <f t="shared" si="66"/>
        <v>5.3416818000000035</v>
      </c>
      <c r="CF88" s="166">
        <f t="shared" si="66"/>
        <v>5.3416818000000035</v>
      </c>
      <c r="CG88" s="166">
        <f t="shared" si="66"/>
        <v>5.3416818000000035</v>
      </c>
      <c r="CH88" s="166">
        <f t="shared" si="66"/>
        <v>5.3416818000000035</v>
      </c>
      <c r="CI88" s="166">
        <f t="shared" ref="CI88:CZ88" si="67">CI$54</f>
        <v>5.3416818000000035</v>
      </c>
      <c r="CJ88" s="166">
        <f t="shared" si="67"/>
        <v>5.3416818000000035</v>
      </c>
      <c r="CK88" s="166">
        <f t="shared" si="67"/>
        <v>5.3416818000000035</v>
      </c>
      <c r="CL88" s="166">
        <f t="shared" si="67"/>
        <v>5.3416818000000035</v>
      </c>
      <c r="CM88" s="166">
        <f t="shared" si="67"/>
        <v>5.3416818000000035</v>
      </c>
      <c r="CN88" s="166">
        <f t="shared" si="67"/>
        <v>5.3416818000000035</v>
      </c>
      <c r="CO88" s="166">
        <f t="shared" si="67"/>
        <v>5.3416818000000035</v>
      </c>
      <c r="CP88" s="166">
        <f t="shared" si="67"/>
        <v>5.3416818000000035</v>
      </c>
      <c r="CQ88" s="166">
        <f t="shared" si="67"/>
        <v>5.3416818000000035</v>
      </c>
      <c r="CR88" s="166">
        <f t="shared" si="67"/>
        <v>5.3416818000000035</v>
      </c>
      <c r="CS88" s="166">
        <f t="shared" si="67"/>
        <v>5.3416818000000035</v>
      </c>
      <c r="CT88" s="166">
        <f t="shared" si="67"/>
        <v>5.3416818000000035</v>
      </c>
      <c r="CU88" s="166">
        <f t="shared" si="67"/>
        <v>5.3416818000000035</v>
      </c>
      <c r="CV88" s="166">
        <f t="shared" si="67"/>
        <v>5.3416818000000035</v>
      </c>
      <c r="CW88" s="166">
        <f t="shared" si="67"/>
        <v>5.3416818000000035</v>
      </c>
      <c r="CX88" s="166">
        <f t="shared" si="67"/>
        <v>5.3416818000000035</v>
      </c>
      <c r="CY88" s="166">
        <f t="shared" si="67"/>
        <v>5.3416818000000035</v>
      </c>
      <c r="CZ88" s="175">
        <f t="shared" si="67"/>
        <v>5.3416818000000035</v>
      </c>
    </row>
    <row r="89" spans="1:104" ht="13.5" hidden="1" customHeight="1" thickBot="1" x14ac:dyDescent="0.3">
      <c r="A89" s="170"/>
      <c r="B89" s="1018"/>
      <c r="C89" s="1021"/>
      <c r="D89" s="139" t="s">
        <v>235</v>
      </c>
      <c r="E89" s="159"/>
      <c r="F89" s="121"/>
      <c r="G89" s="121"/>
      <c r="H89" s="121"/>
      <c r="I89" s="121"/>
      <c r="J89" s="121"/>
      <c r="K89" s="121"/>
      <c r="L89" s="121">
        <f>$E$70</f>
        <v>1.4558333333333333</v>
      </c>
      <c r="M89" s="121">
        <f>$E$70</f>
        <v>1.4558333333333333</v>
      </c>
      <c r="N89" s="121">
        <f>$E$70</f>
        <v>1.4558333333333333</v>
      </c>
      <c r="O89" s="121"/>
      <c r="P89" s="121">
        <f>$E$70</f>
        <v>1.4558333333333333</v>
      </c>
      <c r="Q89" s="121">
        <f>$E$70</f>
        <v>1.4558333333333333</v>
      </c>
      <c r="R89" s="121"/>
      <c r="S89" s="121">
        <f>$E$70</f>
        <v>1.4558333333333333</v>
      </c>
      <c r="T89" s="121">
        <f>$E$70</f>
        <v>1.4558333333333333</v>
      </c>
      <c r="U89" s="121">
        <f>$E$70</f>
        <v>1.4558333333333333</v>
      </c>
      <c r="V89" s="121"/>
      <c r="W89" s="121">
        <f t="shared" ref="W89:CH89" si="68">$E$70</f>
        <v>1.4558333333333333</v>
      </c>
      <c r="X89" s="121">
        <f t="shared" si="68"/>
        <v>1.4558333333333333</v>
      </c>
      <c r="Y89" s="121">
        <f t="shared" si="68"/>
        <v>1.4558333333333333</v>
      </c>
      <c r="Z89" s="121">
        <f t="shared" si="68"/>
        <v>1.4558333333333333</v>
      </c>
      <c r="AA89" s="121">
        <f t="shared" si="68"/>
        <v>1.4558333333333333</v>
      </c>
      <c r="AB89" s="121">
        <f t="shared" si="68"/>
        <v>1.4558333333333333</v>
      </c>
      <c r="AC89" s="121">
        <f t="shared" si="68"/>
        <v>1.4558333333333333</v>
      </c>
      <c r="AD89" s="121">
        <f t="shared" si="68"/>
        <v>1.4558333333333333</v>
      </c>
      <c r="AE89" s="121">
        <f t="shared" si="68"/>
        <v>1.4558333333333333</v>
      </c>
      <c r="AF89" s="121">
        <f t="shared" si="68"/>
        <v>1.4558333333333333</v>
      </c>
      <c r="AG89" s="121">
        <f t="shared" si="68"/>
        <v>1.4558333333333333</v>
      </c>
      <c r="AH89" s="121">
        <f t="shared" si="68"/>
        <v>1.4558333333333333</v>
      </c>
      <c r="AI89" s="121">
        <f t="shared" si="68"/>
        <v>1.4558333333333333</v>
      </c>
      <c r="AJ89" s="121">
        <f t="shared" si="68"/>
        <v>1.4558333333333333</v>
      </c>
      <c r="AK89" s="121">
        <f t="shared" si="68"/>
        <v>1.4558333333333333</v>
      </c>
      <c r="AL89" s="121">
        <f t="shared" si="68"/>
        <v>1.4558333333333333</v>
      </c>
      <c r="AM89" s="121">
        <f t="shared" si="68"/>
        <v>1.4558333333333333</v>
      </c>
      <c r="AN89" s="121">
        <f t="shared" si="68"/>
        <v>1.4558333333333333</v>
      </c>
      <c r="AO89" s="121">
        <f t="shared" si="68"/>
        <v>1.4558333333333333</v>
      </c>
      <c r="AP89" s="121">
        <f t="shared" si="68"/>
        <v>1.4558333333333333</v>
      </c>
      <c r="AQ89" s="121">
        <f t="shared" si="68"/>
        <v>1.4558333333333333</v>
      </c>
      <c r="AR89" s="121">
        <f t="shared" si="68"/>
        <v>1.4558333333333333</v>
      </c>
      <c r="AS89" s="121">
        <f t="shared" si="68"/>
        <v>1.4558333333333333</v>
      </c>
      <c r="AT89" s="121">
        <f t="shared" si="68"/>
        <v>1.4558333333333333</v>
      </c>
      <c r="AU89" s="121">
        <f t="shared" si="68"/>
        <v>1.4558333333333333</v>
      </c>
      <c r="AV89" s="121">
        <f t="shared" si="68"/>
        <v>1.4558333333333333</v>
      </c>
      <c r="AW89" s="121">
        <f t="shared" si="68"/>
        <v>1.4558333333333333</v>
      </c>
      <c r="AX89" s="121">
        <f t="shared" si="68"/>
        <v>1.4558333333333333</v>
      </c>
      <c r="AY89" s="121">
        <f t="shared" si="68"/>
        <v>1.4558333333333333</v>
      </c>
      <c r="AZ89" s="121">
        <f t="shared" si="68"/>
        <v>1.4558333333333333</v>
      </c>
      <c r="BA89" s="121">
        <f t="shared" si="68"/>
        <v>1.4558333333333333</v>
      </c>
      <c r="BB89" s="121">
        <f t="shared" si="68"/>
        <v>1.4558333333333333</v>
      </c>
      <c r="BC89" s="121">
        <f t="shared" si="68"/>
        <v>1.4558333333333333</v>
      </c>
      <c r="BD89" s="121">
        <f t="shared" si="68"/>
        <v>1.4558333333333333</v>
      </c>
      <c r="BE89" s="121">
        <f t="shared" si="68"/>
        <v>1.4558333333333333</v>
      </c>
      <c r="BF89" s="121">
        <f t="shared" si="68"/>
        <v>1.4558333333333333</v>
      </c>
      <c r="BG89" s="121">
        <f t="shared" si="68"/>
        <v>1.4558333333333333</v>
      </c>
      <c r="BH89" s="121">
        <f t="shared" si="68"/>
        <v>1.4558333333333333</v>
      </c>
      <c r="BI89" s="121">
        <f t="shared" si="68"/>
        <v>1.4558333333333333</v>
      </c>
      <c r="BJ89" s="121">
        <f t="shared" si="68"/>
        <v>1.4558333333333333</v>
      </c>
      <c r="BK89" s="121">
        <f t="shared" si="68"/>
        <v>1.4558333333333333</v>
      </c>
      <c r="BL89" s="121">
        <f t="shared" si="68"/>
        <v>1.4558333333333333</v>
      </c>
      <c r="BM89" s="121">
        <f t="shared" si="68"/>
        <v>1.4558333333333333</v>
      </c>
      <c r="BN89" s="121">
        <f t="shared" si="68"/>
        <v>1.4558333333333333</v>
      </c>
      <c r="BO89" s="121">
        <f t="shared" si="68"/>
        <v>1.4558333333333333</v>
      </c>
      <c r="BP89" s="121">
        <f t="shared" si="68"/>
        <v>1.4558333333333333</v>
      </c>
      <c r="BQ89" s="121">
        <f t="shared" si="68"/>
        <v>1.4558333333333333</v>
      </c>
      <c r="BR89" s="121">
        <f t="shared" si="68"/>
        <v>1.4558333333333333</v>
      </c>
      <c r="BS89" s="121">
        <f t="shared" si="68"/>
        <v>1.4558333333333333</v>
      </c>
      <c r="BT89" s="121">
        <f t="shared" si="68"/>
        <v>1.4558333333333333</v>
      </c>
      <c r="BU89" s="121">
        <f t="shared" si="68"/>
        <v>1.4558333333333333</v>
      </c>
      <c r="BV89" s="121">
        <f t="shared" si="68"/>
        <v>1.4558333333333333</v>
      </c>
      <c r="BW89" s="121">
        <f t="shared" si="68"/>
        <v>1.4558333333333333</v>
      </c>
      <c r="BX89" s="121">
        <f t="shared" si="68"/>
        <v>1.4558333333333333</v>
      </c>
      <c r="BY89" s="121">
        <f t="shared" si="68"/>
        <v>1.4558333333333333</v>
      </c>
      <c r="BZ89" s="121">
        <f t="shared" si="68"/>
        <v>1.4558333333333333</v>
      </c>
      <c r="CA89" s="121">
        <f t="shared" si="68"/>
        <v>1.4558333333333333</v>
      </c>
      <c r="CB89" s="121">
        <f t="shared" si="68"/>
        <v>1.4558333333333333</v>
      </c>
      <c r="CC89" s="121">
        <f t="shared" si="68"/>
        <v>1.4558333333333333</v>
      </c>
      <c r="CD89" s="121">
        <f t="shared" si="68"/>
        <v>1.4558333333333333</v>
      </c>
      <c r="CE89" s="121">
        <f t="shared" si="68"/>
        <v>1.4558333333333333</v>
      </c>
      <c r="CF89" s="121">
        <f t="shared" si="68"/>
        <v>1.4558333333333333</v>
      </c>
      <c r="CG89" s="121">
        <f t="shared" si="68"/>
        <v>1.4558333333333333</v>
      </c>
      <c r="CH89" s="121">
        <f t="shared" si="68"/>
        <v>1.4558333333333333</v>
      </c>
      <c r="CI89" s="121">
        <f t="shared" ref="CI89:CZ89" si="69">$E$70</f>
        <v>1.4558333333333333</v>
      </c>
      <c r="CJ89" s="121">
        <f t="shared" si="69"/>
        <v>1.4558333333333333</v>
      </c>
      <c r="CK89" s="121">
        <f t="shared" si="69"/>
        <v>1.4558333333333333</v>
      </c>
      <c r="CL89" s="121">
        <f t="shared" si="69"/>
        <v>1.4558333333333333</v>
      </c>
      <c r="CM89" s="121">
        <f t="shared" si="69"/>
        <v>1.4558333333333333</v>
      </c>
      <c r="CN89" s="121">
        <f t="shared" si="69"/>
        <v>1.4558333333333333</v>
      </c>
      <c r="CO89" s="121">
        <f t="shared" si="69"/>
        <v>1.4558333333333333</v>
      </c>
      <c r="CP89" s="121">
        <f t="shared" si="69"/>
        <v>1.4558333333333333</v>
      </c>
      <c r="CQ89" s="121">
        <f t="shared" si="69"/>
        <v>1.4558333333333333</v>
      </c>
      <c r="CR89" s="121">
        <f t="shared" si="69"/>
        <v>1.4558333333333333</v>
      </c>
      <c r="CS89" s="121">
        <f t="shared" si="69"/>
        <v>1.4558333333333333</v>
      </c>
      <c r="CT89" s="121">
        <f t="shared" si="69"/>
        <v>1.4558333333333333</v>
      </c>
      <c r="CU89" s="121">
        <f t="shared" si="69"/>
        <v>1.4558333333333333</v>
      </c>
      <c r="CV89" s="121">
        <f t="shared" si="69"/>
        <v>1.4558333333333333</v>
      </c>
      <c r="CW89" s="121">
        <f t="shared" si="69"/>
        <v>1.4558333333333333</v>
      </c>
      <c r="CX89" s="121">
        <f t="shared" si="69"/>
        <v>1.4558333333333333</v>
      </c>
      <c r="CY89" s="121">
        <f t="shared" si="69"/>
        <v>1.4558333333333333</v>
      </c>
      <c r="CZ89" s="160">
        <f t="shared" si="69"/>
        <v>1.4558333333333333</v>
      </c>
    </row>
    <row r="90" spans="1:104" ht="13.5" hidden="1" customHeight="1" thickBot="1" x14ac:dyDescent="0.35">
      <c r="A90" s="170"/>
      <c r="B90" s="1018"/>
      <c r="C90" s="1021"/>
      <c r="D90" s="139" t="s">
        <v>242</v>
      </c>
      <c r="E90" s="159"/>
      <c r="F90" s="121"/>
      <c r="G90" s="121"/>
      <c r="H90" s="121"/>
      <c r="I90" s="121"/>
      <c r="J90" s="121"/>
      <c r="K90" s="121"/>
      <c r="L90" s="176">
        <f>L88+L89</f>
        <v>6.8481284666666671</v>
      </c>
      <c r="M90" s="152">
        <f>M88+M89</f>
        <v>6.8147951333333339</v>
      </c>
      <c r="N90" s="152">
        <f>N88+N89</f>
        <v>6.814795133333333</v>
      </c>
      <c r="O90" s="121"/>
      <c r="P90" s="152">
        <f>P88+P89</f>
        <v>6.8147945974371558</v>
      </c>
      <c r="Q90" s="152">
        <f>Q88+Q89</f>
        <v>6.814795133333333</v>
      </c>
      <c r="R90" s="121"/>
      <c r="S90" s="152">
        <f>S88+S89</f>
        <v>6.8147945974371522</v>
      </c>
      <c r="T90" s="152">
        <f>T88+T89</f>
        <v>6.8147951333333365</v>
      </c>
      <c r="U90" s="152">
        <f>U88+U89</f>
        <v>6.8147951333333365</v>
      </c>
      <c r="V90" s="121"/>
      <c r="W90" s="152">
        <f t="shared" ref="W90:CH90" si="70">W88+W89</f>
        <v>6.8147945974371593</v>
      </c>
      <c r="X90" s="152">
        <f t="shared" si="70"/>
        <v>6.8147951333333365</v>
      </c>
      <c r="Y90" s="152">
        <f t="shared" si="70"/>
        <v>6.797515133333337</v>
      </c>
      <c r="Z90" s="152">
        <f t="shared" si="70"/>
        <v>6.797515133333337</v>
      </c>
      <c r="AA90" s="152">
        <f t="shared" si="70"/>
        <v>6.797515133333337</v>
      </c>
      <c r="AB90" s="152">
        <f t="shared" si="70"/>
        <v>6.797515133333337</v>
      </c>
      <c r="AC90" s="152">
        <f t="shared" si="70"/>
        <v>6.797515133333337</v>
      </c>
      <c r="AD90" s="152">
        <f t="shared" si="70"/>
        <v>6.797515133333337</v>
      </c>
      <c r="AE90" s="152">
        <f t="shared" si="70"/>
        <v>6.797515133333337</v>
      </c>
      <c r="AF90" s="152">
        <f t="shared" si="70"/>
        <v>6.797515133333337</v>
      </c>
      <c r="AG90" s="152">
        <f t="shared" si="70"/>
        <v>6.797515133333337</v>
      </c>
      <c r="AH90" s="152">
        <f t="shared" si="70"/>
        <v>6.797515133333337</v>
      </c>
      <c r="AI90" s="152">
        <f t="shared" si="70"/>
        <v>6.797515133333337</v>
      </c>
      <c r="AJ90" s="152">
        <f t="shared" si="70"/>
        <v>6.797515133333337</v>
      </c>
      <c r="AK90" s="152">
        <f t="shared" si="70"/>
        <v>6.797515133333337</v>
      </c>
      <c r="AL90" s="152">
        <f t="shared" si="70"/>
        <v>6.7975151333333228</v>
      </c>
      <c r="AM90" s="152">
        <f t="shared" si="70"/>
        <v>6.797515133333337</v>
      </c>
      <c r="AN90" s="152">
        <f t="shared" si="70"/>
        <v>6.797515133333337</v>
      </c>
      <c r="AO90" s="152">
        <f t="shared" si="70"/>
        <v>6.797515133333337</v>
      </c>
      <c r="AP90" s="152">
        <f t="shared" si="70"/>
        <v>6.797515133333337</v>
      </c>
      <c r="AQ90" s="152">
        <f t="shared" si="70"/>
        <v>6.797515133333337</v>
      </c>
      <c r="AR90" s="152">
        <f t="shared" si="70"/>
        <v>6.797515133333337</v>
      </c>
      <c r="AS90" s="152">
        <f t="shared" si="70"/>
        <v>6.797515133333337</v>
      </c>
      <c r="AT90" s="152">
        <f t="shared" si="70"/>
        <v>6.797515133333337</v>
      </c>
      <c r="AU90" s="152">
        <f t="shared" si="70"/>
        <v>6.797515133333337</v>
      </c>
      <c r="AV90" s="152">
        <f t="shared" si="70"/>
        <v>6.797515133333337</v>
      </c>
      <c r="AW90" s="152">
        <f t="shared" si="70"/>
        <v>6.797515133333337</v>
      </c>
      <c r="AX90" s="152">
        <f t="shared" si="70"/>
        <v>6.797515133333337</v>
      </c>
      <c r="AY90" s="152">
        <f t="shared" si="70"/>
        <v>6.797515133333337</v>
      </c>
      <c r="AZ90" s="152">
        <f t="shared" si="70"/>
        <v>6.797515133333337</v>
      </c>
      <c r="BA90" s="152">
        <f t="shared" si="70"/>
        <v>6.797515133333337</v>
      </c>
      <c r="BB90" s="152">
        <f t="shared" si="70"/>
        <v>6.797515133333337</v>
      </c>
      <c r="BC90" s="152">
        <f t="shared" si="70"/>
        <v>6.797515133333337</v>
      </c>
      <c r="BD90" s="152">
        <f t="shared" si="70"/>
        <v>6.797515133333337</v>
      </c>
      <c r="BE90" s="152">
        <f t="shared" si="70"/>
        <v>6.797515133333337</v>
      </c>
      <c r="BF90" s="152">
        <f t="shared" si="70"/>
        <v>6.797515133333337</v>
      </c>
      <c r="BG90" s="152">
        <f t="shared" si="70"/>
        <v>6.797515133333337</v>
      </c>
      <c r="BH90" s="152">
        <f t="shared" si="70"/>
        <v>6.797515133333337</v>
      </c>
      <c r="BI90" s="152">
        <f t="shared" si="70"/>
        <v>6.797515133333337</v>
      </c>
      <c r="BJ90" s="152">
        <f t="shared" si="70"/>
        <v>6.797515133333337</v>
      </c>
      <c r="BK90" s="152">
        <f t="shared" si="70"/>
        <v>6.797515133333337</v>
      </c>
      <c r="BL90" s="152">
        <f t="shared" si="70"/>
        <v>6.797515133333337</v>
      </c>
      <c r="BM90" s="152">
        <f t="shared" si="70"/>
        <v>6.797515133333337</v>
      </c>
      <c r="BN90" s="152">
        <f t="shared" si="70"/>
        <v>6.797515133333337</v>
      </c>
      <c r="BO90" s="152">
        <f t="shared" si="70"/>
        <v>6.797515133333337</v>
      </c>
      <c r="BP90" s="152">
        <f t="shared" si="70"/>
        <v>6.797515133333337</v>
      </c>
      <c r="BQ90" s="152">
        <f t="shared" si="70"/>
        <v>6.797515133333337</v>
      </c>
      <c r="BR90" s="152">
        <f t="shared" si="70"/>
        <v>6.797515133333337</v>
      </c>
      <c r="BS90" s="152">
        <f t="shared" si="70"/>
        <v>6.797515133333337</v>
      </c>
      <c r="BT90" s="152">
        <f t="shared" si="70"/>
        <v>6.797515133333337</v>
      </c>
      <c r="BU90" s="152">
        <f t="shared" si="70"/>
        <v>6.797515133333337</v>
      </c>
      <c r="BV90" s="152">
        <f t="shared" si="70"/>
        <v>6.797515133333337</v>
      </c>
      <c r="BW90" s="152">
        <f t="shared" si="70"/>
        <v>6.797515133333337</v>
      </c>
      <c r="BX90" s="152">
        <f t="shared" si="70"/>
        <v>6.797515133333337</v>
      </c>
      <c r="BY90" s="152">
        <f t="shared" si="70"/>
        <v>6.797515133333337</v>
      </c>
      <c r="BZ90" s="152">
        <f t="shared" si="70"/>
        <v>6.797515133333337</v>
      </c>
      <c r="CA90" s="152">
        <f t="shared" si="70"/>
        <v>6.797515133333337</v>
      </c>
      <c r="CB90" s="152">
        <f t="shared" si="70"/>
        <v>6.797515133333337</v>
      </c>
      <c r="CC90" s="152">
        <f t="shared" si="70"/>
        <v>6.797515133333337</v>
      </c>
      <c r="CD90" s="152">
        <f t="shared" si="70"/>
        <v>6.797515133333337</v>
      </c>
      <c r="CE90" s="152">
        <f t="shared" si="70"/>
        <v>6.797515133333337</v>
      </c>
      <c r="CF90" s="152">
        <f t="shared" si="70"/>
        <v>6.797515133333337</v>
      </c>
      <c r="CG90" s="152">
        <f t="shared" si="70"/>
        <v>6.797515133333337</v>
      </c>
      <c r="CH90" s="152">
        <f t="shared" si="70"/>
        <v>6.797515133333337</v>
      </c>
      <c r="CI90" s="152">
        <f t="shared" ref="CI90:CZ90" si="71">CI88+CI89</f>
        <v>6.797515133333337</v>
      </c>
      <c r="CJ90" s="152">
        <f t="shared" si="71"/>
        <v>6.797515133333337</v>
      </c>
      <c r="CK90" s="152">
        <f t="shared" si="71"/>
        <v>6.797515133333337</v>
      </c>
      <c r="CL90" s="152">
        <f t="shared" si="71"/>
        <v>6.797515133333337</v>
      </c>
      <c r="CM90" s="152">
        <f t="shared" si="71"/>
        <v>6.797515133333337</v>
      </c>
      <c r="CN90" s="152">
        <f t="shared" si="71"/>
        <v>6.797515133333337</v>
      </c>
      <c r="CO90" s="152">
        <f t="shared" si="71"/>
        <v>6.797515133333337</v>
      </c>
      <c r="CP90" s="152">
        <f t="shared" si="71"/>
        <v>6.797515133333337</v>
      </c>
      <c r="CQ90" s="152">
        <f t="shared" si="71"/>
        <v>6.797515133333337</v>
      </c>
      <c r="CR90" s="152">
        <f t="shared" si="71"/>
        <v>6.797515133333337</v>
      </c>
      <c r="CS90" s="152">
        <f t="shared" si="71"/>
        <v>6.797515133333337</v>
      </c>
      <c r="CT90" s="152">
        <f t="shared" si="71"/>
        <v>6.797515133333337</v>
      </c>
      <c r="CU90" s="152">
        <f t="shared" si="71"/>
        <v>6.797515133333337</v>
      </c>
      <c r="CV90" s="152">
        <f t="shared" si="71"/>
        <v>6.797515133333337</v>
      </c>
      <c r="CW90" s="152">
        <f t="shared" si="71"/>
        <v>6.797515133333337</v>
      </c>
      <c r="CX90" s="152">
        <f t="shared" si="71"/>
        <v>6.797515133333337</v>
      </c>
      <c r="CY90" s="152">
        <f t="shared" si="71"/>
        <v>6.797515133333337</v>
      </c>
      <c r="CZ90" s="179">
        <f t="shared" si="71"/>
        <v>6.797515133333337</v>
      </c>
    </row>
    <row r="91" spans="1:104" ht="14.4" hidden="1" customHeight="1" thickBot="1" x14ac:dyDescent="0.3">
      <c r="A91" s="170"/>
      <c r="B91" s="1019"/>
      <c r="C91" s="1022"/>
      <c r="D91" s="143"/>
      <c r="E91" s="155"/>
      <c r="F91" s="67"/>
      <c r="G91" s="67"/>
      <c r="H91" s="67"/>
      <c r="I91" s="67"/>
      <c r="J91" s="67"/>
      <c r="K91" s="67"/>
      <c r="L91" s="145">
        <f>L90</f>
        <v>6.8481284666666671</v>
      </c>
      <c r="M91" s="145">
        <f t="shared" ref="M91:BX91" si="72">M90+L91</f>
        <v>13.662923600000001</v>
      </c>
      <c r="N91" s="145">
        <f t="shared" si="72"/>
        <v>20.477718733333333</v>
      </c>
      <c r="O91" s="145">
        <f t="shared" si="72"/>
        <v>20.477718733333333</v>
      </c>
      <c r="P91" s="145">
        <f t="shared" si="72"/>
        <v>27.29251333077049</v>
      </c>
      <c r="Q91" s="145">
        <f t="shared" si="72"/>
        <v>34.107308464103824</v>
      </c>
      <c r="R91" s="145">
        <f t="shared" si="72"/>
        <v>34.107308464103824</v>
      </c>
      <c r="S91" s="145">
        <f t="shared" si="72"/>
        <v>40.922103061540973</v>
      </c>
      <c r="T91" s="145">
        <f t="shared" si="72"/>
        <v>47.736898194874307</v>
      </c>
      <c r="U91" s="145">
        <f t="shared" si="72"/>
        <v>54.551693328207641</v>
      </c>
      <c r="V91" s="145">
        <f t="shared" si="72"/>
        <v>54.551693328207641</v>
      </c>
      <c r="W91" s="145">
        <f t="shared" si="72"/>
        <v>61.366487925644797</v>
      </c>
      <c r="X91" s="145">
        <f t="shared" si="72"/>
        <v>68.181283058978138</v>
      </c>
      <c r="Y91" s="145">
        <f t="shared" si="72"/>
        <v>74.978798192311473</v>
      </c>
      <c r="Z91" s="145">
        <f t="shared" si="72"/>
        <v>81.776313325644807</v>
      </c>
      <c r="AA91" s="145">
        <f t="shared" si="72"/>
        <v>88.573828458978141</v>
      </c>
      <c r="AB91" s="145">
        <f t="shared" si="72"/>
        <v>95.371343592311476</v>
      </c>
      <c r="AC91" s="145">
        <f t="shared" si="72"/>
        <v>102.16885872564481</v>
      </c>
      <c r="AD91" s="145">
        <f t="shared" si="72"/>
        <v>108.96637385897814</v>
      </c>
      <c r="AE91" s="145">
        <f t="shared" si="72"/>
        <v>115.76388899231148</v>
      </c>
      <c r="AF91" s="145">
        <f t="shared" si="72"/>
        <v>122.56140412564481</v>
      </c>
      <c r="AG91" s="145">
        <f t="shared" si="72"/>
        <v>129.35891925897815</v>
      </c>
      <c r="AH91" s="145">
        <f t="shared" si="72"/>
        <v>136.1564343923115</v>
      </c>
      <c r="AI91" s="145">
        <f t="shared" si="72"/>
        <v>142.95394952564484</v>
      </c>
      <c r="AJ91" s="145">
        <f t="shared" si="72"/>
        <v>149.75146465897819</v>
      </c>
      <c r="AK91" s="145">
        <f t="shared" si="72"/>
        <v>156.54897979231154</v>
      </c>
      <c r="AL91" s="145">
        <f t="shared" si="72"/>
        <v>163.34649492564486</v>
      </c>
      <c r="AM91" s="145">
        <f t="shared" si="72"/>
        <v>170.14401005897821</v>
      </c>
      <c r="AN91" s="145">
        <f t="shared" si="72"/>
        <v>176.94152519231156</v>
      </c>
      <c r="AO91" s="145">
        <f t="shared" si="72"/>
        <v>183.73904032564491</v>
      </c>
      <c r="AP91" s="145">
        <f t="shared" si="72"/>
        <v>190.53655545897826</v>
      </c>
      <c r="AQ91" s="145">
        <f t="shared" si="72"/>
        <v>197.3340705923116</v>
      </c>
      <c r="AR91" s="145">
        <f t="shared" si="72"/>
        <v>204.13158572564495</v>
      </c>
      <c r="AS91" s="145">
        <f t="shared" si="72"/>
        <v>210.9291008589783</v>
      </c>
      <c r="AT91" s="145">
        <f t="shared" si="72"/>
        <v>217.72661599231165</v>
      </c>
      <c r="AU91" s="145">
        <f t="shared" si="72"/>
        <v>224.524131125645</v>
      </c>
      <c r="AV91" s="145">
        <f t="shared" si="72"/>
        <v>231.32164625897835</v>
      </c>
      <c r="AW91" s="145">
        <f t="shared" si="72"/>
        <v>238.1191613923117</v>
      </c>
      <c r="AX91" s="145">
        <f t="shared" si="72"/>
        <v>244.91667652564504</v>
      </c>
      <c r="AY91" s="145">
        <f t="shared" si="72"/>
        <v>251.71419165897839</v>
      </c>
      <c r="AZ91" s="145">
        <f t="shared" si="72"/>
        <v>258.51170679231171</v>
      </c>
      <c r="BA91" s="145">
        <f t="shared" si="72"/>
        <v>265.30922192564503</v>
      </c>
      <c r="BB91" s="145">
        <f t="shared" si="72"/>
        <v>272.10673705897835</v>
      </c>
      <c r="BC91" s="145">
        <f t="shared" si="72"/>
        <v>278.90425219231167</v>
      </c>
      <c r="BD91" s="145">
        <f t="shared" si="72"/>
        <v>285.70176732564499</v>
      </c>
      <c r="BE91" s="145">
        <f t="shared" si="72"/>
        <v>292.49928245897831</v>
      </c>
      <c r="BF91" s="145">
        <f t="shared" si="72"/>
        <v>299.29679759231163</v>
      </c>
      <c r="BG91" s="145">
        <f t="shared" si="72"/>
        <v>306.09431272564495</v>
      </c>
      <c r="BH91" s="145">
        <f t="shared" si="72"/>
        <v>312.89182785897827</v>
      </c>
      <c r="BI91" s="145">
        <f t="shared" si="72"/>
        <v>319.68934299231159</v>
      </c>
      <c r="BJ91" s="145">
        <f t="shared" si="72"/>
        <v>326.48685812564491</v>
      </c>
      <c r="BK91" s="145">
        <f t="shared" si="72"/>
        <v>333.28437325897823</v>
      </c>
      <c r="BL91" s="145">
        <f t="shared" si="72"/>
        <v>340.08188839231155</v>
      </c>
      <c r="BM91" s="145">
        <f t="shared" si="72"/>
        <v>346.87940352564488</v>
      </c>
      <c r="BN91" s="145">
        <f t="shared" si="72"/>
        <v>353.6769186589782</v>
      </c>
      <c r="BO91" s="145">
        <f t="shared" si="72"/>
        <v>360.47443379231152</v>
      </c>
      <c r="BP91" s="145">
        <f t="shared" si="72"/>
        <v>367.27194892564484</v>
      </c>
      <c r="BQ91" s="145">
        <f t="shared" si="72"/>
        <v>374.06946405897816</v>
      </c>
      <c r="BR91" s="145">
        <f t="shared" si="72"/>
        <v>380.86697919231148</v>
      </c>
      <c r="BS91" s="145">
        <f t="shared" si="72"/>
        <v>387.6644943256448</v>
      </c>
      <c r="BT91" s="145">
        <f t="shared" si="72"/>
        <v>394.46200945897812</v>
      </c>
      <c r="BU91" s="145">
        <f t="shared" si="72"/>
        <v>401.25952459231144</v>
      </c>
      <c r="BV91" s="145">
        <f t="shared" si="72"/>
        <v>408.05703972564476</v>
      </c>
      <c r="BW91" s="145">
        <f t="shared" si="72"/>
        <v>414.85455485897808</v>
      </c>
      <c r="BX91" s="145">
        <f t="shared" si="72"/>
        <v>421.6520699923114</v>
      </c>
      <c r="BY91" s="145">
        <f t="shared" ref="BY91:CZ91" si="73">BY90+BX91</f>
        <v>428.44958512564472</v>
      </c>
      <c r="BZ91" s="145">
        <f t="shared" si="73"/>
        <v>435.24710025897804</v>
      </c>
      <c r="CA91" s="145">
        <f t="shared" si="73"/>
        <v>442.04461539231136</v>
      </c>
      <c r="CB91" s="145">
        <f t="shared" si="73"/>
        <v>448.84213052564468</v>
      </c>
      <c r="CC91" s="145">
        <f t="shared" si="73"/>
        <v>455.639645658978</v>
      </c>
      <c r="CD91" s="145">
        <f t="shared" si="73"/>
        <v>462.43716079231132</v>
      </c>
      <c r="CE91" s="145">
        <f t="shared" si="73"/>
        <v>469.23467592564464</v>
      </c>
      <c r="CF91" s="145">
        <f t="shared" si="73"/>
        <v>476.03219105897796</v>
      </c>
      <c r="CG91" s="145">
        <f t="shared" si="73"/>
        <v>482.82970619231128</v>
      </c>
      <c r="CH91" s="145">
        <f t="shared" si="73"/>
        <v>489.6272213256446</v>
      </c>
      <c r="CI91" s="145">
        <f t="shared" si="73"/>
        <v>496.42473645897792</v>
      </c>
      <c r="CJ91" s="145">
        <f t="shared" si="73"/>
        <v>503.22225159231124</v>
      </c>
      <c r="CK91" s="145">
        <f t="shared" si="73"/>
        <v>510.01976672564456</v>
      </c>
      <c r="CL91" s="145">
        <f t="shared" si="73"/>
        <v>516.81728185897794</v>
      </c>
      <c r="CM91" s="145">
        <f t="shared" si="73"/>
        <v>523.61479699231131</v>
      </c>
      <c r="CN91" s="145">
        <f t="shared" si="73"/>
        <v>530.41231212564469</v>
      </c>
      <c r="CO91" s="145">
        <f t="shared" si="73"/>
        <v>537.20982725897807</v>
      </c>
      <c r="CP91" s="145">
        <f t="shared" si="73"/>
        <v>544.00734239231144</v>
      </c>
      <c r="CQ91" s="145">
        <f t="shared" si="73"/>
        <v>550.80485752564482</v>
      </c>
      <c r="CR91" s="145">
        <f t="shared" si="73"/>
        <v>557.6023726589782</v>
      </c>
      <c r="CS91" s="145">
        <f t="shared" si="73"/>
        <v>564.39988779231157</v>
      </c>
      <c r="CT91" s="145">
        <f t="shared" si="73"/>
        <v>571.19740292564495</v>
      </c>
      <c r="CU91" s="145">
        <f t="shared" si="73"/>
        <v>577.99491805897833</v>
      </c>
      <c r="CV91" s="145">
        <f t="shared" si="73"/>
        <v>584.79243319231171</v>
      </c>
      <c r="CW91" s="145">
        <f t="shared" si="73"/>
        <v>591.58994832564508</v>
      </c>
      <c r="CX91" s="145">
        <f t="shared" si="73"/>
        <v>598.38746345897846</v>
      </c>
      <c r="CY91" s="145">
        <f t="shared" si="73"/>
        <v>605.18497859231184</v>
      </c>
      <c r="CZ91" s="164">
        <f t="shared" si="73"/>
        <v>611.98249372564521</v>
      </c>
    </row>
    <row r="92" spans="1:104" ht="13.25" hidden="1" customHeight="1" x14ac:dyDescent="0.25">
      <c r="A92" s="170"/>
      <c r="B92" s="171"/>
      <c r="C92" s="171"/>
      <c r="D92" s="171"/>
      <c r="E92" s="279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171"/>
      <c r="AZ92" s="171"/>
      <c r="BA92" s="171"/>
      <c r="BB92" s="171"/>
      <c r="BC92" s="171"/>
      <c r="BD92" s="171"/>
      <c r="BE92" s="171"/>
      <c r="BF92" s="171"/>
      <c r="BG92" s="171"/>
      <c r="BH92" s="171"/>
      <c r="BI92" s="171"/>
      <c r="BJ92" s="171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7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171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71"/>
    </row>
    <row r="93" spans="1:104" ht="13.75" hidden="1" customHeight="1" thickBot="1" x14ac:dyDescent="0.3">
      <c r="A93" s="180"/>
      <c r="B93" s="181"/>
      <c r="C93" s="181"/>
      <c r="D93" s="181"/>
      <c r="E93" s="419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1"/>
      <c r="AC93" s="181"/>
      <c r="AD93" s="181"/>
      <c r="AE93" s="181"/>
      <c r="AF93" s="181"/>
      <c r="AG93" s="181"/>
      <c r="AH93" s="181"/>
      <c r="AI93" s="181"/>
      <c r="AJ93" s="181"/>
      <c r="AK93" s="181"/>
      <c r="AL93" s="181"/>
      <c r="AM93" s="181"/>
      <c r="AN93" s="181"/>
      <c r="AO93" s="181"/>
      <c r="AP93" s="181"/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1"/>
      <c r="BV93" s="181"/>
      <c r="BW93" s="181"/>
      <c r="BX93" s="181"/>
      <c r="BY93" s="181"/>
      <c r="BZ93" s="181"/>
      <c r="CA93" s="181"/>
      <c r="CB93" s="181"/>
      <c r="CC93" s="181"/>
      <c r="CD93" s="181"/>
      <c r="CE93" s="181"/>
      <c r="CF93" s="181"/>
      <c r="CG93" s="181"/>
      <c r="CH93" s="181"/>
      <c r="CI93" s="181"/>
      <c r="CJ93" s="181"/>
      <c r="CK93" s="181"/>
      <c r="CL93" s="181"/>
      <c r="CM93" s="181"/>
      <c r="CN93" s="181"/>
      <c r="CO93" s="181"/>
      <c r="CP93" s="181"/>
      <c r="CQ93" s="181"/>
      <c r="CR93" s="181"/>
      <c r="CS93" s="181"/>
      <c r="CT93" s="181"/>
      <c r="CU93" s="181"/>
      <c r="CV93" s="181"/>
      <c r="CW93" s="181"/>
      <c r="CX93" s="181"/>
      <c r="CY93" s="181"/>
      <c r="CZ93" s="181"/>
    </row>
    <row r="94" spans="1:104" ht="13.25" hidden="1" customHeight="1" x14ac:dyDescent="0.25"/>
    <row r="95" spans="1:104" ht="13.25" hidden="1" customHeight="1" x14ac:dyDescent="0.25"/>
    <row r="96" spans="1:104" ht="13.25" hidden="1" customHeight="1" x14ac:dyDescent="0.25">
      <c r="A96" s="167"/>
      <c r="B96" s="168"/>
      <c r="C96" s="168"/>
      <c r="D96" s="168"/>
      <c r="E96" s="413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</row>
    <row r="97" spans="1:104" ht="13.25" hidden="1" customHeight="1" x14ac:dyDescent="0.25">
      <c r="A97" s="170"/>
      <c r="B97" s="171"/>
      <c r="C97" s="171"/>
      <c r="D97" s="171"/>
      <c r="E97" s="279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</row>
    <row r="98" spans="1:104" ht="13.5" hidden="1" customHeight="1" thickBot="1" x14ac:dyDescent="0.3">
      <c r="A98" s="170"/>
      <c r="B98" s="1029" t="s">
        <v>228</v>
      </c>
      <c r="C98" s="1045" t="s">
        <v>245</v>
      </c>
      <c r="D98" s="136" t="s">
        <v>230</v>
      </c>
      <c r="E98" s="414">
        <v>4</v>
      </c>
      <c r="F98" s="138" t="s">
        <v>231</v>
      </c>
      <c r="G98" s="171"/>
      <c r="H98" s="171"/>
      <c r="I98" s="171"/>
      <c r="J98" s="1083" t="s">
        <v>246</v>
      </c>
      <c r="K98" s="1084"/>
      <c r="L98" s="1084"/>
      <c r="M98" s="1084"/>
      <c r="N98" s="1084"/>
      <c r="O98" s="1084"/>
      <c r="P98" s="1085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</row>
    <row r="99" spans="1:104" ht="16.5" hidden="1" customHeight="1" thickBot="1" x14ac:dyDescent="0.4">
      <c r="A99" s="170"/>
      <c r="B99" s="1030"/>
      <c r="C99" s="1050"/>
      <c r="D99" s="139" t="s">
        <v>233</v>
      </c>
      <c r="E99" s="415">
        <v>90</v>
      </c>
      <c r="F99" s="142" t="s">
        <v>234</v>
      </c>
      <c r="G99" s="171"/>
      <c r="H99" s="171"/>
      <c r="I99" s="171"/>
      <c r="J99" s="1086"/>
      <c r="K99" s="1087"/>
      <c r="L99" s="1087"/>
      <c r="M99" s="1087"/>
      <c r="N99" s="1087"/>
      <c r="O99" s="1087"/>
      <c r="P99" s="1088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</row>
    <row r="100" spans="1:104" ht="13.5" hidden="1" customHeight="1" thickBot="1" x14ac:dyDescent="0.3">
      <c r="A100" s="170"/>
      <c r="B100" s="1031"/>
      <c r="C100" s="1051"/>
      <c r="D100" s="143" t="s">
        <v>235</v>
      </c>
      <c r="E100" s="416">
        <f>E98*E99/60</f>
        <v>6</v>
      </c>
      <c r="F100" s="147" t="s">
        <v>182</v>
      </c>
      <c r="G100" s="171"/>
      <c r="H100" s="171"/>
      <c r="I100" s="171"/>
      <c r="J100" s="1089"/>
      <c r="K100" s="1090"/>
      <c r="L100" s="1090"/>
      <c r="M100" s="1090"/>
      <c r="N100" s="1090"/>
      <c r="O100" s="1090"/>
      <c r="P100" s="109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</row>
    <row r="101" spans="1:104" ht="13.5" hidden="1" customHeight="1" thickBot="1" x14ac:dyDescent="0.3">
      <c r="A101" s="170"/>
      <c r="B101" s="1029" t="s">
        <v>228</v>
      </c>
      <c r="C101" s="1020" t="s">
        <v>245</v>
      </c>
      <c r="D101" s="136" t="s">
        <v>230</v>
      </c>
      <c r="E101" s="414">
        <v>4</v>
      </c>
      <c r="F101" s="138" t="s">
        <v>231</v>
      </c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</row>
    <row r="102" spans="1:104" ht="16.5" hidden="1" customHeight="1" thickBot="1" x14ac:dyDescent="0.4">
      <c r="A102" s="170"/>
      <c r="B102" s="1030"/>
      <c r="C102" s="1021"/>
      <c r="D102" s="139" t="s">
        <v>233</v>
      </c>
      <c r="E102" s="415">
        <v>90</v>
      </c>
      <c r="F102" s="142" t="s">
        <v>234</v>
      </c>
      <c r="G102" s="171"/>
      <c r="H102" s="171"/>
      <c r="I102" s="171"/>
      <c r="J102" s="1047" t="str">
        <f>B5</f>
        <v>LAB 60Ah L2</v>
      </c>
      <c r="K102" s="1048"/>
      <c r="L102" s="1048"/>
      <c r="M102" s="1048"/>
      <c r="N102" s="1048"/>
      <c r="O102" s="1048"/>
      <c r="P102" s="1049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</row>
    <row r="103" spans="1:104" ht="13.5" hidden="1" customHeight="1" thickBot="1" x14ac:dyDescent="0.35">
      <c r="A103" s="170"/>
      <c r="B103" s="1031"/>
      <c r="C103" s="1022"/>
      <c r="D103" s="143" t="s">
        <v>235</v>
      </c>
      <c r="E103" s="416">
        <f>E101*E102/60</f>
        <v>6</v>
      </c>
      <c r="F103" s="147" t="s">
        <v>182</v>
      </c>
      <c r="G103" s="171"/>
      <c r="H103" s="171"/>
      <c r="I103" s="171"/>
      <c r="J103" s="1023" t="s">
        <v>247</v>
      </c>
      <c r="K103" s="1024"/>
      <c r="L103" s="1024"/>
      <c r="M103" s="1025"/>
      <c r="N103" s="1026">
        <v>92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</row>
    <row r="104" spans="1:104" ht="13.75" hidden="1" customHeight="1" thickBot="1" x14ac:dyDescent="0.35">
      <c r="A104" s="170"/>
      <c r="B104" s="171"/>
      <c r="C104" s="171"/>
      <c r="D104" s="171"/>
      <c r="E104" s="417"/>
      <c r="F104" s="171"/>
      <c r="G104" s="171"/>
      <c r="H104" s="171"/>
      <c r="I104" s="171"/>
      <c r="J104" s="1023" t="s">
        <v>248</v>
      </c>
      <c r="K104" s="1024"/>
      <c r="L104" s="1024"/>
      <c r="M104" s="1025"/>
      <c r="N104" s="1026">
        <v>70</v>
      </c>
      <c r="O104" s="1027"/>
      <c r="P104" s="1028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</row>
    <row r="105" spans="1:104" ht="13.5" hidden="1" customHeight="1" thickBot="1" x14ac:dyDescent="0.3">
      <c r="A105" s="170"/>
      <c r="B105" s="1017" t="s">
        <v>236</v>
      </c>
      <c r="C105" s="1045" t="s">
        <v>245</v>
      </c>
      <c r="D105" s="136" t="s">
        <v>230</v>
      </c>
      <c r="E105" s="414">
        <v>4</v>
      </c>
      <c r="F105" s="138" t="s">
        <v>231</v>
      </c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</row>
    <row r="106" spans="1:104" ht="16.5" hidden="1" customHeight="1" thickBot="1" x14ac:dyDescent="0.4">
      <c r="A106" s="170"/>
      <c r="B106" s="1018"/>
      <c r="C106" s="1050"/>
      <c r="D106" s="139" t="s">
        <v>233</v>
      </c>
      <c r="E106" s="415">
        <v>90</v>
      </c>
      <c r="F106" s="142" t="s">
        <v>234</v>
      </c>
      <c r="G106" s="171"/>
      <c r="H106" s="171"/>
      <c r="I106" s="171"/>
      <c r="J106" s="1052" t="s">
        <v>249</v>
      </c>
      <c r="K106" s="1053"/>
      <c r="L106" s="1053"/>
      <c r="M106" s="1053"/>
      <c r="N106" s="1053"/>
      <c r="O106" s="1053"/>
      <c r="P106" s="1054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</row>
    <row r="107" spans="1:104" ht="13.5" hidden="1" customHeight="1" thickBot="1" x14ac:dyDescent="0.35">
      <c r="A107" s="170"/>
      <c r="B107" s="1019"/>
      <c r="C107" s="1051"/>
      <c r="D107" s="143" t="s">
        <v>235</v>
      </c>
      <c r="E107" s="416">
        <f>E105*E106/60</f>
        <v>6</v>
      </c>
      <c r="F107" s="147" t="s">
        <v>182</v>
      </c>
      <c r="G107" s="171"/>
      <c r="H107" s="171"/>
      <c r="I107" s="171"/>
      <c r="J107" s="1023" t="s">
        <v>250</v>
      </c>
      <c r="K107" s="1024"/>
      <c r="L107" s="1024"/>
      <c r="M107" s="1025"/>
      <c r="N107" s="1026">
        <v>92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</row>
    <row r="108" spans="1:104" ht="13.5" hidden="1" customHeight="1" thickBot="1" x14ac:dyDescent="0.35">
      <c r="A108" s="170"/>
      <c r="B108" s="1017" t="s">
        <v>236</v>
      </c>
      <c r="C108" s="1020" t="s">
        <v>245</v>
      </c>
      <c r="D108" s="136" t="s">
        <v>230</v>
      </c>
      <c r="E108" s="414">
        <v>4</v>
      </c>
      <c r="F108" s="138" t="s">
        <v>231</v>
      </c>
      <c r="G108" s="171"/>
      <c r="H108" s="171"/>
      <c r="I108" s="171"/>
      <c r="J108" s="1023" t="s">
        <v>248</v>
      </c>
      <c r="K108" s="1024"/>
      <c r="L108" s="1024"/>
      <c r="M108" s="1025"/>
      <c r="N108" s="1026">
        <v>70</v>
      </c>
      <c r="O108" s="1027"/>
      <c r="P108" s="1028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</row>
    <row r="109" spans="1:104" ht="16.5" hidden="1" customHeight="1" thickBot="1" x14ac:dyDescent="0.4">
      <c r="A109" s="170"/>
      <c r="B109" s="1018"/>
      <c r="C109" s="1021"/>
      <c r="D109" s="139" t="s">
        <v>233</v>
      </c>
      <c r="E109" s="415">
        <v>90</v>
      </c>
      <c r="F109" s="142" t="s">
        <v>234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</row>
    <row r="110" spans="1:104" ht="13.5" hidden="1" customHeight="1" thickBot="1" x14ac:dyDescent="0.3">
      <c r="A110" s="170"/>
      <c r="B110" s="1019"/>
      <c r="C110" s="1022"/>
      <c r="D110" s="143" t="s">
        <v>235</v>
      </c>
      <c r="E110" s="416">
        <f>E108*E109/60</f>
        <v>6</v>
      </c>
      <c r="F110" s="147" t="s">
        <v>182</v>
      </c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</row>
    <row r="111" spans="1:104" ht="13.25" hidden="1" customHeight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</row>
    <row r="112" spans="1:104" ht="13.25" hidden="1" customHeight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</row>
    <row r="113" spans="1:104" ht="13.25" hidden="1" customHeight="1" x14ac:dyDescent="0.25">
      <c r="A113" s="170"/>
      <c r="B113" s="171"/>
      <c r="C113" s="171"/>
      <c r="D113" s="171"/>
      <c r="E113" s="279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  <c r="AN113" s="171"/>
      <c r="AO113" s="171"/>
      <c r="AP113" s="171"/>
      <c r="AQ113" s="171"/>
      <c r="AR113" s="171"/>
      <c r="AS113" s="171"/>
      <c r="AT113" s="171"/>
      <c r="AU113" s="171"/>
      <c r="AV113" s="171"/>
      <c r="AW113" s="171"/>
      <c r="AX113" s="171"/>
      <c r="AY113" s="171"/>
      <c r="AZ113" s="171"/>
      <c r="BA113" s="171"/>
      <c r="BB113" s="171"/>
      <c r="BC113" s="171"/>
      <c r="BD113" s="171"/>
      <c r="BE113" s="171"/>
      <c r="BF113" s="171"/>
      <c r="BG113" s="171"/>
      <c r="BH113" s="171"/>
      <c r="BI113" s="171"/>
      <c r="BJ113" s="171"/>
      <c r="BK113" s="171"/>
      <c r="BL113" s="171"/>
      <c r="BM113" s="171"/>
      <c r="BN113" s="171"/>
      <c r="BO113" s="171"/>
      <c r="BP113" s="171"/>
      <c r="BQ113" s="171"/>
      <c r="BR113" s="171"/>
      <c r="BS113" s="171"/>
      <c r="BT113" s="171"/>
      <c r="BU113" s="171"/>
      <c r="BV113" s="171"/>
      <c r="BW113" s="171"/>
      <c r="BX113" s="171"/>
      <c r="BY113" s="171"/>
      <c r="BZ113" s="171"/>
      <c r="CA113" s="171"/>
      <c r="CB113" s="171"/>
      <c r="CC113" s="171"/>
      <c r="CD113" s="171"/>
      <c r="CE113" s="171"/>
      <c r="CF113" s="171"/>
      <c r="CG113" s="171"/>
      <c r="CH113" s="171"/>
      <c r="CI113" s="171"/>
      <c r="CJ113" s="171"/>
      <c r="CK113" s="171"/>
      <c r="CL113" s="171"/>
      <c r="CM113" s="171"/>
      <c r="CN113" s="171"/>
      <c r="CO113" s="171"/>
      <c r="CP113" s="171"/>
      <c r="CQ113" s="171"/>
      <c r="CR113" s="171"/>
      <c r="CS113" s="171"/>
      <c r="CT113" s="171"/>
      <c r="CU113" s="171"/>
      <c r="CV113" s="171"/>
      <c r="CW113" s="171"/>
      <c r="CX113" s="171"/>
      <c r="CY113" s="171"/>
      <c r="CZ113" s="171"/>
    </row>
    <row r="114" spans="1:104" ht="13.75" hidden="1" customHeight="1" thickBot="1" x14ac:dyDescent="0.3">
      <c r="A114" s="170"/>
      <c r="B114" s="171"/>
      <c r="C114" s="171"/>
      <c r="D114" s="131" t="s">
        <v>237</v>
      </c>
      <c r="E114" s="418">
        <v>0</v>
      </c>
      <c r="F114" s="61">
        <v>3.472222222222222E-3</v>
      </c>
      <c r="G114" s="61">
        <v>3.4723222222222219E-3</v>
      </c>
      <c r="H114" s="61">
        <v>4.8611111111111103E-3</v>
      </c>
      <c r="I114" s="61">
        <v>4.8612111111111115E-3</v>
      </c>
      <c r="J114" s="61">
        <v>8.3333333333333329E-2</v>
      </c>
      <c r="K114" s="61">
        <v>8.3333433333333332E-2</v>
      </c>
      <c r="L114" s="61">
        <v>1</v>
      </c>
      <c r="M114" s="61">
        <v>2</v>
      </c>
      <c r="N114" s="61">
        <v>3</v>
      </c>
      <c r="O114" s="61">
        <v>3</v>
      </c>
      <c r="P114" s="61">
        <v>4</v>
      </c>
      <c r="Q114" s="61">
        <v>5</v>
      </c>
      <c r="R114" s="61">
        <v>5</v>
      </c>
      <c r="S114" s="61">
        <v>6</v>
      </c>
      <c r="T114" s="61">
        <v>7</v>
      </c>
      <c r="U114" s="61">
        <v>8</v>
      </c>
      <c r="V114" s="61">
        <v>8</v>
      </c>
      <c r="W114" s="61">
        <v>9</v>
      </c>
      <c r="X114" s="61">
        <v>10</v>
      </c>
      <c r="Y114" s="61">
        <v>11</v>
      </c>
      <c r="Z114" s="61">
        <v>12</v>
      </c>
      <c r="AA114" s="61">
        <v>13</v>
      </c>
      <c r="AB114" s="61">
        <v>14</v>
      </c>
      <c r="AC114" s="61">
        <v>15</v>
      </c>
      <c r="AD114" s="61">
        <v>16</v>
      </c>
      <c r="AE114" s="61">
        <v>17</v>
      </c>
      <c r="AF114" s="61">
        <v>18</v>
      </c>
      <c r="AG114" s="61">
        <v>19</v>
      </c>
      <c r="AH114" s="61">
        <v>20</v>
      </c>
      <c r="AI114" s="61">
        <v>21</v>
      </c>
      <c r="AJ114" s="61">
        <v>22</v>
      </c>
      <c r="AK114" s="61">
        <v>23</v>
      </c>
      <c r="AL114" s="61">
        <v>24</v>
      </c>
      <c r="AM114" s="61">
        <v>25</v>
      </c>
      <c r="AN114" s="61">
        <v>26</v>
      </c>
      <c r="AO114" s="61">
        <v>27</v>
      </c>
      <c r="AP114" s="61">
        <v>28</v>
      </c>
      <c r="AQ114" s="61">
        <v>29</v>
      </c>
      <c r="AR114" s="61">
        <v>30</v>
      </c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/>
      <c r="BZ114" s="61"/>
      <c r="CA114" s="61"/>
      <c r="CB114" s="61"/>
      <c r="CC114" s="61"/>
      <c r="CD114" s="61"/>
      <c r="CE114" s="61"/>
      <c r="CF114" s="61"/>
      <c r="CG114" s="61"/>
      <c r="CH114" s="61"/>
      <c r="CI114" s="61"/>
      <c r="CJ114" s="61"/>
      <c r="CK114" s="61"/>
      <c r="CL114" s="61"/>
      <c r="CM114" s="61"/>
      <c r="CN114" s="61"/>
      <c r="CO114" s="61"/>
      <c r="CP114" s="61"/>
      <c r="CQ114" s="61"/>
      <c r="CR114" s="61"/>
      <c r="CS114" s="61"/>
      <c r="CT114" s="61"/>
      <c r="CU114" s="61"/>
      <c r="CV114" s="61"/>
      <c r="CW114" s="61"/>
      <c r="CX114" s="61"/>
      <c r="CY114" s="61"/>
      <c r="CZ114" s="173"/>
    </row>
    <row r="115" spans="1:104" ht="13.25" hidden="1" customHeight="1" x14ac:dyDescent="0.25">
      <c r="A115" s="170"/>
      <c r="B115" s="1029" t="s">
        <v>228</v>
      </c>
      <c r="C115" s="1032" t="s">
        <v>251</v>
      </c>
      <c r="D115" s="136" t="s">
        <v>225</v>
      </c>
      <c r="E115" s="174">
        <f>E84</f>
        <v>0</v>
      </c>
      <c r="F115" s="166">
        <f t="shared" ref="F115:G115" si="74">F83</f>
        <v>6.9444444444444447E-4</v>
      </c>
      <c r="G115" s="166">
        <f t="shared" si="74"/>
        <v>1.3888888888888889E-3</v>
      </c>
      <c r="H115" s="166">
        <v>0</v>
      </c>
      <c r="I115" s="166">
        <v>0</v>
      </c>
      <c r="J115" s="166">
        <v>0</v>
      </c>
      <c r="K115" s="166">
        <v>0</v>
      </c>
      <c r="L115" s="166">
        <f>L$45</f>
        <v>5.6679764666666674</v>
      </c>
      <c r="M115" s="166">
        <f t="shared" ref="M115:AR115" si="75">M$45</f>
        <v>5.3404431333333324</v>
      </c>
      <c r="N115" s="166">
        <f>N$45</f>
        <v>5.3404431333333342</v>
      </c>
      <c r="O115" s="166">
        <f t="shared" ref="O115:W115" si="76">O$45</f>
        <v>0</v>
      </c>
      <c r="P115" s="166">
        <f t="shared" si="76"/>
        <v>5.3404425992890197</v>
      </c>
      <c r="Q115" s="166">
        <f t="shared" si="76"/>
        <v>5.3404431333333342</v>
      </c>
      <c r="R115" s="166">
        <f t="shared" si="76"/>
        <v>0</v>
      </c>
      <c r="S115" s="166">
        <f t="shared" si="76"/>
        <v>5.3404425992890197</v>
      </c>
      <c r="T115" s="166">
        <f t="shared" si="76"/>
        <v>5.3404431333333306</v>
      </c>
      <c r="U115" s="166">
        <f t="shared" si="76"/>
        <v>5.3404431333333306</v>
      </c>
      <c r="V115" s="166">
        <f t="shared" si="76"/>
        <v>0</v>
      </c>
      <c r="W115" s="166">
        <f t="shared" si="76"/>
        <v>5.3404425992890268</v>
      </c>
      <c r="X115" s="166">
        <f t="shared" si="75"/>
        <v>5.3404431333333306</v>
      </c>
      <c r="Y115" s="166">
        <f t="shared" si="75"/>
        <v>5.3404431333333306</v>
      </c>
      <c r="Z115" s="166">
        <f t="shared" si="75"/>
        <v>5.3404431333333378</v>
      </c>
      <c r="AA115" s="166">
        <f t="shared" si="75"/>
        <v>5.3404431333333378</v>
      </c>
      <c r="AB115" s="166">
        <f t="shared" si="75"/>
        <v>5.3404431333333378</v>
      </c>
      <c r="AC115" s="166">
        <f t="shared" si="75"/>
        <v>5.3404431333333378</v>
      </c>
      <c r="AD115" s="166">
        <f t="shared" si="75"/>
        <v>5.3404431333333378</v>
      </c>
      <c r="AE115" s="166">
        <f t="shared" si="75"/>
        <v>5.3404431333333378</v>
      </c>
      <c r="AF115" s="166">
        <f t="shared" si="75"/>
        <v>5.3404431333333378</v>
      </c>
      <c r="AG115" s="166">
        <f t="shared" si="75"/>
        <v>5.3404431333333378</v>
      </c>
      <c r="AH115" s="166">
        <f t="shared" si="75"/>
        <v>5.3404431333333378</v>
      </c>
      <c r="AI115" s="166">
        <f t="shared" si="75"/>
        <v>5.3404431333333378</v>
      </c>
      <c r="AJ115" s="166">
        <f t="shared" si="75"/>
        <v>5.3404431333333378</v>
      </c>
      <c r="AK115" s="166">
        <f t="shared" si="75"/>
        <v>5.3404431333333378</v>
      </c>
      <c r="AL115" s="166">
        <f t="shared" si="75"/>
        <v>5.3404431333333235</v>
      </c>
      <c r="AM115" s="166">
        <f t="shared" si="75"/>
        <v>5.3404431333333378</v>
      </c>
      <c r="AN115" s="166">
        <f t="shared" si="75"/>
        <v>5.3404431333333378</v>
      </c>
      <c r="AO115" s="166">
        <f t="shared" si="75"/>
        <v>5.3404431333333378</v>
      </c>
      <c r="AP115" s="166">
        <f t="shared" si="75"/>
        <v>5.3404431333333378</v>
      </c>
      <c r="AQ115" s="166">
        <f t="shared" si="75"/>
        <v>5.3404431333333378</v>
      </c>
      <c r="AR115" s="166">
        <f t="shared" si="75"/>
        <v>5.3404431333333378</v>
      </c>
      <c r="AS115" s="166"/>
      <c r="AT115" s="166"/>
      <c r="AU115" s="166"/>
      <c r="AV115" s="166"/>
      <c r="AW115" s="166"/>
      <c r="AX115" s="166"/>
      <c r="AY115" s="166"/>
      <c r="AZ115" s="166"/>
      <c r="BA115" s="166"/>
      <c r="BB115" s="166"/>
      <c r="BC115" s="166"/>
      <c r="BD115" s="166"/>
      <c r="BE115" s="166"/>
      <c r="BF115" s="166"/>
      <c r="BG115" s="166"/>
      <c r="BH115" s="166"/>
      <c r="BI115" s="166"/>
      <c r="BJ115" s="166"/>
      <c r="BK115" s="166"/>
      <c r="BL115" s="166"/>
      <c r="BM115" s="166"/>
      <c r="BN115" s="166"/>
      <c r="BO115" s="166"/>
      <c r="BP115" s="166"/>
      <c r="BQ115" s="166"/>
      <c r="BR115" s="166"/>
      <c r="BS115" s="166"/>
      <c r="BT115" s="166"/>
      <c r="BU115" s="166"/>
      <c r="BV115" s="166"/>
      <c r="BW115" s="166"/>
      <c r="BX115" s="166"/>
      <c r="BY115" s="166"/>
      <c r="BZ115" s="166"/>
      <c r="CA115" s="166"/>
      <c r="CB115" s="166"/>
      <c r="CC115" s="166"/>
      <c r="CD115" s="166"/>
      <c r="CE115" s="166"/>
      <c r="CF115" s="166"/>
      <c r="CG115" s="166"/>
      <c r="CH115" s="166"/>
      <c r="CI115" s="166"/>
      <c r="CJ115" s="166"/>
      <c r="CK115" s="166"/>
      <c r="CL115" s="166"/>
      <c r="CM115" s="166"/>
      <c r="CN115" s="166"/>
      <c r="CO115" s="166"/>
      <c r="CP115" s="166"/>
      <c r="CQ115" s="166"/>
      <c r="CR115" s="166"/>
      <c r="CS115" s="166"/>
      <c r="CT115" s="166"/>
      <c r="CU115" s="166"/>
      <c r="CV115" s="166"/>
      <c r="CW115" s="166"/>
      <c r="CX115" s="166"/>
      <c r="CY115" s="166"/>
      <c r="CZ115" s="175"/>
    </row>
    <row r="116" spans="1:104" ht="13.25" hidden="1" customHeight="1" x14ac:dyDescent="0.25">
      <c r="A116" s="170"/>
      <c r="B116" s="1030"/>
      <c r="C116" s="1033"/>
      <c r="D116" s="139" t="s">
        <v>258</v>
      </c>
      <c r="E116" s="159"/>
      <c r="F116" s="121"/>
      <c r="G116" s="121"/>
      <c r="H116" s="121"/>
      <c r="I116" s="121"/>
      <c r="J116" s="121"/>
      <c r="K116" s="121"/>
      <c r="L116" s="121">
        <f t="shared" ref="L116:AR116" si="77">L115*100/$C$5</f>
        <v>9.4466274444444469</v>
      </c>
      <c r="M116" s="121">
        <f t="shared" si="77"/>
        <v>8.900738555555554</v>
      </c>
      <c r="N116" s="121">
        <f t="shared" si="77"/>
        <v>8.9007385555555576</v>
      </c>
      <c r="O116" s="121">
        <f t="shared" si="77"/>
        <v>0</v>
      </c>
      <c r="P116" s="121">
        <f t="shared" si="77"/>
        <v>8.9007376654816994</v>
      </c>
      <c r="Q116" s="121">
        <f t="shared" si="77"/>
        <v>8.9007385555555576</v>
      </c>
      <c r="R116" s="121">
        <f t="shared" si="77"/>
        <v>0</v>
      </c>
      <c r="S116" s="121">
        <f t="shared" si="77"/>
        <v>8.9007376654816994</v>
      </c>
      <c r="T116" s="121">
        <f t="shared" si="77"/>
        <v>8.9007385555555523</v>
      </c>
      <c r="U116" s="121">
        <f t="shared" si="77"/>
        <v>8.9007385555555523</v>
      </c>
      <c r="V116" s="121">
        <f t="shared" si="77"/>
        <v>0</v>
      </c>
      <c r="W116" s="121">
        <f t="shared" si="77"/>
        <v>8.9007376654817101</v>
      </c>
      <c r="X116" s="121">
        <f t="shared" si="77"/>
        <v>8.9007385555555523</v>
      </c>
      <c r="Y116" s="121">
        <f t="shared" si="77"/>
        <v>8.9007385555555523</v>
      </c>
      <c r="Z116" s="121">
        <f t="shared" si="77"/>
        <v>8.9007385555555629</v>
      </c>
      <c r="AA116" s="121">
        <f t="shared" si="77"/>
        <v>8.9007385555555629</v>
      </c>
      <c r="AB116" s="121">
        <f t="shared" si="77"/>
        <v>8.9007385555555629</v>
      </c>
      <c r="AC116" s="121">
        <f t="shared" si="77"/>
        <v>8.9007385555555629</v>
      </c>
      <c r="AD116" s="121">
        <f t="shared" si="77"/>
        <v>8.9007385555555629</v>
      </c>
      <c r="AE116" s="121">
        <f t="shared" si="77"/>
        <v>8.9007385555555629</v>
      </c>
      <c r="AF116" s="121">
        <f t="shared" si="77"/>
        <v>8.9007385555555629</v>
      </c>
      <c r="AG116" s="121">
        <f t="shared" si="77"/>
        <v>8.9007385555555629</v>
      </c>
      <c r="AH116" s="121">
        <f t="shared" si="77"/>
        <v>8.9007385555555629</v>
      </c>
      <c r="AI116" s="121">
        <f t="shared" si="77"/>
        <v>8.9007385555555629</v>
      </c>
      <c r="AJ116" s="121">
        <f t="shared" si="77"/>
        <v>8.9007385555555629</v>
      </c>
      <c r="AK116" s="121">
        <f t="shared" si="77"/>
        <v>8.9007385555555629</v>
      </c>
      <c r="AL116" s="121">
        <f t="shared" si="77"/>
        <v>8.9007385555555398</v>
      </c>
      <c r="AM116" s="121">
        <f t="shared" si="77"/>
        <v>8.9007385555555629</v>
      </c>
      <c r="AN116" s="121">
        <f t="shared" si="77"/>
        <v>8.9007385555555629</v>
      </c>
      <c r="AO116" s="121">
        <f t="shared" si="77"/>
        <v>8.9007385555555629</v>
      </c>
      <c r="AP116" s="121">
        <f t="shared" si="77"/>
        <v>8.9007385555555629</v>
      </c>
      <c r="AQ116" s="121">
        <f t="shared" si="77"/>
        <v>8.9007385555555629</v>
      </c>
      <c r="AR116" s="121">
        <f t="shared" si="77"/>
        <v>8.9007385555555629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</row>
    <row r="117" spans="1:104" ht="14.4" hidden="1" customHeight="1" thickBot="1" x14ac:dyDescent="0.3">
      <c r="A117" s="170"/>
      <c r="B117" s="1030"/>
      <c r="C117" s="1033"/>
      <c r="D117" s="139" t="s">
        <v>263</v>
      </c>
      <c r="E117" s="159">
        <f t="shared" ref="E117:K117" si="78">$N$103</f>
        <v>92</v>
      </c>
      <c r="F117" s="159">
        <f t="shared" si="78"/>
        <v>92</v>
      </c>
      <c r="G117" s="159">
        <f t="shared" si="78"/>
        <v>92</v>
      </c>
      <c r="H117" s="159">
        <f t="shared" si="78"/>
        <v>92</v>
      </c>
      <c r="I117" s="159">
        <f t="shared" si="78"/>
        <v>92</v>
      </c>
      <c r="J117" s="159">
        <f t="shared" si="78"/>
        <v>92</v>
      </c>
      <c r="K117" s="159">
        <f t="shared" si="78"/>
        <v>92</v>
      </c>
      <c r="L117" s="121">
        <f>IF((K117-L116)&lt;$N$104,100,(K117-L116))</f>
        <v>82.553372555555555</v>
      </c>
      <c r="M117" s="121">
        <f>IF((L117-M116)&lt;$N$104,100,(L117-M116))</f>
        <v>73.652634000000006</v>
      </c>
      <c r="N117" s="121">
        <f t="shared" ref="N117:AR117" si="79">IF((M117-N116)&lt;$N$104,100,(M117-N116))</f>
        <v>100</v>
      </c>
      <c r="O117" s="121">
        <f t="shared" si="79"/>
        <v>100</v>
      </c>
      <c r="P117" s="121">
        <f t="shared" si="79"/>
        <v>91.099262334518301</v>
      </c>
      <c r="Q117" s="121">
        <f t="shared" si="79"/>
        <v>82.198523778962738</v>
      </c>
      <c r="R117" s="121">
        <f t="shared" si="79"/>
        <v>82.198523778962738</v>
      </c>
      <c r="S117" s="121">
        <f t="shared" si="79"/>
        <v>73.297786113481038</v>
      </c>
      <c r="T117" s="121">
        <f t="shared" si="79"/>
        <v>100</v>
      </c>
      <c r="U117" s="121">
        <f t="shared" si="79"/>
        <v>91.099261444444451</v>
      </c>
      <c r="V117" s="121">
        <f t="shared" si="79"/>
        <v>91.099261444444451</v>
      </c>
      <c r="W117" s="121">
        <f t="shared" si="79"/>
        <v>82.198523778962738</v>
      </c>
      <c r="X117" s="121">
        <f t="shared" si="79"/>
        <v>73.297785223407189</v>
      </c>
      <c r="Y117" s="121">
        <f t="shared" si="79"/>
        <v>100</v>
      </c>
      <c r="Z117" s="121">
        <f t="shared" si="79"/>
        <v>91.099261444444437</v>
      </c>
      <c r="AA117" s="121">
        <f t="shared" si="79"/>
        <v>82.198522888888874</v>
      </c>
      <c r="AB117" s="121">
        <f>IF((AA117-AB116)&lt;$N$104,100,(AA117-AB116))</f>
        <v>73.297784333333311</v>
      </c>
      <c r="AC117" s="121">
        <f t="shared" si="79"/>
        <v>100</v>
      </c>
      <c r="AD117" s="121">
        <f t="shared" si="79"/>
        <v>91.099261444444437</v>
      </c>
      <c r="AE117" s="121">
        <f t="shared" si="79"/>
        <v>82.198522888888874</v>
      </c>
      <c r="AF117" s="121">
        <f t="shared" si="79"/>
        <v>73.297784333333311</v>
      </c>
      <c r="AG117" s="121">
        <f t="shared" si="79"/>
        <v>100</v>
      </c>
      <c r="AH117" s="121">
        <f t="shared" si="79"/>
        <v>91.099261444444437</v>
      </c>
      <c r="AI117" s="121">
        <f t="shared" si="79"/>
        <v>82.198522888888874</v>
      </c>
      <c r="AJ117" s="121">
        <f t="shared" si="79"/>
        <v>73.297784333333311</v>
      </c>
      <c r="AK117" s="121">
        <f t="shared" si="79"/>
        <v>100</v>
      </c>
      <c r="AL117" s="121">
        <f t="shared" si="79"/>
        <v>91.099261444444465</v>
      </c>
      <c r="AM117" s="121">
        <f t="shared" si="79"/>
        <v>82.198522888888903</v>
      </c>
      <c r="AN117" s="121">
        <f t="shared" si="79"/>
        <v>73.29778433333334</v>
      </c>
      <c r="AO117" s="121">
        <f t="shared" si="79"/>
        <v>100</v>
      </c>
      <c r="AP117" s="121">
        <f t="shared" si="79"/>
        <v>91.099261444444437</v>
      </c>
      <c r="AQ117" s="121">
        <f t="shared" si="79"/>
        <v>82.198522888888874</v>
      </c>
      <c r="AR117" s="121">
        <f t="shared" si="79"/>
        <v>73.297784333333311</v>
      </c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60"/>
    </row>
    <row r="118" spans="1:104" ht="14.4" hidden="1" customHeight="1" thickBot="1" x14ac:dyDescent="0.3">
      <c r="A118" s="170"/>
      <c r="B118" s="1031"/>
      <c r="C118" s="1034"/>
      <c r="D118" s="143" t="s">
        <v>242</v>
      </c>
      <c r="E118" s="155"/>
      <c r="F118" s="145"/>
      <c r="G118" s="145"/>
      <c r="H118" s="145"/>
      <c r="I118" s="145"/>
      <c r="J118" s="145"/>
      <c r="K118" s="145"/>
      <c r="L118" s="145">
        <f>IF((L117=100),(L117-K117)/100*$C$5+$E$100,0)</f>
        <v>0</v>
      </c>
      <c r="M118" s="145">
        <f>IF((M117=100),(M117-L117)/100*$C$5+$E$100,0)</f>
        <v>0</v>
      </c>
      <c r="N118" s="145">
        <f>IF((N117=100),(N117-M117)/100*$C$5+$E$100,0)</f>
        <v>21.808419599999997</v>
      </c>
      <c r="O118" s="145">
        <v>0</v>
      </c>
      <c r="P118" s="145">
        <f t="shared" ref="P118:AR118" si="80">IF((P117=100),(P117-O117)/100*$C$5+$E$100,0)</f>
        <v>0</v>
      </c>
      <c r="Q118" s="145">
        <f t="shared" si="80"/>
        <v>0</v>
      </c>
      <c r="R118" s="145">
        <f t="shared" si="80"/>
        <v>0</v>
      </c>
      <c r="S118" s="145">
        <f t="shared" si="80"/>
        <v>0</v>
      </c>
      <c r="T118" s="145">
        <f t="shared" si="80"/>
        <v>22.021328331911377</v>
      </c>
      <c r="U118" s="145">
        <f t="shared" si="80"/>
        <v>0</v>
      </c>
      <c r="V118" s="145">
        <f t="shared" si="80"/>
        <v>0</v>
      </c>
      <c r="W118" s="145">
        <f t="shared" si="80"/>
        <v>0</v>
      </c>
      <c r="X118" s="145">
        <f t="shared" si="80"/>
        <v>0</v>
      </c>
      <c r="Y118" s="145">
        <f t="shared" si="80"/>
        <v>22.021328865955685</v>
      </c>
      <c r="Z118" s="145">
        <f t="shared" si="80"/>
        <v>0</v>
      </c>
      <c r="AA118" s="145">
        <f t="shared" si="80"/>
        <v>0</v>
      </c>
      <c r="AB118" s="145">
        <f t="shared" si="80"/>
        <v>0</v>
      </c>
      <c r="AC118" s="145">
        <f t="shared" si="80"/>
        <v>22.021329400000013</v>
      </c>
      <c r="AD118" s="145">
        <f t="shared" si="80"/>
        <v>0</v>
      </c>
      <c r="AE118" s="145">
        <f t="shared" si="80"/>
        <v>0</v>
      </c>
      <c r="AF118" s="145">
        <f t="shared" si="80"/>
        <v>0</v>
      </c>
      <c r="AG118" s="145">
        <f t="shared" si="80"/>
        <v>22.021329400000013</v>
      </c>
      <c r="AH118" s="145">
        <f t="shared" si="80"/>
        <v>0</v>
      </c>
      <c r="AI118" s="145">
        <f t="shared" si="80"/>
        <v>0</v>
      </c>
      <c r="AJ118" s="145">
        <f t="shared" si="80"/>
        <v>0</v>
      </c>
      <c r="AK118" s="145">
        <f t="shared" si="80"/>
        <v>22.021329400000013</v>
      </c>
      <c r="AL118" s="145">
        <f t="shared" si="80"/>
        <v>0</v>
      </c>
      <c r="AM118" s="145">
        <f t="shared" si="80"/>
        <v>0</v>
      </c>
      <c r="AN118" s="145">
        <f t="shared" si="80"/>
        <v>0</v>
      </c>
      <c r="AO118" s="145">
        <f t="shared" si="80"/>
        <v>22.021329399999999</v>
      </c>
      <c r="AP118" s="145">
        <f t="shared" si="80"/>
        <v>0</v>
      </c>
      <c r="AQ118" s="145">
        <f t="shared" si="80"/>
        <v>0</v>
      </c>
      <c r="AR118" s="145">
        <f t="shared" si="80"/>
        <v>0</v>
      </c>
      <c r="AS118" s="145"/>
      <c r="AT118" s="145"/>
      <c r="AU118" s="145"/>
      <c r="AV118" s="145"/>
      <c r="AW118" s="145"/>
      <c r="AX118" s="145"/>
      <c r="AY118" s="145"/>
      <c r="AZ118" s="145"/>
      <c r="BA118" s="145"/>
      <c r="BB118" s="145"/>
      <c r="BC118" s="145"/>
      <c r="BD118" s="145"/>
      <c r="BE118" s="145"/>
      <c r="BF118" s="145"/>
      <c r="BG118" s="145"/>
      <c r="BH118" s="145"/>
      <c r="BI118" s="145"/>
      <c r="BJ118" s="145"/>
      <c r="BK118" s="145"/>
      <c r="BL118" s="145"/>
      <c r="BM118" s="145"/>
      <c r="BN118" s="145"/>
      <c r="BO118" s="145"/>
      <c r="BP118" s="145"/>
      <c r="BQ118" s="145"/>
      <c r="BR118" s="145"/>
      <c r="BS118" s="145"/>
      <c r="BT118" s="145"/>
      <c r="BU118" s="145"/>
      <c r="BV118" s="145"/>
      <c r="BW118" s="145"/>
      <c r="BX118" s="145"/>
      <c r="BY118" s="145"/>
      <c r="BZ118" s="145"/>
      <c r="CA118" s="145"/>
      <c r="CB118" s="145"/>
      <c r="CC118" s="145"/>
      <c r="CD118" s="145"/>
      <c r="CE118" s="145"/>
      <c r="CF118" s="145"/>
      <c r="CG118" s="145"/>
      <c r="CH118" s="145"/>
      <c r="CI118" s="145"/>
      <c r="CJ118" s="145"/>
      <c r="CK118" s="145"/>
      <c r="CL118" s="145"/>
      <c r="CM118" s="145"/>
      <c r="CN118" s="145"/>
      <c r="CO118" s="145"/>
      <c r="CP118" s="145"/>
      <c r="CQ118" s="145"/>
      <c r="CR118" s="145"/>
      <c r="CS118" s="145"/>
      <c r="CT118" s="145"/>
      <c r="CU118" s="145"/>
      <c r="CV118" s="145"/>
      <c r="CW118" s="145"/>
      <c r="CX118" s="145"/>
      <c r="CY118" s="145"/>
      <c r="CZ118" s="164"/>
    </row>
    <row r="119" spans="1:104" ht="13.25" hidden="1" customHeight="1" x14ac:dyDescent="0.25">
      <c r="A119" s="170"/>
      <c r="B119" s="1029" t="s">
        <v>228</v>
      </c>
      <c r="C119" s="1035" t="s">
        <v>251</v>
      </c>
      <c r="D119" s="136" t="s">
        <v>225</v>
      </c>
      <c r="E119" s="174">
        <f t="shared" ref="E119:K119" si="81">E86</f>
        <v>0</v>
      </c>
      <c r="F119" s="166">
        <f t="shared" si="81"/>
        <v>0</v>
      </c>
      <c r="G119" s="166">
        <f t="shared" si="81"/>
        <v>0</v>
      </c>
      <c r="H119" s="166">
        <f t="shared" si="81"/>
        <v>0</v>
      </c>
      <c r="I119" s="166">
        <f t="shared" si="81"/>
        <v>0</v>
      </c>
      <c r="J119" s="166">
        <f t="shared" si="81"/>
        <v>0</v>
      </c>
      <c r="K119" s="166">
        <f t="shared" si="81"/>
        <v>0</v>
      </c>
      <c r="L119" s="166">
        <f>L$48</f>
        <v>5.6679266839583331</v>
      </c>
      <c r="M119" s="166">
        <f>M$48</f>
        <v>5.3403933333333331</v>
      </c>
      <c r="N119" s="166">
        <f>N$48</f>
        <v>5.3403933333333313</v>
      </c>
      <c r="O119" s="166">
        <f t="shared" ref="O119:AR119" si="82">O$48</f>
        <v>0</v>
      </c>
      <c r="P119" s="166">
        <f t="shared" si="82"/>
        <v>5.3403927992940012</v>
      </c>
      <c r="Q119" s="166">
        <f t="shared" si="82"/>
        <v>5.3403933333333349</v>
      </c>
      <c r="R119" s="166">
        <f t="shared" si="82"/>
        <v>0</v>
      </c>
      <c r="S119" s="166">
        <f t="shared" si="82"/>
        <v>5.3403927992939977</v>
      </c>
      <c r="T119" s="166">
        <f t="shared" si="82"/>
        <v>5.3403933333333313</v>
      </c>
      <c r="U119" s="166">
        <f t="shared" si="82"/>
        <v>5.3403933333333313</v>
      </c>
      <c r="V119" s="166">
        <f t="shared" si="82"/>
        <v>0</v>
      </c>
      <c r="W119" s="166">
        <f t="shared" si="82"/>
        <v>5.3403927992940012</v>
      </c>
      <c r="X119" s="166">
        <f t="shared" si="82"/>
        <v>5.3403933333333313</v>
      </c>
      <c r="Y119" s="166">
        <f t="shared" si="82"/>
        <v>5.3403933333333313</v>
      </c>
      <c r="Z119" s="166">
        <f t="shared" si="82"/>
        <v>5.3403933333333384</v>
      </c>
      <c r="AA119" s="166">
        <f t="shared" si="82"/>
        <v>5.3403933333333384</v>
      </c>
      <c r="AB119" s="166">
        <f t="shared" si="82"/>
        <v>5.3403933333333384</v>
      </c>
      <c r="AC119" s="166">
        <f t="shared" si="82"/>
        <v>5.3403933333333384</v>
      </c>
      <c r="AD119" s="166">
        <f t="shared" si="82"/>
        <v>5.3403933333333384</v>
      </c>
      <c r="AE119" s="166">
        <f t="shared" si="82"/>
        <v>5.3403933333333384</v>
      </c>
      <c r="AF119" s="166">
        <f t="shared" si="82"/>
        <v>5.3403933333333384</v>
      </c>
      <c r="AG119" s="166">
        <f t="shared" si="82"/>
        <v>5.3403933333333384</v>
      </c>
      <c r="AH119" s="166">
        <f t="shared" si="82"/>
        <v>5.3403933333333384</v>
      </c>
      <c r="AI119" s="166">
        <f t="shared" si="82"/>
        <v>5.3403933333333384</v>
      </c>
      <c r="AJ119" s="166">
        <f t="shared" si="82"/>
        <v>5.3403933333333384</v>
      </c>
      <c r="AK119" s="166">
        <f t="shared" si="82"/>
        <v>5.3403933333333384</v>
      </c>
      <c r="AL119" s="166">
        <f t="shared" si="82"/>
        <v>5.3403933333333242</v>
      </c>
      <c r="AM119" s="166">
        <f t="shared" si="82"/>
        <v>5.3403933333333384</v>
      </c>
      <c r="AN119" s="166">
        <f t="shared" si="82"/>
        <v>5.3403933333333384</v>
      </c>
      <c r="AO119" s="166">
        <f t="shared" si="82"/>
        <v>5.3403933333333384</v>
      </c>
      <c r="AP119" s="166">
        <f t="shared" si="82"/>
        <v>5.3403933333333384</v>
      </c>
      <c r="AQ119" s="166">
        <f t="shared" si="82"/>
        <v>5.3403933333333384</v>
      </c>
      <c r="AR119" s="166">
        <f t="shared" si="82"/>
        <v>5.3403933333333384</v>
      </c>
      <c r="AS119" s="166"/>
      <c r="AT119" s="166"/>
      <c r="AU119" s="166"/>
      <c r="AV119" s="166"/>
      <c r="AW119" s="166"/>
      <c r="AX119" s="166"/>
      <c r="AY119" s="166"/>
      <c r="AZ119" s="166"/>
      <c r="BA119" s="166"/>
      <c r="BB119" s="166"/>
      <c r="BC119" s="166"/>
      <c r="BD119" s="166"/>
      <c r="BE119" s="166"/>
      <c r="BF119" s="166"/>
      <c r="BG119" s="166"/>
      <c r="BH119" s="166"/>
      <c r="BI119" s="166"/>
      <c r="BJ119" s="166"/>
      <c r="BK119" s="166"/>
      <c r="BL119" s="166"/>
      <c r="BM119" s="166"/>
      <c r="BN119" s="166"/>
      <c r="BO119" s="166"/>
      <c r="BP119" s="166"/>
      <c r="BQ119" s="166"/>
      <c r="BR119" s="166"/>
      <c r="BS119" s="166"/>
      <c r="BT119" s="166"/>
      <c r="BU119" s="166"/>
      <c r="BV119" s="166"/>
      <c r="BW119" s="166"/>
      <c r="BX119" s="166"/>
      <c r="BY119" s="166"/>
      <c r="BZ119" s="166"/>
      <c r="CA119" s="166"/>
      <c r="CB119" s="166"/>
      <c r="CC119" s="166"/>
      <c r="CD119" s="166"/>
      <c r="CE119" s="166"/>
      <c r="CF119" s="166"/>
      <c r="CG119" s="166"/>
      <c r="CH119" s="166"/>
      <c r="CI119" s="166"/>
      <c r="CJ119" s="166"/>
      <c r="CK119" s="166"/>
      <c r="CL119" s="166"/>
      <c r="CM119" s="166"/>
      <c r="CN119" s="166"/>
      <c r="CO119" s="166"/>
      <c r="CP119" s="166"/>
      <c r="CQ119" s="166"/>
      <c r="CR119" s="166"/>
      <c r="CS119" s="166"/>
      <c r="CT119" s="166"/>
      <c r="CU119" s="166"/>
      <c r="CV119" s="166"/>
      <c r="CW119" s="166"/>
      <c r="CX119" s="166"/>
      <c r="CY119" s="166"/>
      <c r="CZ119" s="175"/>
    </row>
    <row r="120" spans="1:104" ht="13.25" hidden="1" customHeight="1" x14ac:dyDescent="0.25">
      <c r="A120" s="170"/>
      <c r="B120" s="1030"/>
      <c r="C120" s="1036"/>
      <c r="D120" s="139" t="s">
        <v>258</v>
      </c>
      <c r="E120" s="159"/>
      <c r="F120" s="121"/>
      <c r="G120" s="121"/>
      <c r="H120" s="121"/>
      <c r="I120" s="121"/>
      <c r="J120" s="121"/>
      <c r="K120" s="121"/>
      <c r="L120" s="121">
        <f t="shared" ref="L120:AR120" si="83">L119*100/$C$6</f>
        <v>9.4465444732638879</v>
      </c>
      <c r="M120" s="121">
        <f t="shared" si="83"/>
        <v>8.900655555555554</v>
      </c>
      <c r="N120" s="121">
        <f t="shared" si="83"/>
        <v>8.9006555555555522</v>
      </c>
      <c r="O120" s="121">
        <f t="shared" si="83"/>
        <v>0</v>
      </c>
      <c r="P120" s="121">
        <f t="shared" si="83"/>
        <v>8.9006546654900021</v>
      </c>
      <c r="Q120" s="121">
        <f t="shared" si="83"/>
        <v>8.9006555555555575</v>
      </c>
      <c r="R120" s="121">
        <f t="shared" si="83"/>
        <v>0</v>
      </c>
      <c r="S120" s="121">
        <f t="shared" si="83"/>
        <v>8.9006546654899967</v>
      </c>
      <c r="T120" s="121">
        <f t="shared" si="83"/>
        <v>8.9006555555555522</v>
      </c>
      <c r="U120" s="121">
        <f t="shared" si="83"/>
        <v>8.9006555555555522</v>
      </c>
      <c r="V120" s="121">
        <f t="shared" si="83"/>
        <v>0</v>
      </c>
      <c r="W120" s="121">
        <f t="shared" si="83"/>
        <v>8.9006546654900021</v>
      </c>
      <c r="X120" s="121">
        <f t="shared" si="83"/>
        <v>8.9006555555555522</v>
      </c>
      <c r="Y120" s="121">
        <f t="shared" si="83"/>
        <v>8.9006555555555522</v>
      </c>
      <c r="Z120" s="121">
        <f t="shared" si="83"/>
        <v>8.9006555555555646</v>
      </c>
      <c r="AA120" s="121">
        <f t="shared" si="83"/>
        <v>8.9006555555555646</v>
      </c>
      <c r="AB120" s="121">
        <f t="shared" si="83"/>
        <v>8.9006555555555646</v>
      </c>
      <c r="AC120" s="121">
        <f t="shared" si="83"/>
        <v>8.9006555555555646</v>
      </c>
      <c r="AD120" s="121">
        <f t="shared" si="83"/>
        <v>8.9006555555555646</v>
      </c>
      <c r="AE120" s="121">
        <f t="shared" si="83"/>
        <v>8.9006555555555646</v>
      </c>
      <c r="AF120" s="121">
        <f t="shared" si="83"/>
        <v>8.9006555555555646</v>
      </c>
      <c r="AG120" s="121">
        <f t="shared" si="83"/>
        <v>8.9006555555555646</v>
      </c>
      <c r="AH120" s="121">
        <f t="shared" si="83"/>
        <v>8.9006555555555646</v>
      </c>
      <c r="AI120" s="121">
        <f t="shared" si="83"/>
        <v>8.9006555555555646</v>
      </c>
      <c r="AJ120" s="121">
        <f t="shared" si="83"/>
        <v>8.9006555555555646</v>
      </c>
      <c r="AK120" s="121">
        <f t="shared" si="83"/>
        <v>8.9006555555555646</v>
      </c>
      <c r="AL120" s="121">
        <f t="shared" si="83"/>
        <v>8.9006555555555416</v>
      </c>
      <c r="AM120" s="121">
        <f t="shared" si="83"/>
        <v>8.9006555555555646</v>
      </c>
      <c r="AN120" s="121">
        <f t="shared" si="83"/>
        <v>8.9006555555555646</v>
      </c>
      <c r="AO120" s="121">
        <f t="shared" si="83"/>
        <v>8.9006555555555646</v>
      </c>
      <c r="AP120" s="121">
        <f t="shared" si="83"/>
        <v>8.9006555555555646</v>
      </c>
      <c r="AQ120" s="121">
        <f t="shared" si="83"/>
        <v>8.9006555555555646</v>
      </c>
      <c r="AR120" s="121">
        <f t="shared" si="83"/>
        <v>8.9006555555555646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/>
      <c r="CZ120" s="160"/>
    </row>
    <row r="121" spans="1:104" ht="14.4" hidden="1" customHeight="1" thickBot="1" x14ac:dyDescent="0.3">
      <c r="A121" s="170"/>
      <c r="B121" s="1030"/>
      <c r="C121" s="1036"/>
      <c r="D121" s="139" t="s">
        <v>263</v>
      </c>
      <c r="E121" s="159">
        <f t="shared" ref="E121:J121" si="84">$N$103</f>
        <v>92</v>
      </c>
      <c r="F121" s="159">
        <f t="shared" si="84"/>
        <v>92</v>
      </c>
      <c r="G121" s="159">
        <f t="shared" si="84"/>
        <v>92</v>
      </c>
      <c r="H121" s="159">
        <f t="shared" si="84"/>
        <v>92</v>
      </c>
      <c r="I121" s="159">
        <f t="shared" si="84"/>
        <v>92</v>
      </c>
      <c r="J121" s="159">
        <f t="shared" si="84"/>
        <v>92</v>
      </c>
      <c r="K121" s="121">
        <f t="shared" ref="K121:W121" si="85">IF((J121-K120)&lt;$N$104,100,(J121-K120))</f>
        <v>92</v>
      </c>
      <c r="L121" s="121">
        <f t="shared" si="85"/>
        <v>82.553455526736116</v>
      </c>
      <c r="M121" s="121">
        <f t="shared" si="85"/>
        <v>73.652799971180556</v>
      </c>
      <c r="N121" s="121">
        <f t="shared" si="85"/>
        <v>100</v>
      </c>
      <c r="O121" s="121">
        <f t="shared" si="85"/>
        <v>100</v>
      </c>
      <c r="P121" s="121">
        <f t="shared" si="85"/>
        <v>91.099345334509991</v>
      </c>
      <c r="Q121" s="121">
        <f t="shared" si="85"/>
        <v>82.198689778954432</v>
      </c>
      <c r="R121" s="121">
        <f t="shared" si="85"/>
        <v>82.198689778954432</v>
      </c>
      <c r="S121" s="121">
        <f t="shared" si="85"/>
        <v>73.298035113464437</v>
      </c>
      <c r="T121" s="121">
        <f t="shared" si="85"/>
        <v>100</v>
      </c>
      <c r="U121" s="121">
        <f t="shared" si="85"/>
        <v>91.099344444444455</v>
      </c>
      <c r="V121" s="121">
        <f t="shared" si="85"/>
        <v>91.099344444444455</v>
      </c>
      <c r="W121" s="121">
        <f t="shared" si="85"/>
        <v>82.198689778954446</v>
      </c>
      <c r="X121" s="121">
        <f t="shared" ref="X121:AR121" si="86">IF((W121-X120)&lt;$N$108,100,(W121-X120))</f>
        <v>73.298034223398901</v>
      </c>
      <c r="Y121" s="121">
        <f t="shared" si="86"/>
        <v>100</v>
      </c>
      <c r="Z121" s="121">
        <f t="shared" si="86"/>
        <v>91.099344444444441</v>
      </c>
      <c r="AA121" s="121">
        <f t="shared" si="86"/>
        <v>82.198688888888881</v>
      </c>
      <c r="AB121" s="121">
        <f t="shared" si="86"/>
        <v>73.298033333333322</v>
      </c>
      <c r="AC121" s="121">
        <f t="shared" si="86"/>
        <v>100</v>
      </c>
      <c r="AD121" s="121">
        <f t="shared" si="86"/>
        <v>91.099344444444441</v>
      </c>
      <c r="AE121" s="121">
        <f t="shared" si="86"/>
        <v>82.198688888888881</v>
      </c>
      <c r="AF121" s="121">
        <f t="shared" si="86"/>
        <v>73.298033333333322</v>
      </c>
      <c r="AG121" s="121">
        <f t="shared" si="86"/>
        <v>100</v>
      </c>
      <c r="AH121" s="121">
        <f t="shared" si="86"/>
        <v>91.099344444444441</v>
      </c>
      <c r="AI121" s="121">
        <f t="shared" si="86"/>
        <v>82.198688888888881</v>
      </c>
      <c r="AJ121" s="121">
        <f t="shared" si="86"/>
        <v>73.298033333333322</v>
      </c>
      <c r="AK121" s="121">
        <f t="shared" si="86"/>
        <v>100</v>
      </c>
      <c r="AL121" s="121">
        <f t="shared" si="86"/>
        <v>91.099344444444455</v>
      </c>
      <c r="AM121" s="121">
        <f t="shared" si="86"/>
        <v>82.198688888888896</v>
      </c>
      <c r="AN121" s="121">
        <f t="shared" si="86"/>
        <v>73.298033333333336</v>
      </c>
      <c r="AO121" s="121">
        <f t="shared" si="86"/>
        <v>100</v>
      </c>
      <c r="AP121" s="121">
        <f t="shared" si="86"/>
        <v>91.099344444444441</v>
      </c>
      <c r="AQ121" s="121">
        <f t="shared" si="86"/>
        <v>82.198688888888881</v>
      </c>
      <c r="AR121" s="121">
        <f t="shared" si="86"/>
        <v>73.298033333333322</v>
      </c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21"/>
      <c r="CU121" s="121"/>
      <c r="CV121" s="121"/>
      <c r="CW121" s="121"/>
      <c r="CX121" s="121"/>
      <c r="CY121" s="121">
        <f>CX121-CY120</f>
        <v>0</v>
      </c>
      <c r="CZ121" s="160"/>
    </row>
    <row r="122" spans="1:104" ht="14.4" hidden="1" customHeight="1" thickBot="1" x14ac:dyDescent="0.3">
      <c r="A122" s="170"/>
      <c r="B122" s="1031"/>
      <c r="C122" s="1037"/>
      <c r="D122" s="143" t="s">
        <v>242</v>
      </c>
      <c r="E122" s="155"/>
      <c r="F122" s="145"/>
      <c r="G122" s="145"/>
      <c r="H122" s="145"/>
      <c r="I122" s="145"/>
      <c r="J122" s="145"/>
      <c r="K122" s="145"/>
      <c r="L122" s="145">
        <f t="shared" ref="L122:AR122" si="87">IF((L121=100),(L121-K121)/100*$C$6+$E$103,0)</f>
        <v>0</v>
      </c>
      <c r="M122" s="145">
        <f t="shared" si="87"/>
        <v>0</v>
      </c>
      <c r="N122" s="145">
        <f t="shared" si="87"/>
        <v>21.808320017291667</v>
      </c>
      <c r="O122" s="145">
        <f t="shared" si="87"/>
        <v>6</v>
      </c>
      <c r="P122" s="145">
        <f t="shared" si="87"/>
        <v>0</v>
      </c>
      <c r="Q122" s="145">
        <f t="shared" si="87"/>
        <v>0</v>
      </c>
      <c r="R122" s="145">
        <f t="shared" si="87"/>
        <v>0</v>
      </c>
      <c r="S122" s="145">
        <f t="shared" si="87"/>
        <v>0</v>
      </c>
      <c r="T122" s="145">
        <f t="shared" si="87"/>
        <v>22.021178931921337</v>
      </c>
      <c r="U122" s="145">
        <f t="shared" si="87"/>
        <v>0</v>
      </c>
      <c r="V122" s="145">
        <f t="shared" si="87"/>
        <v>0</v>
      </c>
      <c r="W122" s="145">
        <f t="shared" si="87"/>
        <v>0</v>
      </c>
      <c r="X122" s="145">
        <f t="shared" si="87"/>
        <v>0</v>
      </c>
      <c r="Y122" s="145">
        <f t="shared" si="87"/>
        <v>22.02117946596066</v>
      </c>
      <c r="Z122" s="145">
        <f t="shared" si="87"/>
        <v>0</v>
      </c>
      <c r="AA122" s="145">
        <f t="shared" si="87"/>
        <v>0</v>
      </c>
      <c r="AB122" s="145">
        <f t="shared" si="87"/>
        <v>0</v>
      </c>
      <c r="AC122" s="145">
        <f t="shared" si="87"/>
        <v>22.021180000000005</v>
      </c>
      <c r="AD122" s="145">
        <f t="shared" si="87"/>
        <v>0</v>
      </c>
      <c r="AE122" s="145">
        <f t="shared" si="87"/>
        <v>0</v>
      </c>
      <c r="AF122" s="145">
        <f t="shared" si="87"/>
        <v>0</v>
      </c>
      <c r="AG122" s="145">
        <f t="shared" si="87"/>
        <v>22.021180000000005</v>
      </c>
      <c r="AH122" s="145">
        <f t="shared" si="87"/>
        <v>0</v>
      </c>
      <c r="AI122" s="145">
        <f t="shared" si="87"/>
        <v>0</v>
      </c>
      <c r="AJ122" s="145">
        <f t="shared" si="87"/>
        <v>0</v>
      </c>
      <c r="AK122" s="145">
        <f t="shared" si="87"/>
        <v>22.021180000000005</v>
      </c>
      <c r="AL122" s="145">
        <f t="shared" si="87"/>
        <v>0</v>
      </c>
      <c r="AM122" s="145">
        <f t="shared" si="87"/>
        <v>0</v>
      </c>
      <c r="AN122" s="145">
        <f t="shared" si="87"/>
        <v>0</v>
      </c>
      <c r="AO122" s="145">
        <f t="shared" si="87"/>
        <v>22.021180000000001</v>
      </c>
      <c r="AP122" s="145">
        <f t="shared" si="87"/>
        <v>0</v>
      </c>
      <c r="AQ122" s="145">
        <f t="shared" si="87"/>
        <v>0</v>
      </c>
      <c r="AR122" s="145">
        <f t="shared" si="87"/>
        <v>0</v>
      </c>
      <c r="AS122" s="145"/>
      <c r="AT122" s="145"/>
      <c r="AU122" s="145"/>
      <c r="AV122" s="145"/>
      <c r="AW122" s="145"/>
      <c r="AX122" s="145"/>
      <c r="AY122" s="145"/>
      <c r="AZ122" s="145"/>
      <c r="BA122" s="145"/>
      <c r="BB122" s="145"/>
      <c r="BC122" s="145"/>
      <c r="BD122" s="145"/>
      <c r="BE122" s="145"/>
      <c r="BF122" s="145"/>
      <c r="BG122" s="145"/>
      <c r="BH122" s="145"/>
      <c r="BI122" s="145"/>
      <c r="BJ122" s="145"/>
      <c r="BK122" s="145"/>
      <c r="BL122" s="145"/>
      <c r="BM122" s="145"/>
      <c r="BN122" s="145"/>
      <c r="BO122" s="145"/>
      <c r="BP122" s="145"/>
      <c r="BQ122" s="145"/>
      <c r="BR122" s="145"/>
      <c r="BS122" s="145"/>
      <c r="BT122" s="145"/>
      <c r="BU122" s="145"/>
      <c r="BV122" s="145"/>
      <c r="BW122" s="145"/>
      <c r="BX122" s="145"/>
      <c r="BY122" s="145"/>
      <c r="BZ122" s="145"/>
      <c r="CA122" s="145"/>
      <c r="CB122" s="145"/>
      <c r="CC122" s="145"/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/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64"/>
    </row>
    <row r="123" spans="1:104" ht="13.75" hidden="1" customHeight="1" thickBot="1" x14ac:dyDescent="0.3">
      <c r="A123" s="170"/>
      <c r="B123" s="171"/>
      <c r="C123" s="171"/>
      <c r="D123" s="131" t="s">
        <v>237</v>
      </c>
      <c r="E123" s="418">
        <v>0</v>
      </c>
      <c r="F123" s="61">
        <v>3.472222222222222E-3</v>
      </c>
      <c r="G123" s="61">
        <v>3.4723222222222219E-3</v>
      </c>
      <c r="H123" s="61">
        <v>4.8611111111111112E-3</v>
      </c>
      <c r="I123" s="61">
        <v>4.8612111111111115E-3</v>
      </c>
      <c r="J123" s="61">
        <v>8.3333333333333329E-2</v>
      </c>
      <c r="K123" s="61">
        <v>8.3333433333333332E-2</v>
      </c>
      <c r="L123" s="61">
        <v>1</v>
      </c>
      <c r="M123" s="61">
        <v>2</v>
      </c>
      <c r="N123" s="61">
        <v>3</v>
      </c>
      <c r="O123" s="61">
        <v>3</v>
      </c>
      <c r="P123" s="61">
        <v>4</v>
      </c>
      <c r="Q123" s="61">
        <v>5</v>
      </c>
      <c r="R123" s="61">
        <v>5</v>
      </c>
      <c r="S123" s="61">
        <v>6</v>
      </c>
      <c r="T123" s="61">
        <v>7</v>
      </c>
      <c r="U123" s="61">
        <v>8</v>
      </c>
      <c r="V123" s="61">
        <v>8</v>
      </c>
      <c r="W123" s="61">
        <v>9</v>
      </c>
      <c r="X123" s="61">
        <v>10</v>
      </c>
      <c r="Y123" s="61">
        <v>11</v>
      </c>
      <c r="Z123" s="61">
        <v>12</v>
      </c>
      <c r="AA123" s="61">
        <v>13</v>
      </c>
      <c r="AB123" s="61">
        <v>14</v>
      </c>
      <c r="AC123" s="61">
        <v>15</v>
      </c>
      <c r="AD123" s="61">
        <v>16</v>
      </c>
      <c r="AE123" s="61">
        <v>17</v>
      </c>
      <c r="AF123" s="61">
        <v>18</v>
      </c>
      <c r="AG123" s="61">
        <v>19</v>
      </c>
      <c r="AH123" s="61">
        <v>20</v>
      </c>
      <c r="AI123" s="61">
        <v>21</v>
      </c>
      <c r="AJ123" s="61">
        <v>22</v>
      </c>
      <c r="AK123" s="61">
        <v>23</v>
      </c>
      <c r="AL123" s="61">
        <v>24</v>
      </c>
      <c r="AM123" s="61">
        <v>25</v>
      </c>
      <c r="AN123" s="61">
        <v>26</v>
      </c>
      <c r="AO123" s="61">
        <v>27</v>
      </c>
      <c r="AP123" s="61">
        <v>28</v>
      </c>
      <c r="AQ123" s="61">
        <v>29</v>
      </c>
      <c r="AR123" s="61">
        <v>30</v>
      </c>
      <c r="AS123" s="61">
        <v>31</v>
      </c>
      <c r="AT123" s="61">
        <v>32</v>
      </c>
      <c r="AU123" s="61">
        <v>33</v>
      </c>
      <c r="AV123" s="61">
        <v>34</v>
      </c>
      <c r="AW123" s="61">
        <v>35</v>
      </c>
      <c r="AX123" s="61">
        <v>36</v>
      </c>
      <c r="AY123" s="61">
        <v>37</v>
      </c>
      <c r="AZ123" s="61">
        <v>38</v>
      </c>
      <c r="BA123" s="61">
        <v>39</v>
      </c>
      <c r="BB123" s="61">
        <v>40</v>
      </c>
      <c r="BC123" s="61">
        <v>41</v>
      </c>
      <c r="BD123" s="61">
        <v>42</v>
      </c>
      <c r="BE123" s="61">
        <v>43</v>
      </c>
      <c r="BF123" s="61">
        <v>44</v>
      </c>
      <c r="BG123" s="61">
        <v>45</v>
      </c>
      <c r="BH123" s="61">
        <v>46</v>
      </c>
      <c r="BI123" s="61">
        <v>47</v>
      </c>
      <c r="BJ123" s="61">
        <v>48</v>
      </c>
      <c r="BK123" s="61">
        <v>49</v>
      </c>
      <c r="BL123" s="61">
        <v>50</v>
      </c>
      <c r="BM123" s="61">
        <v>51</v>
      </c>
      <c r="BN123" s="61">
        <v>52</v>
      </c>
      <c r="BO123" s="61">
        <v>53</v>
      </c>
      <c r="BP123" s="61">
        <v>54</v>
      </c>
      <c r="BQ123" s="61">
        <v>55</v>
      </c>
      <c r="BR123" s="61">
        <v>56</v>
      </c>
      <c r="BS123" s="61">
        <v>57</v>
      </c>
      <c r="BT123" s="61">
        <v>58</v>
      </c>
      <c r="BU123" s="61">
        <v>59</v>
      </c>
      <c r="BV123" s="61">
        <v>60</v>
      </c>
      <c r="BW123" s="61">
        <v>61</v>
      </c>
      <c r="BX123" s="61">
        <v>62</v>
      </c>
      <c r="BY123" s="61">
        <v>63</v>
      </c>
      <c r="BZ123" s="61">
        <v>64</v>
      </c>
      <c r="CA123" s="61">
        <v>65</v>
      </c>
      <c r="CB123" s="61">
        <v>66</v>
      </c>
      <c r="CC123" s="61">
        <v>67</v>
      </c>
      <c r="CD123" s="61">
        <v>68</v>
      </c>
      <c r="CE123" s="61">
        <v>69</v>
      </c>
      <c r="CF123" s="61">
        <v>70</v>
      </c>
      <c r="CG123" s="61">
        <v>71</v>
      </c>
      <c r="CH123" s="61">
        <v>72</v>
      </c>
      <c r="CI123" s="61">
        <v>73</v>
      </c>
      <c r="CJ123" s="61">
        <v>74</v>
      </c>
      <c r="CK123" s="61">
        <v>75</v>
      </c>
      <c r="CL123" s="61">
        <v>76</v>
      </c>
      <c r="CM123" s="61">
        <v>77</v>
      </c>
      <c r="CN123" s="61">
        <v>78</v>
      </c>
      <c r="CO123" s="61">
        <v>79</v>
      </c>
      <c r="CP123" s="61">
        <v>80</v>
      </c>
      <c r="CQ123" s="61">
        <v>81</v>
      </c>
      <c r="CR123" s="61">
        <v>82</v>
      </c>
      <c r="CS123" s="61">
        <v>83</v>
      </c>
      <c r="CT123" s="61">
        <v>84</v>
      </c>
      <c r="CU123" s="61">
        <v>85</v>
      </c>
      <c r="CV123" s="61">
        <v>86</v>
      </c>
      <c r="CW123" s="61">
        <v>87</v>
      </c>
      <c r="CX123" s="61">
        <v>88</v>
      </c>
      <c r="CY123" s="61">
        <v>89</v>
      </c>
      <c r="CZ123" s="173">
        <v>90</v>
      </c>
    </row>
    <row r="124" spans="1:104" ht="13.25" hidden="1" customHeight="1" x14ac:dyDescent="0.25">
      <c r="A124" s="170"/>
      <c r="B124" s="1017" t="s">
        <v>236</v>
      </c>
      <c r="C124" s="1045" t="s">
        <v>268</v>
      </c>
      <c r="D124" s="136" t="s">
        <v>225</v>
      </c>
      <c r="E124" s="174">
        <f t="shared" ref="E124:K124" si="88">E90</f>
        <v>0</v>
      </c>
      <c r="F124" s="166">
        <f t="shared" si="88"/>
        <v>0</v>
      </c>
      <c r="G124" s="166">
        <f t="shared" si="88"/>
        <v>0</v>
      </c>
      <c r="H124" s="166">
        <f t="shared" si="88"/>
        <v>0</v>
      </c>
      <c r="I124" s="166">
        <f t="shared" si="88"/>
        <v>0</v>
      </c>
      <c r="J124" s="166">
        <f t="shared" si="88"/>
        <v>0</v>
      </c>
      <c r="K124" s="166">
        <f t="shared" si="88"/>
        <v>0</v>
      </c>
      <c r="L124" s="166">
        <f>L$51</f>
        <v>5.3922951333333335</v>
      </c>
      <c r="M124" s="166">
        <f>M$51</f>
        <v>5.3589618000000003</v>
      </c>
      <c r="N124" s="166">
        <f>N$51</f>
        <v>5.3589617999999994</v>
      </c>
      <c r="O124" s="166">
        <f t="shared" ref="O124:BZ124" si="89">O$51</f>
        <v>0</v>
      </c>
      <c r="P124" s="166">
        <f t="shared" si="89"/>
        <v>5.3589612641038222</v>
      </c>
      <c r="Q124" s="166">
        <f t="shared" si="89"/>
        <v>5.3589617999999994</v>
      </c>
      <c r="R124" s="166">
        <f t="shared" si="89"/>
        <v>0</v>
      </c>
      <c r="S124" s="166">
        <f t="shared" si="89"/>
        <v>5.3589612641038187</v>
      </c>
      <c r="T124" s="166">
        <f t="shared" si="89"/>
        <v>5.358961800000003</v>
      </c>
      <c r="U124" s="166">
        <f t="shared" si="89"/>
        <v>5.358961800000003</v>
      </c>
      <c r="V124" s="166">
        <f t="shared" si="89"/>
        <v>5.3589617721172544E-7</v>
      </c>
      <c r="W124" s="166">
        <f t="shared" si="89"/>
        <v>5.3589612641038258</v>
      </c>
      <c r="X124" s="166">
        <f t="shared" si="89"/>
        <v>5.358961800000003</v>
      </c>
      <c r="Y124" s="166">
        <f t="shared" si="89"/>
        <v>5.3416818000000035</v>
      </c>
      <c r="Z124" s="166">
        <f t="shared" si="89"/>
        <v>5.3416818000000035</v>
      </c>
      <c r="AA124" s="166">
        <f t="shared" si="89"/>
        <v>5.3416818000000035</v>
      </c>
      <c r="AB124" s="166">
        <f t="shared" si="89"/>
        <v>5.3416818000000035</v>
      </c>
      <c r="AC124" s="166">
        <f t="shared" si="89"/>
        <v>5.3416818000000035</v>
      </c>
      <c r="AD124" s="166">
        <f t="shared" si="89"/>
        <v>5.3416818000000035</v>
      </c>
      <c r="AE124" s="166">
        <f t="shared" si="89"/>
        <v>5.3416818000000035</v>
      </c>
      <c r="AF124" s="166">
        <f t="shared" si="89"/>
        <v>5.3416818000000035</v>
      </c>
      <c r="AG124" s="166">
        <f t="shared" si="89"/>
        <v>5.3416818000000035</v>
      </c>
      <c r="AH124" s="166">
        <f t="shared" si="89"/>
        <v>5.3416818000000035</v>
      </c>
      <c r="AI124" s="166">
        <f t="shared" si="89"/>
        <v>5.3416818000000035</v>
      </c>
      <c r="AJ124" s="166">
        <f t="shared" si="89"/>
        <v>5.3416818000000035</v>
      </c>
      <c r="AK124" s="166">
        <f t="shared" si="89"/>
        <v>5.3416818000000035</v>
      </c>
      <c r="AL124" s="166">
        <f t="shared" si="89"/>
        <v>5.3416817999999893</v>
      </c>
      <c r="AM124" s="166">
        <f t="shared" si="89"/>
        <v>5.3416818000000035</v>
      </c>
      <c r="AN124" s="166">
        <f t="shared" si="89"/>
        <v>5.3416818000000035</v>
      </c>
      <c r="AO124" s="166">
        <f t="shared" si="89"/>
        <v>5.3416818000000035</v>
      </c>
      <c r="AP124" s="166">
        <f t="shared" si="89"/>
        <v>5.3416818000000035</v>
      </c>
      <c r="AQ124" s="166">
        <f t="shared" si="89"/>
        <v>5.3416818000000035</v>
      </c>
      <c r="AR124" s="166">
        <f t="shared" si="89"/>
        <v>5.3416818000000035</v>
      </c>
      <c r="AS124" s="166">
        <f t="shared" si="89"/>
        <v>5.3416818000000035</v>
      </c>
      <c r="AT124" s="166">
        <f t="shared" si="89"/>
        <v>5.3416818000000035</v>
      </c>
      <c r="AU124" s="166">
        <f t="shared" si="89"/>
        <v>5.3416818000000035</v>
      </c>
      <c r="AV124" s="166">
        <f t="shared" si="89"/>
        <v>5.3416818000000035</v>
      </c>
      <c r="AW124" s="166">
        <f t="shared" si="89"/>
        <v>5.3416818000000035</v>
      </c>
      <c r="AX124" s="166">
        <f t="shared" si="89"/>
        <v>5.3416818000000035</v>
      </c>
      <c r="AY124" s="166">
        <f t="shared" si="89"/>
        <v>5.3416818000000035</v>
      </c>
      <c r="AZ124" s="166">
        <f t="shared" si="89"/>
        <v>5.3416818000000035</v>
      </c>
      <c r="BA124" s="166">
        <f t="shared" si="89"/>
        <v>5.3416818000000035</v>
      </c>
      <c r="BB124" s="166">
        <f t="shared" si="89"/>
        <v>5.3416818000000035</v>
      </c>
      <c r="BC124" s="166">
        <f t="shared" si="89"/>
        <v>5.3416818000000035</v>
      </c>
      <c r="BD124" s="166">
        <f t="shared" si="89"/>
        <v>5.3416818000000035</v>
      </c>
      <c r="BE124" s="166">
        <f t="shared" si="89"/>
        <v>5.3416818000000035</v>
      </c>
      <c r="BF124" s="166">
        <f t="shared" si="89"/>
        <v>5.3416818000000035</v>
      </c>
      <c r="BG124" s="166">
        <f t="shared" si="89"/>
        <v>5.3416818000000035</v>
      </c>
      <c r="BH124" s="166">
        <f t="shared" si="89"/>
        <v>5.3416818000000035</v>
      </c>
      <c r="BI124" s="166">
        <f t="shared" si="89"/>
        <v>5.3416818000000035</v>
      </c>
      <c r="BJ124" s="166">
        <f t="shared" si="89"/>
        <v>5.3416818000000035</v>
      </c>
      <c r="BK124" s="166">
        <f t="shared" si="89"/>
        <v>5.3416818000000035</v>
      </c>
      <c r="BL124" s="166">
        <f t="shared" si="89"/>
        <v>5.3416818000000035</v>
      </c>
      <c r="BM124" s="166">
        <f t="shared" si="89"/>
        <v>5.3416818000000035</v>
      </c>
      <c r="BN124" s="166">
        <f t="shared" si="89"/>
        <v>5.3416818000000035</v>
      </c>
      <c r="BO124" s="166">
        <f t="shared" si="89"/>
        <v>5.3416818000000035</v>
      </c>
      <c r="BP124" s="166">
        <f t="shared" si="89"/>
        <v>5.3416818000000035</v>
      </c>
      <c r="BQ124" s="166">
        <f t="shared" si="89"/>
        <v>5.3416818000000035</v>
      </c>
      <c r="BR124" s="166">
        <f t="shared" si="89"/>
        <v>5.3416818000000035</v>
      </c>
      <c r="BS124" s="166">
        <f t="shared" si="89"/>
        <v>5.3416818000000035</v>
      </c>
      <c r="BT124" s="166">
        <f t="shared" si="89"/>
        <v>5.3416818000000035</v>
      </c>
      <c r="BU124" s="166">
        <f t="shared" si="89"/>
        <v>5.3416818000000035</v>
      </c>
      <c r="BV124" s="166">
        <f t="shared" si="89"/>
        <v>5.3416818000000035</v>
      </c>
      <c r="BW124" s="166">
        <f t="shared" si="89"/>
        <v>5.3416818000000035</v>
      </c>
      <c r="BX124" s="166">
        <f t="shared" si="89"/>
        <v>5.3416818000000035</v>
      </c>
      <c r="BY124" s="166">
        <f t="shared" si="89"/>
        <v>5.3416818000000035</v>
      </c>
      <c r="BZ124" s="166">
        <f t="shared" si="89"/>
        <v>5.3416818000000035</v>
      </c>
      <c r="CA124" s="166">
        <f t="shared" ref="CA124:CZ124" si="90">CA$51</f>
        <v>5.3416818000000035</v>
      </c>
      <c r="CB124" s="166">
        <f t="shared" si="90"/>
        <v>5.3416818000000035</v>
      </c>
      <c r="CC124" s="166">
        <f t="shared" si="90"/>
        <v>5.3416818000000035</v>
      </c>
      <c r="CD124" s="166">
        <f t="shared" si="90"/>
        <v>5.3416818000000035</v>
      </c>
      <c r="CE124" s="166">
        <f t="shared" si="90"/>
        <v>5.3416818000000035</v>
      </c>
      <c r="CF124" s="166">
        <f t="shared" si="90"/>
        <v>5.3416818000000035</v>
      </c>
      <c r="CG124" s="166">
        <f t="shared" si="90"/>
        <v>5.3416818000000035</v>
      </c>
      <c r="CH124" s="166">
        <f t="shared" si="90"/>
        <v>5.3416818000000035</v>
      </c>
      <c r="CI124" s="166">
        <f t="shared" si="90"/>
        <v>5.3416818000000035</v>
      </c>
      <c r="CJ124" s="166">
        <f t="shared" si="90"/>
        <v>5.3416818000000035</v>
      </c>
      <c r="CK124" s="166">
        <f t="shared" si="90"/>
        <v>5.3416818000000035</v>
      </c>
      <c r="CL124" s="166">
        <f t="shared" si="90"/>
        <v>5.3416818000000035</v>
      </c>
      <c r="CM124" s="166">
        <f t="shared" si="90"/>
        <v>5.3416818000000035</v>
      </c>
      <c r="CN124" s="166">
        <f t="shared" si="90"/>
        <v>5.3416818000000035</v>
      </c>
      <c r="CO124" s="166">
        <f t="shared" si="90"/>
        <v>5.3416818000000035</v>
      </c>
      <c r="CP124" s="166">
        <f t="shared" si="90"/>
        <v>5.3416818000000035</v>
      </c>
      <c r="CQ124" s="166">
        <f t="shared" si="90"/>
        <v>5.3416818000000035</v>
      </c>
      <c r="CR124" s="166">
        <f t="shared" si="90"/>
        <v>5.3416818000000035</v>
      </c>
      <c r="CS124" s="166">
        <f t="shared" si="90"/>
        <v>5.3416818000000035</v>
      </c>
      <c r="CT124" s="166">
        <f t="shared" si="90"/>
        <v>5.3416818000000035</v>
      </c>
      <c r="CU124" s="166">
        <f t="shared" si="90"/>
        <v>5.3416818000000035</v>
      </c>
      <c r="CV124" s="166">
        <f t="shared" si="90"/>
        <v>5.3416818000000035</v>
      </c>
      <c r="CW124" s="166">
        <f t="shared" si="90"/>
        <v>5.3416818000000035</v>
      </c>
      <c r="CX124" s="166">
        <f t="shared" si="90"/>
        <v>5.3416818000000035</v>
      </c>
      <c r="CY124" s="166">
        <f t="shared" si="90"/>
        <v>5.3416818000000035</v>
      </c>
      <c r="CZ124" s="175">
        <f t="shared" si="90"/>
        <v>5.3416818000000035</v>
      </c>
    </row>
    <row r="125" spans="1:104" ht="13.25" hidden="1" customHeight="1" x14ac:dyDescent="0.25">
      <c r="A125" s="170"/>
      <c r="B125" s="1018"/>
      <c r="C125" s="1046"/>
      <c r="D125" s="139" t="s">
        <v>258</v>
      </c>
      <c r="E125" s="159"/>
      <c r="F125" s="121"/>
      <c r="G125" s="121"/>
      <c r="H125" s="121"/>
      <c r="I125" s="121"/>
      <c r="J125" s="121"/>
      <c r="K125" s="121"/>
      <c r="L125" s="121">
        <f t="shared" ref="L125:BW125" si="91">L124*100/$C$5</f>
        <v>8.9871585555555562</v>
      </c>
      <c r="M125" s="121">
        <f t="shared" si="91"/>
        <v>8.9316030000000008</v>
      </c>
      <c r="N125" s="121">
        <f t="shared" si="91"/>
        <v>8.9316029999999991</v>
      </c>
      <c r="O125" s="121">
        <f t="shared" si="91"/>
        <v>0</v>
      </c>
      <c r="P125" s="121">
        <f t="shared" si="91"/>
        <v>8.9316021068397031</v>
      </c>
      <c r="Q125" s="121">
        <f t="shared" si="91"/>
        <v>8.9316029999999991</v>
      </c>
      <c r="R125" s="121">
        <f t="shared" si="91"/>
        <v>0</v>
      </c>
      <c r="S125" s="121">
        <f t="shared" si="91"/>
        <v>8.9316021068396978</v>
      </c>
      <c r="T125" s="121">
        <f t="shared" si="91"/>
        <v>8.9316030000000044</v>
      </c>
      <c r="U125" s="121">
        <f t="shared" si="91"/>
        <v>8.9316030000000044</v>
      </c>
      <c r="V125" s="121">
        <f t="shared" si="91"/>
        <v>8.9316029535287578E-7</v>
      </c>
      <c r="W125" s="121">
        <f t="shared" si="91"/>
        <v>8.9316021068397085</v>
      </c>
      <c r="X125" s="121">
        <f t="shared" si="91"/>
        <v>8.9316030000000044</v>
      </c>
      <c r="Y125" s="121">
        <f t="shared" si="91"/>
        <v>8.9028030000000058</v>
      </c>
      <c r="Z125" s="121">
        <f t="shared" si="91"/>
        <v>8.9028030000000058</v>
      </c>
      <c r="AA125" s="121">
        <f t="shared" si="91"/>
        <v>8.9028030000000058</v>
      </c>
      <c r="AB125" s="121">
        <f t="shared" si="91"/>
        <v>8.9028030000000058</v>
      </c>
      <c r="AC125" s="121">
        <f t="shared" si="91"/>
        <v>8.9028030000000058</v>
      </c>
      <c r="AD125" s="121">
        <f t="shared" si="91"/>
        <v>8.9028030000000058</v>
      </c>
      <c r="AE125" s="121">
        <f t="shared" si="91"/>
        <v>8.9028030000000058</v>
      </c>
      <c r="AF125" s="121">
        <f t="shared" si="91"/>
        <v>8.9028030000000058</v>
      </c>
      <c r="AG125" s="121">
        <f t="shared" si="91"/>
        <v>8.9028030000000058</v>
      </c>
      <c r="AH125" s="121">
        <f t="shared" si="91"/>
        <v>8.9028030000000058</v>
      </c>
      <c r="AI125" s="121">
        <f t="shared" si="91"/>
        <v>8.9028030000000058</v>
      </c>
      <c r="AJ125" s="121">
        <f t="shared" si="91"/>
        <v>8.9028030000000058</v>
      </c>
      <c r="AK125" s="121">
        <f t="shared" si="91"/>
        <v>8.9028030000000058</v>
      </c>
      <c r="AL125" s="121">
        <f t="shared" si="91"/>
        <v>8.9028029999999827</v>
      </c>
      <c r="AM125" s="121">
        <f t="shared" si="91"/>
        <v>8.9028030000000058</v>
      </c>
      <c r="AN125" s="121">
        <f t="shared" si="91"/>
        <v>8.9028030000000058</v>
      </c>
      <c r="AO125" s="121">
        <f t="shared" si="91"/>
        <v>8.9028030000000058</v>
      </c>
      <c r="AP125" s="121">
        <f t="shared" si="91"/>
        <v>8.9028030000000058</v>
      </c>
      <c r="AQ125" s="121">
        <f t="shared" si="91"/>
        <v>8.9028030000000058</v>
      </c>
      <c r="AR125" s="121">
        <f t="shared" si="91"/>
        <v>8.9028030000000058</v>
      </c>
      <c r="AS125" s="121">
        <f t="shared" si="91"/>
        <v>8.9028030000000058</v>
      </c>
      <c r="AT125" s="121">
        <f t="shared" si="91"/>
        <v>8.9028030000000058</v>
      </c>
      <c r="AU125" s="121">
        <f t="shared" si="91"/>
        <v>8.9028030000000058</v>
      </c>
      <c r="AV125" s="121">
        <f t="shared" si="91"/>
        <v>8.9028030000000058</v>
      </c>
      <c r="AW125" s="121">
        <f t="shared" si="91"/>
        <v>8.9028030000000058</v>
      </c>
      <c r="AX125" s="121">
        <f t="shared" si="91"/>
        <v>8.9028030000000058</v>
      </c>
      <c r="AY125" s="121">
        <f t="shared" si="91"/>
        <v>8.9028030000000058</v>
      </c>
      <c r="AZ125" s="121">
        <f t="shared" si="91"/>
        <v>8.9028030000000058</v>
      </c>
      <c r="BA125" s="121">
        <f t="shared" si="91"/>
        <v>8.9028030000000058</v>
      </c>
      <c r="BB125" s="121">
        <f t="shared" si="91"/>
        <v>8.9028030000000058</v>
      </c>
      <c r="BC125" s="121">
        <f t="shared" si="91"/>
        <v>8.9028030000000058</v>
      </c>
      <c r="BD125" s="121">
        <f t="shared" si="91"/>
        <v>8.9028030000000058</v>
      </c>
      <c r="BE125" s="121">
        <f t="shared" si="91"/>
        <v>8.9028030000000058</v>
      </c>
      <c r="BF125" s="121">
        <f t="shared" si="91"/>
        <v>8.9028030000000058</v>
      </c>
      <c r="BG125" s="121">
        <f t="shared" si="91"/>
        <v>8.9028030000000058</v>
      </c>
      <c r="BH125" s="121">
        <f t="shared" si="91"/>
        <v>8.9028030000000058</v>
      </c>
      <c r="BI125" s="121">
        <f t="shared" si="91"/>
        <v>8.9028030000000058</v>
      </c>
      <c r="BJ125" s="121">
        <f t="shared" si="91"/>
        <v>8.9028030000000058</v>
      </c>
      <c r="BK125" s="121">
        <f t="shared" si="91"/>
        <v>8.9028030000000058</v>
      </c>
      <c r="BL125" s="121">
        <f t="shared" si="91"/>
        <v>8.9028030000000058</v>
      </c>
      <c r="BM125" s="121">
        <f t="shared" si="91"/>
        <v>8.9028030000000058</v>
      </c>
      <c r="BN125" s="121">
        <f t="shared" si="91"/>
        <v>8.9028030000000058</v>
      </c>
      <c r="BO125" s="121">
        <f t="shared" si="91"/>
        <v>8.9028030000000058</v>
      </c>
      <c r="BP125" s="121">
        <f t="shared" si="91"/>
        <v>8.9028030000000058</v>
      </c>
      <c r="BQ125" s="121">
        <f t="shared" si="91"/>
        <v>8.9028030000000058</v>
      </c>
      <c r="BR125" s="121">
        <f t="shared" si="91"/>
        <v>8.9028030000000058</v>
      </c>
      <c r="BS125" s="121">
        <f t="shared" si="91"/>
        <v>8.9028030000000058</v>
      </c>
      <c r="BT125" s="121">
        <f t="shared" si="91"/>
        <v>8.9028030000000058</v>
      </c>
      <c r="BU125" s="121">
        <f t="shared" si="91"/>
        <v>8.9028030000000058</v>
      </c>
      <c r="BV125" s="121">
        <f t="shared" si="91"/>
        <v>8.9028030000000058</v>
      </c>
      <c r="BW125" s="121">
        <f t="shared" si="91"/>
        <v>8.9028030000000058</v>
      </c>
      <c r="BX125" s="121">
        <f t="shared" ref="BX125:CZ125" si="92">BX124*100/$C$5</f>
        <v>8.9028030000000058</v>
      </c>
      <c r="BY125" s="121">
        <f t="shared" si="92"/>
        <v>8.9028030000000058</v>
      </c>
      <c r="BZ125" s="121">
        <f t="shared" si="92"/>
        <v>8.9028030000000058</v>
      </c>
      <c r="CA125" s="121">
        <f t="shared" si="92"/>
        <v>8.9028030000000058</v>
      </c>
      <c r="CB125" s="121">
        <f t="shared" si="92"/>
        <v>8.9028030000000058</v>
      </c>
      <c r="CC125" s="121">
        <f t="shared" si="92"/>
        <v>8.9028030000000058</v>
      </c>
      <c r="CD125" s="121">
        <f t="shared" si="92"/>
        <v>8.9028030000000058</v>
      </c>
      <c r="CE125" s="121">
        <f t="shared" si="92"/>
        <v>8.9028030000000058</v>
      </c>
      <c r="CF125" s="121">
        <f t="shared" si="92"/>
        <v>8.9028030000000058</v>
      </c>
      <c r="CG125" s="121">
        <f t="shared" si="92"/>
        <v>8.9028030000000058</v>
      </c>
      <c r="CH125" s="121">
        <f t="shared" si="92"/>
        <v>8.9028030000000058</v>
      </c>
      <c r="CI125" s="121">
        <f t="shared" si="92"/>
        <v>8.9028030000000058</v>
      </c>
      <c r="CJ125" s="121">
        <f t="shared" si="92"/>
        <v>8.9028030000000058</v>
      </c>
      <c r="CK125" s="121">
        <f t="shared" si="92"/>
        <v>8.9028030000000058</v>
      </c>
      <c r="CL125" s="121">
        <f t="shared" si="92"/>
        <v>8.9028030000000058</v>
      </c>
      <c r="CM125" s="121">
        <f t="shared" si="92"/>
        <v>8.9028030000000058</v>
      </c>
      <c r="CN125" s="121">
        <f t="shared" si="92"/>
        <v>8.9028030000000058</v>
      </c>
      <c r="CO125" s="121">
        <f t="shared" si="92"/>
        <v>8.9028030000000058</v>
      </c>
      <c r="CP125" s="121">
        <f t="shared" si="92"/>
        <v>8.9028030000000058</v>
      </c>
      <c r="CQ125" s="121">
        <f t="shared" si="92"/>
        <v>8.9028030000000058</v>
      </c>
      <c r="CR125" s="121">
        <f t="shared" si="92"/>
        <v>8.9028030000000058</v>
      </c>
      <c r="CS125" s="121">
        <f t="shared" si="92"/>
        <v>8.9028030000000058</v>
      </c>
      <c r="CT125" s="121">
        <f t="shared" si="92"/>
        <v>8.9028030000000058</v>
      </c>
      <c r="CU125" s="121">
        <f t="shared" si="92"/>
        <v>8.9028030000000058</v>
      </c>
      <c r="CV125" s="121">
        <f t="shared" si="92"/>
        <v>8.9028030000000058</v>
      </c>
      <c r="CW125" s="121">
        <f t="shared" si="92"/>
        <v>8.9028030000000058</v>
      </c>
      <c r="CX125" s="121">
        <f t="shared" si="92"/>
        <v>8.9028030000000058</v>
      </c>
      <c r="CY125" s="121">
        <f t="shared" si="92"/>
        <v>8.9028030000000058</v>
      </c>
      <c r="CZ125" s="160">
        <f t="shared" si="92"/>
        <v>8.9028030000000058</v>
      </c>
    </row>
    <row r="126" spans="1:104" ht="14.4" hidden="1" customHeight="1" thickBot="1" x14ac:dyDescent="0.3">
      <c r="A126" s="170"/>
      <c r="B126" s="1018"/>
      <c r="C126" s="1046"/>
      <c r="D126" s="139" t="s">
        <v>263</v>
      </c>
      <c r="E126" s="159">
        <v>90</v>
      </c>
      <c r="F126" s="159">
        <v>90</v>
      </c>
      <c r="G126" s="159">
        <v>90</v>
      </c>
      <c r="H126" s="159">
        <v>90</v>
      </c>
      <c r="I126" s="159">
        <v>90</v>
      </c>
      <c r="J126" s="159">
        <v>90</v>
      </c>
      <c r="K126" s="159">
        <v>90</v>
      </c>
      <c r="L126" s="121">
        <f t="shared" ref="L126:BW126" si="93">IF((K126-L125)&lt;$N$104,100,(K126-L125))</f>
        <v>81.012841444444447</v>
      </c>
      <c r="M126" s="121">
        <f t="shared" si="93"/>
        <v>72.081238444444452</v>
      </c>
      <c r="N126" s="121">
        <f t="shared" si="93"/>
        <v>100</v>
      </c>
      <c r="O126" s="121">
        <f t="shared" si="93"/>
        <v>100</v>
      </c>
      <c r="P126" s="121">
        <f t="shared" si="93"/>
        <v>91.068397893160295</v>
      </c>
      <c r="Q126" s="121">
        <f t="shared" si="93"/>
        <v>82.1367948931603</v>
      </c>
      <c r="R126" s="121">
        <f t="shared" si="93"/>
        <v>82.1367948931603</v>
      </c>
      <c r="S126" s="121">
        <f t="shared" si="93"/>
        <v>73.205192786320595</v>
      </c>
      <c r="T126" s="121">
        <f t="shared" si="93"/>
        <v>100</v>
      </c>
      <c r="U126" s="121">
        <f t="shared" si="93"/>
        <v>91.06839699999999</v>
      </c>
      <c r="V126" s="121">
        <f t="shared" si="93"/>
        <v>91.0683961068397</v>
      </c>
      <c r="W126" s="121">
        <f t="shared" si="93"/>
        <v>82.136793999999995</v>
      </c>
      <c r="X126" s="121">
        <f t="shared" si="93"/>
        <v>73.205190999999985</v>
      </c>
      <c r="Y126" s="121">
        <f t="shared" si="93"/>
        <v>100</v>
      </c>
      <c r="Z126" s="121">
        <f t="shared" si="93"/>
        <v>91.097196999999994</v>
      </c>
      <c r="AA126" s="121">
        <f t="shared" si="93"/>
        <v>82.194393999999988</v>
      </c>
      <c r="AB126" s="121">
        <f t="shared" si="93"/>
        <v>73.291590999999983</v>
      </c>
      <c r="AC126" s="121">
        <f t="shared" si="93"/>
        <v>100</v>
      </c>
      <c r="AD126" s="121">
        <f t="shared" si="93"/>
        <v>91.097196999999994</v>
      </c>
      <c r="AE126" s="121">
        <f t="shared" si="93"/>
        <v>82.194393999999988</v>
      </c>
      <c r="AF126" s="121">
        <f t="shared" si="93"/>
        <v>73.291590999999983</v>
      </c>
      <c r="AG126" s="121">
        <f t="shared" si="93"/>
        <v>100</v>
      </c>
      <c r="AH126" s="121">
        <f t="shared" si="93"/>
        <v>91.097196999999994</v>
      </c>
      <c r="AI126" s="121">
        <f t="shared" si="93"/>
        <v>82.194393999999988</v>
      </c>
      <c r="AJ126" s="121">
        <f t="shared" si="93"/>
        <v>73.291590999999983</v>
      </c>
      <c r="AK126" s="121">
        <f t="shared" si="93"/>
        <v>100</v>
      </c>
      <c r="AL126" s="121">
        <f t="shared" si="93"/>
        <v>91.097197000000023</v>
      </c>
      <c r="AM126" s="121">
        <f t="shared" si="93"/>
        <v>82.194394000000017</v>
      </c>
      <c r="AN126" s="121">
        <f t="shared" si="93"/>
        <v>73.291591000000011</v>
      </c>
      <c r="AO126" s="121">
        <f t="shared" si="93"/>
        <v>100</v>
      </c>
      <c r="AP126" s="121">
        <f t="shared" si="93"/>
        <v>91.097196999999994</v>
      </c>
      <c r="AQ126" s="121">
        <f t="shared" si="93"/>
        <v>82.194393999999988</v>
      </c>
      <c r="AR126" s="121">
        <f t="shared" si="93"/>
        <v>73.291590999999983</v>
      </c>
      <c r="AS126" s="121">
        <f t="shared" si="93"/>
        <v>100</v>
      </c>
      <c r="AT126" s="121">
        <f t="shared" si="93"/>
        <v>91.097196999999994</v>
      </c>
      <c r="AU126" s="121">
        <f t="shared" si="93"/>
        <v>82.194393999999988</v>
      </c>
      <c r="AV126" s="121">
        <f t="shared" si="93"/>
        <v>73.291590999999983</v>
      </c>
      <c r="AW126" s="121">
        <f t="shared" si="93"/>
        <v>100</v>
      </c>
      <c r="AX126" s="121">
        <f t="shared" si="93"/>
        <v>91.097196999999994</v>
      </c>
      <c r="AY126" s="121">
        <f t="shared" si="93"/>
        <v>82.194393999999988</v>
      </c>
      <c r="AZ126" s="121">
        <f t="shared" si="93"/>
        <v>73.291590999999983</v>
      </c>
      <c r="BA126" s="121">
        <f t="shared" si="93"/>
        <v>100</v>
      </c>
      <c r="BB126" s="121">
        <f t="shared" si="93"/>
        <v>91.097196999999994</v>
      </c>
      <c r="BC126" s="121">
        <f t="shared" si="93"/>
        <v>82.194393999999988</v>
      </c>
      <c r="BD126" s="121">
        <f t="shared" si="93"/>
        <v>73.291590999999983</v>
      </c>
      <c r="BE126" s="121">
        <f t="shared" si="93"/>
        <v>100</v>
      </c>
      <c r="BF126" s="121">
        <f t="shared" si="93"/>
        <v>91.097196999999994</v>
      </c>
      <c r="BG126" s="121">
        <f t="shared" si="93"/>
        <v>82.194393999999988</v>
      </c>
      <c r="BH126" s="121">
        <f t="shared" si="93"/>
        <v>73.291590999999983</v>
      </c>
      <c r="BI126" s="121">
        <f t="shared" si="93"/>
        <v>100</v>
      </c>
      <c r="BJ126" s="121">
        <f t="shared" si="93"/>
        <v>91.097196999999994</v>
      </c>
      <c r="BK126" s="121">
        <f t="shared" si="93"/>
        <v>82.194393999999988</v>
      </c>
      <c r="BL126" s="121">
        <f t="shared" si="93"/>
        <v>73.291590999999983</v>
      </c>
      <c r="BM126" s="121">
        <f t="shared" si="93"/>
        <v>100</v>
      </c>
      <c r="BN126" s="121">
        <f t="shared" si="93"/>
        <v>91.097196999999994</v>
      </c>
      <c r="BO126" s="121">
        <f t="shared" si="93"/>
        <v>82.194393999999988</v>
      </c>
      <c r="BP126" s="121">
        <f t="shared" si="93"/>
        <v>73.291590999999983</v>
      </c>
      <c r="BQ126" s="121">
        <f t="shared" si="93"/>
        <v>100</v>
      </c>
      <c r="BR126" s="121">
        <f t="shared" si="93"/>
        <v>91.097196999999994</v>
      </c>
      <c r="BS126" s="121">
        <f t="shared" si="93"/>
        <v>82.194393999999988</v>
      </c>
      <c r="BT126" s="121">
        <f t="shared" si="93"/>
        <v>73.291590999999983</v>
      </c>
      <c r="BU126" s="121">
        <f t="shared" si="93"/>
        <v>100</v>
      </c>
      <c r="BV126" s="121">
        <f t="shared" si="93"/>
        <v>91.097196999999994</v>
      </c>
      <c r="BW126" s="121">
        <f t="shared" si="93"/>
        <v>82.194393999999988</v>
      </c>
      <c r="BX126" s="121">
        <f t="shared" ref="BX126:CZ126" si="94">IF((BW126-BX125)&lt;$N$104,100,(BW126-BX125))</f>
        <v>73.291590999999983</v>
      </c>
      <c r="BY126" s="121">
        <f t="shared" si="94"/>
        <v>100</v>
      </c>
      <c r="BZ126" s="121">
        <f t="shared" si="94"/>
        <v>91.097196999999994</v>
      </c>
      <c r="CA126" s="121">
        <f t="shared" si="94"/>
        <v>82.194393999999988</v>
      </c>
      <c r="CB126" s="121">
        <f t="shared" si="94"/>
        <v>73.291590999999983</v>
      </c>
      <c r="CC126" s="121">
        <f t="shared" si="94"/>
        <v>100</v>
      </c>
      <c r="CD126" s="121">
        <f t="shared" si="94"/>
        <v>91.097196999999994</v>
      </c>
      <c r="CE126" s="121">
        <f t="shared" si="94"/>
        <v>82.194393999999988</v>
      </c>
      <c r="CF126" s="121">
        <f t="shared" si="94"/>
        <v>73.291590999999983</v>
      </c>
      <c r="CG126" s="121">
        <f t="shared" si="94"/>
        <v>100</v>
      </c>
      <c r="CH126" s="121">
        <f t="shared" si="94"/>
        <v>91.097196999999994</v>
      </c>
      <c r="CI126" s="121">
        <f t="shared" si="94"/>
        <v>82.194393999999988</v>
      </c>
      <c r="CJ126" s="121">
        <f t="shared" si="94"/>
        <v>73.291590999999983</v>
      </c>
      <c r="CK126" s="121">
        <f t="shared" si="94"/>
        <v>100</v>
      </c>
      <c r="CL126" s="121">
        <f t="shared" si="94"/>
        <v>91.097196999999994</v>
      </c>
      <c r="CM126" s="121">
        <f t="shared" si="94"/>
        <v>82.194393999999988</v>
      </c>
      <c r="CN126" s="121">
        <f t="shared" si="94"/>
        <v>73.291590999999983</v>
      </c>
      <c r="CO126" s="121">
        <f t="shared" si="94"/>
        <v>100</v>
      </c>
      <c r="CP126" s="121">
        <f t="shared" si="94"/>
        <v>91.097196999999994</v>
      </c>
      <c r="CQ126" s="121">
        <f t="shared" si="94"/>
        <v>82.194393999999988</v>
      </c>
      <c r="CR126" s="121">
        <f t="shared" si="94"/>
        <v>73.291590999999983</v>
      </c>
      <c r="CS126" s="121">
        <f t="shared" si="94"/>
        <v>100</v>
      </c>
      <c r="CT126" s="121">
        <f t="shared" si="94"/>
        <v>91.097196999999994</v>
      </c>
      <c r="CU126" s="121">
        <f t="shared" si="94"/>
        <v>82.194393999999988</v>
      </c>
      <c r="CV126" s="121">
        <f t="shared" si="94"/>
        <v>73.291590999999983</v>
      </c>
      <c r="CW126" s="121">
        <f t="shared" si="94"/>
        <v>100</v>
      </c>
      <c r="CX126" s="121">
        <f t="shared" si="94"/>
        <v>91.097196999999994</v>
      </c>
      <c r="CY126" s="121">
        <f t="shared" si="94"/>
        <v>82.194393999999988</v>
      </c>
      <c r="CZ126" s="160">
        <f t="shared" si="94"/>
        <v>73.291590999999983</v>
      </c>
    </row>
    <row r="127" spans="1:104" ht="14.4" hidden="1" customHeight="1" thickBot="1" x14ac:dyDescent="0.3">
      <c r="A127" s="170"/>
      <c r="B127" s="1018"/>
      <c r="C127" s="1046"/>
      <c r="D127" s="143" t="s">
        <v>242</v>
      </c>
      <c r="E127" s="155"/>
      <c r="F127" s="145"/>
      <c r="G127" s="145"/>
      <c r="H127" s="145"/>
      <c r="I127" s="145"/>
      <c r="J127" s="145"/>
      <c r="K127" s="145"/>
      <c r="L127" s="145">
        <f t="shared" ref="L127:BW127" si="95">IF((L126=100),(L126-K126)/100*$C$5+$E$107,0)</f>
        <v>0</v>
      </c>
      <c r="M127" s="145">
        <f t="shared" si="95"/>
        <v>0</v>
      </c>
      <c r="N127" s="145">
        <f t="shared" si="95"/>
        <v>22.75125693333333</v>
      </c>
      <c r="O127" s="145">
        <f t="shared" si="95"/>
        <v>6</v>
      </c>
      <c r="P127" s="145">
        <f t="shared" si="95"/>
        <v>0</v>
      </c>
      <c r="Q127" s="145">
        <f t="shared" si="95"/>
        <v>0</v>
      </c>
      <c r="R127" s="145">
        <f t="shared" si="95"/>
        <v>0</v>
      </c>
      <c r="S127" s="145">
        <f t="shared" si="95"/>
        <v>0</v>
      </c>
      <c r="T127" s="145">
        <f t="shared" si="95"/>
        <v>22.076884328207644</v>
      </c>
      <c r="U127" s="145">
        <f t="shared" si="95"/>
        <v>0</v>
      </c>
      <c r="V127" s="145">
        <f t="shared" si="95"/>
        <v>0</v>
      </c>
      <c r="W127" s="145">
        <f t="shared" si="95"/>
        <v>0</v>
      </c>
      <c r="X127" s="145">
        <f t="shared" si="95"/>
        <v>0</v>
      </c>
      <c r="Y127" s="145">
        <f t="shared" si="95"/>
        <v>22.076885400000009</v>
      </c>
      <c r="Z127" s="145">
        <f t="shared" si="95"/>
        <v>0</v>
      </c>
      <c r="AA127" s="145">
        <f t="shared" si="95"/>
        <v>0</v>
      </c>
      <c r="AB127" s="145">
        <f t="shared" si="95"/>
        <v>0</v>
      </c>
      <c r="AC127" s="145">
        <f t="shared" si="95"/>
        <v>22.02504540000001</v>
      </c>
      <c r="AD127" s="145">
        <f t="shared" si="95"/>
        <v>0</v>
      </c>
      <c r="AE127" s="145">
        <f t="shared" si="95"/>
        <v>0</v>
      </c>
      <c r="AF127" s="145">
        <f t="shared" si="95"/>
        <v>0</v>
      </c>
      <c r="AG127" s="145">
        <f t="shared" si="95"/>
        <v>22.02504540000001</v>
      </c>
      <c r="AH127" s="145">
        <f t="shared" si="95"/>
        <v>0</v>
      </c>
      <c r="AI127" s="145">
        <f t="shared" si="95"/>
        <v>0</v>
      </c>
      <c r="AJ127" s="145">
        <f t="shared" si="95"/>
        <v>0</v>
      </c>
      <c r="AK127" s="145">
        <f t="shared" si="95"/>
        <v>22.02504540000001</v>
      </c>
      <c r="AL127" s="145">
        <f t="shared" si="95"/>
        <v>0</v>
      </c>
      <c r="AM127" s="145">
        <f t="shared" si="95"/>
        <v>0</v>
      </c>
      <c r="AN127" s="145">
        <f t="shared" si="95"/>
        <v>0</v>
      </c>
      <c r="AO127" s="145">
        <f t="shared" si="95"/>
        <v>22.025045399999993</v>
      </c>
      <c r="AP127" s="145">
        <f t="shared" si="95"/>
        <v>0</v>
      </c>
      <c r="AQ127" s="145">
        <f t="shared" si="95"/>
        <v>0</v>
      </c>
      <c r="AR127" s="145">
        <f t="shared" si="95"/>
        <v>0</v>
      </c>
      <c r="AS127" s="145">
        <f t="shared" si="95"/>
        <v>22.02504540000001</v>
      </c>
      <c r="AT127" s="145">
        <f t="shared" si="95"/>
        <v>0</v>
      </c>
      <c r="AU127" s="145">
        <f t="shared" si="95"/>
        <v>0</v>
      </c>
      <c r="AV127" s="145">
        <f t="shared" si="95"/>
        <v>0</v>
      </c>
      <c r="AW127" s="145">
        <f t="shared" si="95"/>
        <v>22.02504540000001</v>
      </c>
      <c r="AX127" s="145">
        <f t="shared" si="95"/>
        <v>0</v>
      </c>
      <c r="AY127" s="145">
        <f t="shared" si="95"/>
        <v>0</v>
      </c>
      <c r="AZ127" s="145">
        <f t="shared" si="95"/>
        <v>0</v>
      </c>
      <c r="BA127" s="145">
        <f t="shared" si="95"/>
        <v>22.02504540000001</v>
      </c>
      <c r="BB127" s="145">
        <f t="shared" si="95"/>
        <v>0</v>
      </c>
      <c r="BC127" s="145">
        <f t="shared" si="95"/>
        <v>0</v>
      </c>
      <c r="BD127" s="145">
        <f t="shared" si="95"/>
        <v>0</v>
      </c>
      <c r="BE127" s="145">
        <f t="shared" si="95"/>
        <v>22.02504540000001</v>
      </c>
      <c r="BF127" s="145">
        <f t="shared" si="95"/>
        <v>0</v>
      </c>
      <c r="BG127" s="145">
        <f t="shared" si="95"/>
        <v>0</v>
      </c>
      <c r="BH127" s="145">
        <f t="shared" si="95"/>
        <v>0</v>
      </c>
      <c r="BI127" s="145">
        <f t="shared" si="95"/>
        <v>22.02504540000001</v>
      </c>
      <c r="BJ127" s="145">
        <f t="shared" si="95"/>
        <v>0</v>
      </c>
      <c r="BK127" s="145">
        <f t="shared" si="95"/>
        <v>0</v>
      </c>
      <c r="BL127" s="145">
        <f t="shared" si="95"/>
        <v>0</v>
      </c>
      <c r="BM127" s="145">
        <f t="shared" si="95"/>
        <v>22.02504540000001</v>
      </c>
      <c r="BN127" s="145">
        <f t="shared" si="95"/>
        <v>0</v>
      </c>
      <c r="BO127" s="145">
        <f t="shared" si="95"/>
        <v>0</v>
      </c>
      <c r="BP127" s="145">
        <f t="shared" si="95"/>
        <v>0</v>
      </c>
      <c r="BQ127" s="145">
        <f t="shared" si="95"/>
        <v>22.02504540000001</v>
      </c>
      <c r="BR127" s="145">
        <f t="shared" si="95"/>
        <v>0</v>
      </c>
      <c r="BS127" s="145">
        <f t="shared" si="95"/>
        <v>0</v>
      </c>
      <c r="BT127" s="145">
        <f t="shared" si="95"/>
        <v>0</v>
      </c>
      <c r="BU127" s="145">
        <f t="shared" si="95"/>
        <v>22.02504540000001</v>
      </c>
      <c r="BV127" s="145">
        <f t="shared" si="95"/>
        <v>0</v>
      </c>
      <c r="BW127" s="145">
        <f t="shared" si="95"/>
        <v>0</v>
      </c>
      <c r="BX127" s="145">
        <f t="shared" ref="BX127:CZ127" si="96">IF((BX126=100),(BX126-BW126)/100*$C$5+$E$107,0)</f>
        <v>0</v>
      </c>
      <c r="BY127" s="145">
        <f t="shared" si="96"/>
        <v>22.02504540000001</v>
      </c>
      <c r="BZ127" s="145">
        <f t="shared" si="96"/>
        <v>0</v>
      </c>
      <c r="CA127" s="145">
        <f t="shared" si="96"/>
        <v>0</v>
      </c>
      <c r="CB127" s="145">
        <f t="shared" si="96"/>
        <v>0</v>
      </c>
      <c r="CC127" s="145">
        <f t="shared" si="96"/>
        <v>22.02504540000001</v>
      </c>
      <c r="CD127" s="145">
        <f t="shared" si="96"/>
        <v>0</v>
      </c>
      <c r="CE127" s="145">
        <f t="shared" si="96"/>
        <v>0</v>
      </c>
      <c r="CF127" s="145">
        <f t="shared" si="96"/>
        <v>0</v>
      </c>
      <c r="CG127" s="145">
        <f t="shared" si="96"/>
        <v>22.02504540000001</v>
      </c>
      <c r="CH127" s="145">
        <f t="shared" si="96"/>
        <v>0</v>
      </c>
      <c r="CI127" s="145">
        <f t="shared" si="96"/>
        <v>0</v>
      </c>
      <c r="CJ127" s="145">
        <f t="shared" si="96"/>
        <v>0</v>
      </c>
      <c r="CK127" s="145">
        <f t="shared" si="96"/>
        <v>22.02504540000001</v>
      </c>
      <c r="CL127" s="145">
        <f t="shared" si="96"/>
        <v>0</v>
      </c>
      <c r="CM127" s="145">
        <f t="shared" si="96"/>
        <v>0</v>
      </c>
      <c r="CN127" s="145">
        <f t="shared" si="96"/>
        <v>0</v>
      </c>
      <c r="CO127" s="145">
        <f t="shared" si="96"/>
        <v>22.02504540000001</v>
      </c>
      <c r="CP127" s="145">
        <f t="shared" si="96"/>
        <v>0</v>
      </c>
      <c r="CQ127" s="145">
        <f t="shared" si="96"/>
        <v>0</v>
      </c>
      <c r="CR127" s="145">
        <f t="shared" si="96"/>
        <v>0</v>
      </c>
      <c r="CS127" s="145">
        <f t="shared" si="96"/>
        <v>22.02504540000001</v>
      </c>
      <c r="CT127" s="145">
        <f t="shared" si="96"/>
        <v>0</v>
      </c>
      <c r="CU127" s="145">
        <f t="shared" si="96"/>
        <v>0</v>
      </c>
      <c r="CV127" s="145">
        <f t="shared" si="96"/>
        <v>0</v>
      </c>
      <c r="CW127" s="145">
        <f t="shared" si="96"/>
        <v>22.02504540000001</v>
      </c>
      <c r="CX127" s="145">
        <f t="shared" si="96"/>
        <v>0</v>
      </c>
      <c r="CY127" s="145">
        <f t="shared" si="96"/>
        <v>0</v>
      </c>
      <c r="CZ127" s="164">
        <f t="shared" si="96"/>
        <v>0</v>
      </c>
    </row>
    <row r="128" spans="1:104" ht="13.25" hidden="1" customHeight="1" x14ac:dyDescent="0.25">
      <c r="A128" s="170"/>
      <c r="B128" s="1017" t="s">
        <v>236</v>
      </c>
      <c r="C128" s="1035" t="s">
        <v>268</v>
      </c>
      <c r="D128" s="136" t="s">
        <v>225</v>
      </c>
      <c r="E128" s="174">
        <f>E94</f>
        <v>0</v>
      </c>
      <c r="F128" s="166">
        <f t="shared" ref="F128:K128" si="97">F94</f>
        <v>0</v>
      </c>
      <c r="G128" s="166">
        <f t="shared" si="97"/>
        <v>0</v>
      </c>
      <c r="H128" s="166">
        <f t="shared" si="97"/>
        <v>0</v>
      </c>
      <c r="I128" s="166">
        <f t="shared" si="97"/>
        <v>0</v>
      </c>
      <c r="J128" s="166">
        <f t="shared" si="97"/>
        <v>0</v>
      </c>
      <c r="K128" s="166">
        <f t="shared" si="97"/>
        <v>0</v>
      </c>
      <c r="L128" s="166">
        <f>L$54</f>
        <v>5.3922951333333335</v>
      </c>
      <c r="M128" s="166">
        <f>M$54</f>
        <v>5.3589618000000003</v>
      </c>
      <c r="N128" s="166">
        <f t="shared" ref="N128:BY128" si="98">N$54</f>
        <v>5.3589617999999994</v>
      </c>
      <c r="O128" s="166">
        <f t="shared" si="98"/>
        <v>0</v>
      </c>
      <c r="P128" s="166">
        <f t="shared" si="98"/>
        <v>5.3589612641038222</v>
      </c>
      <c r="Q128" s="166">
        <f t="shared" si="98"/>
        <v>5.3589617999999994</v>
      </c>
      <c r="R128" s="166">
        <f t="shared" si="98"/>
        <v>0</v>
      </c>
      <c r="S128" s="166">
        <f t="shared" si="98"/>
        <v>5.3589612641038187</v>
      </c>
      <c r="T128" s="166">
        <f t="shared" si="98"/>
        <v>5.358961800000003</v>
      </c>
      <c r="U128" s="166">
        <f t="shared" si="98"/>
        <v>5.358961800000003</v>
      </c>
      <c r="V128" s="166">
        <f t="shared" si="98"/>
        <v>5.3589617721172544E-7</v>
      </c>
      <c r="W128" s="166">
        <f t="shared" si="98"/>
        <v>5.3589612641038258</v>
      </c>
      <c r="X128" s="166">
        <f t="shared" si="98"/>
        <v>5.358961800000003</v>
      </c>
      <c r="Y128" s="166">
        <f t="shared" si="98"/>
        <v>5.3416818000000035</v>
      </c>
      <c r="Z128" s="166">
        <f t="shared" si="98"/>
        <v>5.3416818000000035</v>
      </c>
      <c r="AA128" s="166">
        <f t="shared" si="98"/>
        <v>5.3416818000000035</v>
      </c>
      <c r="AB128" s="166">
        <f t="shared" si="98"/>
        <v>5.3416818000000035</v>
      </c>
      <c r="AC128" s="166">
        <f t="shared" si="98"/>
        <v>5.3416818000000035</v>
      </c>
      <c r="AD128" s="166">
        <f t="shared" si="98"/>
        <v>5.3416818000000035</v>
      </c>
      <c r="AE128" s="166">
        <f t="shared" si="98"/>
        <v>5.3416818000000035</v>
      </c>
      <c r="AF128" s="166">
        <f t="shared" si="98"/>
        <v>5.3416818000000035</v>
      </c>
      <c r="AG128" s="166">
        <f t="shared" si="98"/>
        <v>5.3416818000000035</v>
      </c>
      <c r="AH128" s="166">
        <f t="shared" si="98"/>
        <v>5.3416818000000035</v>
      </c>
      <c r="AI128" s="166">
        <f t="shared" si="98"/>
        <v>5.3416818000000035</v>
      </c>
      <c r="AJ128" s="166">
        <f t="shared" si="98"/>
        <v>5.3416818000000035</v>
      </c>
      <c r="AK128" s="166">
        <f t="shared" si="98"/>
        <v>5.3416818000000035</v>
      </c>
      <c r="AL128" s="166">
        <f t="shared" si="98"/>
        <v>5.3416817999999893</v>
      </c>
      <c r="AM128" s="166">
        <f t="shared" si="98"/>
        <v>5.3416818000000035</v>
      </c>
      <c r="AN128" s="166">
        <f t="shared" si="98"/>
        <v>5.3416818000000035</v>
      </c>
      <c r="AO128" s="166">
        <f t="shared" si="98"/>
        <v>5.3416818000000035</v>
      </c>
      <c r="AP128" s="166">
        <f t="shared" si="98"/>
        <v>5.3416818000000035</v>
      </c>
      <c r="AQ128" s="166">
        <f t="shared" si="98"/>
        <v>5.3416818000000035</v>
      </c>
      <c r="AR128" s="166">
        <f t="shared" si="98"/>
        <v>5.3416818000000035</v>
      </c>
      <c r="AS128" s="166">
        <f t="shared" si="98"/>
        <v>5.3416818000000035</v>
      </c>
      <c r="AT128" s="166">
        <f t="shared" si="98"/>
        <v>5.3416818000000035</v>
      </c>
      <c r="AU128" s="166">
        <f t="shared" si="98"/>
        <v>5.3416818000000035</v>
      </c>
      <c r="AV128" s="166">
        <f t="shared" si="98"/>
        <v>5.3416818000000035</v>
      </c>
      <c r="AW128" s="166">
        <f t="shared" si="98"/>
        <v>5.3416818000000035</v>
      </c>
      <c r="AX128" s="166">
        <f t="shared" si="98"/>
        <v>5.3416818000000035</v>
      </c>
      <c r="AY128" s="166">
        <f t="shared" si="98"/>
        <v>5.3416818000000035</v>
      </c>
      <c r="AZ128" s="166">
        <f t="shared" si="98"/>
        <v>5.3416818000000035</v>
      </c>
      <c r="BA128" s="166">
        <f t="shared" si="98"/>
        <v>5.3416818000000035</v>
      </c>
      <c r="BB128" s="166">
        <f t="shared" si="98"/>
        <v>5.3416818000000035</v>
      </c>
      <c r="BC128" s="166">
        <f t="shared" si="98"/>
        <v>5.3416818000000035</v>
      </c>
      <c r="BD128" s="166">
        <f t="shared" si="98"/>
        <v>5.3416818000000035</v>
      </c>
      <c r="BE128" s="166">
        <f t="shared" si="98"/>
        <v>5.3416818000000035</v>
      </c>
      <c r="BF128" s="166">
        <f t="shared" si="98"/>
        <v>5.3416818000000035</v>
      </c>
      <c r="BG128" s="166">
        <f t="shared" si="98"/>
        <v>5.3416818000000035</v>
      </c>
      <c r="BH128" s="166">
        <f t="shared" si="98"/>
        <v>5.3416818000000035</v>
      </c>
      <c r="BI128" s="166">
        <f t="shared" si="98"/>
        <v>5.3416818000000035</v>
      </c>
      <c r="BJ128" s="166">
        <f t="shared" si="98"/>
        <v>5.3416818000000035</v>
      </c>
      <c r="BK128" s="166">
        <f t="shared" si="98"/>
        <v>5.3416818000000035</v>
      </c>
      <c r="BL128" s="166">
        <f t="shared" si="98"/>
        <v>5.3416818000000035</v>
      </c>
      <c r="BM128" s="166">
        <f t="shared" si="98"/>
        <v>5.3416818000000035</v>
      </c>
      <c r="BN128" s="166">
        <f t="shared" si="98"/>
        <v>5.3416818000000035</v>
      </c>
      <c r="BO128" s="166">
        <f t="shared" si="98"/>
        <v>5.3416818000000035</v>
      </c>
      <c r="BP128" s="166">
        <f t="shared" si="98"/>
        <v>5.3416818000000035</v>
      </c>
      <c r="BQ128" s="166">
        <f t="shared" si="98"/>
        <v>5.3416818000000035</v>
      </c>
      <c r="BR128" s="166">
        <f t="shared" si="98"/>
        <v>5.3416818000000035</v>
      </c>
      <c r="BS128" s="166">
        <f t="shared" si="98"/>
        <v>5.3416818000000035</v>
      </c>
      <c r="BT128" s="166">
        <f t="shared" si="98"/>
        <v>5.3416818000000035</v>
      </c>
      <c r="BU128" s="166">
        <f t="shared" si="98"/>
        <v>5.3416818000000035</v>
      </c>
      <c r="BV128" s="166">
        <f t="shared" si="98"/>
        <v>5.3416818000000035</v>
      </c>
      <c r="BW128" s="166">
        <f t="shared" si="98"/>
        <v>5.3416818000000035</v>
      </c>
      <c r="BX128" s="166">
        <f t="shared" si="98"/>
        <v>5.3416818000000035</v>
      </c>
      <c r="BY128" s="166">
        <f t="shared" si="98"/>
        <v>5.3416818000000035</v>
      </c>
      <c r="BZ128" s="166">
        <f t="shared" ref="BZ128:CZ128" si="99">BZ$54</f>
        <v>5.3416818000000035</v>
      </c>
      <c r="CA128" s="166">
        <f t="shared" si="99"/>
        <v>5.3416818000000035</v>
      </c>
      <c r="CB128" s="166">
        <f t="shared" si="99"/>
        <v>5.3416818000000035</v>
      </c>
      <c r="CC128" s="166">
        <f t="shared" si="99"/>
        <v>5.3416818000000035</v>
      </c>
      <c r="CD128" s="166">
        <f t="shared" si="99"/>
        <v>5.3416818000000035</v>
      </c>
      <c r="CE128" s="166">
        <f t="shared" si="99"/>
        <v>5.3416818000000035</v>
      </c>
      <c r="CF128" s="166">
        <f t="shared" si="99"/>
        <v>5.3416818000000035</v>
      </c>
      <c r="CG128" s="166">
        <f t="shared" si="99"/>
        <v>5.3416818000000035</v>
      </c>
      <c r="CH128" s="166">
        <f t="shared" si="99"/>
        <v>5.3416818000000035</v>
      </c>
      <c r="CI128" s="166">
        <f t="shared" si="99"/>
        <v>5.3416818000000035</v>
      </c>
      <c r="CJ128" s="166">
        <f t="shared" si="99"/>
        <v>5.3416818000000035</v>
      </c>
      <c r="CK128" s="166">
        <f t="shared" si="99"/>
        <v>5.3416818000000035</v>
      </c>
      <c r="CL128" s="166">
        <f t="shared" si="99"/>
        <v>5.3416818000000035</v>
      </c>
      <c r="CM128" s="166">
        <f t="shared" si="99"/>
        <v>5.3416818000000035</v>
      </c>
      <c r="CN128" s="166">
        <f t="shared" si="99"/>
        <v>5.3416818000000035</v>
      </c>
      <c r="CO128" s="166">
        <f t="shared" si="99"/>
        <v>5.3416818000000035</v>
      </c>
      <c r="CP128" s="166">
        <f t="shared" si="99"/>
        <v>5.3416818000000035</v>
      </c>
      <c r="CQ128" s="166">
        <f t="shared" si="99"/>
        <v>5.3416818000000035</v>
      </c>
      <c r="CR128" s="166">
        <f t="shared" si="99"/>
        <v>5.3416818000000035</v>
      </c>
      <c r="CS128" s="166">
        <f t="shared" si="99"/>
        <v>5.3416818000000035</v>
      </c>
      <c r="CT128" s="166">
        <f t="shared" si="99"/>
        <v>5.3416818000000035</v>
      </c>
      <c r="CU128" s="166">
        <f t="shared" si="99"/>
        <v>5.3416818000000035</v>
      </c>
      <c r="CV128" s="166">
        <f t="shared" si="99"/>
        <v>5.3416818000000035</v>
      </c>
      <c r="CW128" s="166">
        <f t="shared" si="99"/>
        <v>5.3416818000000035</v>
      </c>
      <c r="CX128" s="166">
        <f t="shared" si="99"/>
        <v>5.3416818000000035</v>
      </c>
      <c r="CY128" s="166">
        <f t="shared" si="99"/>
        <v>5.3416818000000035</v>
      </c>
      <c r="CZ128" s="175">
        <f t="shared" si="99"/>
        <v>5.3416818000000035</v>
      </c>
    </row>
    <row r="129" spans="1:104" ht="13.25" hidden="1" customHeight="1" x14ac:dyDescent="0.25">
      <c r="A129" s="170"/>
      <c r="B129" s="1018"/>
      <c r="C129" s="1036"/>
      <c r="D129" s="139" t="s">
        <v>258</v>
      </c>
      <c r="E129" s="159"/>
      <c r="F129" s="121"/>
      <c r="G129" s="121"/>
      <c r="H129" s="121"/>
      <c r="I129" s="121"/>
      <c r="J129" s="121"/>
      <c r="K129" s="121"/>
      <c r="L129" s="121">
        <f t="shared" ref="L129:BW129" si="100">L128*100/$C$6</f>
        <v>8.9871585555555562</v>
      </c>
      <c r="M129" s="121">
        <f t="shared" si="100"/>
        <v>8.9316030000000008</v>
      </c>
      <c r="N129" s="121">
        <f t="shared" si="100"/>
        <v>8.9316029999999991</v>
      </c>
      <c r="O129" s="121">
        <f t="shared" si="100"/>
        <v>0</v>
      </c>
      <c r="P129" s="121">
        <f t="shared" si="100"/>
        <v>8.9316021068397031</v>
      </c>
      <c r="Q129" s="121">
        <f t="shared" si="100"/>
        <v>8.9316029999999991</v>
      </c>
      <c r="R129" s="121">
        <f t="shared" si="100"/>
        <v>0</v>
      </c>
      <c r="S129" s="121">
        <f t="shared" si="100"/>
        <v>8.9316021068396978</v>
      </c>
      <c r="T129" s="121">
        <f t="shared" si="100"/>
        <v>8.9316030000000044</v>
      </c>
      <c r="U129" s="121">
        <f t="shared" si="100"/>
        <v>8.9316030000000044</v>
      </c>
      <c r="V129" s="121">
        <f t="shared" si="100"/>
        <v>8.9316029535287578E-7</v>
      </c>
      <c r="W129" s="121">
        <f t="shared" si="100"/>
        <v>8.9316021068397085</v>
      </c>
      <c r="X129" s="121">
        <f t="shared" si="100"/>
        <v>8.9316030000000044</v>
      </c>
      <c r="Y129" s="121">
        <f t="shared" si="100"/>
        <v>8.9028030000000058</v>
      </c>
      <c r="Z129" s="121">
        <f t="shared" si="100"/>
        <v>8.9028030000000058</v>
      </c>
      <c r="AA129" s="121">
        <f t="shared" si="100"/>
        <v>8.9028030000000058</v>
      </c>
      <c r="AB129" s="121">
        <f t="shared" si="100"/>
        <v>8.9028030000000058</v>
      </c>
      <c r="AC129" s="121">
        <f t="shared" si="100"/>
        <v>8.9028030000000058</v>
      </c>
      <c r="AD129" s="121">
        <f t="shared" si="100"/>
        <v>8.9028030000000058</v>
      </c>
      <c r="AE129" s="121">
        <f t="shared" si="100"/>
        <v>8.9028030000000058</v>
      </c>
      <c r="AF129" s="121">
        <f t="shared" si="100"/>
        <v>8.9028030000000058</v>
      </c>
      <c r="AG129" s="121">
        <f t="shared" si="100"/>
        <v>8.9028030000000058</v>
      </c>
      <c r="AH129" s="121">
        <f t="shared" si="100"/>
        <v>8.9028030000000058</v>
      </c>
      <c r="AI129" s="121">
        <f t="shared" si="100"/>
        <v>8.9028030000000058</v>
      </c>
      <c r="AJ129" s="121">
        <f t="shared" si="100"/>
        <v>8.9028030000000058</v>
      </c>
      <c r="AK129" s="121">
        <f t="shared" si="100"/>
        <v>8.9028030000000058</v>
      </c>
      <c r="AL129" s="121">
        <f t="shared" si="100"/>
        <v>8.9028029999999827</v>
      </c>
      <c r="AM129" s="121">
        <f t="shared" si="100"/>
        <v>8.9028030000000058</v>
      </c>
      <c r="AN129" s="121">
        <f t="shared" si="100"/>
        <v>8.9028030000000058</v>
      </c>
      <c r="AO129" s="121">
        <f t="shared" si="100"/>
        <v>8.9028030000000058</v>
      </c>
      <c r="AP129" s="121">
        <f t="shared" si="100"/>
        <v>8.9028030000000058</v>
      </c>
      <c r="AQ129" s="121">
        <f t="shared" si="100"/>
        <v>8.9028030000000058</v>
      </c>
      <c r="AR129" s="121">
        <f t="shared" si="100"/>
        <v>8.9028030000000058</v>
      </c>
      <c r="AS129" s="121">
        <f t="shared" si="100"/>
        <v>8.9028030000000058</v>
      </c>
      <c r="AT129" s="121">
        <f t="shared" si="100"/>
        <v>8.9028030000000058</v>
      </c>
      <c r="AU129" s="121">
        <f t="shared" si="100"/>
        <v>8.9028030000000058</v>
      </c>
      <c r="AV129" s="121">
        <f t="shared" si="100"/>
        <v>8.9028030000000058</v>
      </c>
      <c r="AW129" s="121">
        <f t="shared" si="100"/>
        <v>8.9028030000000058</v>
      </c>
      <c r="AX129" s="121">
        <f t="shared" si="100"/>
        <v>8.9028030000000058</v>
      </c>
      <c r="AY129" s="121">
        <f t="shared" si="100"/>
        <v>8.9028030000000058</v>
      </c>
      <c r="AZ129" s="121">
        <f t="shared" si="100"/>
        <v>8.9028030000000058</v>
      </c>
      <c r="BA129" s="121">
        <f t="shared" si="100"/>
        <v>8.9028030000000058</v>
      </c>
      <c r="BB129" s="121">
        <f t="shared" si="100"/>
        <v>8.9028030000000058</v>
      </c>
      <c r="BC129" s="121">
        <f t="shared" si="100"/>
        <v>8.9028030000000058</v>
      </c>
      <c r="BD129" s="121">
        <f t="shared" si="100"/>
        <v>8.9028030000000058</v>
      </c>
      <c r="BE129" s="121">
        <f t="shared" si="100"/>
        <v>8.9028030000000058</v>
      </c>
      <c r="BF129" s="121">
        <f t="shared" si="100"/>
        <v>8.9028030000000058</v>
      </c>
      <c r="BG129" s="121">
        <f t="shared" si="100"/>
        <v>8.9028030000000058</v>
      </c>
      <c r="BH129" s="121">
        <f t="shared" si="100"/>
        <v>8.9028030000000058</v>
      </c>
      <c r="BI129" s="121">
        <f t="shared" si="100"/>
        <v>8.9028030000000058</v>
      </c>
      <c r="BJ129" s="121">
        <f t="shared" si="100"/>
        <v>8.9028030000000058</v>
      </c>
      <c r="BK129" s="121">
        <f t="shared" si="100"/>
        <v>8.9028030000000058</v>
      </c>
      <c r="BL129" s="121">
        <f t="shared" si="100"/>
        <v>8.9028030000000058</v>
      </c>
      <c r="BM129" s="121">
        <f t="shared" si="100"/>
        <v>8.9028030000000058</v>
      </c>
      <c r="BN129" s="121">
        <f t="shared" si="100"/>
        <v>8.9028030000000058</v>
      </c>
      <c r="BO129" s="121">
        <f t="shared" si="100"/>
        <v>8.9028030000000058</v>
      </c>
      <c r="BP129" s="121">
        <f t="shared" si="100"/>
        <v>8.9028030000000058</v>
      </c>
      <c r="BQ129" s="121">
        <f t="shared" si="100"/>
        <v>8.9028030000000058</v>
      </c>
      <c r="BR129" s="121">
        <f t="shared" si="100"/>
        <v>8.9028030000000058</v>
      </c>
      <c r="BS129" s="121">
        <f t="shared" si="100"/>
        <v>8.9028030000000058</v>
      </c>
      <c r="BT129" s="121">
        <f t="shared" si="100"/>
        <v>8.9028030000000058</v>
      </c>
      <c r="BU129" s="121">
        <f t="shared" si="100"/>
        <v>8.9028030000000058</v>
      </c>
      <c r="BV129" s="121">
        <f t="shared" si="100"/>
        <v>8.9028030000000058</v>
      </c>
      <c r="BW129" s="121">
        <f t="shared" si="100"/>
        <v>8.9028030000000058</v>
      </c>
      <c r="BX129" s="121">
        <f t="shared" ref="BX129:CZ129" si="101">BX128*100/$C$6</f>
        <v>8.9028030000000058</v>
      </c>
      <c r="BY129" s="121">
        <f t="shared" si="101"/>
        <v>8.9028030000000058</v>
      </c>
      <c r="BZ129" s="121">
        <f t="shared" si="101"/>
        <v>8.9028030000000058</v>
      </c>
      <c r="CA129" s="121">
        <f t="shared" si="101"/>
        <v>8.9028030000000058</v>
      </c>
      <c r="CB129" s="121">
        <f t="shared" si="101"/>
        <v>8.9028030000000058</v>
      </c>
      <c r="CC129" s="121">
        <f t="shared" si="101"/>
        <v>8.9028030000000058</v>
      </c>
      <c r="CD129" s="121">
        <f t="shared" si="101"/>
        <v>8.9028030000000058</v>
      </c>
      <c r="CE129" s="121">
        <f t="shared" si="101"/>
        <v>8.9028030000000058</v>
      </c>
      <c r="CF129" s="121">
        <f t="shared" si="101"/>
        <v>8.9028030000000058</v>
      </c>
      <c r="CG129" s="121">
        <f t="shared" si="101"/>
        <v>8.9028030000000058</v>
      </c>
      <c r="CH129" s="121">
        <f t="shared" si="101"/>
        <v>8.9028030000000058</v>
      </c>
      <c r="CI129" s="121">
        <f t="shared" si="101"/>
        <v>8.9028030000000058</v>
      </c>
      <c r="CJ129" s="121">
        <f t="shared" si="101"/>
        <v>8.9028030000000058</v>
      </c>
      <c r="CK129" s="121">
        <f t="shared" si="101"/>
        <v>8.9028030000000058</v>
      </c>
      <c r="CL129" s="121">
        <f t="shared" si="101"/>
        <v>8.9028030000000058</v>
      </c>
      <c r="CM129" s="121">
        <f t="shared" si="101"/>
        <v>8.9028030000000058</v>
      </c>
      <c r="CN129" s="121">
        <f t="shared" si="101"/>
        <v>8.9028030000000058</v>
      </c>
      <c r="CO129" s="121">
        <f t="shared" si="101"/>
        <v>8.9028030000000058</v>
      </c>
      <c r="CP129" s="121">
        <f t="shared" si="101"/>
        <v>8.9028030000000058</v>
      </c>
      <c r="CQ129" s="121">
        <f t="shared" si="101"/>
        <v>8.9028030000000058</v>
      </c>
      <c r="CR129" s="121">
        <f t="shared" si="101"/>
        <v>8.9028030000000058</v>
      </c>
      <c r="CS129" s="121">
        <f t="shared" si="101"/>
        <v>8.9028030000000058</v>
      </c>
      <c r="CT129" s="121">
        <f t="shared" si="101"/>
        <v>8.9028030000000058</v>
      </c>
      <c r="CU129" s="121">
        <f t="shared" si="101"/>
        <v>8.9028030000000058</v>
      </c>
      <c r="CV129" s="121">
        <f t="shared" si="101"/>
        <v>8.9028030000000058</v>
      </c>
      <c r="CW129" s="121">
        <f t="shared" si="101"/>
        <v>8.9028030000000058</v>
      </c>
      <c r="CX129" s="121">
        <f t="shared" si="101"/>
        <v>8.9028030000000058</v>
      </c>
      <c r="CY129" s="121">
        <f t="shared" si="101"/>
        <v>8.9028030000000058</v>
      </c>
      <c r="CZ129" s="160">
        <f t="shared" si="101"/>
        <v>8.9028030000000058</v>
      </c>
    </row>
    <row r="130" spans="1:104" ht="14.4" hidden="1" customHeight="1" thickBot="1" x14ac:dyDescent="0.3">
      <c r="A130" s="170"/>
      <c r="B130" s="1018"/>
      <c r="C130" s="1036"/>
      <c r="D130" s="139" t="s">
        <v>263</v>
      </c>
      <c r="E130" s="159">
        <v>90</v>
      </c>
      <c r="F130" s="159">
        <v>90</v>
      </c>
      <c r="G130" s="159">
        <v>90</v>
      </c>
      <c r="H130" s="159">
        <v>90</v>
      </c>
      <c r="I130" s="159">
        <v>90</v>
      </c>
      <c r="J130" s="159">
        <v>90</v>
      </c>
      <c r="K130" s="159">
        <v>90</v>
      </c>
      <c r="L130" s="121">
        <f>IF((K130-L129)&lt;$N$108,100,(K130-L129))</f>
        <v>81.012841444444447</v>
      </c>
      <c r="M130" s="121">
        <f t="shared" ref="M130:BX130" si="102">IF((L130-M129)&lt;$N$108,100,(L130-M129))</f>
        <v>72.081238444444452</v>
      </c>
      <c r="N130" s="121">
        <f t="shared" si="102"/>
        <v>100</v>
      </c>
      <c r="O130" s="121">
        <f t="shared" si="102"/>
        <v>100</v>
      </c>
      <c r="P130" s="121">
        <f t="shared" si="102"/>
        <v>91.068397893160295</v>
      </c>
      <c r="Q130" s="121">
        <f t="shared" si="102"/>
        <v>82.1367948931603</v>
      </c>
      <c r="R130" s="121">
        <f t="shared" si="102"/>
        <v>82.1367948931603</v>
      </c>
      <c r="S130" s="121">
        <f t="shared" si="102"/>
        <v>73.205192786320595</v>
      </c>
      <c r="T130" s="121">
        <f t="shared" si="102"/>
        <v>100</v>
      </c>
      <c r="U130" s="121">
        <f t="shared" si="102"/>
        <v>91.06839699999999</v>
      </c>
      <c r="V130" s="121">
        <f t="shared" si="102"/>
        <v>91.0683961068397</v>
      </c>
      <c r="W130" s="121">
        <f t="shared" si="102"/>
        <v>82.136793999999995</v>
      </c>
      <c r="X130" s="121">
        <f t="shared" si="102"/>
        <v>73.205190999999985</v>
      </c>
      <c r="Y130" s="121">
        <f t="shared" si="102"/>
        <v>100</v>
      </c>
      <c r="Z130" s="121">
        <f t="shared" si="102"/>
        <v>91.097196999999994</v>
      </c>
      <c r="AA130" s="121">
        <f t="shared" si="102"/>
        <v>82.194393999999988</v>
      </c>
      <c r="AB130" s="121">
        <f t="shared" si="102"/>
        <v>73.291590999999983</v>
      </c>
      <c r="AC130" s="121">
        <f t="shared" si="102"/>
        <v>100</v>
      </c>
      <c r="AD130" s="121">
        <f t="shared" si="102"/>
        <v>91.097196999999994</v>
      </c>
      <c r="AE130" s="121">
        <f t="shared" si="102"/>
        <v>82.194393999999988</v>
      </c>
      <c r="AF130" s="121">
        <f t="shared" si="102"/>
        <v>73.291590999999983</v>
      </c>
      <c r="AG130" s="121">
        <f t="shared" si="102"/>
        <v>100</v>
      </c>
      <c r="AH130" s="121">
        <f t="shared" si="102"/>
        <v>91.097196999999994</v>
      </c>
      <c r="AI130" s="121">
        <f t="shared" si="102"/>
        <v>82.194393999999988</v>
      </c>
      <c r="AJ130" s="121">
        <f t="shared" si="102"/>
        <v>73.291590999999983</v>
      </c>
      <c r="AK130" s="121">
        <f t="shared" si="102"/>
        <v>100</v>
      </c>
      <c r="AL130" s="121">
        <f t="shared" si="102"/>
        <v>91.097197000000023</v>
      </c>
      <c r="AM130" s="121">
        <f t="shared" si="102"/>
        <v>82.194394000000017</v>
      </c>
      <c r="AN130" s="121">
        <f t="shared" si="102"/>
        <v>73.291591000000011</v>
      </c>
      <c r="AO130" s="121">
        <f t="shared" si="102"/>
        <v>100</v>
      </c>
      <c r="AP130" s="121">
        <f t="shared" si="102"/>
        <v>91.097196999999994</v>
      </c>
      <c r="AQ130" s="121">
        <f t="shared" si="102"/>
        <v>82.194393999999988</v>
      </c>
      <c r="AR130" s="121">
        <f t="shared" si="102"/>
        <v>73.291590999999983</v>
      </c>
      <c r="AS130" s="121">
        <f t="shared" si="102"/>
        <v>100</v>
      </c>
      <c r="AT130" s="121">
        <f t="shared" si="102"/>
        <v>91.097196999999994</v>
      </c>
      <c r="AU130" s="121">
        <f t="shared" si="102"/>
        <v>82.194393999999988</v>
      </c>
      <c r="AV130" s="121">
        <f t="shared" si="102"/>
        <v>73.291590999999983</v>
      </c>
      <c r="AW130" s="121">
        <f t="shared" si="102"/>
        <v>100</v>
      </c>
      <c r="AX130" s="121">
        <f t="shared" si="102"/>
        <v>91.097196999999994</v>
      </c>
      <c r="AY130" s="121">
        <f t="shared" si="102"/>
        <v>82.194393999999988</v>
      </c>
      <c r="AZ130" s="121">
        <f t="shared" si="102"/>
        <v>73.291590999999983</v>
      </c>
      <c r="BA130" s="121">
        <f t="shared" si="102"/>
        <v>100</v>
      </c>
      <c r="BB130" s="121">
        <f t="shared" si="102"/>
        <v>91.097196999999994</v>
      </c>
      <c r="BC130" s="121">
        <f t="shared" si="102"/>
        <v>82.194393999999988</v>
      </c>
      <c r="BD130" s="121">
        <f t="shared" si="102"/>
        <v>73.291590999999983</v>
      </c>
      <c r="BE130" s="121">
        <f t="shared" si="102"/>
        <v>100</v>
      </c>
      <c r="BF130" s="121">
        <f t="shared" si="102"/>
        <v>91.097196999999994</v>
      </c>
      <c r="BG130" s="121">
        <f t="shared" si="102"/>
        <v>82.194393999999988</v>
      </c>
      <c r="BH130" s="121">
        <f t="shared" si="102"/>
        <v>73.291590999999983</v>
      </c>
      <c r="BI130" s="121">
        <f t="shared" si="102"/>
        <v>100</v>
      </c>
      <c r="BJ130" s="121">
        <f t="shared" si="102"/>
        <v>91.097196999999994</v>
      </c>
      <c r="BK130" s="121">
        <f t="shared" si="102"/>
        <v>82.194393999999988</v>
      </c>
      <c r="BL130" s="121">
        <f t="shared" si="102"/>
        <v>73.291590999999983</v>
      </c>
      <c r="BM130" s="121">
        <f t="shared" si="102"/>
        <v>100</v>
      </c>
      <c r="BN130" s="121">
        <f t="shared" si="102"/>
        <v>91.097196999999994</v>
      </c>
      <c r="BO130" s="121">
        <f t="shared" si="102"/>
        <v>82.194393999999988</v>
      </c>
      <c r="BP130" s="121">
        <f t="shared" si="102"/>
        <v>73.291590999999983</v>
      </c>
      <c r="BQ130" s="121">
        <f t="shared" si="102"/>
        <v>100</v>
      </c>
      <c r="BR130" s="121">
        <f t="shared" si="102"/>
        <v>91.097196999999994</v>
      </c>
      <c r="BS130" s="121">
        <f t="shared" si="102"/>
        <v>82.194393999999988</v>
      </c>
      <c r="BT130" s="121">
        <f t="shared" si="102"/>
        <v>73.291590999999983</v>
      </c>
      <c r="BU130" s="121">
        <f t="shared" si="102"/>
        <v>100</v>
      </c>
      <c r="BV130" s="121">
        <f t="shared" si="102"/>
        <v>91.097196999999994</v>
      </c>
      <c r="BW130" s="121">
        <f t="shared" si="102"/>
        <v>82.194393999999988</v>
      </c>
      <c r="BX130" s="121">
        <f t="shared" si="102"/>
        <v>73.291590999999983</v>
      </c>
      <c r="BY130" s="121">
        <f t="shared" ref="BY130:CZ130" si="103">IF((BX130-BY129)&lt;$N$108,100,(BX130-BY129))</f>
        <v>100</v>
      </c>
      <c r="BZ130" s="121">
        <f t="shared" si="103"/>
        <v>91.097196999999994</v>
      </c>
      <c r="CA130" s="121">
        <f t="shared" si="103"/>
        <v>82.194393999999988</v>
      </c>
      <c r="CB130" s="121">
        <f t="shared" si="103"/>
        <v>73.291590999999983</v>
      </c>
      <c r="CC130" s="121">
        <f t="shared" si="103"/>
        <v>100</v>
      </c>
      <c r="CD130" s="121">
        <f t="shared" si="103"/>
        <v>91.097196999999994</v>
      </c>
      <c r="CE130" s="121">
        <f t="shared" si="103"/>
        <v>82.194393999999988</v>
      </c>
      <c r="CF130" s="121">
        <f t="shared" si="103"/>
        <v>73.291590999999983</v>
      </c>
      <c r="CG130" s="121">
        <f t="shared" si="103"/>
        <v>100</v>
      </c>
      <c r="CH130" s="121">
        <f t="shared" si="103"/>
        <v>91.097196999999994</v>
      </c>
      <c r="CI130" s="121">
        <f t="shared" si="103"/>
        <v>82.194393999999988</v>
      </c>
      <c r="CJ130" s="121">
        <f t="shared" si="103"/>
        <v>73.291590999999983</v>
      </c>
      <c r="CK130" s="121">
        <f t="shared" si="103"/>
        <v>100</v>
      </c>
      <c r="CL130" s="121">
        <f t="shared" si="103"/>
        <v>91.097196999999994</v>
      </c>
      <c r="CM130" s="121">
        <f t="shared" si="103"/>
        <v>82.194393999999988</v>
      </c>
      <c r="CN130" s="121">
        <f t="shared" si="103"/>
        <v>73.291590999999983</v>
      </c>
      <c r="CO130" s="121">
        <f t="shared" si="103"/>
        <v>100</v>
      </c>
      <c r="CP130" s="121">
        <f t="shared" si="103"/>
        <v>91.097196999999994</v>
      </c>
      <c r="CQ130" s="121">
        <f t="shared" si="103"/>
        <v>82.194393999999988</v>
      </c>
      <c r="CR130" s="121">
        <f t="shared" si="103"/>
        <v>73.291590999999983</v>
      </c>
      <c r="CS130" s="121">
        <f t="shared" si="103"/>
        <v>100</v>
      </c>
      <c r="CT130" s="121">
        <f t="shared" si="103"/>
        <v>91.097196999999994</v>
      </c>
      <c r="CU130" s="121">
        <f t="shared" si="103"/>
        <v>82.194393999999988</v>
      </c>
      <c r="CV130" s="121">
        <f t="shared" si="103"/>
        <v>73.291590999999983</v>
      </c>
      <c r="CW130" s="121">
        <f t="shared" si="103"/>
        <v>100</v>
      </c>
      <c r="CX130" s="121">
        <f t="shared" si="103"/>
        <v>91.097196999999994</v>
      </c>
      <c r="CY130" s="121">
        <f t="shared" si="103"/>
        <v>82.194393999999988</v>
      </c>
      <c r="CZ130" s="160">
        <f t="shared" si="103"/>
        <v>73.291590999999983</v>
      </c>
    </row>
    <row r="131" spans="1:104" ht="14.4" hidden="1" customHeight="1" thickBot="1" x14ac:dyDescent="0.3">
      <c r="A131" s="170"/>
      <c r="B131" s="1019"/>
      <c r="C131" s="1037"/>
      <c r="D131" s="143" t="s">
        <v>242</v>
      </c>
      <c r="E131" s="155"/>
      <c r="F131" s="145"/>
      <c r="G131" s="145"/>
      <c r="H131" s="145"/>
      <c r="I131" s="145"/>
      <c r="J131" s="145"/>
      <c r="K131" s="145"/>
      <c r="L131" s="145">
        <f t="shared" ref="L131:BW131" si="104">IF((L130=100),(L130-K130)/100*$C$6+$E$110,0)</f>
        <v>0</v>
      </c>
      <c r="M131" s="145">
        <f t="shared" si="104"/>
        <v>0</v>
      </c>
      <c r="N131" s="145">
        <f t="shared" si="104"/>
        <v>22.75125693333333</v>
      </c>
      <c r="O131" s="145">
        <f t="shared" si="104"/>
        <v>6</v>
      </c>
      <c r="P131" s="145">
        <f t="shared" si="104"/>
        <v>0</v>
      </c>
      <c r="Q131" s="145">
        <f t="shared" si="104"/>
        <v>0</v>
      </c>
      <c r="R131" s="145">
        <f t="shared" si="104"/>
        <v>0</v>
      </c>
      <c r="S131" s="145">
        <f t="shared" si="104"/>
        <v>0</v>
      </c>
      <c r="T131" s="145">
        <f t="shared" si="104"/>
        <v>22.076884328207644</v>
      </c>
      <c r="U131" s="145">
        <f t="shared" si="104"/>
        <v>0</v>
      </c>
      <c r="V131" s="145">
        <f t="shared" si="104"/>
        <v>0</v>
      </c>
      <c r="W131" s="145">
        <f t="shared" si="104"/>
        <v>0</v>
      </c>
      <c r="X131" s="145">
        <f t="shared" si="104"/>
        <v>0</v>
      </c>
      <c r="Y131" s="145">
        <f t="shared" si="104"/>
        <v>22.076885400000009</v>
      </c>
      <c r="Z131" s="145">
        <f t="shared" si="104"/>
        <v>0</v>
      </c>
      <c r="AA131" s="145">
        <f t="shared" si="104"/>
        <v>0</v>
      </c>
      <c r="AB131" s="145">
        <f t="shared" si="104"/>
        <v>0</v>
      </c>
      <c r="AC131" s="145">
        <f t="shared" si="104"/>
        <v>22.02504540000001</v>
      </c>
      <c r="AD131" s="145">
        <f t="shared" si="104"/>
        <v>0</v>
      </c>
      <c r="AE131" s="145">
        <f t="shared" si="104"/>
        <v>0</v>
      </c>
      <c r="AF131" s="145">
        <f t="shared" si="104"/>
        <v>0</v>
      </c>
      <c r="AG131" s="145">
        <f t="shared" si="104"/>
        <v>22.02504540000001</v>
      </c>
      <c r="AH131" s="145">
        <f t="shared" si="104"/>
        <v>0</v>
      </c>
      <c r="AI131" s="145">
        <f t="shared" si="104"/>
        <v>0</v>
      </c>
      <c r="AJ131" s="145">
        <f t="shared" si="104"/>
        <v>0</v>
      </c>
      <c r="AK131" s="145">
        <f t="shared" si="104"/>
        <v>22.02504540000001</v>
      </c>
      <c r="AL131" s="145">
        <f t="shared" si="104"/>
        <v>0</v>
      </c>
      <c r="AM131" s="145">
        <f t="shared" si="104"/>
        <v>0</v>
      </c>
      <c r="AN131" s="145">
        <f t="shared" si="104"/>
        <v>0</v>
      </c>
      <c r="AO131" s="145">
        <f t="shared" si="104"/>
        <v>22.025045399999993</v>
      </c>
      <c r="AP131" s="145">
        <f t="shared" si="104"/>
        <v>0</v>
      </c>
      <c r="AQ131" s="145">
        <f t="shared" si="104"/>
        <v>0</v>
      </c>
      <c r="AR131" s="145">
        <f t="shared" si="104"/>
        <v>0</v>
      </c>
      <c r="AS131" s="145">
        <f t="shared" si="104"/>
        <v>22.02504540000001</v>
      </c>
      <c r="AT131" s="145">
        <f t="shared" si="104"/>
        <v>0</v>
      </c>
      <c r="AU131" s="145">
        <f t="shared" si="104"/>
        <v>0</v>
      </c>
      <c r="AV131" s="145">
        <f t="shared" si="104"/>
        <v>0</v>
      </c>
      <c r="AW131" s="145">
        <f t="shared" si="104"/>
        <v>22.02504540000001</v>
      </c>
      <c r="AX131" s="145">
        <f t="shared" si="104"/>
        <v>0</v>
      </c>
      <c r="AY131" s="145">
        <f t="shared" si="104"/>
        <v>0</v>
      </c>
      <c r="AZ131" s="145">
        <f t="shared" si="104"/>
        <v>0</v>
      </c>
      <c r="BA131" s="145">
        <f t="shared" si="104"/>
        <v>22.02504540000001</v>
      </c>
      <c r="BB131" s="145">
        <f t="shared" si="104"/>
        <v>0</v>
      </c>
      <c r="BC131" s="145">
        <f t="shared" si="104"/>
        <v>0</v>
      </c>
      <c r="BD131" s="145">
        <f t="shared" si="104"/>
        <v>0</v>
      </c>
      <c r="BE131" s="145">
        <f t="shared" si="104"/>
        <v>22.02504540000001</v>
      </c>
      <c r="BF131" s="145">
        <f t="shared" si="104"/>
        <v>0</v>
      </c>
      <c r="BG131" s="145">
        <f t="shared" si="104"/>
        <v>0</v>
      </c>
      <c r="BH131" s="145">
        <f t="shared" si="104"/>
        <v>0</v>
      </c>
      <c r="BI131" s="145">
        <f t="shared" si="104"/>
        <v>22.02504540000001</v>
      </c>
      <c r="BJ131" s="145">
        <f t="shared" si="104"/>
        <v>0</v>
      </c>
      <c r="BK131" s="145">
        <f t="shared" si="104"/>
        <v>0</v>
      </c>
      <c r="BL131" s="145">
        <f t="shared" si="104"/>
        <v>0</v>
      </c>
      <c r="BM131" s="145">
        <f t="shared" si="104"/>
        <v>22.02504540000001</v>
      </c>
      <c r="BN131" s="145">
        <f t="shared" si="104"/>
        <v>0</v>
      </c>
      <c r="BO131" s="145">
        <f t="shared" si="104"/>
        <v>0</v>
      </c>
      <c r="BP131" s="145">
        <f t="shared" si="104"/>
        <v>0</v>
      </c>
      <c r="BQ131" s="145">
        <f t="shared" si="104"/>
        <v>22.02504540000001</v>
      </c>
      <c r="BR131" s="145">
        <f t="shared" si="104"/>
        <v>0</v>
      </c>
      <c r="BS131" s="145">
        <f t="shared" si="104"/>
        <v>0</v>
      </c>
      <c r="BT131" s="145">
        <f t="shared" si="104"/>
        <v>0</v>
      </c>
      <c r="BU131" s="145">
        <f t="shared" si="104"/>
        <v>22.02504540000001</v>
      </c>
      <c r="BV131" s="145">
        <f t="shared" si="104"/>
        <v>0</v>
      </c>
      <c r="BW131" s="145">
        <f t="shared" si="104"/>
        <v>0</v>
      </c>
      <c r="BX131" s="145">
        <f t="shared" ref="BX131:CZ131" si="105">IF((BX130=100),(BX130-BW130)/100*$C$6+$E$110,0)</f>
        <v>0</v>
      </c>
      <c r="BY131" s="145">
        <f t="shared" si="105"/>
        <v>22.02504540000001</v>
      </c>
      <c r="BZ131" s="145">
        <f t="shared" si="105"/>
        <v>0</v>
      </c>
      <c r="CA131" s="145">
        <f t="shared" si="105"/>
        <v>0</v>
      </c>
      <c r="CB131" s="145">
        <f t="shared" si="105"/>
        <v>0</v>
      </c>
      <c r="CC131" s="145">
        <f t="shared" si="105"/>
        <v>22.02504540000001</v>
      </c>
      <c r="CD131" s="145">
        <f t="shared" si="105"/>
        <v>0</v>
      </c>
      <c r="CE131" s="145">
        <f t="shared" si="105"/>
        <v>0</v>
      </c>
      <c r="CF131" s="145">
        <f t="shared" si="105"/>
        <v>0</v>
      </c>
      <c r="CG131" s="145">
        <f t="shared" si="105"/>
        <v>22.02504540000001</v>
      </c>
      <c r="CH131" s="145">
        <f t="shared" si="105"/>
        <v>0</v>
      </c>
      <c r="CI131" s="145">
        <f t="shared" si="105"/>
        <v>0</v>
      </c>
      <c r="CJ131" s="145">
        <f t="shared" si="105"/>
        <v>0</v>
      </c>
      <c r="CK131" s="145">
        <f t="shared" si="105"/>
        <v>22.02504540000001</v>
      </c>
      <c r="CL131" s="145">
        <f t="shared" si="105"/>
        <v>0</v>
      </c>
      <c r="CM131" s="145">
        <f t="shared" si="105"/>
        <v>0</v>
      </c>
      <c r="CN131" s="145">
        <f t="shared" si="105"/>
        <v>0</v>
      </c>
      <c r="CO131" s="145">
        <f t="shared" si="105"/>
        <v>22.02504540000001</v>
      </c>
      <c r="CP131" s="145">
        <f t="shared" si="105"/>
        <v>0</v>
      </c>
      <c r="CQ131" s="145">
        <f t="shared" si="105"/>
        <v>0</v>
      </c>
      <c r="CR131" s="145">
        <f t="shared" si="105"/>
        <v>0</v>
      </c>
      <c r="CS131" s="145">
        <f t="shared" si="105"/>
        <v>22.02504540000001</v>
      </c>
      <c r="CT131" s="145">
        <f t="shared" si="105"/>
        <v>0</v>
      </c>
      <c r="CU131" s="145">
        <f t="shared" si="105"/>
        <v>0</v>
      </c>
      <c r="CV131" s="145">
        <f t="shared" si="105"/>
        <v>0</v>
      </c>
      <c r="CW131" s="145">
        <f t="shared" si="105"/>
        <v>22.02504540000001</v>
      </c>
      <c r="CX131" s="145">
        <f t="shared" si="105"/>
        <v>0</v>
      </c>
      <c r="CY131" s="145">
        <f t="shared" si="105"/>
        <v>0</v>
      </c>
      <c r="CZ131" s="164">
        <f t="shared" si="105"/>
        <v>0</v>
      </c>
    </row>
    <row r="132" spans="1:104" ht="13.25" hidden="1" customHeight="1" x14ac:dyDescent="0.25">
      <c r="A132" s="170"/>
      <c r="B132" s="171"/>
      <c r="C132" s="171"/>
      <c r="D132" s="171"/>
      <c r="E132" s="279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  <c r="AN132" s="171"/>
      <c r="AO132" s="171"/>
      <c r="AP132" s="171"/>
      <c r="AQ132" s="171"/>
      <c r="AR132" s="171"/>
      <c r="AS132" s="171"/>
      <c r="AT132" s="171"/>
      <c r="AU132" s="171"/>
      <c r="AV132" s="171"/>
      <c r="AW132" s="171"/>
      <c r="AX132" s="171"/>
      <c r="AY132" s="171"/>
      <c r="AZ132" s="171"/>
      <c r="BA132" s="171"/>
      <c r="BB132" s="171"/>
      <c r="BC132" s="171"/>
      <c r="BD132" s="171"/>
      <c r="BE132" s="171"/>
      <c r="BF132" s="171"/>
      <c r="BG132" s="171"/>
      <c r="BH132" s="171"/>
      <c r="BI132" s="171"/>
      <c r="BJ132" s="171"/>
      <c r="BK132" s="171"/>
      <c r="BL132" s="171"/>
      <c r="BM132" s="171"/>
      <c r="BN132" s="171"/>
      <c r="BO132" s="171"/>
      <c r="BP132" s="171"/>
      <c r="BQ132" s="171"/>
      <c r="BR132" s="171"/>
      <c r="BS132" s="171"/>
      <c r="BT132" s="171"/>
      <c r="BU132" s="171"/>
      <c r="BV132" s="171"/>
      <c r="BW132" s="171"/>
      <c r="BX132" s="171"/>
      <c r="BY132" s="171"/>
      <c r="BZ132" s="171"/>
      <c r="CA132" s="171"/>
      <c r="CB132" s="171"/>
      <c r="CC132" s="171"/>
      <c r="CD132" s="171"/>
      <c r="CE132" s="171"/>
      <c r="CF132" s="171"/>
      <c r="CG132" s="171"/>
      <c r="CH132" s="171"/>
      <c r="CI132" s="171"/>
      <c r="CJ132" s="171"/>
      <c r="CK132" s="171"/>
      <c r="CL132" s="171"/>
      <c r="CM132" s="171"/>
      <c r="CN132" s="171"/>
      <c r="CO132" s="171"/>
      <c r="CP132" s="171"/>
      <c r="CQ132" s="171"/>
      <c r="CR132" s="171"/>
      <c r="CS132" s="171"/>
      <c r="CT132" s="171"/>
      <c r="CU132" s="171"/>
      <c r="CV132" s="171"/>
      <c r="CW132" s="171"/>
      <c r="CX132" s="171"/>
      <c r="CY132" s="171"/>
      <c r="CZ132" s="171"/>
    </row>
    <row r="133" spans="1:104" ht="13.75" hidden="1" customHeight="1" thickBot="1" x14ac:dyDescent="0.3">
      <c r="A133" s="180"/>
      <c r="B133" s="181"/>
      <c r="C133" s="181"/>
      <c r="D133" s="181"/>
      <c r="E133" s="419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81"/>
      <c r="AJ133" s="181"/>
      <c r="AK133" s="181"/>
      <c r="AL133" s="181"/>
      <c r="AM133" s="181"/>
      <c r="AN133" s="181"/>
      <c r="AO133" s="181"/>
      <c r="AP133" s="181"/>
      <c r="AQ133" s="181"/>
      <c r="AR133" s="181"/>
      <c r="AS133" s="181"/>
      <c r="AT133" s="181"/>
      <c r="AU133" s="181"/>
      <c r="AV133" s="181"/>
      <c r="AW133" s="181"/>
      <c r="AX133" s="181"/>
      <c r="AY133" s="181"/>
      <c r="AZ133" s="181"/>
      <c r="BA133" s="181"/>
      <c r="BB133" s="181"/>
      <c r="BC133" s="181"/>
      <c r="BD133" s="181"/>
      <c r="BE133" s="181"/>
      <c r="BF133" s="181"/>
      <c r="BG133" s="181"/>
      <c r="BH133" s="181"/>
      <c r="BI133" s="181"/>
      <c r="BJ133" s="181"/>
      <c r="BK133" s="181"/>
      <c r="BL133" s="181"/>
      <c r="BM133" s="181"/>
      <c r="BN133" s="181"/>
      <c r="BO133" s="181"/>
      <c r="BP133" s="181"/>
      <c r="BQ133" s="181"/>
      <c r="BR133" s="181"/>
      <c r="BS133" s="181"/>
      <c r="BT133" s="181"/>
      <c r="BU133" s="181"/>
      <c r="BV133" s="181"/>
      <c r="BW133" s="181"/>
      <c r="BX133" s="181"/>
      <c r="BY133" s="181"/>
      <c r="BZ133" s="181"/>
      <c r="CA133" s="181"/>
      <c r="CB133" s="181"/>
      <c r="CC133" s="181"/>
      <c r="CD133" s="181"/>
      <c r="CE133" s="181"/>
      <c r="CF133" s="181"/>
      <c r="CG133" s="181"/>
      <c r="CH133" s="181"/>
      <c r="CI133" s="181"/>
      <c r="CJ133" s="181"/>
      <c r="CK133" s="181"/>
      <c r="CL133" s="181"/>
      <c r="CM133" s="181"/>
      <c r="CN133" s="181"/>
      <c r="CO133" s="181"/>
      <c r="CP133" s="181"/>
      <c r="CQ133" s="181"/>
      <c r="CR133" s="181"/>
      <c r="CS133" s="181"/>
      <c r="CT133" s="181"/>
      <c r="CU133" s="181"/>
      <c r="CV133" s="181"/>
      <c r="CW133" s="181"/>
      <c r="CX133" s="181"/>
      <c r="CY133" s="181"/>
      <c r="CZ133" s="181"/>
    </row>
    <row r="134" spans="1:104" ht="13.25" hidden="1" customHeight="1" x14ac:dyDescent="0.25"/>
    <row r="135" spans="1:104" ht="13.25" hidden="1" customHeight="1" x14ac:dyDescent="0.25"/>
    <row r="136" spans="1:104" ht="13.25" hidden="1" customHeight="1" x14ac:dyDescent="0.25"/>
    <row r="137" spans="1:104" ht="13.25" hidden="1" customHeight="1" x14ac:dyDescent="0.25"/>
    <row r="138" spans="1:104" ht="13.25" hidden="1" customHeight="1" x14ac:dyDescent="0.25"/>
    <row r="139" spans="1:104" ht="13.25" hidden="1" customHeight="1" x14ac:dyDescent="0.25"/>
    <row r="140" spans="1:104" ht="13.25" hidden="1" customHeight="1" x14ac:dyDescent="0.25"/>
    <row r="141" spans="1:104" ht="13.25" hidden="1" customHeight="1" x14ac:dyDescent="0.25"/>
    <row r="142" spans="1:104" ht="13.25" hidden="1" customHeight="1" x14ac:dyDescent="0.25"/>
    <row r="143" spans="1:104" ht="13.25" hidden="1" customHeight="1" x14ac:dyDescent="0.25"/>
    <row r="144" spans="1:104" ht="13.25" hidden="1" customHeight="1" x14ac:dyDescent="0.25"/>
    <row r="145" ht="13.25" hidden="1" customHeight="1" x14ac:dyDescent="0.25"/>
    <row r="146" ht="13.25" hidden="1" customHeight="1" x14ac:dyDescent="0.25"/>
    <row r="147" ht="13.25" hidden="1" customHeight="1" x14ac:dyDescent="0.25"/>
    <row r="148" ht="13.25" hidden="1" customHeight="1" x14ac:dyDescent="0.25"/>
    <row r="149" ht="13.25" hidden="1" customHeight="1" x14ac:dyDescent="0.25"/>
    <row r="150" ht="13.25" hidden="1" customHeight="1" x14ac:dyDescent="0.25"/>
    <row r="151" ht="13.25" hidden="1" customHeight="1" x14ac:dyDescent="0.25"/>
    <row r="152" ht="13.25" hidden="1" customHeight="1" x14ac:dyDescent="0.25"/>
    <row r="153" ht="13.25" hidden="1" customHeight="1" x14ac:dyDescent="0.25"/>
    <row r="154" ht="13.25" hidden="1" customHeight="1" x14ac:dyDescent="0.25"/>
    <row r="155" ht="13.25" hidden="1" customHeight="1" x14ac:dyDescent="0.25"/>
    <row r="156" ht="13.25" hidden="1" customHeight="1" x14ac:dyDescent="0.25"/>
    <row r="157" ht="13.25" hidden="1" customHeight="1" x14ac:dyDescent="0.25"/>
    <row r="158" ht="13.25" hidden="1" customHeight="1" x14ac:dyDescent="0.25"/>
    <row r="159" ht="13.25" hidden="1" customHeight="1" x14ac:dyDescent="0.25"/>
    <row r="160" ht="13.25" hidden="1" customHeight="1" x14ac:dyDescent="0.25"/>
    <row r="161" ht="13.25" hidden="1" customHeight="1" x14ac:dyDescent="0.25"/>
    <row r="162" ht="13.25" hidden="1" customHeight="1" x14ac:dyDescent="0.25"/>
    <row r="163" ht="13.25" hidden="1" customHeight="1" x14ac:dyDescent="0.25"/>
    <row r="164" ht="13.25" hidden="1" customHeight="1" x14ac:dyDescent="0.25"/>
    <row r="165" ht="13.25" hidden="1" customHeight="1" x14ac:dyDescent="0.25"/>
    <row r="166" ht="13.25" hidden="1" customHeight="1" x14ac:dyDescent="0.25"/>
    <row r="167" ht="13.25" hidden="1" customHeight="1" x14ac:dyDescent="0.25"/>
    <row r="168" ht="13.25" hidden="1" customHeight="1" x14ac:dyDescent="0.25"/>
    <row r="169" ht="13.25" hidden="1" customHeight="1" x14ac:dyDescent="0.25"/>
    <row r="170" ht="13.25" hidden="1" customHeight="1" x14ac:dyDescent="0.25"/>
    <row r="171" ht="13.25" hidden="1" customHeight="1" x14ac:dyDescent="0.25"/>
    <row r="172" ht="13.25" hidden="1" customHeight="1" x14ac:dyDescent="0.25"/>
    <row r="173" ht="13.25" hidden="1" customHeight="1" x14ac:dyDescent="0.25"/>
    <row r="174" ht="13.25" hidden="1" customHeight="1" x14ac:dyDescent="0.25"/>
    <row r="175" ht="13.25" hidden="1" customHeight="1" x14ac:dyDescent="0.25"/>
    <row r="176" ht="13.25" hidden="1" customHeight="1" x14ac:dyDescent="0.25"/>
    <row r="177" spans="3:104" ht="13.75" hidden="1" customHeight="1" thickBot="1" x14ac:dyDescent="0.3">
      <c r="L177" s="61">
        <v>1</v>
      </c>
      <c r="M177" s="61">
        <v>2</v>
      </c>
      <c r="N177" s="61">
        <v>3</v>
      </c>
      <c r="O177" s="61">
        <v>3</v>
      </c>
      <c r="P177" s="61">
        <v>4</v>
      </c>
      <c r="Q177" s="61">
        <v>5</v>
      </c>
      <c r="R177" s="61">
        <v>5</v>
      </c>
      <c r="S177" s="61">
        <v>6</v>
      </c>
      <c r="T177" s="61">
        <v>7</v>
      </c>
      <c r="U177" s="61">
        <v>8</v>
      </c>
      <c r="V177" s="61">
        <v>8</v>
      </c>
      <c r="W177" s="61">
        <v>9</v>
      </c>
      <c r="X177" s="61">
        <v>10</v>
      </c>
      <c r="Y177" s="61">
        <v>11</v>
      </c>
      <c r="Z177" s="61">
        <v>12</v>
      </c>
      <c r="AA177" s="61">
        <v>13</v>
      </c>
      <c r="AB177" s="61">
        <v>14</v>
      </c>
      <c r="AC177" s="61">
        <v>15</v>
      </c>
      <c r="AD177" s="61">
        <v>16</v>
      </c>
      <c r="AE177" s="61">
        <v>17</v>
      </c>
      <c r="AF177" s="61">
        <v>18</v>
      </c>
      <c r="AG177" s="61">
        <v>19</v>
      </c>
      <c r="AH177" s="61">
        <v>20</v>
      </c>
      <c r="AI177" s="61">
        <v>21</v>
      </c>
      <c r="AJ177" s="61">
        <v>22</v>
      </c>
      <c r="AK177" s="61">
        <v>23</v>
      </c>
      <c r="AL177" s="61">
        <v>24</v>
      </c>
      <c r="AM177" s="61">
        <v>25</v>
      </c>
      <c r="AN177" s="61">
        <v>26</v>
      </c>
      <c r="AO177" s="61">
        <v>27</v>
      </c>
      <c r="AP177" s="61">
        <v>28</v>
      </c>
      <c r="AQ177" s="61">
        <v>29</v>
      </c>
      <c r="AR177" s="61">
        <v>30</v>
      </c>
    </row>
    <row r="178" spans="3:104" ht="14.4" hidden="1" customHeight="1" x14ac:dyDescent="0.35">
      <c r="C178" s="1039" t="s">
        <v>228</v>
      </c>
      <c r="D178" s="293" t="s">
        <v>345</v>
      </c>
      <c r="E178" s="420"/>
      <c r="F178" s="265"/>
      <c r="G178" s="265"/>
      <c r="H178" s="265"/>
      <c r="I178" s="265"/>
      <c r="J178" s="265"/>
      <c r="K178" s="265"/>
      <c r="L178" s="266">
        <f>L75*100/$C$5</f>
        <v>9.4466274444444469</v>
      </c>
      <c r="M178" s="266">
        <f>M75*100/60</f>
        <v>8.900738555555554</v>
      </c>
      <c r="N178" s="266">
        <f>N75*100/60</f>
        <v>8.9007385555555576</v>
      </c>
      <c r="O178" s="266"/>
      <c r="P178" s="266">
        <f t="shared" ref="P178:AR178" si="106">P75*100/60</f>
        <v>8.9007376654816994</v>
      </c>
      <c r="Q178" s="266">
        <f t="shared" si="106"/>
        <v>8.9007385555555576</v>
      </c>
      <c r="R178" s="266"/>
      <c r="S178" s="266">
        <f t="shared" si="106"/>
        <v>8.9007376654816994</v>
      </c>
      <c r="T178" s="266">
        <f t="shared" si="106"/>
        <v>8.9007385555555523</v>
      </c>
      <c r="U178" s="266">
        <f t="shared" si="106"/>
        <v>8.9007385555555523</v>
      </c>
      <c r="V178" s="266"/>
      <c r="W178" s="266">
        <f t="shared" si="106"/>
        <v>8.9007376654817101</v>
      </c>
      <c r="X178" s="266">
        <f t="shared" si="106"/>
        <v>8.9007385555555523</v>
      </c>
      <c r="Y178" s="266">
        <f t="shared" si="106"/>
        <v>8.9007385555555523</v>
      </c>
      <c r="Z178" s="266">
        <f t="shared" si="106"/>
        <v>8.9007385555555629</v>
      </c>
      <c r="AA178" s="266">
        <f t="shared" si="106"/>
        <v>8.9007385555555629</v>
      </c>
      <c r="AB178" s="266">
        <f t="shared" si="106"/>
        <v>8.9007385555555629</v>
      </c>
      <c r="AC178" s="266">
        <f t="shared" si="106"/>
        <v>8.9007385555555629</v>
      </c>
      <c r="AD178" s="266">
        <f t="shared" si="106"/>
        <v>8.9007385555555629</v>
      </c>
      <c r="AE178" s="266">
        <f t="shared" si="106"/>
        <v>8.9007385555555629</v>
      </c>
      <c r="AF178" s="266">
        <f t="shared" si="106"/>
        <v>8.9007385555555629</v>
      </c>
      <c r="AG178" s="266">
        <f t="shared" si="106"/>
        <v>8.9007385555555629</v>
      </c>
      <c r="AH178" s="266">
        <f t="shared" si="106"/>
        <v>8.9007385555555629</v>
      </c>
      <c r="AI178" s="266">
        <f t="shared" si="106"/>
        <v>8.9007385555555629</v>
      </c>
      <c r="AJ178" s="266">
        <f t="shared" si="106"/>
        <v>8.9007385555555629</v>
      </c>
      <c r="AK178" s="266">
        <f t="shared" si="106"/>
        <v>8.9007385555555629</v>
      </c>
      <c r="AL178" s="266">
        <f t="shared" si="106"/>
        <v>8.9007385555555398</v>
      </c>
      <c r="AM178" s="266">
        <f t="shared" si="106"/>
        <v>8.9007385555555629</v>
      </c>
      <c r="AN178" s="266">
        <f t="shared" si="106"/>
        <v>8.9007385555555629</v>
      </c>
      <c r="AO178" s="266">
        <f t="shared" si="106"/>
        <v>8.9007385555555629</v>
      </c>
      <c r="AP178" s="266">
        <f t="shared" si="106"/>
        <v>8.9007385555555629</v>
      </c>
      <c r="AQ178" s="266">
        <f t="shared" si="106"/>
        <v>8.9007385555555629</v>
      </c>
      <c r="AR178" s="266">
        <f t="shared" si="106"/>
        <v>8.9007385555555629</v>
      </c>
      <c r="AS178" s="265"/>
      <c r="AT178" s="265"/>
      <c r="AU178" s="265"/>
      <c r="AV178" s="265"/>
      <c r="AW178" s="265"/>
      <c r="AX178" s="265"/>
      <c r="AY178" s="265"/>
      <c r="AZ178" s="265"/>
      <c r="BA178" s="265"/>
      <c r="BB178" s="265"/>
      <c r="BC178" s="265"/>
      <c r="BD178" s="265"/>
      <c r="BE178" s="265"/>
      <c r="BF178" s="265"/>
      <c r="BG178" s="265"/>
      <c r="BH178" s="265"/>
      <c r="BI178" s="265"/>
      <c r="BJ178" s="265"/>
      <c r="BK178" s="265"/>
      <c r="BL178" s="265"/>
      <c r="BM178" s="265"/>
      <c r="BN178" s="265"/>
      <c r="BO178" s="265"/>
      <c r="BP178" s="265"/>
      <c r="BQ178" s="265"/>
      <c r="BR178" s="265"/>
      <c r="BS178" s="265"/>
      <c r="BT178" s="265"/>
      <c r="BU178" s="265"/>
      <c r="BV178" s="265"/>
      <c r="BW178" s="265"/>
      <c r="BX178" s="265"/>
      <c r="BY178" s="265"/>
      <c r="BZ178" s="265"/>
      <c r="CA178" s="265"/>
      <c r="CB178" s="265"/>
      <c r="CC178" s="265"/>
      <c r="CD178" s="265"/>
      <c r="CE178" s="265"/>
      <c r="CF178" s="265"/>
      <c r="CG178" s="265"/>
      <c r="CH178" s="265"/>
      <c r="CI178" s="265"/>
      <c r="CJ178" s="265"/>
      <c r="CK178" s="265"/>
      <c r="CL178" s="265"/>
      <c r="CM178" s="265"/>
      <c r="CN178" s="265"/>
      <c r="CO178" s="265"/>
      <c r="CP178" s="265"/>
      <c r="CQ178" s="265"/>
      <c r="CR178" s="265"/>
      <c r="CS178" s="265"/>
      <c r="CT178" s="265"/>
      <c r="CU178" s="265"/>
      <c r="CV178" s="265"/>
      <c r="CW178" s="265"/>
      <c r="CX178" s="265"/>
      <c r="CY178" s="265"/>
      <c r="CZ178" s="267"/>
    </row>
    <row r="179" spans="3:104" ht="14.4" hidden="1" customHeight="1" x14ac:dyDescent="0.35">
      <c r="C179" s="1040"/>
      <c r="D179" s="248" t="s">
        <v>269</v>
      </c>
      <c r="E179" s="421"/>
      <c r="F179" s="263"/>
      <c r="G179" s="263"/>
      <c r="H179" s="263"/>
      <c r="I179" s="263"/>
      <c r="J179" s="263"/>
      <c r="K179" s="263"/>
      <c r="L179" s="264">
        <f>$C$8-L75</f>
        <v>-5.4679764666666673</v>
      </c>
      <c r="M179" s="264">
        <f>$C$8-M75</f>
        <v>-5.1404431333333322</v>
      </c>
      <c r="N179" s="264">
        <f>$C$8-N75</f>
        <v>-5.140443133333334</v>
      </c>
      <c r="O179" s="264"/>
      <c r="P179" s="264">
        <f t="shared" ref="P179:U179" si="107">$C$8-P75</f>
        <v>-5.1404425992890195</v>
      </c>
      <c r="Q179" s="264">
        <f t="shared" si="107"/>
        <v>-5.140443133333334</v>
      </c>
      <c r="R179" s="264">
        <f t="shared" si="107"/>
        <v>0.2</v>
      </c>
      <c r="S179" s="264">
        <f t="shared" si="107"/>
        <v>-5.1404425992890195</v>
      </c>
      <c r="T179" s="264">
        <f t="shared" si="107"/>
        <v>-5.1404431333333305</v>
      </c>
      <c r="U179" s="264">
        <f t="shared" si="107"/>
        <v>-5.1404431333333305</v>
      </c>
      <c r="V179" s="264"/>
      <c r="W179" s="264">
        <f t="shared" ref="W179:AR179" si="108">$C$8-W75</f>
        <v>-5.1404425992890266</v>
      </c>
      <c r="X179" s="264">
        <f t="shared" si="108"/>
        <v>-5.1404431333333305</v>
      </c>
      <c r="Y179" s="264">
        <f t="shared" si="108"/>
        <v>-5.1404431333333305</v>
      </c>
      <c r="Z179" s="264">
        <f t="shared" si="108"/>
        <v>-5.1404431333333376</v>
      </c>
      <c r="AA179" s="264">
        <f t="shared" si="108"/>
        <v>-5.1404431333333376</v>
      </c>
      <c r="AB179" s="264">
        <f t="shared" si="108"/>
        <v>-5.1404431333333376</v>
      </c>
      <c r="AC179" s="264">
        <f t="shared" si="108"/>
        <v>-5.1404431333333376</v>
      </c>
      <c r="AD179" s="264">
        <f t="shared" si="108"/>
        <v>-5.1404431333333376</v>
      </c>
      <c r="AE179" s="264">
        <f t="shared" si="108"/>
        <v>-5.1404431333333376</v>
      </c>
      <c r="AF179" s="264">
        <f t="shared" si="108"/>
        <v>-5.1404431333333376</v>
      </c>
      <c r="AG179" s="264">
        <f t="shared" si="108"/>
        <v>-5.1404431333333376</v>
      </c>
      <c r="AH179" s="264">
        <f t="shared" si="108"/>
        <v>-5.1404431333333376</v>
      </c>
      <c r="AI179" s="264">
        <f t="shared" si="108"/>
        <v>-5.1404431333333376</v>
      </c>
      <c r="AJ179" s="264">
        <f t="shared" si="108"/>
        <v>-5.1404431333333376</v>
      </c>
      <c r="AK179" s="264">
        <f t="shared" si="108"/>
        <v>-5.1404431333333376</v>
      </c>
      <c r="AL179" s="264">
        <f t="shared" si="108"/>
        <v>-5.1404431333333234</v>
      </c>
      <c r="AM179" s="264">
        <f t="shared" si="108"/>
        <v>-5.1404431333333376</v>
      </c>
      <c r="AN179" s="264">
        <f t="shared" si="108"/>
        <v>-5.1404431333333376</v>
      </c>
      <c r="AO179" s="264">
        <f t="shared" si="108"/>
        <v>-5.1404431333333376</v>
      </c>
      <c r="AP179" s="264">
        <f t="shared" si="108"/>
        <v>-5.1404431333333376</v>
      </c>
      <c r="AQ179" s="264">
        <f t="shared" si="108"/>
        <v>-5.1404431333333376</v>
      </c>
      <c r="AR179" s="264">
        <f t="shared" si="108"/>
        <v>-5.1404431333333376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4.4" hidden="1" customHeight="1" x14ac:dyDescent="0.35">
      <c r="C180" s="1040"/>
      <c r="D180" s="248" t="s">
        <v>270</v>
      </c>
      <c r="E180" s="421"/>
      <c r="F180" s="263"/>
      <c r="G180" s="263"/>
      <c r="H180" s="263"/>
      <c r="I180" s="263"/>
      <c r="J180" s="263"/>
      <c r="K180" s="263">
        <v>90</v>
      </c>
      <c r="L180" s="263">
        <f>IF((K180+(L74-E74)*L179)&gt;100,100,K180+(L74-E74)*L179)</f>
        <v>84.533922136273148</v>
      </c>
      <c r="M180" s="263">
        <f t="shared" ref="M180:AQ180" si="109">IF((L180+(M74-L74)*M179)&gt;100,100,L180+(M74-L74)*M179)</f>
        <v>79.393479002939813</v>
      </c>
      <c r="N180" s="263">
        <f t="shared" si="109"/>
        <v>74.253035869606478</v>
      </c>
      <c r="O180" s="263">
        <f t="shared" si="109"/>
        <v>74.253035869606478</v>
      </c>
      <c r="P180" s="263">
        <f t="shared" si="109"/>
        <v>69.112593270317461</v>
      </c>
      <c r="Q180" s="263">
        <f t="shared" si="109"/>
        <v>63.972150136984126</v>
      </c>
      <c r="R180" s="263">
        <f t="shared" si="109"/>
        <v>63.972150136984126</v>
      </c>
      <c r="S180" s="263">
        <f t="shared" si="109"/>
        <v>58.83170753769511</v>
      </c>
      <c r="T180" s="263">
        <f t="shared" si="109"/>
        <v>53.691264404361782</v>
      </c>
      <c r="U180" s="263">
        <f t="shared" si="109"/>
        <v>48.550821271028454</v>
      </c>
      <c r="V180" s="263">
        <f t="shared" si="109"/>
        <v>48.550821271028454</v>
      </c>
      <c r="W180" s="263">
        <f t="shared" si="109"/>
        <v>43.41037867173943</v>
      </c>
      <c r="X180" s="263">
        <f t="shared" si="109"/>
        <v>38.269935538406102</v>
      </c>
      <c r="Y180" s="263">
        <f t="shared" si="109"/>
        <v>33.129492405072774</v>
      </c>
      <c r="Z180" s="263">
        <f t="shared" si="109"/>
        <v>27.989049271739436</v>
      </c>
      <c r="AA180" s="263">
        <f t="shared" si="109"/>
        <v>22.848606138406097</v>
      </c>
      <c r="AB180" s="263">
        <f t="shared" si="109"/>
        <v>17.708163005072759</v>
      </c>
      <c r="AC180" s="263">
        <f t="shared" si="109"/>
        <v>12.567719871739421</v>
      </c>
      <c r="AD180" s="263">
        <f t="shared" si="109"/>
        <v>7.4272767384060829</v>
      </c>
      <c r="AE180" s="263">
        <f t="shared" si="109"/>
        <v>2.2868336050727454</v>
      </c>
      <c r="AF180" s="263">
        <f t="shared" si="109"/>
        <v>-2.8536095282605922</v>
      </c>
      <c r="AG180" s="263">
        <f t="shared" si="109"/>
        <v>-7.9940526615939298</v>
      </c>
      <c r="AH180" s="263">
        <f t="shared" si="109"/>
        <v>-13.134495794927268</v>
      </c>
      <c r="AI180" s="263">
        <f t="shared" si="109"/>
        <v>-18.274938928260607</v>
      </c>
      <c r="AJ180" s="263">
        <f t="shared" si="109"/>
        <v>-23.415382061593945</v>
      </c>
      <c r="AK180" s="263">
        <f t="shared" si="109"/>
        <v>-28.555825194927284</v>
      </c>
      <c r="AL180" s="263">
        <f t="shared" si="109"/>
        <v>-33.696268328260608</v>
      </c>
      <c r="AM180" s="263">
        <f t="shared" si="109"/>
        <v>-38.836711461593943</v>
      </c>
      <c r="AN180" s="263">
        <f t="shared" si="109"/>
        <v>-43.977154594927278</v>
      </c>
      <c r="AO180" s="263">
        <f t="shared" si="109"/>
        <v>-49.117597728260613</v>
      </c>
      <c r="AP180" s="263">
        <f t="shared" si="109"/>
        <v>-54.258040861593948</v>
      </c>
      <c r="AQ180" s="263">
        <f t="shared" si="109"/>
        <v>-59.398483994927282</v>
      </c>
      <c r="AR180" s="263">
        <f>IF((AQ180+(AR74-AQ74)*AR179)&gt;100,100,AQ180+(AR74-AQ74)*AR179)</f>
        <v>-64.538927128260624</v>
      </c>
      <c r="AS180" s="263"/>
      <c r="AT180" s="263"/>
      <c r="AU180" s="263"/>
      <c r="AV180" s="263"/>
      <c r="AW180" s="263"/>
      <c r="AX180" s="263"/>
      <c r="AY180" s="263"/>
      <c r="AZ180" s="263"/>
      <c r="BA180" s="263"/>
      <c r="BB180" s="263"/>
      <c r="BC180" s="263"/>
      <c r="BD180" s="263"/>
      <c r="BE180" s="263"/>
      <c r="BF180" s="263"/>
      <c r="BG180" s="263"/>
      <c r="BH180" s="263"/>
      <c r="BI180" s="263"/>
      <c r="BJ180" s="263"/>
      <c r="BK180" s="263"/>
      <c r="BL180" s="263"/>
      <c r="BM180" s="263"/>
      <c r="BN180" s="263"/>
      <c r="BO180" s="263"/>
      <c r="BP180" s="263"/>
      <c r="BQ180" s="263"/>
      <c r="BR180" s="263"/>
      <c r="BS180" s="263"/>
      <c r="BT180" s="263"/>
      <c r="BU180" s="263"/>
      <c r="BV180" s="263"/>
      <c r="BW180" s="263"/>
      <c r="BX180" s="263"/>
      <c r="BY180" s="263"/>
      <c r="BZ180" s="263"/>
      <c r="CA180" s="263"/>
      <c r="CB180" s="263"/>
      <c r="CC180" s="263"/>
      <c r="CD180" s="263"/>
      <c r="CE180" s="263"/>
      <c r="CF180" s="263"/>
      <c r="CG180" s="263"/>
      <c r="CH180" s="263"/>
      <c r="CI180" s="263"/>
      <c r="CJ180" s="263"/>
      <c r="CK180" s="263"/>
      <c r="CL180" s="263"/>
      <c r="CM180" s="263"/>
      <c r="CN180" s="263"/>
      <c r="CO180" s="263"/>
      <c r="CP180" s="263"/>
      <c r="CQ180" s="263"/>
      <c r="CR180" s="263"/>
      <c r="CS180" s="263"/>
      <c r="CT180" s="263"/>
      <c r="CU180" s="263"/>
      <c r="CV180" s="263"/>
      <c r="CW180" s="263"/>
      <c r="CX180" s="263"/>
      <c r="CY180" s="263"/>
      <c r="CZ180" s="268"/>
    </row>
    <row r="181" spans="3:104" ht="15" hidden="1" customHeight="1" thickBot="1" x14ac:dyDescent="0.4">
      <c r="C181" s="1041"/>
      <c r="D181" s="271" t="s">
        <v>271</v>
      </c>
      <c r="E181" s="422"/>
      <c r="F181" s="269"/>
      <c r="G181" s="269"/>
      <c r="H181" s="269"/>
      <c r="I181" s="269"/>
      <c r="J181" s="269"/>
      <c r="K181" s="269">
        <v>90</v>
      </c>
      <c r="L181" s="274">
        <f>K181-L178</f>
        <v>80.553372555555555</v>
      </c>
      <c r="M181" s="274">
        <f t="shared" ref="M181:AR181" si="110">L181-M178</f>
        <v>71.652634000000006</v>
      </c>
      <c r="N181" s="274">
        <f t="shared" si="110"/>
        <v>62.75189544444445</v>
      </c>
      <c r="O181" s="274">
        <f t="shared" si="110"/>
        <v>62.75189544444445</v>
      </c>
      <c r="P181" s="274">
        <f t="shared" si="110"/>
        <v>53.851157778962751</v>
      </c>
      <c r="Q181" s="274">
        <f t="shared" si="110"/>
        <v>44.950419223407195</v>
      </c>
      <c r="R181" s="274">
        <f t="shared" si="110"/>
        <v>44.950419223407195</v>
      </c>
      <c r="S181" s="274">
        <f t="shared" si="110"/>
        <v>36.049681557925496</v>
      </c>
      <c r="T181" s="274">
        <f t="shared" si="110"/>
        <v>27.148943002369943</v>
      </c>
      <c r="U181" s="274">
        <f t="shared" si="110"/>
        <v>18.248204446814391</v>
      </c>
      <c r="V181" s="274">
        <f t="shared" si="110"/>
        <v>18.248204446814391</v>
      </c>
      <c r="W181" s="274">
        <f t="shared" si="110"/>
        <v>9.3474667813326811</v>
      </c>
      <c r="X181" s="274">
        <f t="shared" si="110"/>
        <v>0.44672822577712878</v>
      </c>
      <c r="Y181" s="274">
        <f t="shared" si="110"/>
        <v>-8.4540103297784235</v>
      </c>
      <c r="Z181" s="274">
        <f t="shared" si="110"/>
        <v>-17.354748885333986</v>
      </c>
      <c r="AA181" s="274">
        <f t="shared" si="110"/>
        <v>-26.255487440889549</v>
      </c>
      <c r="AB181" s="274">
        <f t="shared" si="110"/>
        <v>-35.156225996445116</v>
      </c>
      <c r="AC181" s="274">
        <f t="shared" si="110"/>
        <v>-44.056964552000679</v>
      </c>
      <c r="AD181" s="274">
        <f t="shared" si="110"/>
        <v>-52.957703107556242</v>
      </c>
      <c r="AE181" s="274">
        <f t="shared" si="110"/>
        <v>-61.858441663111805</v>
      </c>
      <c r="AF181" s="274">
        <f t="shared" si="110"/>
        <v>-70.759180218667368</v>
      </c>
      <c r="AG181" s="274">
        <f t="shared" si="110"/>
        <v>-79.65991877422293</v>
      </c>
      <c r="AH181" s="274">
        <f t="shared" si="110"/>
        <v>-88.560657329778493</v>
      </c>
      <c r="AI181" s="274">
        <f t="shared" si="110"/>
        <v>-97.461395885334056</v>
      </c>
      <c r="AJ181" s="274">
        <f t="shared" si="110"/>
        <v>-106.36213444088962</v>
      </c>
      <c r="AK181" s="274">
        <f t="shared" si="110"/>
        <v>-115.26287299644518</v>
      </c>
      <c r="AL181" s="274">
        <f t="shared" si="110"/>
        <v>-124.16361155200072</v>
      </c>
      <c r="AM181" s="274">
        <f t="shared" si="110"/>
        <v>-133.06435010755627</v>
      </c>
      <c r="AN181" s="274">
        <f t="shared" si="110"/>
        <v>-141.96508866311183</v>
      </c>
      <c r="AO181" s="274">
        <f t="shared" si="110"/>
        <v>-150.86582721866739</v>
      </c>
      <c r="AP181" s="274">
        <f t="shared" si="110"/>
        <v>-159.76656577422295</v>
      </c>
      <c r="AQ181" s="274">
        <f t="shared" si="110"/>
        <v>-168.66730432977852</v>
      </c>
      <c r="AR181" s="274">
        <f t="shared" si="110"/>
        <v>-177.56804288533408</v>
      </c>
      <c r="AS181" s="269"/>
      <c r="AT181" s="269"/>
      <c r="AU181" s="269"/>
      <c r="AV181" s="269"/>
      <c r="AW181" s="269"/>
      <c r="AX181" s="269"/>
      <c r="AY181" s="269"/>
      <c r="AZ181" s="269"/>
      <c r="BA181" s="269"/>
      <c r="BB181" s="269"/>
      <c r="BC181" s="269"/>
      <c r="BD181" s="269"/>
      <c r="BE181" s="269"/>
      <c r="BF181" s="269"/>
      <c r="BG181" s="269"/>
      <c r="BH181" s="269"/>
      <c r="BI181" s="269"/>
      <c r="BJ181" s="269"/>
      <c r="BK181" s="269"/>
      <c r="BL181" s="269"/>
      <c r="BM181" s="269"/>
      <c r="BN181" s="269"/>
      <c r="BO181" s="269"/>
      <c r="BP181" s="269"/>
      <c r="BQ181" s="269"/>
      <c r="BR181" s="269"/>
      <c r="BS181" s="269"/>
      <c r="BT181" s="269"/>
      <c r="BU181" s="269"/>
      <c r="BV181" s="269"/>
      <c r="BW181" s="269"/>
      <c r="BX181" s="269"/>
      <c r="BY181" s="269"/>
      <c r="BZ181" s="269"/>
      <c r="CA181" s="269"/>
      <c r="CB181" s="269"/>
      <c r="CC181" s="269"/>
      <c r="CD181" s="269"/>
      <c r="CE181" s="269"/>
      <c r="CF181" s="269"/>
      <c r="CG181" s="269"/>
      <c r="CH181" s="269"/>
      <c r="CI181" s="269"/>
      <c r="CJ181" s="269"/>
      <c r="CK181" s="269"/>
      <c r="CL181" s="269"/>
      <c r="CM181" s="269"/>
      <c r="CN181" s="269"/>
      <c r="CO181" s="269"/>
      <c r="CP181" s="269"/>
      <c r="CQ181" s="269"/>
      <c r="CR181" s="269"/>
      <c r="CS181" s="269"/>
      <c r="CT181" s="269"/>
      <c r="CU181" s="269"/>
      <c r="CV181" s="269"/>
      <c r="CW181" s="269"/>
      <c r="CX181" s="269"/>
      <c r="CY181" s="269"/>
      <c r="CZ181" s="270"/>
    </row>
    <row r="182" spans="3:104" ht="13.25" hidden="1" customHeight="1" x14ac:dyDescent="0.25"/>
    <row r="183" spans="3:104" ht="14.4" hidden="1" customHeight="1" x14ac:dyDescent="0.35">
      <c r="C183" s="1042" t="s">
        <v>236</v>
      </c>
      <c r="D183" s="246"/>
      <c r="E183" s="420"/>
      <c r="F183" s="265"/>
      <c r="G183" s="265"/>
      <c r="H183" s="265"/>
      <c r="I183" s="265"/>
      <c r="J183" s="265"/>
      <c r="K183" s="265"/>
      <c r="L183" s="266">
        <f>L84*100/$C$5</f>
        <v>8.9871585555555562</v>
      </c>
      <c r="M183" s="266">
        <f t="shared" ref="M183:BX183" si="111">M84*100/$C$5</f>
        <v>8.9316030000000008</v>
      </c>
      <c r="N183" s="266">
        <f t="shared" si="111"/>
        <v>8.9316029999999991</v>
      </c>
      <c r="O183" s="266"/>
      <c r="P183" s="266">
        <f t="shared" si="111"/>
        <v>8.9316021068397031</v>
      </c>
      <c r="Q183" s="266">
        <f t="shared" si="111"/>
        <v>8.9316029999999991</v>
      </c>
      <c r="R183" s="266"/>
      <c r="S183" s="266">
        <f t="shared" si="111"/>
        <v>8.9316021068396978</v>
      </c>
      <c r="T183" s="266">
        <f t="shared" si="111"/>
        <v>8.9316030000000044</v>
      </c>
      <c r="U183" s="266">
        <f>U84*100/$C$5</f>
        <v>8.9316030000000044</v>
      </c>
      <c r="V183" s="266"/>
      <c r="W183" s="266">
        <f t="shared" si="111"/>
        <v>8.9316021068397085</v>
      </c>
      <c r="X183" s="266">
        <f t="shared" si="111"/>
        <v>8.9316030000000044</v>
      </c>
      <c r="Y183" s="266">
        <f t="shared" si="111"/>
        <v>8.9028030000000058</v>
      </c>
      <c r="Z183" s="266">
        <f t="shared" si="111"/>
        <v>8.9028030000000058</v>
      </c>
      <c r="AA183" s="266">
        <f t="shared" si="111"/>
        <v>8.9028030000000058</v>
      </c>
      <c r="AB183" s="266">
        <f t="shared" si="111"/>
        <v>8.9028030000000058</v>
      </c>
      <c r="AC183" s="266">
        <f t="shared" si="111"/>
        <v>8.9028030000000058</v>
      </c>
      <c r="AD183" s="266">
        <f t="shared" si="111"/>
        <v>8.9028030000000058</v>
      </c>
      <c r="AE183" s="266">
        <f t="shared" si="111"/>
        <v>8.9028030000000058</v>
      </c>
      <c r="AF183" s="266">
        <f t="shared" si="111"/>
        <v>8.9028030000000058</v>
      </c>
      <c r="AG183" s="266">
        <f t="shared" si="111"/>
        <v>8.9028030000000058</v>
      </c>
      <c r="AH183" s="266">
        <f t="shared" si="111"/>
        <v>8.9028030000000058</v>
      </c>
      <c r="AI183" s="266">
        <f t="shared" si="111"/>
        <v>8.9028030000000058</v>
      </c>
      <c r="AJ183" s="266">
        <f t="shared" si="111"/>
        <v>8.9028030000000058</v>
      </c>
      <c r="AK183" s="266">
        <f t="shared" si="111"/>
        <v>8.9028030000000058</v>
      </c>
      <c r="AL183" s="266">
        <f t="shared" si="111"/>
        <v>8.9028029999999827</v>
      </c>
      <c r="AM183" s="266">
        <f t="shared" si="111"/>
        <v>8.9028030000000058</v>
      </c>
      <c r="AN183" s="266">
        <f t="shared" si="111"/>
        <v>8.9028030000000058</v>
      </c>
      <c r="AO183" s="266">
        <f t="shared" si="111"/>
        <v>8.9028030000000058</v>
      </c>
      <c r="AP183" s="266">
        <f t="shared" si="111"/>
        <v>8.9028030000000058</v>
      </c>
      <c r="AQ183" s="266">
        <f t="shared" si="111"/>
        <v>8.9028030000000058</v>
      </c>
      <c r="AR183" s="266">
        <f t="shared" si="111"/>
        <v>8.9028030000000058</v>
      </c>
      <c r="AS183" s="266">
        <f t="shared" si="111"/>
        <v>8.9028030000000058</v>
      </c>
      <c r="AT183" s="266">
        <f t="shared" si="111"/>
        <v>8.9028030000000058</v>
      </c>
      <c r="AU183" s="266">
        <f t="shared" si="111"/>
        <v>8.9028030000000058</v>
      </c>
      <c r="AV183" s="266">
        <f t="shared" si="111"/>
        <v>8.9028030000000058</v>
      </c>
      <c r="AW183" s="266">
        <f t="shared" si="111"/>
        <v>8.9028030000000058</v>
      </c>
      <c r="AX183" s="266">
        <f t="shared" si="111"/>
        <v>8.9028030000000058</v>
      </c>
      <c r="AY183" s="266">
        <f t="shared" si="111"/>
        <v>8.9028030000000058</v>
      </c>
      <c r="AZ183" s="266">
        <f t="shared" si="111"/>
        <v>8.9028030000000058</v>
      </c>
      <c r="BA183" s="266">
        <f t="shared" si="111"/>
        <v>8.9028030000000058</v>
      </c>
      <c r="BB183" s="266">
        <f t="shared" si="111"/>
        <v>8.9028030000000058</v>
      </c>
      <c r="BC183" s="266">
        <f t="shared" si="111"/>
        <v>8.9028030000000058</v>
      </c>
      <c r="BD183" s="266">
        <f t="shared" si="111"/>
        <v>8.9028030000000058</v>
      </c>
      <c r="BE183" s="266">
        <f t="shared" si="111"/>
        <v>8.9028030000000058</v>
      </c>
      <c r="BF183" s="266">
        <f t="shared" si="111"/>
        <v>8.9028030000000058</v>
      </c>
      <c r="BG183" s="266">
        <f t="shared" si="111"/>
        <v>8.9028030000000058</v>
      </c>
      <c r="BH183" s="266">
        <f t="shared" si="111"/>
        <v>8.9028030000000058</v>
      </c>
      <c r="BI183" s="266">
        <f t="shared" si="111"/>
        <v>8.9028030000000058</v>
      </c>
      <c r="BJ183" s="266">
        <f t="shared" si="111"/>
        <v>8.9028030000000058</v>
      </c>
      <c r="BK183" s="266">
        <f t="shared" si="111"/>
        <v>8.9028030000000058</v>
      </c>
      <c r="BL183" s="266">
        <f t="shared" si="111"/>
        <v>8.9028030000000058</v>
      </c>
      <c r="BM183" s="266">
        <f t="shared" si="111"/>
        <v>8.9028030000000058</v>
      </c>
      <c r="BN183" s="266">
        <f t="shared" si="111"/>
        <v>8.9028030000000058</v>
      </c>
      <c r="BO183" s="266">
        <f t="shared" si="111"/>
        <v>8.9028030000000058</v>
      </c>
      <c r="BP183" s="266">
        <f t="shared" si="111"/>
        <v>8.9028030000000058</v>
      </c>
      <c r="BQ183" s="266">
        <f t="shared" si="111"/>
        <v>8.9028030000000058</v>
      </c>
      <c r="BR183" s="266">
        <f t="shared" si="111"/>
        <v>8.9028030000000058</v>
      </c>
      <c r="BS183" s="266">
        <f t="shared" si="111"/>
        <v>8.9028030000000058</v>
      </c>
      <c r="BT183" s="266">
        <f t="shared" si="111"/>
        <v>8.9028030000000058</v>
      </c>
      <c r="BU183" s="266">
        <f t="shared" si="111"/>
        <v>8.9028030000000058</v>
      </c>
      <c r="BV183" s="266">
        <f t="shared" si="111"/>
        <v>8.9028030000000058</v>
      </c>
      <c r="BW183" s="266">
        <f t="shared" si="111"/>
        <v>8.9028030000000058</v>
      </c>
      <c r="BX183" s="266">
        <f t="shared" si="111"/>
        <v>8.9028030000000058</v>
      </c>
      <c r="BY183" s="266">
        <f t="shared" ref="BY183:CZ183" si="112">BY84*100/$C$5</f>
        <v>8.9028030000000058</v>
      </c>
      <c r="BZ183" s="266">
        <f t="shared" si="112"/>
        <v>8.9028030000000058</v>
      </c>
      <c r="CA183" s="266">
        <f t="shared" si="112"/>
        <v>8.9028030000000058</v>
      </c>
      <c r="CB183" s="266">
        <f t="shared" si="112"/>
        <v>8.9028030000000058</v>
      </c>
      <c r="CC183" s="266">
        <f t="shared" si="112"/>
        <v>8.9028030000000058</v>
      </c>
      <c r="CD183" s="266">
        <f t="shared" si="112"/>
        <v>8.9028030000000058</v>
      </c>
      <c r="CE183" s="266">
        <f t="shared" si="112"/>
        <v>8.9028030000000058</v>
      </c>
      <c r="CF183" s="266">
        <f t="shared" si="112"/>
        <v>8.9028030000000058</v>
      </c>
      <c r="CG183" s="266">
        <f t="shared" si="112"/>
        <v>8.9028030000000058</v>
      </c>
      <c r="CH183" s="266">
        <f t="shared" si="112"/>
        <v>8.9028030000000058</v>
      </c>
      <c r="CI183" s="266">
        <f t="shared" si="112"/>
        <v>8.9028030000000058</v>
      </c>
      <c r="CJ183" s="266">
        <f t="shared" si="112"/>
        <v>8.9028030000000058</v>
      </c>
      <c r="CK183" s="266">
        <f t="shared" si="112"/>
        <v>8.9028030000000058</v>
      </c>
      <c r="CL183" s="266">
        <f t="shared" si="112"/>
        <v>8.9028030000000058</v>
      </c>
      <c r="CM183" s="266">
        <f t="shared" si="112"/>
        <v>8.9028030000000058</v>
      </c>
      <c r="CN183" s="266">
        <f t="shared" si="112"/>
        <v>8.9028030000000058</v>
      </c>
      <c r="CO183" s="266">
        <f t="shared" si="112"/>
        <v>8.9028030000000058</v>
      </c>
      <c r="CP183" s="266">
        <f t="shared" si="112"/>
        <v>8.9028030000000058</v>
      </c>
      <c r="CQ183" s="266">
        <f t="shared" si="112"/>
        <v>8.9028030000000058</v>
      </c>
      <c r="CR183" s="266">
        <f t="shared" si="112"/>
        <v>8.9028030000000058</v>
      </c>
      <c r="CS183" s="266">
        <f t="shared" si="112"/>
        <v>8.9028030000000058</v>
      </c>
      <c r="CT183" s="266">
        <f t="shared" si="112"/>
        <v>8.9028030000000058</v>
      </c>
      <c r="CU183" s="266">
        <f t="shared" si="112"/>
        <v>8.9028030000000058</v>
      </c>
      <c r="CV183" s="266">
        <f t="shared" si="112"/>
        <v>8.9028030000000058</v>
      </c>
      <c r="CW183" s="266">
        <f t="shared" si="112"/>
        <v>8.9028030000000058</v>
      </c>
      <c r="CX183" s="266">
        <f t="shared" si="112"/>
        <v>8.9028030000000058</v>
      </c>
      <c r="CY183" s="266">
        <f t="shared" si="112"/>
        <v>8.9028030000000058</v>
      </c>
      <c r="CZ183" s="272">
        <f t="shared" si="112"/>
        <v>8.9028030000000058</v>
      </c>
    </row>
    <row r="184" spans="3:104" ht="14.4" hidden="1" customHeight="1" x14ac:dyDescent="0.35">
      <c r="C184" s="1043"/>
      <c r="D184" s="248" t="s">
        <v>272</v>
      </c>
      <c r="E184" s="421"/>
      <c r="F184" s="263"/>
      <c r="G184" s="263"/>
      <c r="H184" s="263"/>
      <c r="I184" s="263"/>
      <c r="J184" s="263"/>
      <c r="K184" s="263"/>
      <c r="L184" s="264">
        <f>$C$8-L84</f>
        <v>-5.1922951333333334</v>
      </c>
      <c r="M184" s="264">
        <f>$C$8-M84</f>
        <v>-5.1589618000000002</v>
      </c>
      <c r="N184" s="264">
        <f>$C$8-N84</f>
        <v>-5.1589617999999993</v>
      </c>
      <c r="O184" s="264"/>
      <c r="P184" s="264">
        <f>$C$8-P84</f>
        <v>-5.1589612641038221</v>
      </c>
      <c r="Q184" s="264">
        <f>$C$8-Q84</f>
        <v>-5.1589617999999993</v>
      </c>
      <c r="R184" s="264"/>
      <c r="S184" s="264">
        <f>$C$8-S84</f>
        <v>-5.1589612641038185</v>
      </c>
      <c r="T184" s="264">
        <f>$C$8-T84</f>
        <v>-5.1589618000000028</v>
      </c>
      <c r="U184" s="264">
        <f>$C$8-U84</f>
        <v>-5.1589618000000028</v>
      </c>
      <c r="V184" s="264"/>
      <c r="W184" s="264">
        <f t="shared" ref="W184:CH184" si="113">$C$8-W84</f>
        <v>-5.1589612641038256</v>
      </c>
      <c r="X184" s="264">
        <f t="shared" si="113"/>
        <v>-5.1589618000000028</v>
      </c>
      <c r="Y184" s="264">
        <f t="shared" si="113"/>
        <v>-5.1416818000000033</v>
      </c>
      <c r="Z184" s="264">
        <f t="shared" si="113"/>
        <v>-5.1416818000000033</v>
      </c>
      <c r="AA184" s="264">
        <f t="shared" si="113"/>
        <v>-5.1416818000000033</v>
      </c>
      <c r="AB184" s="264">
        <f t="shared" si="113"/>
        <v>-5.1416818000000033</v>
      </c>
      <c r="AC184" s="264">
        <f t="shared" si="113"/>
        <v>-5.1416818000000033</v>
      </c>
      <c r="AD184" s="264">
        <f t="shared" si="113"/>
        <v>-5.1416818000000033</v>
      </c>
      <c r="AE184" s="264">
        <f t="shared" si="113"/>
        <v>-5.1416818000000033</v>
      </c>
      <c r="AF184" s="264">
        <f t="shared" si="113"/>
        <v>-5.1416818000000033</v>
      </c>
      <c r="AG184" s="264">
        <f t="shared" si="113"/>
        <v>-5.1416818000000033</v>
      </c>
      <c r="AH184" s="264">
        <f t="shared" si="113"/>
        <v>-5.1416818000000033</v>
      </c>
      <c r="AI184" s="264">
        <f t="shared" si="113"/>
        <v>-5.1416818000000033</v>
      </c>
      <c r="AJ184" s="264">
        <f t="shared" si="113"/>
        <v>-5.1416818000000033</v>
      </c>
      <c r="AK184" s="264">
        <f t="shared" si="113"/>
        <v>-5.1416818000000033</v>
      </c>
      <c r="AL184" s="264">
        <f t="shared" si="113"/>
        <v>-5.1416817999999891</v>
      </c>
      <c r="AM184" s="264">
        <f t="shared" si="113"/>
        <v>-5.1416818000000033</v>
      </c>
      <c r="AN184" s="264">
        <f t="shared" si="113"/>
        <v>-5.1416818000000033</v>
      </c>
      <c r="AO184" s="264">
        <f t="shared" si="113"/>
        <v>-5.1416818000000033</v>
      </c>
      <c r="AP184" s="264">
        <f t="shared" si="113"/>
        <v>-5.1416818000000033</v>
      </c>
      <c r="AQ184" s="264">
        <f t="shared" si="113"/>
        <v>-5.1416818000000033</v>
      </c>
      <c r="AR184" s="264">
        <f t="shared" si="113"/>
        <v>-5.1416818000000033</v>
      </c>
      <c r="AS184" s="264">
        <f t="shared" si="113"/>
        <v>-5.1416818000000033</v>
      </c>
      <c r="AT184" s="264">
        <f t="shared" si="113"/>
        <v>-5.1416818000000033</v>
      </c>
      <c r="AU184" s="264">
        <f t="shared" si="113"/>
        <v>-5.1416818000000033</v>
      </c>
      <c r="AV184" s="264">
        <f t="shared" si="113"/>
        <v>-5.1416818000000033</v>
      </c>
      <c r="AW184" s="264">
        <f t="shared" si="113"/>
        <v>-5.1416818000000033</v>
      </c>
      <c r="AX184" s="264">
        <f t="shared" si="113"/>
        <v>-5.1416818000000033</v>
      </c>
      <c r="AY184" s="264">
        <f t="shared" si="113"/>
        <v>-5.1416818000000033</v>
      </c>
      <c r="AZ184" s="264">
        <f t="shared" si="113"/>
        <v>-5.1416818000000033</v>
      </c>
      <c r="BA184" s="264">
        <f t="shared" si="113"/>
        <v>-5.1416818000000033</v>
      </c>
      <c r="BB184" s="264">
        <f t="shared" si="113"/>
        <v>-5.1416818000000033</v>
      </c>
      <c r="BC184" s="264">
        <f t="shared" si="113"/>
        <v>-5.1416818000000033</v>
      </c>
      <c r="BD184" s="264">
        <f t="shared" si="113"/>
        <v>-5.1416818000000033</v>
      </c>
      <c r="BE184" s="264">
        <f t="shared" si="113"/>
        <v>-5.1416818000000033</v>
      </c>
      <c r="BF184" s="264">
        <f t="shared" si="113"/>
        <v>-5.1416818000000033</v>
      </c>
      <c r="BG184" s="264">
        <f t="shared" si="113"/>
        <v>-5.1416818000000033</v>
      </c>
      <c r="BH184" s="264">
        <f t="shared" si="113"/>
        <v>-5.1416818000000033</v>
      </c>
      <c r="BI184" s="264">
        <f t="shared" si="113"/>
        <v>-5.1416818000000033</v>
      </c>
      <c r="BJ184" s="264">
        <f t="shared" si="113"/>
        <v>-5.1416818000000033</v>
      </c>
      <c r="BK184" s="264">
        <f t="shared" si="113"/>
        <v>-5.1416818000000033</v>
      </c>
      <c r="BL184" s="264">
        <f t="shared" si="113"/>
        <v>-5.1416818000000033</v>
      </c>
      <c r="BM184" s="264">
        <f t="shared" si="113"/>
        <v>-5.1416818000000033</v>
      </c>
      <c r="BN184" s="264">
        <f t="shared" si="113"/>
        <v>-5.1416818000000033</v>
      </c>
      <c r="BO184" s="264">
        <f t="shared" si="113"/>
        <v>-5.1416818000000033</v>
      </c>
      <c r="BP184" s="264">
        <f t="shared" si="113"/>
        <v>-5.1416818000000033</v>
      </c>
      <c r="BQ184" s="264">
        <f t="shared" si="113"/>
        <v>-5.1416818000000033</v>
      </c>
      <c r="BR184" s="264">
        <f t="shared" si="113"/>
        <v>-5.1416818000000033</v>
      </c>
      <c r="BS184" s="264">
        <f t="shared" si="113"/>
        <v>-5.1416818000000033</v>
      </c>
      <c r="BT184" s="264">
        <f t="shared" si="113"/>
        <v>-5.1416818000000033</v>
      </c>
      <c r="BU184" s="264">
        <f t="shared" si="113"/>
        <v>-5.1416818000000033</v>
      </c>
      <c r="BV184" s="264">
        <f t="shared" si="113"/>
        <v>-5.1416818000000033</v>
      </c>
      <c r="BW184" s="264">
        <f t="shared" si="113"/>
        <v>-5.1416818000000033</v>
      </c>
      <c r="BX184" s="264">
        <f t="shared" si="113"/>
        <v>-5.1416818000000033</v>
      </c>
      <c r="BY184" s="264">
        <f t="shared" si="113"/>
        <v>-5.1416818000000033</v>
      </c>
      <c r="BZ184" s="264">
        <f t="shared" si="113"/>
        <v>-5.1416818000000033</v>
      </c>
      <c r="CA184" s="264">
        <f t="shared" si="113"/>
        <v>-5.1416818000000033</v>
      </c>
      <c r="CB184" s="264">
        <f t="shared" si="113"/>
        <v>-5.1416818000000033</v>
      </c>
      <c r="CC184" s="264">
        <f t="shared" si="113"/>
        <v>-5.1416818000000033</v>
      </c>
      <c r="CD184" s="264">
        <f t="shared" si="113"/>
        <v>-5.1416818000000033</v>
      </c>
      <c r="CE184" s="264">
        <f t="shared" si="113"/>
        <v>-5.1416818000000033</v>
      </c>
      <c r="CF184" s="264">
        <f t="shared" si="113"/>
        <v>-5.1416818000000033</v>
      </c>
      <c r="CG184" s="264">
        <f t="shared" si="113"/>
        <v>-5.1416818000000033</v>
      </c>
      <c r="CH184" s="264">
        <f t="shared" si="113"/>
        <v>-5.1416818000000033</v>
      </c>
      <c r="CI184" s="264">
        <f t="shared" ref="CI184:CZ184" si="114">$C$8-CI84</f>
        <v>-5.1416818000000033</v>
      </c>
      <c r="CJ184" s="264">
        <f t="shared" si="114"/>
        <v>-5.1416818000000033</v>
      </c>
      <c r="CK184" s="264">
        <f t="shared" si="114"/>
        <v>-5.1416818000000033</v>
      </c>
      <c r="CL184" s="264">
        <f t="shared" si="114"/>
        <v>-5.1416818000000033</v>
      </c>
      <c r="CM184" s="264">
        <f t="shared" si="114"/>
        <v>-5.1416818000000033</v>
      </c>
      <c r="CN184" s="264">
        <f t="shared" si="114"/>
        <v>-5.1416818000000033</v>
      </c>
      <c r="CO184" s="264">
        <f t="shared" si="114"/>
        <v>-5.1416818000000033</v>
      </c>
      <c r="CP184" s="264">
        <f t="shared" si="114"/>
        <v>-5.1416818000000033</v>
      </c>
      <c r="CQ184" s="264">
        <f t="shared" si="114"/>
        <v>-5.1416818000000033</v>
      </c>
      <c r="CR184" s="264">
        <f t="shared" si="114"/>
        <v>-5.1416818000000033</v>
      </c>
      <c r="CS184" s="264">
        <f t="shared" si="114"/>
        <v>-5.1416818000000033</v>
      </c>
      <c r="CT184" s="264">
        <f t="shared" si="114"/>
        <v>-5.1416818000000033</v>
      </c>
      <c r="CU184" s="264">
        <f t="shared" si="114"/>
        <v>-5.1416818000000033</v>
      </c>
      <c r="CV184" s="264">
        <f t="shared" si="114"/>
        <v>-5.1416818000000033</v>
      </c>
      <c r="CW184" s="264">
        <f t="shared" si="114"/>
        <v>-5.1416818000000033</v>
      </c>
      <c r="CX184" s="264">
        <f t="shared" si="114"/>
        <v>-5.1416818000000033</v>
      </c>
      <c r="CY184" s="264">
        <f t="shared" si="114"/>
        <v>-5.1416818000000033</v>
      </c>
      <c r="CZ184" s="273">
        <f t="shared" si="114"/>
        <v>-5.1416818000000033</v>
      </c>
    </row>
    <row r="185" spans="3:104" ht="14.4" hidden="1" customHeight="1" x14ac:dyDescent="0.35">
      <c r="C185" s="1043"/>
      <c r="D185" s="248" t="s">
        <v>270</v>
      </c>
      <c r="E185" s="421"/>
      <c r="F185" s="263"/>
      <c r="G185" s="263"/>
      <c r="H185" s="263"/>
      <c r="I185" s="263"/>
      <c r="J185" s="263"/>
      <c r="K185" s="263">
        <v>90</v>
      </c>
      <c r="L185" s="263">
        <f>IF((K185+(L83-E83)*L184)&gt;95,95,K185+(L83-K83)*L184)</f>
        <v>86.538469911111108</v>
      </c>
      <c r="M185" s="263">
        <f>IF((L185+(M83-F83)*M184)&gt;95,95,L185+(M83-L83)*M184)</f>
        <v>81.379508111111107</v>
      </c>
      <c r="N185" s="263">
        <f>IF((M185+(N83-G83)*N184)&gt;95,95,M185+(N83-M83)*N184)</f>
        <v>76.220546311111107</v>
      </c>
      <c r="O185" s="263">
        <f>IF((N185+(O83-H83)*O184)&gt;95,95,N185+(O83-N83)*O184)</f>
        <v>76.220546311111107</v>
      </c>
      <c r="P185" s="263">
        <f>IF((O185+(P83-I83)*P184)&gt;95,95,O185+(P83-O83)*P184)</f>
        <v>71.061585562903417</v>
      </c>
      <c r="Q185" s="263">
        <f t="shared" ref="Q185:CB185" si="115">IF((P185+(Q83-J83)*Q184)&gt;95,95,P185+(Q83-P83)*Q184)</f>
        <v>65.902623762903417</v>
      </c>
      <c r="R185" s="263">
        <f t="shared" si="115"/>
        <v>65.902623762903417</v>
      </c>
      <c r="S185" s="263">
        <f t="shared" si="115"/>
        <v>60.743663014695727</v>
      </c>
      <c r="T185" s="263">
        <f t="shared" si="115"/>
        <v>55.584701214695727</v>
      </c>
      <c r="U185" s="263">
        <f t="shared" si="115"/>
        <v>50.425739414695727</v>
      </c>
      <c r="V185" s="263">
        <f t="shared" si="115"/>
        <v>50.425739414695727</v>
      </c>
      <c r="W185" s="263">
        <f t="shared" si="115"/>
        <v>45.266778666488023</v>
      </c>
      <c r="X185" s="263">
        <f t="shared" si="115"/>
        <v>40.107816866488022</v>
      </c>
      <c r="Y185" s="263">
        <f t="shared" si="115"/>
        <v>34.966135066488022</v>
      </c>
      <c r="Z185" s="263">
        <f t="shared" si="115"/>
        <v>29.824453266488018</v>
      </c>
      <c r="AA185" s="263">
        <f t="shared" si="115"/>
        <v>24.682771466488013</v>
      </c>
      <c r="AB185" s="263">
        <f t="shared" si="115"/>
        <v>19.541089666488009</v>
      </c>
      <c r="AC185" s="263">
        <f t="shared" si="115"/>
        <v>14.399407866488005</v>
      </c>
      <c r="AD185" s="263">
        <f t="shared" si="115"/>
        <v>9.2577260664880008</v>
      </c>
      <c r="AE185" s="263">
        <f t="shared" si="115"/>
        <v>4.1160442664879975</v>
      </c>
      <c r="AF185" s="263">
        <f t="shared" si="115"/>
        <v>-1.0256375335120058</v>
      </c>
      <c r="AG185" s="263">
        <f t="shared" si="115"/>
        <v>-6.1673193335120091</v>
      </c>
      <c r="AH185" s="263">
        <f t="shared" si="115"/>
        <v>-11.309001133512012</v>
      </c>
      <c r="AI185" s="263">
        <f t="shared" si="115"/>
        <v>-16.450682933512017</v>
      </c>
      <c r="AJ185" s="263">
        <f t="shared" si="115"/>
        <v>-21.592364733512021</v>
      </c>
      <c r="AK185" s="263">
        <f t="shared" si="115"/>
        <v>-26.734046533512025</v>
      </c>
      <c r="AL185" s="263">
        <f t="shared" si="115"/>
        <v>-31.875728333512015</v>
      </c>
      <c r="AM185" s="263">
        <f t="shared" si="115"/>
        <v>-37.017410133512016</v>
      </c>
      <c r="AN185" s="263">
        <f t="shared" si="115"/>
        <v>-42.159091933512016</v>
      </c>
      <c r="AO185" s="263">
        <f t="shared" si="115"/>
        <v>-47.300773733512017</v>
      </c>
      <c r="AP185" s="263">
        <f t="shared" si="115"/>
        <v>-52.442455533512017</v>
      </c>
      <c r="AQ185" s="263">
        <f t="shared" si="115"/>
        <v>-57.584137333512018</v>
      </c>
      <c r="AR185" s="263">
        <f t="shared" si="115"/>
        <v>-62.725819133512019</v>
      </c>
      <c r="AS185" s="263">
        <f t="shared" si="115"/>
        <v>-67.867500933512019</v>
      </c>
      <c r="AT185" s="263">
        <f t="shared" si="115"/>
        <v>-73.00918273351202</v>
      </c>
      <c r="AU185" s="263">
        <f t="shared" si="115"/>
        <v>-78.150864533512021</v>
      </c>
      <c r="AV185" s="263">
        <f t="shared" si="115"/>
        <v>-83.292546333512021</v>
      </c>
      <c r="AW185" s="263">
        <f t="shared" si="115"/>
        <v>-88.434228133512022</v>
      </c>
      <c r="AX185" s="263">
        <f t="shared" si="115"/>
        <v>-93.575909933512023</v>
      </c>
      <c r="AY185" s="263">
        <f t="shared" si="115"/>
        <v>-98.717591733512023</v>
      </c>
      <c r="AZ185" s="263">
        <f t="shared" si="115"/>
        <v>-103.85927353351202</v>
      </c>
      <c r="BA185" s="263">
        <f t="shared" si="115"/>
        <v>-109.00095533351202</v>
      </c>
      <c r="BB185" s="263">
        <f t="shared" si="115"/>
        <v>-114.14263713351203</v>
      </c>
      <c r="BC185" s="263">
        <f t="shared" si="115"/>
        <v>-119.28431893351203</v>
      </c>
      <c r="BD185" s="263">
        <f t="shared" si="115"/>
        <v>-124.42600073351203</v>
      </c>
      <c r="BE185" s="263">
        <f t="shared" si="115"/>
        <v>-129.56768253351203</v>
      </c>
      <c r="BF185" s="263">
        <f t="shared" si="115"/>
        <v>-134.70936433351204</v>
      </c>
      <c r="BG185" s="263">
        <f t="shared" si="115"/>
        <v>-139.85104613351206</v>
      </c>
      <c r="BH185" s="263">
        <f t="shared" si="115"/>
        <v>-144.99272793351207</v>
      </c>
      <c r="BI185" s="263">
        <f t="shared" si="115"/>
        <v>-150.13440973351209</v>
      </c>
      <c r="BJ185" s="263">
        <f t="shared" si="115"/>
        <v>-155.2760915335121</v>
      </c>
      <c r="BK185" s="263">
        <f t="shared" si="115"/>
        <v>-160.41777333351212</v>
      </c>
      <c r="BL185" s="263">
        <f t="shared" si="115"/>
        <v>-165.55945513351213</v>
      </c>
      <c r="BM185" s="263">
        <f t="shared" si="115"/>
        <v>-170.70113693351215</v>
      </c>
      <c r="BN185" s="263">
        <f t="shared" si="115"/>
        <v>-175.84281873351216</v>
      </c>
      <c r="BO185" s="263">
        <f t="shared" si="115"/>
        <v>-180.98450053351218</v>
      </c>
      <c r="BP185" s="263">
        <f t="shared" si="115"/>
        <v>-186.12618233351219</v>
      </c>
      <c r="BQ185" s="263">
        <f t="shared" si="115"/>
        <v>-191.26786413351221</v>
      </c>
      <c r="BR185" s="263">
        <f t="shared" si="115"/>
        <v>-196.40954593351222</v>
      </c>
      <c r="BS185" s="263">
        <f t="shared" si="115"/>
        <v>-201.55122773351223</v>
      </c>
      <c r="BT185" s="263">
        <f t="shared" si="115"/>
        <v>-206.69290953351225</v>
      </c>
      <c r="BU185" s="263">
        <f t="shared" si="115"/>
        <v>-211.83459133351226</v>
      </c>
      <c r="BV185" s="263">
        <f t="shared" si="115"/>
        <v>-216.97627313351228</v>
      </c>
      <c r="BW185" s="263">
        <f t="shared" si="115"/>
        <v>-222.11795493351229</v>
      </c>
      <c r="BX185" s="263">
        <f t="shared" si="115"/>
        <v>-227.25963673351231</v>
      </c>
      <c r="BY185" s="263">
        <f t="shared" si="115"/>
        <v>-232.40131853351232</v>
      </c>
      <c r="BZ185" s="263">
        <f t="shared" si="115"/>
        <v>-237.54300033351234</v>
      </c>
      <c r="CA185" s="263">
        <f t="shared" si="115"/>
        <v>-242.68468213351235</v>
      </c>
      <c r="CB185" s="263">
        <f t="shared" si="115"/>
        <v>-247.82636393351237</v>
      </c>
      <c r="CC185" s="263">
        <f t="shared" ref="CC185:CZ185" si="116">IF((CB185+(CC83-BV83)*CC184)&gt;95,95,CB185+(CC83-CB83)*CC184)</f>
        <v>-252.96804573351238</v>
      </c>
      <c r="CD185" s="263">
        <f t="shared" si="116"/>
        <v>-258.1097275335124</v>
      </c>
      <c r="CE185" s="263">
        <f t="shared" si="116"/>
        <v>-263.25140933351241</v>
      </c>
      <c r="CF185" s="263">
        <f t="shared" si="116"/>
        <v>-268.39309113351243</v>
      </c>
      <c r="CG185" s="263">
        <f t="shared" si="116"/>
        <v>-273.53477293351244</v>
      </c>
      <c r="CH185" s="263">
        <f t="shared" si="116"/>
        <v>-278.67645473351246</v>
      </c>
      <c r="CI185" s="263">
        <f t="shared" si="116"/>
        <v>-283.81813653351247</v>
      </c>
      <c r="CJ185" s="263">
        <f t="shared" si="116"/>
        <v>-288.95981833351249</v>
      </c>
      <c r="CK185" s="263">
        <f t="shared" si="116"/>
        <v>-294.1015001335125</v>
      </c>
      <c r="CL185" s="263">
        <f t="shared" si="116"/>
        <v>-299.24318193351252</v>
      </c>
      <c r="CM185" s="263">
        <f t="shared" si="116"/>
        <v>-304.38486373351253</v>
      </c>
      <c r="CN185" s="263">
        <f t="shared" si="116"/>
        <v>-309.52654553351255</v>
      </c>
      <c r="CO185" s="263">
        <f t="shared" si="116"/>
        <v>-314.66822733351256</v>
      </c>
      <c r="CP185" s="263">
        <f t="shared" si="116"/>
        <v>-319.80990913351258</v>
      </c>
      <c r="CQ185" s="263">
        <f t="shared" si="116"/>
        <v>-324.95159093351259</v>
      </c>
      <c r="CR185" s="263">
        <f t="shared" si="116"/>
        <v>-330.09327273351261</v>
      </c>
      <c r="CS185" s="263">
        <f t="shared" si="116"/>
        <v>-335.23495453351262</v>
      </c>
      <c r="CT185" s="263">
        <f t="shared" si="116"/>
        <v>-340.37663633351264</v>
      </c>
      <c r="CU185" s="263">
        <f t="shared" si="116"/>
        <v>-345.51831813351265</v>
      </c>
      <c r="CV185" s="263">
        <f t="shared" si="116"/>
        <v>-350.65999993351267</v>
      </c>
      <c r="CW185" s="263">
        <f t="shared" si="116"/>
        <v>-355.80168173351268</v>
      </c>
      <c r="CX185" s="263">
        <f t="shared" si="116"/>
        <v>-360.9433635335127</v>
      </c>
      <c r="CY185" s="263">
        <f t="shared" si="116"/>
        <v>-366.08504533351271</v>
      </c>
      <c r="CZ185" s="263">
        <f t="shared" si="116"/>
        <v>-371.22672713351272</v>
      </c>
    </row>
    <row r="186" spans="3:104" ht="15" hidden="1" customHeight="1" thickBot="1" x14ac:dyDescent="0.4">
      <c r="C186" s="1044"/>
      <c r="D186" s="271" t="s">
        <v>271</v>
      </c>
      <c r="E186" s="422"/>
      <c r="F186" s="269"/>
      <c r="G186" s="269"/>
      <c r="H186" s="269"/>
      <c r="I186" s="269"/>
      <c r="J186" s="269"/>
      <c r="K186" s="269">
        <v>90</v>
      </c>
      <c r="L186" s="274">
        <f>K186-L183</f>
        <v>81.012841444444447</v>
      </c>
      <c r="M186" s="274">
        <f>L186-M183</f>
        <v>72.081238444444452</v>
      </c>
      <c r="N186" s="274">
        <f t="shared" ref="N186:BY186" si="117">M186-N183</f>
        <v>63.149635444444456</v>
      </c>
      <c r="O186" s="274">
        <f t="shared" si="117"/>
        <v>63.149635444444456</v>
      </c>
      <c r="P186" s="274">
        <f t="shared" si="117"/>
        <v>54.218033337604751</v>
      </c>
      <c r="Q186" s="274">
        <f t="shared" si="117"/>
        <v>45.286430337604756</v>
      </c>
      <c r="R186" s="274">
        <f t="shared" si="117"/>
        <v>45.286430337604756</v>
      </c>
      <c r="S186" s="274">
        <f t="shared" si="117"/>
        <v>36.354828230765058</v>
      </c>
      <c r="T186" s="274">
        <f t="shared" si="117"/>
        <v>27.423225230765055</v>
      </c>
      <c r="U186" s="274">
        <f t="shared" si="117"/>
        <v>18.491622230765053</v>
      </c>
      <c r="V186" s="274">
        <f t="shared" si="117"/>
        <v>18.491622230765053</v>
      </c>
      <c r="W186" s="274">
        <f t="shared" si="117"/>
        <v>9.5600201239253444</v>
      </c>
      <c r="X186" s="274">
        <f t="shared" si="117"/>
        <v>0.62841712392533999</v>
      </c>
      <c r="Y186" s="274">
        <f t="shared" si="117"/>
        <v>-8.2743858760746658</v>
      </c>
      <c r="Z186" s="274">
        <f t="shared" si="117"/>
        <v>-17.177188876074673</v>
      </c>
      <c r="AA186" s="274">
        <f t="shared" si="117"/>
        <v>-26.079991876074679</v>
      </c>
      <c r="AB186" s="274">
        <f t="shared" si="117"/>
        <v>-34.982794876074685</v>
      </c>
      <c r="AC186" s="274">
        <f t="shared" si="117"/>
        <v>-43.885597876074691</v>
      </c>
      <c r="AD186" s="274">
        <f t="shared" si="117"/>
        <v>-52.788400876074697</v>
      </c>
      <c r="AE186" s="274">
        <f t="shared" si="117"/>
        <v>-61.691203876074702</v>
      </c>
      <c r="AF186" s="274">
        <f t="shared" si="117"/>
        <v>-70.594006876074701</v>
      </c>
      <c r="AG186" s="274">
        <f t="shared" si="117"/>
        <v>-79.496809876074707</v>
      </c>
      <c r="AH186" s="274">
        <f t="shared" si="117"/>
        <v>-88.399612876074713</v>
      </c>
      <c r="AI186" s="274">
        <f t="shared" si="117"/>
        <v>-97.302415876074718</v>
      </c>
      <c r="AJ186" s="274">
        <f t="shared" si="117"/>
        <v>-106.20521887607472</v>
      </c>
      <c r="AK186" s="274">
        <f t="shared" si="117"/>
        <v>-115.10802187607473</v>
      </c>
      <c r="AL186" s="274">
        <f t="shared" si="117"/>
        <v>-124.01082487607471</v>
      </c>
      <c r="AM186" s="274">
        <f t="shared" si="117"/>
        <v>-132.91362787607471</v>
      </c>
      <c r="AN186" s="274">
        <f t="shared" si="117"/>
        <v>-141.81643087607472</v>
      </c>
      <c r="AO186" s="274">
        <f t="shared" si="117"/>
        <v>-150.71923387607472</v>
      </c>
      <c r="AP186" s="274">
        <f t="shared" si="117"/>
        <v>-159.62203687607473</v>
      </c>
      <c r="AQ186" s="274">
        <f t="shared" si="117"/>
        <v>-168.52483987607474</v>
      </c>
      <c r="AR186" s="274">
        <f t="shared" si="117"/>
        <v>-177.42764287607474</v>
      </c>
      <c r="AS186" s="274">
        <f t="shared" si="117"/>
        <v>-186.33044587607475</v>
      </c>
      <c r="AT186" s="274">
        <f t="shared" si="117"/>
        <v>-195.23324887607475</v>
      </c>
      <c r="AU186" s="274">
        <f t="shared" si="117"/>
        <v>-204.13605187607476</v>
      </c>
      <c r="AV186" s="274">
        <f t="shared" si="117"/>
        <v>-213.03885487607477</v>
      </c>
      <c r="AW186" s="274">
        <f t="shared" si="117"/>
        <v>-221.94165787607477</v>
      </c>
      <c r="AX186" s="274">
        <f t="shared" si="117"/>
        <v>-230.84446087607478</v>
      </c>
      <c r="AY186" s="274">
        <f t="shared" si="117"/>
        <v>-239.74726387607478</v>
      </c>
      <c r="AZ186" s="274">
        <f t="shared" si="117"/>
        <v>-248.65006687607479</v>
      </c>
      <c r="BA186" s="274">
        <f t="shared" si="117"/>
        <v>-257.55286987607479</v>
      </c>
      <c r="BB186" s="274">
        <f t="shared" si="117"/>
        <v>-266.4556728760748</v>
      </c>
      <c r="BC186" s="274">
        <f t="shared" si="117"/>
        <v>-275.35847587607481</v>
      </c>
      <c r="BD186" s="274">
        <f t="shared" si="117"/>
        <v>-284.26127887607481</v>
      </c>
      <c r="BE186" s="274">
        <f t="shared" si="117"/>
        <v>-293.16408187607482</v>
      </c>
      <c r="BF186" s="274">
        <f t="shared" si="117"/>
        <v>-302.06688487607482</v>
      </c>
      <c r="BG186" s="274">
        <f t="shared" si="117"/>
        <v>-310.96968787607483</v>
      </c>
      <c r="BH186" s="274">
        <f t="shared" si="117"/>
        <v>-319.87249087607483</v>
      </c>
      <c r="BI186" s="274">
        <f t="shared" si="117"/>
        <v>-328.77529387607484</v>
      </c>
      <c r="BJ186" s="274">
        <f t="shared" si="117"/>
        <v>-337.67809687607485</v>
      </c>
      <c r="BK186" s="274">
        <f t="shared" si="117"/>
        <v>-346.58089987607485</v>
      </c>
      <c r="BL186" s="274">
        <f t="shared" si="117"/>
        <v>-355.48370287607486</v>
      </c>
      <c r="BM186" s="274">
        <f t="shared" si="117"/>
        <v>-364.38650587607486</v>
      </c>
      <c r="BN186" s="274">
        <f t="shared" si="117"/>
        <v>-373.28930887607487</v>
      </c>
      <c r="BO186" s="274">
        <f t="shared" si="117"/>
        <v>-382.19211187607488</v>
      </c>
      <c r="BP186" s="274">
        <f t="shared" si="117"/>
        <v>-391.09491487607488</v>
      </c>
      <c r="BQ186" s="274">
        <f t="shared" si="117"/>
        <v>-399.99771787607489</v>
      </c>
      <c r="BR186" s="274">
        <f t="shared" si="117"/>
        <v>-408.90052087607489</v>
      </c>
      <c r="BS186" s="274">
        <f t="shared" si="117"/>
        <v>-417.8033238760749</v>
      </c>
      <c r="BT186" s="274">
        <f t="shared" si="117"/>
        <v>-426.7061268760749</v>
      </c>
      <c r="BU186" s="274">
        <f t="shared" si="117"/>
        <v>-435.60892987607491</v>
      </c>
      <c r="BV186" s="274">
        <f t="shared" si="117"/>
        <v>-444.51173287607492</v>
      </c>
      <c r="BW186" s="274">
        <f t="shared" si="117"/>
        <v>-453.41453587607492</v>
      </c>
      <c r="BX186" s="274">
        <f t="shared" si="117"/>
        <v>-462.31733887607493</v>
      </c>
      <c r="BY186" s="274">
        <f t="shared" si="117"/>
        <v>-471.22014187607493</v>
      </c>
      <c r="BZ186" s="274">
        <f t="shared" ref="BZ186:CZ186" si="118">BY186-BZ183</f>
        <v>-480.12294487607494</v>
      </c>
      <c r="CA186" s="274">
        <f t="shared" si="118"/>
        <v>-489.02574787607494</v>
      </c>
      <c r="CB186" s="274">
        <f t="shared" si="118"/>
        <v>-497.92855087607495</v>
      </c>
      <c r="CC186" s="274">
        <f t="shared" si="118"/>
        <v>-506.83135387607496</v>
      </c>
      <c r="CD186" s="274">
        <f t="shared" si="118"/>
        <v>-515.73415687607496</v>
      </c>
      <c r="CE186" s="274">
        <f t="shared" si="118"/>
        <v>-524.63695987607503</v>
      </c>
      <c r="CF186" s="274">
        <f t="shared" si="118"/>
        <v>-533.53976287607497</v>
      </c>
      <c r="CG186" s="274">
        <f t="shared" si="118"/>
        <v>-542.44256587607492</v>
      </c>
      <c r="CH186" s="274">
        <f t="shared" si="118"/>
        <v>-551.34536887607487</v>
      </c>
      <c r="CI186" s="274">
        <f t="shared" si="118"/>
        <v>-560.24817187607482</v>
      </c>
      <c r="CJ186" s="274">
        <f t="shared" si="118"/>
        <v>-569.15097487607477</v>
      </c>
      <c r="CK186" s="274">
        <f t="shared" si="118"/>
        <v>-578.05377787607472</v>
      </c>
      <c r="CL186" s="274">
        <f t="shared" si="118"/>
        <v>-586.95658087607467</v>
      </c>
      <c r="CM186" s="274">
        <f t="shared" si="118"/>
        <v>-595.85938387607462</v>
      </c>
      <c r="CN186" s="274">
        <f t="shared" si="118"/>
        <v>-604.76218687607457</v>
      </c>
      <c r="CO186" s="274">
        <f t="shared" si="118"/>
        <v>-613.66498987607451</v>
      </c>
      <c r="CP186" s="274">
        <f t="shared" si="118"/>
        <v>-622.56779287607446</v>
      </c>
      <c r="CQ186" s="274">
        <f t="shared" si="118"/>
        <v>-631.47059587607441</v>
      </c>
      <c r="CR186" s="274">
        <f t="shared" si="118"/>
        <v>-640.37339887607436</v>
      </c>
      <c r="CS186" s="274">
        <f t="shared" si="118"/>
        <v>-649.27620187607431</v>
      </c>
      <c r="CT186" s="274">
        <f t="shared" si="118"/>
        <v>-658.17900487607426</v>
      </c>
      <c r="CU186" s="274">
        <f t="shared" si="118"/>
        <v>-667.08180787607421</v>
      </c>
      <c r="CV186" s="274">
        <f t="shared" si="118"/>
        <v>-675.98461087607416</v>
      </c>
      <c r="CW186" s="274">
        <f t="shared" si="118"/>
        <v>-684.88741387607411</v>
      </c>
      <c r="CX186" s="274">
        <f t="shared" si="118"/>
        <v>-693.79021687607406</v>
      </c>
      <c r="CY186" s="274">
        <f t="shared" si="118"/>
        <v>-702.693019876074</v>
      </c>
      <c r="CZ186" s="275">
        <f t="shared" si="118"/>
        <v>-711.59582287607395</v>
      </c>
    </row>
    <row r="187" spans="3:104" ht="13.25" hidden="1" customHeight="1" x14ac:dyDescent="0.25"/>
    <row r="188" spans="3:104" ht="13.25" hidden="1" customHeight="1" x14ac:dyDescent="0.25"/>
    <row r="189" spans="3:104" ht="13.25" hidden="1" customHeight="1" x14ac:dyDescent="0.25"/>
    <row r="190" spans="3:104" ht="13.25" hidden="1" customHeight="1" x14ac:dyDescent="0.25"/>
    <row r="191" spans="3:104" ht="13.25" hidden="1" customHeight="1" x14ac:dyDescent="0.25"/>
    <row r="192" spans="3:104" ht="13.25" hidden="1" customHeight="1" x14ac:dyDescent="0.25"/>
    <row r="193" ht="13.25" hidden="1" customHeight="1" x14ac:dyDescent="0.25"/>
    <row r="194" ht="13.25" hidden="1" customHeight="1" x14ac:dyDescent="0.25"/>
    <row r="195" ht="13.25" hidden="1" customHeight="1" x14ac:dyDescent="0.25"/>
    <row r="196" ht="13.25" hidden="1" customHeight="1" x14ac:dyDescent="0.25"/>
    <row r="197" ht="13.25" hidden="1" customHeight="1" x14ac:dyDescent="0.25"/>
    <row r="198" ht="13.25" hidden="1" customHeight="1" x14ac:dyDescent="0.25"/>
    <row r="199" ht="13.25" hidden="1" customHeight="1" x14ac:dyDescent="0.25"/>
    <row r="200" ht="13.25" hidden="1" customHeight="1" x14ac:dyDescent="0.25"/>
    <row r="201" ht="13.25" hidden="1" customHeight="1" x14ac:dyDescent="0.25"/>
    <row r="202" ht="13.25" hidden="1" customHeight="1" x14ac:dyDescent="0.25"/>
    <row r="203" ht="13.25" hidden="1" customHeight="1" x14ac:dyDescent="0.25"/>
    <row r="204" ht="13.25" hidden="1" customHeight="1" x14ac:dyDescent="0.25"/>
    <row r="205" ht="13.25" hidden="1" customHeight="1" x14ac:dyDescent="0.25"/>
    <row r="206" ht="13.25" hidden="1" customHeight="1" x14ac:dyDescent="0.25"/>
    <row r="207" ht="13.25" hidden="1" customHeight="1" x14ac:dyDescent="0.25"/>
    <row r="208" ht="13.25" hidden="1" customHeight="1" x14ac:dyDescent="0.25"/>
    <row r="209" spans="1:118" ht="13.25" hidden="1" customHeight="1" x14ac:dyDescent="0.25"/>
    <row r="210" spans="1:118" ht="20" x14ac:dyDescent="0.4">
      <c r="B210" s="1038" t="s">
        <v>582</v>
      </c>
      <c r="C210" s="1038"/>
      <c r="D210" s="1038"/>
    </row>
    <row r="211" spans="1:118" ht="16" thickBot="1" x14ac:dyDescent="0.4">
      <c r="B211" s="64" t="s">
        <v>472</v>
      </c>
    </row>
    <row r="212" spans="1:118" customFormat="1" ht="15" thickBot="1" x14ac:dyDescent="0.4">
      <c r="A212" s="284"/>
      <c r="B212" s="285"/>
      <c r="C212" s="285"/>
      <c r="D212" s="286" t="s">
        <v>237</v>
      </c>
      <c r="E212" s="423">
        <v>0</v>
      </c>
      <c r="F212" s="287">
        <v>3.472222222222222E-3</v>
      </c>
      <c r="G212" s="287">
        <v>3.4723222222222219E-3</v>
      </c>
      <c r="H212" s="287">
        <v>4.8611111111111103E-3</v>
      </c>
      <c r="I212" s="287">
        <v>4.8612111111111115E-3</v>
      </c>
      <c r="J212" s="287">
        <v>8.3333333333333329E-2</v>
      </c>
      <c r="K212" s="287">
        <v>8.3333433333333332E-2</v>
      </c>
      <c r="L212" s="287">
        <v>1</v>
      </c>
      <c r="M212" s="287">
        <v>2</v>
      </c>
      <c r="N212" s="287">
        <v>3</v>
      </c>
      <c r="O212" s="287">
        <v>3</v>
      </c>
      <c r="P212" s="287">
        <v>4</v>
      </c>
      <c r="Q212" s="287">
        <v>5</v>
      </c>
      <c r="R212" s="287">
        <v>5</v>
      </c>
      <c r="S212" s="287">
        <v>6</v>
      </c>
      <c r="T212" s="287">
        <v>7</v>
      </c>
      <c r="U212" s="287">
        <v>8</v>
      </c>
      <c r="V212" s="287">
        <v>8</v>
      </c>
      <c r="W212" s="287">
        <v>9</v>
      </c>
      <c r="X212" s="287">
        <v>10</v>
      </c>
      <c r="Y212" s="287">
        <v>11</v>
      </c>
      <c r="Z212" s="287">
        <v>12</v>
      </c>
      <c r="AA212" s="287">
        <v>13</v>
      </c>
      <c r="AB212" s="287">
        <v>14</v>
      </c>
      <c r="AC212" s="287">
        <v>15</v>
      </c>
      <c r="AD212" s="287">
        <v>16</v>
      </c>
      <c r="AE212" s="287">
        <v>17</v>
      </c>
      <c r="AF212" s="287">
        <v>18</v>
      </c>
      <c r="AG212" s="287">
        <v>19</v>
      </c>
      <c r="AH212" s="287">
        <v>20</v>
      </c>
      <c r="AI212" s="287">
        <v>21</v>
      </c>
      <c r="AJ212" s="287">
        <v>22</v>
      </c>
      <c r="AK212" s="287">
        <v>23</v>
      </c>
      <c r="AL212" s="287">
        <v>24</v>
      </c>
      <c r="AM212" s="287">
        <v>25</v>
      </c>
      <c r="AN212" s="287">
        <v>26</v>
      </c>
      <c r="AO212" s="287">
        <v>27</v>
      </c>
      <c r="AP212" s="287">
        <v>28</v>
      </c>
      <c r="AQ212" s="287">
        <v>29</v>
      </c>
      <c r="AR212" s="287">
        <v>30</v>
      </c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  <c r="BD212" s="287"/>
      <c r="BE212" s="287"/>
      <c r="BF212" s="287"/>
      <c r="BG212" s="287"/>
      <c r="BH212" s="287"/>
      <c r="BI212" s="287"/>
      <c r="BJ212" s="287"/>
      <c r="BK212" s="287"/>
      <c r="BL212" s="287"/>
      <c r="BM212" s="287"/>
      <c r="BN212" s="287"/>
      <c r="BO212" s="287"/>
      <c r="BP212" s="287"/>
      <c r="BQ212" s="287"/>
      <c r="BR212" s="287"/>
      <c r="BS212" s="287"/>
      <c r="BT212" s="287"/>
      <c r="BU212" s="287"/>
      <c r="BV212" s="287"/>
      <c r="BW212" s="287"/>
      <c r="BX212" s="287"/>
      <c r="BY212" s="287"/>
      <c r="BZ212" s="287"/>
      <c r="CA212" s="287"/>
      <c r="CB212" s="287"/>
      <c r="CC212" s="287"/>
      <c r="CD212" s="287"/>
      <c r="CE212" s="287"/>
      <c r="CF212" s="287"/>
      <c r="CG212" s="287"/>
      <c r="CH212" s="287"/>
      <c r="CI212" s="287"/>
      <c r="CJ212" s="287"/>
      <c r="CK212" s="287"/>
      <c r="CL212" s="287"/>
      <c r="CM212" s="287"/>
      <c r="CN212" s="287"/>
      <c r="CO212" s="287"/>
      <c r="CP212" s="287"/>
      <c r="CQ212" s="287"/>
      <c r="CR212" s="287"/>
      <c r="CS212" s="287"/>
      <c r="CT212" s="287"/>
      <c r="CU212" s="287"/>
      <c r="CV212" s="287"/>
      <c r="CW212" s="287"/>
      <c r="CX212" s="287"/>
      <c r="CY212" s="287"/>
      <c r="CZ212" s="288"/>
      <c r="DA212" s="285"/>
      <c r="DB212" s="285"/>
      <c r="DC212" s="285"/>
      <c r="DD212" s="285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</row>
    <row r="213" spans="1:118" customFormat="1" ht="15" customHeight="1" thickBot="1" x14ac:dyDescent="0.4">
      <c r="A213" s="284"/>
      <c r="B213" s="1129" t="s">
        <v>228</v>
      </c>
      <c r="C213" s="1132" t="s">
        <v>251</v>
      </c>
      <c r="D213" s="289" t="s">
        <v>225</v>
      </c>
      <c r="E213" s="291">
        <f t="shared" ref="E213:K213" si="119">E$45</f>
        <v>0</v>
      </c>
      <c r="F213" s="291">
        <f t="shared" si="119"/>
        <v>9.7908641064814811E-2</v>
      </c>
      <c r="G213" s="291">
        <f t="shared" si="119"/>
        <v>0.1682839487962963</v>
      </c>
      <c r="H213" s="291">
        <f t="shared" si="119"/>
        <v>0.27940987199074074</v>
      </c>
      <c r="I213" s="291">
        <f t="shared" si="119"/>
        <v>0.35349382078703706</v>
      </c>
      <c r="J213" s="291">
        <f t="shared" si="119"/>
        <v>0.55005179722222219</v>
      </c>
      <c r="K213" s="291">
        <f t="shared" si="119"/>
        <v>2.1076810444444445</v>
      </c>
      <c r="L213" s="161">
        <f>L$45</f>
        <v>5.6679764666666674</v>
      </c>
      <c r="M213" s="291">
        <f>M$45</f>
        <v>5.3404431333333324</v>
      </c>
      <c r="N213" s="291">
        <f t="shared" ref="N213:AR213" si="120">N$45</f>
        <v>5.3404431333333342</v>
      </c>
      <c r="O213" s="291">
        <f>O$45</f>
        <v>0</v>
      </c>
      <c r="P213" s="291">
        <f t="shared" si="120"/>
        <v>5.3404425992890197</v>
      </c>
      <c r="Q213" s="291">
        <f t="shared" si="120"/>
        <v>5.3404431333333342</v>
      </c>
      <c r="R213" s="291">
        <f t="shared" si="120"/>
        <v>0</v>
      </c>
      <c r="S213" s="291">
        <f t="shared" si="120"/>
        <v>5.3404425992890197</v>
      </c>
      <c r="T213" s="291">
        <f t="shared" si="120"/>
        <v>5.3404431333333306</v>
      </c>
      <c r="U213" s="291">
        <f>U$45</f>
        <v>5.3404431333333306</v>
      </c>
      <c r="V213" s="291">
        <f t="shared" si="120"/>
        <v>0</v>
      </c>
      <c r="W213" s="291">
        <f t="shared" si="120"/>
        <v>5.3404425992890268</v>
      </c>
      <c r="X213" s="291">
        <f t="shared" si="120"/>
        <v>5.3404431333333306</v>
      </c>
      <c r="Y213" s="291">
        <f t="shared" si="120"/>
        <v>5.3404431333333306</v>
      </c>
      <c r="Z213" s="291">
        <f t="shared" si="120"/>
        <v>5.3404431333333378</v>
      </c>
      <c r="AA213" s="291">
        <f t="shared" si="120"/>
        <v>5.3404431333333378</v>
      </c>
      <c r="AB213" s="291">
        <f t="shared" si="120"/>
        <v>5.3404431333333378</v>
      </c>
      <c r="AC213" s="291">
        <f t="shared" si="120"/>
        <v>5.3404431333333378</v>
      </c>
      <c r="AD213" s="291">
        <f t="shared" si="120"/>
        <v>5.3404431333333378</v>
      </c>
      <c r="AE213" s="291">
        <f t="shared" si="120"/>
        <v>5.3404431333333378</v>
      </c>
      <c r="AF213" s="291">
        <f t="shared" si="120"/>
        <v>5.3404431333333378</v>
      </c>
      <c r="AG213" s="291">
        <f t="shared" si="120"/>
        <v>5.3404431333333378</v>
      </c>
      <c r="AH213" s="291">
        <f t="shared" si="120"/>
        <v>5.3404431333333378</v>
      </c>
      <c r="AI213" s="291">
        <f t="shared" si="120"/>
        <v>5.3404431333333378</v>
      </c>
      <c r="AJ213" s="291">
        <f t="shared" si="120"/>
        <v>5.3404431333333378</v>
      </c>
      <c r="AK213" s="291">
        <f t="shared" si="120"/>
        <v>5.3404431333333378</v>
      </c>
      <c r="AL213" s="291">
        <f t="shared" si="120"/>
        <v>5.3404431333333235</v>
      </c>
      <c r="AM213" s="291">
        <f t="shared" si="120"/>
        <v>5.3404431333333378</v>
      </c>
      <c r="AN213" s="291">
        <f t="shared" si="120"/>
        <v>5.3404431333333378</v>
      </c>
      <c r="AO213" s="291">
        <f t="shared" si="120"/>
        <v>5.3404431333333378</v>
      </c>
      <c r="AP213" s="291">
        <f t="shared" si="120"/>
        <v>5.3404431333333378</v>
      </c>
      <c r="AQ213" s="291">
        <f t="shared" si="120"/>
        <v>5.3404431333333378</v>
      </c>
      <c r="AR213" s="291">
        <f t="shared" si="120"/>
        <v>5.3404431333333378</v>
      </c>
      <c r="AS213" s="317">
        <f>SUM(L213:AR213)</f>
        <v>160.54082573120047</v>
      </c>
      <c r="AT213" s="291"/>
      <c r="AU213" s="291"/>
      <c r="AV213" s="291"/>
      <c r="AW213" s="291"/>
      <c r="AX213" s="291"/>
      <c r="AY213" s="291"/>
      <c r="AZ213" s="291"/>
      <c r="BA213" s="291"/>
      <c r="BB213" s="291"/>
      <c r="BC213" s="291"/>
      <c r="BD213" s="291"/>
      <c r="BE213" s="291"/>
      <c r="BF213" s="291"/>
      <c r="BG213" s="291"/>
      <c r="BH213" s="291"/>
      <c r="BI213" s="291"/>
      <c r="BJ213" s="291"/>
      <c r="BK213" s="291"/>
      <c r="BL213" s="291"/>
      <c r="BM213" s="291"/>
      <c r="BN213" s="291"/>
      <c r="BO213" s="291"/>
      <c r="BP213" s="291"/>
      <c r="BQ213" s="291"/>
      <c r="BR213" s="291"/>
      <c r="BS213" s="291"/>
      <c r="BT213" s="291"/>
      <c r="BU213" s="291"/>
      <c r="BV213" s="291"/>
      <c r="BW213" s="291"/>
      <c r="BX213" s="291"/>
      <c r="BY213" s="291"/>
      <c r="BZ213" s="291"/>
      <c r="CA213" s="291"/>
      <c r="CB213" s="291"/>
      <c r="CC213" s="291"/>
      <c r="CD213" s="291"/>
      <c r="CE213" s="291"/>
      <c r="CF213" s="291"/>
      <c r="CG213" s="291"/>
      <c r="CH213" s="291"/>
      <c r="CI213" s="291"/>
      <c r="CJ213" s="291"/>
      <c r="CK213" s="291"/>
      <c r="CL213" s="291"/>
      <c r="CM213" s="291"/>
      <c r="CN213" s="291"/>
      <c r="CO213" s="291"/>
      <c r="CP213" s="291"/>
      <c r="CQ213" s="291"/>
      <c r="CR213" s="291"/>
      <c r="CS213" s="291"/>
      <c r="CT213" s="291"/>
      <c r="CU213" s="291"/>
      <c r="CV213" s="291"/>
      <c r="CW213" s="291"/>
      <c r="CX213" s="291"/>
      <c r="CY213" s="291"/>
      <c r="CZ213" s="292"/>
      <c r="DA213" s="285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</row>
    <row r="214" spans="1:118" customFormat="1" ht="15" customHeight="1" thickBot="1" x14ac:dyDescent="0.4">
      <c r="A214" s="284"/>
      <c r="B214" s="1130"/>
      <c r="C214" s="1133"/>
      <c r="D214" s="139" t="s">
        <v>344</v>
      </c>
      <c r="E214" s="294"/>
      <c r="F214" s="295"/>
      <c r="G214" s="295"/>
      <c r="H214" s="295"/>
      <c r="I214" s="295"/>
      <c r="J214" s="295"/>
      <c r="K214" s="295"/>
      <c r="L214" s="659"/>
      <c r="M214" s="660" t="str">
        <f>IF(OR($C$220=2,$C$220=2,$C$220=2)=TRUE,$G$225," ")</f>
        <v> </v>
      </c>
      <c r="N214" s="660" t="str">
        <f>IF(OR($C$220=3,$C$220=3,$C$220=3)=TRUE,$G$225," ")</f>
        <v> </v>
      </c>
      <c r="O214" s="661"/>
      <c r="P214" s="660" t="str">
        <f>IF(OR($C$220=2,$C$220=4,$C$220=4)=TRUE,$G$225," ")</f>
        <v> </v>
      </c>
      <c r="Q214" s="660" t="str">
        <f>IF(OR($C$220=5,$C$220=5,$C$220=5)=TRUE,$G$225," ")</f>
        <v> </v>
      </c>
      <c r="R214" s="661"/>
      <c r="S214" s="660" t="str">
        <f>IF(OR($C$220=2,$C$220=3,$C$220=6)=TRUE,$G$225," ")</f>
        <v> </v>
      </c>
      <c r="T214" s="660">
        <f>IF(OR($C$220=7,$C$220=7,$C$220=7)=TRUE,$G$225," ")</f>
        <v>15.942</v>
      </c>
      <c r="U214" s="660" t="str">
        <f>IF(OR($C$220=2,$C$220=4,$C$220=8)=TRUE,$G$225," ")</f>
        <v> </v>
      </c>
      <c r="V214" s="661"/>
      <c r="W214" s="660" t="str">
        <f>IF(OR($C$220=3,$C$220=9,$C$220=9)=TRUE,$G$225," ")</f>
        <v> </v>
      </c>
      <c r="X214" s="661" t="str">
        <f>IF(OR($C$220=2,$C$220=5,$C$220=$G$225)=TRUE,$G$225," ")</f>
        <v> </v>
      </c>
      <c r="Y214" s="661"/>
      <c r="Z214" s="660" t="str">
        <f>IF(OR($C$220=2,$C$220=4,$C$220=3,$C$220=6)=TRUE,$G$225," ")</f>
        <v> </v>
      </c>
      <c r="AA214" s="661"/>
      <c r="AB214" s="660">
        <f>IF(OR($C$220=2,$C$220=7,$C$220=7)=TRUE,$G$225," ")</f>
        <v>15.942</v>
      </c>
      <c r="AC214" s="660" t="str">
        <f>IF(OR($C$220=3,$C$220=5,$C$220=5)=TRUE,$G$225," ")</f>
        <v> </v>
      </c>
      <c r="AD214" s="660" t="str">
        <f>IF(OR($C$220=2,$C$220=4,$C$220=8)=TRUE,$G$225," ")</f>
        <v> </v>
      </c>
      <c r="AE214" s="661"/>
      <c r="AF214" s="660" t="str">
        <f>IF(OR($C$220=2,$C$220=3,$C$220=6,$C$220=9)=TRUE,$G$225," ")</f>
        <v> </v>
      </c>
      <c r="AG214" s="674"/>
      <c r="AH214" s="661" t="str">
        <f>IF(OR($C$220=2,$C$220=5,$C$220=4)=TRUE,$G$225," ")</f>
        <v> </v>
      </c>
      <c r="AI214" s="660">
        <f>IF(OR($C$220=3,$C$220=7,$C$220=7)=TRUE,$G$225," ")</f>
        <v>15.942</v>
      </c>
      <c r="AJ214" s="661" t="str">
        <f>IF(OR($C$220=2,$C$220=2,$C$220=2)=TRUE,$G$225," ")</f>
        <v> </v>
      </c>
      <c r="AK214" s="661"/>
      <c r="AL214" s="661" t="str">
        <f>IF(OR($C$220=2,$C$220=3,$C$220=4,$C$220=6,$C$220=8)=TRUE,$G$225," ")</f>
        <v> </v>
      </c>
      <c r="AM214" s="661" t="str">
        <f>IF(OR($C$220=5,$C$220=5,$C$220=5)=TRUE,$G$225," ")</f>
        <v> </v>
      </c>
      <c r="AN214" s="661" t="str">
        <f>IF(OR($C$220=2,$C$220=2,$C$220=2)=TRUE,$G$225," ")</f>
        <v> </v>
      </c>
      <c r="AO214" s="674" t="str">
        <f>IF(OR($C$220=3,$C$220=9,$C$220=9)=TRUE,$G$225," ")</f>
        <v> </v>
      </c>
      <c r="AP214" s="674">
        <f>IF(OR($C$220=2,$C$220=4,$C$220=7)=TRUE,$G$225," ")</f>
        <v>15.942</v>
      </c>
      <c r="AQ214" s="674"/>
      <c r="AR214" s="674" t="str">
        <f>IF(OR($C$220=2,$C$220=5,$C$220=3,$C$220=6)=TRUE,$G$225," ")</f>
        <v> </v>
      </c>
      <c r="AS214" s="657">
        <f>SUM(L214:AR214)</f>
        <v>63.768000000000001</v>
      </c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</row>
    <row r="215" spans="1:118" customFormat="1" ht="15" customHeight="1" thickBot="1" x14ac:dyDescent="0.4">
      <c r="A215" s="284"/>
      <c r="B215" s="1130"/>
      <c r="C215" s="1133"/>
      <c r="D215" s="301"/>
      <c r="E215" s="294"/>
      <c r="F215" s="295"/>
      <c r="G215" s="295"/>
      <c r="H215" s="295"/>
      <c r="I215" s="295"/>
      <c r="J215" s="295"/>
      <c r="K215" s="295"/>
      <c r="L215" s="659"/>
      <c r="M215" s="660" t="str">
        <f>IF(OR($C$220=2,$C$220=2,$C$220=2)=TRUE,$C$222," ")</f>
        <v> </v>
      </c>
      <c r="N215" s="660" t="str">
        <f>IF(OR($C$220=3,$C$220=3,$C$220=3)=TRUE,$C$222," ")</f>
        <v> </v>
      </c>
      <c r="O215" s="661"/>
      <c r="P215" s="660" t="str">
        <f>IF(OR($C$220=2,$C$220=4,$C$220=4)=TRUE,$C$222," ")</f>
        <v> </v>
      </c>
      <c r="Q215" s="660" t="str">
        <f>IF(OR($C$220=5,$C$220=5,$C$220=5)=TRUE,$C$222," ")</f>
        <v> </v>
      </c>
      <c r="R215" s="661"/>
      <c r="S215" s="660" t="str">
        <f>IF(OR($C$220=2,$C$220=3,$C$220=6)=TRUE,$C$222," ")</f>
        <v> </v>
      </c>
      <c r="T215" s="660">
        <f>IF(OR($C$220=7,$C$220=7,$C$220=7)=TRUE,$C$222," ")</f>
        <v>6</v>
      </c>
      <c r="U215" s="660" t="str">
        <f>IF(OR($C$220=2,$C$220=4,$C$220=8)=TRUE,$C$222," ")</f>
        <v> </v>
      </c>
      <c r="V215" s="661"/>
      <c r="W215" s="660" t="str">
        <f>IF(OR($C$220=3,$C$220=9,$C$220=9)=TRUE,$C$222," ")</f>
        <v> </v>
      </c>
      <c r="X215" s="660" t="str">
        <f>IF(OR($C$220=2,$C$220=5,$C$220=5)=TRUE,$C$222," ")</f>
        <v> </v>
      </c>
      <c r="Y215" s="662"/>
      <c r="Z215" s="660" t="str">
        <f>IF(OR($C$220=2,$C$220=4,$C$220=3,$C$220=6)=TRUE,$C$222," ")</f>
        <v> </v>
      </c>
      <c r="AA215" s="662"/>
      <c r="AB215" s="660">
        <f>IF(OR($C$220=2,$C$220=7,$C$220=7)=TRUE,$C$222," ")</f>
        <v>6</v>
      </c>
      <c r="AC215" s="660" t="str">
        <f>IF(OR($C$220=3,$C$220=5,$C$220=5)=TRUE,$C$222," ")</f>
        <v> </v>
      </c>
      <c r="AD215" s="660" t="str">
        <f>IF(OR($C$220=2,$C$220=4,$C$220=8)=TRUE,$C$222," ")</f>
        <v> </v>
      </c>
      <c r="AE215" s="662"/>
      <c r="AF215" s="660" t="str">
        <f>IF(OR($C$220=2,$C$220=3,$C$220=6,$C$220=9)=TRUE,$C$222," ")</f>
        <v> </v>
      </c>
      <c r="AG215" s="659"/>
      <c r="AH215" s="662" t="str">
        <f>IF(OR($C$220=2,$C$220=5,$C$220=4)=TRUE,$C$222," ")</f>
        <v> </v>
      </c>
      <c r="AI215" s="660">
        <f>IF(OR($C$220=3,$C$220=7,$C$220=7)=TRUE,$C$222," ")</f>
        <v>6</v>
      </c>
      <c r="AJ215" s="662" t="str">
        <f>IF(OR($C$220=2,$C$220=2,$C$220=2)=TRUE,$C$222," ")</f>
        <v> </v>
      </c>
      <c r="AK215" s="662"/>
      <c r="AL215" s="662" t="str">
        <f>IF(OR($C$220=2,$C$220=3,$C$220=4,$C$220=6,$C$220=8)=TRUE,$C$222," ")</f>
        <v> </v>
      </c>
      <c r="AM215" s="662" t="str">
        <f>IF(OR($C$220=5,$C$220=5,$C$220=5)=TRUE,$C$222," ")</f>
        <v> </v>
      </c>
      <c r="AN215" s="662" t="str">
        <f>IF(OR($C$220=2,$C$220=2,$C$220=2)=TRUE,$C$222," ")</f>
        <v> </v>
      </c>
      <c r="AO215" s="659" t="str">
        <f>IF(OR($C$220=3,$C$220=9,$C$220=9)=TRUE,$C$222," ")</f>
        <v> </v>
      </c>
      <c r="AP215" s="659">
        <f>IF(OR($C$220=2,$C$220=4,$C$220=7)=TRUE,$C$222," ")</f>
        <v>6</v>
      </c>
      <c r="AQ215" s="659"/>
      <c r="AR215" s="659" t="str">
        <f>IF(OR($C$220=2,$C$220=5,$C$220=3,$C$220=6)=TRUE,$C$222," ")</f>
        <v> </v>
      </c>
      <c r="AS215" s="657">
        <f>SUM(L215:AR215)</f>
        <v>24</v>
      </c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</row>
    <row r="216" spans="1:118" customFormat="1" ht="15" customHeight="1" thickBot="1" x14ac:dyDescent="0.4">
      <c r="A216" s="284"/>
      <c r="B216" s="1130"/>
      <c r="C216" s="1133"/>
      <c r="D216" s="293" t="s">
        <v>258</v>
      </c>
      <c r="E216" s="294"/>
      <c r="F216" s="295"/>
      <c r="G216" s="295"/>
      <c r="H216" s="295"/>
      <c r="I216" s="295"/>
      <c r="J216" s="295"/>
      <c r="K216" s="295"/>
      <c r="L216" s="161">
        <f t="shared" ref="L216:AR216" si="121">L213*100/$C$5</f>
        <v>9.4466274444444469</v>
      </c>
      <c r="M216" s="295">
        <f t="shared" si="121"/>
        <v>8.900738555555554</v>
      </c>
      <c r="N216" s="295">
        <f t="shared" si="121"/>
        <v>8.9007385555555576</v>
      </c>
      <c r="O216" s="295">
        <f t="shared" si="121"/>
        <v>0</v>
      </c>
      <c r="P216" s="295">
        <f t="shared" si="121"/>
        <v>8.9007376654816994</v>
      </c>
      <c r="Q216" s="295">
        <f t="shared" si="121"/>
        <v>8.9007385555555576</v>
      </c>
      <c r="R216" s="295">
        <f t="shared" si="121"/>
        <v>0</v>
      </c>
      <c r="S216" s="295">
        <f t="shared" si="121"/>
        <v>8.9007376654816994</v>
      </c>
      <c r="T216" s="295">
        <f t="shared" si="121"/>
        <v>8.9007385555555523</v>
      </c>
      <c r="U216" s="295">
        <f t="shared" si="121"/>
        <v>8.9007385555555523</v>
      </c>
      <c r="V216" s="295">
        <f t="shared" si="121"/>
        <v>0</v>
      </c>
      <c r="W216" s="295">
        <f t="shared" si="121"/>
        <v>8.9007376654817101</v>
      </c>
      <c r="X216" s="295">
        <f t="shared" si="121"/>
        <v>8.9007385555555523</v>
      </c>
      <c r="Y216" s="295">
        <f t="shared" si="121"/>
        <v>8.9007385555555523</v>
      </c>
      <c r="Z216" s="295">
        <f t="shared" si="121"/>
        <v>8.9007385555555629</v>
      </c>
      <c r="AA216" s="295">
        <f t="shared" si="121"/>
        <v>8.9007385555555629</v>
      </c>
      <c r="AB216" s="295">
        <f t="shared" si="121"/>
        <v>8.9007385555555629</v>
      </c>
      <c r="AC216" s="295">
        <f t="shared" si="121"/>
        <v>8.9007385555555629</v>
      </c>
      <c r="AD216" s="295">
        <f t="shared" si="121"/>
        <v>8.9007385555555629</v>
      </c>
      <c r="AE216" s="295">
        <f t="shared" si="121"/>
        <v>8.9007385555555629</v>
      </c>
      <c r="AF216" s="295">
        <f t="shared" si="121"/>
        <v>8.9007385555555629</v>
      </c>
      <c r="AG216" s="295">
        <f t="shared" si="121"/>
        <v>8.9007385555555629</v>
      </c>
      <c r="AH216" s="295">
        <f t="shared" si="121"/>
        <v>8.9007385555555629</v>
      </c>
      <c r="AI216" s="295">
        <f t="shared" si="121"/>
        <v>8.9007385555555629</v>
      </c>
      <c r="AJ216" s="295">
        <f t="shared" si="121"/>
        <v>8.9007385555555629</v>
      </c>
      <c r="AK216" s="295">
        <f t="shared" si="121"/>
        <v>8.9007385555555629</v>
      </c>
      <c r="AL216" s="295">
        <f t="shared" si="121"/>
        <v>8.9007385555555398</v>
      </c>
      <c r="AM216" s="295">
        <f t="shared" si="121"/>
        <v>8.9007385555555629</v>
      </c>
      <c r="AN216" s="295">
        <f t="shared" si="121"/>
        <v>8.9007385555555629</v>
      </c>
      <c r="AO216" s="295">
        <f t="shared" si="121"/>
        <v>8.9007385555555629</v>
      </c>
      <c r="AP216" s="295">
        <f t="shared" si="121"/>
        <v>8.9007385555555629</v>
      </c>
      <c r="AQ216" s="295">
        <f t="shared" si="121"/>
        <v>8.9007385555555629</v>
      </c>
      <c r="AR216" s="295">
        <f t="shared" si="121"/>
        <v>8.9007385555555629</v>
      </c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</row>
    <row r="217" spans="1:118" customFormat="1" ht="15" customHeight="1" x14ac:dyDescent="0.35">
      <c r="A217" s="284"/>
      <c r="B217" s="1130"/>
      <c r="C217" s="1133"/>
      <c r="D217" s="293" t="s">
        <v>263</v>
      </c>
      <c r="E217" s="295"/>
      <c r="F217" s="295"/>
      <c r="G217" s="295"/>
      <c r="H217" s="295"/>
      <c r="I217" s="295"/>
      <c r="J217" s="295"/>
      <c r="K217" s="295">
        <f>I221</f>
        <v>92</v>
      </c>
      <c r="L217" s="295">
        <f>IF(L214=$G$225,90,IF((K217-L216)&lt;$I$222,$L$222,(K217-L216)))</f>
        <v>82.553372555555555</v>
      </c>
      <c r="M217" s="295">
        <f t="shared" ref="M217:AR217" si="122">IF(M214=$G$225,90,IF((L217-M216)&lt;$I$222,$L$222,(L217-M216)))</f>
        <v>90</v>
      </c>
      <c r="N217" s="295">
        <f t="shared" si="122"/>
        <v>81.099261444444437</v>
      </c>
      <c r="O217" s="295">
        <f t="shared" si="122"/>
        <v>81.099261444444437</v>
      </c>
      <c r="P217" s="295">
        <f t="shared" si="122"/>
        <v>90</v>
      </c>
      <c r="Q217" s="295">
        <f t="shared" si="122"/>
        <v>81.099261444444437</v>
      </c>
      <c r="R217" s="295">
        <f t="shared" si="122"/>
        <v>81.099261444444437</v>
      </c>
      <c r="S217" s="295">
        <f t="shared" si="122"/>
        <v>90</v>
      </c>
      <c r="T217" s="295">
        <f t="shared" si="122"/>
        <v>90</v>
      </c>
      <c r="U217" s="295">
        <f t="shared" si="122"/>
        <v>81.099261444444451</v>
      </c>
      <c r="V217" s="295">
        <f t="shared" si="122"/>
        <v>81.099261444444451</v>
      </c>
      <c r="W217" s="295">
        <f t="shared" si="122"/>
        <v>90</v>
      </c>
      <c r="X217" s="295">
        <f t="shared" si="122"/>
        <v>81.099261444444451</v>
      </c>
      <c r="Y217" s="295">
        <f t="shared" si="122"/>
        <v>90</v>
      </c>
      <c r="Z217" s="295">
        <f t="shared" si="122"/>
        <v>81.099261444444437</v>
      </c>
      <c r="AA217" s="295">
        <f t="shared" si="122"/>
        <v>90</v>
      </c>
      <c r="AB217" s="295">
        <f t="shared" si="122"/>
        <v>90</v>
      </c>
      <c r="AC217" s="295">
        <f t="shared" si="122"/>
        <v>81.099261444444437</v>
      </c>
      <c r="AD217" s="295">
        <f t="shared" si="122"/>
        <v>90</v>
      </c>
      <c r="AE217" s="295">
        <f t="shared" si="122"/>
        <v>81.099261444444437</v>
      </c>
      <c r="AF217" s="295">
        <f t="shared" si="122"/>
        <v>90</v>
      </c>
      <c r="AG217" s="295">
        <f t="shared" si="122"/>
        <v>81.099261444444437</v>
      </c>
      <c r="AH217" s="295">
        <f t="shared" si="122"/>
        <v>90</v>
      </c>
      <c r="AI217" s="295">
        <f t="shared" si="122"/>
        <v>90</v>
      </c>
      <c r="AJ217" s="295">
        <f t="shared" si="122"/>
        <v>81.099261444444437</v>
      </c>
      <c r="AK217" s="295">
        <f t="shared" si="122"/>
        <v>90</v>
      </c>
      <c r="AL217" s="295">
        <f t="shared" si="122"/>
        <v>81.099261444444465</v>
      </c>
      <c r="AM217" s="295">
        <f t="shared" si="122"/>
        <v>90</v>
      </c>
      <c r="AN217" s="295">
        <f t="shared" si="122"/>
        <v>81.099261444444437</v>
      </c>
      <c r="AO217" s="295">
        <f t="shared" si="122"/>
        <v>90</v>
      </c>
      <c r="AP217" s="295">
        <f t="shared" si="122"/>
        <v>90</v>
      </c>
      <c r="AQ217" s="295">
        <f t="shared" si="122"/>
        <v>81.099261444444437</v>
      </c>
      <c r="AR217" s="295">
        <f t="shared" si="122"/>
        <v>90</v>
      </c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  <c r="BD217" s="295"/>
      <c r="BE217" s="295"/>
      <c r="BF217" s="295"/>
      <c r="BG217" s="295"/>
      <c r="BH217" s="295"/>
      <c r="BI217" s="295"/>
      <c r="BJ217" s="295"/>
      <c r="BK217" s="295"/>
      <c r="BL217" s="295"/>
      <c r="BM217" s="295"/>
      <c r="BN217" s="295"/>
      <c r="BO217" s="295"/>
      <c r="BP217" s="295"/>
      <c r="BQ217" s="295"/>
      <c r="BR217" s="295"/>
      <c r="BS217" s="295"/>
      <c r="BT217" s="295"/>
      <c r="BU217" s="295"/>
      <c r="BV217" s="295"/>
      <c r="BW217" s="295"/>
      <c r="BX217" s="295"/>
      <c r="BY217" s="295"/>
      <c r="BZ217" s="295"/>
      <c r="CA217" s="295"/>
      <c r="CB217" s="295"/>
      <c r="CC217" s="295"/>
      <c r="CD217" s="295"/>
      <c r="CE217" s="295"/>
      <c r="CF217" s="295"/>
      <c r="CG217" s="295"/>
      <c r="CH217" s="295"/>
      <c r="CI217" s="295"/>
      <c r="CJ217" s="295"/>
      <c r="CK217" s="295"/>
      <c r="CL217" s="295"/>
      <c r="CM217" s="295"/>
      <c r="CN217" s="295"/>
      <c r="CO217" s="295"/>
      <c r="CP217" s="295"/>
      <c r="CQ217" s="295"/>
      <c r="CR217" s="295"/>
      <c r="CS217" s="295"/>
      <c r="CT217" s="295"/>
      <c r="CU217" s="295"/>
      <c r="CV217" s="295"/>
      <c r="CW217" s="295"/>
      <c r="CX217" s="295"/>
      <c r="CY217" s="295"/>
      <c r="CZ217" s="296"/>
      <c r="DA217" s="285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</row>
    <row r="218" spans="1:118" customFormat="1" ht="15" customHeight="1" thickBot="1" x14ac:dyDescent="0.4">
      <c r="A218" s="284"/>
      <c r="B218" s="1131"/>
      <c r="C218" s="1134"/>
      <c r="D218" s="301"/>
      <c r="E218" s="302"/>
      <c r="F218" s="303"/>
      <c r="G218" s="303"/>
      <c r="H218" s="303"/>
      <c r="I218" s="303"/>
      <c r="J218" s="303"/>
      <c r="K218" s="303"/>
      <c r="L218" s="303">
        <f>IF((L217=100),(L217-F217)/100*$C$3+$E$92,0)</f>
        <v>0</v>
      </c>
      <c r="M218" s="303">
        <f>IF((M217=100),(M217-L217)/100*$C$3+$E$92,0)</f>
        <v>0</v>
      </c>
      <c r="N218" s="303">
        <f>IF((N217=100),(N217-M217)/100*$C$3+$E$92,0)</f>
        <v>0</v>
      </c>
      <c r="O218" s="303">
        <v>0</v>
      </c>
      <c r="P218" s="303">
        <f t="shared" ref="P218:Z218" si="123">IF((P217=100),(P217-O217)/100*$C$3+$E$92,0)</f>
        <v>0</v>
      </c>
      <c r="Q218" s="303">
        <f t="shared" si="123"/>
        <v>0</v>
      </c>
      <c r="R218" s="303">
        <f t="shared" si="123"/>
        <v>0</v>
      </c>
      <c r="S218" s="303">
        <f t="shared" si="123"/>
        <v>0</v>
      </c>
      <c r="T218" s="303">
        <f t="shared" si="123"/>
        <v>0</v>
      </c>
      <c r="U218" s="303">
        <f t="shared" si="123"/>
        <v>0</v>
      </c>
      <c r="V218" s="303">
        <f t="shared" si="123"/>
        <v>0</v>
      </c>
      <c r="W218" s="303">
        <f t="shared" si="123"/>
        <v>0</v>
      </c>
      <c r="X218" s="303">
        <f t="shared" si="123"/>
        <v>0</v>
      </c>
      <c r="Y218" s="303">
        <f t="shared" si="123"/>
        <v>0</v>
      </c>
      <c r="Z218" s="303">
        <f t="shared" si="123"/>
        <v>0</v>
      </c>
      <c r="AA218" s="303">
        <f>IF((AB217=100),(AB217-Z217)/100*$C$3+$E$92,0)</f>
        <v>0</v>
      </c>
      <c r="AB218" s="303">
        <f>IF((AC217=100),(AC217-AA217)/100*$C$3+$E$92,0)</f>
        <v>0</v>
      </c>
      <c r="AC218" s="303">
        <f>IF((AD217=100),(AD217-AB217)/100*$C$3+$E$92,0)</f>
        <v>0</v>
      </c>
      <c r="AD218" s="303">
        <f t="shared" ref="AD218:AR218" si="124">IF((AD217=100),(AD217-AC217)/100*$C$3+$E$92,0)</f>
        <v>0</v>
      </c>
      <c r="AE218" s="303">
        <f t="shared" si="124"/>
        <v>0</v>
      </c>
      <c r="AF218" s="303">
        <f t="shared" si="124"/>
        <v>0</v>
      </c>
      <c r="AG218" s="303">
        <f t="shared" si="124"/>
        <v>0</v>
      </c>
      <c r="AH218" s="303">
        <f t="shared" si="124"/>
        <v>0</v>
      </c>
      <c r="AI218" s="303">
        <f t="shared" si="124"/>
        <v>0</v>
      </c>
      <c r="AJ218" s="303">
        <f>IF((AJ217=100),(AJ217-#REF!)/100*$C$3+$E$92,0)</f>
        <v>0</v>
      </c>
      <c r="AK218" s="303">
        <f t="shared" si="124"/>
        <v>0</v>
      </c>
      <c r="AL218" s="303">
        <f t="shared" si="124"/>
        <v>0</v>
      </c>
      <c r="AM218" s="303">
        <f t="shared" si="124"/>
        <v>0</v>
      </c>
      <c r="AN218" s="303">
        <f t="shared" si="124"/>
        <v>0</v>
      </c>
      <c r="AO218" s="303">
        <f t="shared" si="124"/>
        <v>0</v>
      </c>
      <c r="AP218" s="303">
        <f t="shared" si="124"/>
        <v>0</v>
      </c>
      <c r="AQ218" s="303">
        <f t="shared" si="124"/>
        <v>0</v>
      </c>
      <c r="AR218" s="303">
        <f t="shared" si="124"/>
        <v>0</v>
      </c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  <c r="BE218" s="303"/>
      <c r="BF218" s="303"/>
      <c r="BG218" s="303"/>
      <c r="BH218" s="303"/>
      <c r="BI218" s="303"/>
      <c r="BJ218" s="303"/>
      <c r="BK218" s="303"/>
      <c r="BL218" s="303"/>
      <c r="BM218" s="303"/>
      <c r="BN218" s="303"/>
      <c r="BO218" s="303"/>
      <c r="BP218" s="303"/>
      <c r="BQ218" s="303"/>
      <c r="BR218" s="303"/>
      <c r="BS218" s="303"/>
      <c r="BT218" s="303"/>
      <c r="BU218" s="303"/>
      <c r="BV218" s="303"/>
      <c r="BW218" s="303"/>
      <c r="BX218" s="303"/>
      <c r="BY218" s="303"/>
      <c r="BZ218" s="303"/>
      <c r="CA218" s="303"/>
      <c r="CB218" s="303"/>
      <c r="CC218" s="303"/>
      <c r="CD218" s="303"/>
      <c r="CE218" s="303"/>
      <c r="CF218" s="303"/>
      <c r="CG218" s="303"/>
      <c r="CH218" s="303"/>
      <c r="CI218" s="303"/>
      <c r="CJ218" s="303"/>
      <c r="CK218" s="303"/>
      <c r="CL218" s="303"/>
      <c r="CM218" s="303"/>
      <c r="CN218" s="303"/>
      <c r="CO218" s="303"/>
      <c r="CP218" s="303"/>
      <c r="CQ218" s="303"/>
      <c r="CR218" s="303"/>
      <c r="CS218" s="303"/>
      <c r="CT218" s="303"/>
      <c r="CU218" s="303"/>
      <c r="CV218" s="303"/>
      <c r="CW218" s="303"/>
      <c r="CX218" s="303"/>
      <c r="CY218" s="303"/>
      <c r="CZ218" s="304"/>
      <c r="DA218" s="285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</row>
    <row r="219" spans="1:118" ht="13" thickBot="1" x14ac:dyDescent="0.3"/>
    <row r="220" spans="1:118" ht="15" customHeight="1" thickBot="1" x14ac:dyDescent="0.35">
      <c r="B220" s="74" t="s">
        <v>634</v>
      </c>
      <c r="C220" s="665">
        <v>7</v>
      </c>
      <c r="E220" s="1075" t="s">
        <v>249</v>
      </c>
      <c r="F220" s="1076"/>
      <c r="G220" s="1076"/>
      <c r="H220" s="1076"/>
      <c r="I220" s="1076"/>
      <c r="J220" s="1076"/>
      <c r="K220" s="1077"/>
    </row>
    <row r="221" spans="1:118" ht="15" customHeight="1" thickBot="1" x14ac:dyDescent="0.35">
      <c r="B221" s="79" t="s">
        <v>199</v>
      </c>
      <c r="C221" s="666">
        <v>120</v>
      </c>
      <c r="E221" s="1078" t="s">
        <v>250</v>
      </c>
      <c r="F221" s="1079"/>
      <c r="G221" s="1079"/>
      <c r="H221" s="1080"/>
      <c r="I221" s="1106">
        <v>92</v>
      </c>
      <c r="J221" s="1107"/>
      <c r="K221" s="1108"/>
    </row>
    <row r="222" spans="1:118" ht="15" customHeight="1" thickBot="1" x14ac:dyDescent="0.4">
      <c r="B222" s="76" t="s">
        <v>203</v>
      </c>
      <c r="C222" s="667">
        <f>C223/60*C221</f>
        <v>6</v>
      </c>
      <c r="E222" s="1078" t="s">
        <v>248</v>
      </c>
      <c r="F222" s="1079"/>
      <c r="G222" s="1079"/>
      <c r="H222" s="1080"/>
      <c r="I222" s="1106">
        <v>80</v>
      </c>
      <c r="J222" s="1107"/>
      <c r="K222" s="1108"/>
      <c r="L222" s="656">
        <v>90</v>
      </c>
      <c r="AG222" s="285"/>
      <c r="AH222" s="1113" t="s">
        <v>239</v>
      </c>
      <c r="AI222" s="1113" t="s">
        <v>240</v>
      </c>
    </row>
    <row r="223" spans="1:118" ht="15" customHeight="1" x14ac:dyDescent="0.35">
      <c r="B223" s="76" t="s">
        <v>298</v>
      </c>
      <c r="C223" s="668">
        <v>3</v>
      </c>
      <c r="AG223" s="285"/>
      <c r="AH223" s="1114"/>
      <c r="AI223" s="1114"/>
    </row>
    <row r="224" spans="1:118" ht="15" customHeight="1" thickBot="1" x14ac:dyDescent="0.4">
      <c r="B224" s="565" t="s">
        <v>624</v>
      </c>
      <c r="C224" s="669">
        <f>(C222/C5)*100</f>
        <v>10</v>
      </c>
      <c r="D224" s="664"/>
      <c r="E224" s="264" t="s">
        <v>339</v>
      </c>
      <c r="F224" s="263" t="s">
        <v>340</v>
      </c>
      <c r="G224" s="316"/>
      <c r="H224" s="316" t="s">
        <v>182</v>
      </c>
      <c r="AG224" s="285"/>
      <c r="AH224" s="1114"/>
      <c r="AI224" s="1114"/>
    </row>
    <row r="225" spans="1:116" ht="14.4" customHeight="1" thickBot="1" x14ac:dyDescent="0.4">
      <c r="D225" s="1119" t="s">
        <v>338</v>
      </c>
      <c r="E225" s="663">
        <v>7.9710000000000001</v>
      </c>
      <c r="F225" s="263">
        <v>120</v>
      </c>
      <c r="G225" s="316">
        <f>E225*F225/60</f>
        <v>15.942</v>
      </c>
      <c r="H225" s="528">
        <f>G225+C222</f>
        <v>21.942</v>
      </c>
      <c r="J225" s="424"/>
      <c r="K225" s="43" t="s">
        <v>341</v>
      </c>
      <c r="AG225" s="285"/>
      <c r="AH225" s="1114"/>
      <c r="AI225" s="1114"/>
      <c r="AJ225" s="671" t="s">
        <v>244</v>
      </c>
    </row>
    <row r="226" spans="1:116" ht="14.4" customHeight="1" thickBot="1" x14ac:dyDescent="0.4">
      <c r="B226" s="276" t="s">
        <v>199</v>
      </c>
      <c r="C226" s="260">
        <v>90</v>
      </c>
      <c r="D226" s="1135"/>
      <c r="E226" s="663">
        <v>7.9710000000000001</v>
      </c>
      <c r="F226" s="263">
        <v>90</v>
      </c>
      <c r="G226" s="316">
        <f>E226*F226/60</f>
        <v>11.9565</v>
      </c>
      <c r="H226" s="527">
        <f>G226+C227</f>
        <v>16.456499999999998</v>
      </c>
      <c r="J226" s="315"/>
      <c r="K226" s="43" t="s">
        <v>342</v>
      </c>
      <c r="AG226" s="655" t="s">
        <v>635</v>
      </c>
      <c r="AH226" s="300">
        <f>AS213</f>
        <v>160.54082573120047</v>
      </c>
      <c r="AI226" s="300">
        <f>AH226*14</f>
        <v>2247.5715602368064</v>
      </c>
      <c r="AJ226" s="1104">
        <f>(AI226+AI227)</f>
        <v>3140.3235602368063</v>
      </c>
    </row>
    <row r="227" spans="1:116" ht="15" customHeight="1" thickBot="1" x14ac:dyDescent="0.35">
      <c r="B227" s="143" t="s">
        <v>203</v>
      </c>
      <c r="C227" s="283">
        <f>C228/60*C226</f>
        <v>4.5</v>
      </c>
      <c r="AG227" s="655" t="s">
        <v>637</v>
      </c>
      <c r="AH227" s="300">
        <f>AS214</f>
        <v>63.768000000000001</v>
      </c>
      <c r="AI227" s="300">
        <f>AH227*14</f>
        <v>892.75199999999995</v>
      </c>
      <c r="AJ227" s="1105"/>
    </row>
    <row r="228" spans="1:116" ht="14.4" customHeight="1" thickBot="1" x14ac:dyDescent="0.35">
      <c r="B228" s="143" t="s">
        <v>298</v>
      </c>
      <c r="C228" s="262">
        <v>3</v>
      </c>
      <c r="AG228" s="655" t="s">
        <v>636</v>
      </c>
      <c r="AH228" s="300">
        <f>AH229*C222</f>
        <v>24</v>
      </c>
      <c r="AI228" s="300">
        <f>AH228*14</f>
        <v>336</v>
      </c>
    </row>
    <row r="229" spans="1:116" ht="14.4" customHeight="1" thickBot="1" x14ac:dyDescent="0.35">
      <c r="B229" s="143" t="s">
        <v>624</v>
      </c>
      <c r="C229" s="260">
        <f>(C227/C5)*100</f>
        <v>7.5</v>
      </c>
      <c r="AG229" s="672" t="s">
        <v>638</v>
      </c>
      <c r="AH229" s="673">
        <f>COUNTIF(L215:AR215,$C$222)</f>
        <v>4</v>
      </c>
    </row>
    <row r="230" spans="1:116" ht="14.4" customHeight="1" x14ac:dyDescent="0.25"/>
    <row r="231" spans="1:116" ht="14.4" customHeight="1" x14ac:dyDescent="0.25"/>
    <row r="236" spans="1:116" ht="14.5" thickBot="1" x14ac:dyDescent="0.35">
      <c r="B236" s="436" t="s">
        <v>473</v>
      </c>
    </row>
    <row r="237" spans="1:116" customFormat="1" ht="15" thickBot="1" x14ac:dyDescent="0.4">
      <c r="A237" s="284"/>
      <c r="B237" s="285"/>
      <c r="C237" s="285"/>
      <c r="D237" s="286" t="s">
        <v>237</v>
      </c>
      <c r="E237" s="423">
        <v>0</v>
      </c>
      <c r="F237" s="287">
        <v>3.472222222222222E-3</v>
      </c>
      <c r="G237" s="287">
        <v>3.4723222222222219E-3</v>
      </c>
      <c r="H237" s="287">
        <v>4.8611111111111103E-3</v>
      </c>
      <c r="I237" s="287">
        <v>4.8612111111111115E-3</v>
      </c>
      <c r="J237" s="287">
        <v>8.3333333333333329E-2</v>
      </c>
      <c r="K237" s="287">
        <v>8.3333433333333332E-2</v>
      </c>
      <c r="L237" s="287">
        <v>1</v>
      </c>
      <c r="M237" s="287">
        <v>2</v>
      </c>
      <c r="N237" s="287">
        <v>3</v>
      </c>
      <c r="O237" s="287">
        <v>3</v>
      </c>
      <c r="P237" s="287">
        <v>4</v>
      </c>
      <c r="Q237" s="287">
        <v>5</v>
      </c>
      <c r="R237" s="287">
        <v>5</v>
      </c>
      <c r="S237" s="287">
        <v>6</v>
      </c>
      <c r="T237" s="287">
        <v>7</v>
      </c>
      <c r="U237" s="287">
        <v>8</v>
      </c>
      <c r="V237" s="287">
        <v>8</v>
      </c>
      <c r="W237" s="287">
        <v>9</v>
      </c>
      <c r="X237" s="287">
        <v>10</v>
      </c>
      <c r="Y237" s="287">
        <v>11</v>
      </c>
      <c r="Z237" s="287">
        <v>12</v>
      </c>
      <c r="AA237" s="287">
        <v>13</v>
      </c>
      <c r="AB237" s="287">
        <v>14</v>
      </c>
      <c r="AC237" s="287">
        <v>15</v>
      </c>
      <c r="AD237" s="287">
        <v>16</v>
      </c>
      <c r="AE237" s="287">
        <v>17</v>
      </c>
      <c r="AF237" s="287">
        <v>18</v>
      </c>
      <c r="AG237" s="287">
        <v>19</v>
      </c>
      <c r="AH237" s="287">
        <v>20</v>
      </c>
      <c r="AI237" s="287">
        <v>21</v>
      </c>
      <c r="AJ237" s="287">
        <v>22</v>
      </c>
      <c r="AK237" s="287">
        <v>23</v>
      </c>
      <c r="AL237" s="287">
        <v>24</v>
      </c>
      <c r="AM237" s="287">
        <v>25</v>
      </c>
      <c r="AN237" s="287">
        <v>26</v>
      </c>
      <c r="AO237" s="287">
        <v>27</v>
      </c>
      <c r="AP237" s="287">
        <v>28</v>
      </c>
      <c r="AQ237" s="287">
        <v>29</v>
      </c>
      <c r="AR237" s="287">
        <v>30</v>
      </c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  <c r="BD237" s="287"/>
      <c r="BE237" s="287"/>
      <c r="BF237" s="287"/>
      <c r="BG237" s="287"/>
      <c r="BH237" s="287"/>
      <c r="BI237" s="287"/>
      <c r="BJ237" s="287"/>
      <c r="BK237" s="287"/>
      <c r="BL237" s="287"/>
      <c r="BM237" s="287"/>
      <c r="BN237" s="287"/>
      <c r="BO237" s="287"/>
      <c r="BP237" s="287"/>
      <c r="BQ237" s="287"/>
      <c r="BR237" s="287"/>
      <c r="BS237" s="287"/>
      <c r="BT237" s="287"/>
      <c r="BU237" s="287"/>
      <c r="BV237" s="287"/>
      <c r="BW237" s="287"/>
      <c r="BX237" s="287"/>
      <c r="BY237" s="287"/>
      <c r="BZ237" s="287"/>
      <c r="CA237" s="287"/>
      <c r="CB237" s="287"/>
      <c r="CC237" s="287"/>
      <c r="CD237" s="287"/>
      <c r="CE237" s="287"/>
      <c r="CF237" s="287"/>
      <c r="CG237" s="287"/>
      <c r="CH237" s="287"/>
      <c r="CI237" s="287"/>
      <c r="CJ237" s="287"/>
      <c r="CK237" s="287"/>
      <c r="CL237" s="287"/>
      <c r="CM237" s="287"/>
      <c r="CN237" s="287"/>
      <c r="CO237" s="287"/>
      <c r="CP237" s="287"/>
      <c r="CQ237" s="287"/>
      <c r="CR237" s="287"/>
      <c r="CS237" s="287"/>
      <c r="CT237" s="287"/>
      <c r="CU237" s="287"/>
      <c r="CV237" s="287"/>
      <c r="CW237" s="287"/>
      <c r="CX237" s="287"/>
      <c r="CY237" s="287"/>
      <c r="CZ237" s="288"/>
      <c r="DA237" s="285"/>
      <c r="DB237" s="285"/>
      <c r="DC237" s="285"/>
      <c r="DD237" s="285"/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29" t="s">
        <v>228</v>
      </c>
      <c r="C238" s="1132" t="s">
        <v>251</v>
      </c>
      <c r="D238" s="289" t="s">
        <v>225</v>
      </c>
      <c r="E238" s="290"/>
      <c r="F238" s="291"/>
      <c r="G238" s="291"/>
      <c r="H238" s="291"/>
      <c r="I238" s="291"/>
      <c r="J238" s="291"/>
      <c r="K238" s="291"/>
      <c r="L238" s="658">
        <f>L$48</f>
        <v>5.6679266839583331</v>
      </c>
      <c r="M238" s="291">
        <f t="shared" ref="M238:AQ238" si="125">M$48</f>
        <v>5.3403933333333331</v>
      </c>
      <c r="N238" s="291">
        <f t="shared" si="125"/>
        <v>5.3403933333333313</v>
      </c>
      <c r="O238" s="291">
        <f t="shared" si="125"/>
        <v>0</v>
      </c>
      <c r="P238" s="291">
        <f t="shared" si="125"/>
        <v>5.3403927992940012</v>
      </c>
      <c r="Q238" s="291">
        <f t="shared" si="125"/>
        <v>5.3403933333333349</v>
      </c>
      <c r="R238" s="291">
        <f t="shared" si="125"/>
        <v>0</v>
      </c>
      <c r="S238" s="291">
        <f t="shared" si="125"/>
        <v>5.3403927992939977</v>
      </c>
      <c r="T238" s="291">
        <f t="shared" si="125"/>
        <v>5.3403933333333313</v>
      </c>
      <c r="U238" s="291">
        <f t="shared" si="125"/>
        <v>5.3403933333333313</v>
      </c>
      <c r="V238" s="291">
        <f t="shared" si="125"/>
        <v>0</v>
      </c>
      <c r="W238" s="291">
        <f t="shared" si="125"/>
        <v>5.3403927992940012</v>
      </c>
      <c r="X238" s="291">
        <f t="shared" si="125"/>
        <v>5.3403933333333313</v>
      </c>
      <c r="Y238" s="291">
        <f t="shared" si="125"/>
        <v>5.3403933333333313</v>
      </c>
      <c r="Z238" s="291">
        <f t="shared" si="125"/>
        <v>5.3403933333333384</v>
      </c>
      <c r="AA238" s="291">
        <f t="shared" si="125"/>
        <v>5.3403933333333384</v>
      </c>
      <c r="AB238" s="291">
        <f t="shared" si="125"/>
        <v>5.3403933333333384</v>
      </c>
      <c r="AC238" s="291">
        <f t="shared" si="125"/>
        <v>5.3403933333333384</v>
      </c>
      <c r="AD238" s="291">
        <f t="shared" si="125"/>
        <v>5.3403933333333384</v>
      </c>
      <c r="AE238" s="291">
        <f t="shared" si="125"/>
        <v>5.3403933333333384</v>
      </c>
      <c r="AF238" s="291">
        <f t="shared" si="125"/>
        <v>5.3403933333333384</v>
      </c>
      <c r="AG238" s="291">
        <f t="shared" si="125"/>
        <v>5.3403933333333384</v>
      </c>
      <c r="AH238" s="291">
        <f>AH$48</f>
        <v>5.3403933333333384</v>
      </c>
      <c r="AI238" s="291">
        <f t="shared" si="125"/>
        <v>5.3403933333333384</v>
      </c>
      <c r="AJ238" s="291">
        <f t="shared" si="125"/>
        <v>5.3403933333333384</v>
      </c>
      <c r="AK238" s="291">
        <f t="shared" si="125"/>
        <v>5.3403933333333384</v>
      </c>
      <c r="AL238" s="291">
        <f t="shared" si="125"/>
        <v>5.3403933333333242</v>
      </c>
      <c r="AM238" s="291">
        <f t="shared" si="125"/>
        <v>5.3403933333333384</v>
      </c>
      <c r="AN238" s="291">
        <f t="shared" si="125"/>
        <v>5.3403933333333384</v>
      </c>
      <c r="AO238" s="291">
        <f t="shared" si="125"/>
        <v>5.3403933333333384</v>
      </c>
      <c r="AP238" s="291">
        <f t="shared" si="125"/>
        <v>5.3403933333333384</v>
      </c>
      <c r="AQ238" s="291">
        <f t="shared" si="125"/>
        <v>5.3403933333333384</v>
      </c>
      <c r="AR238" s="291">
        <f>AR$48</f>
        <v>5.3403933333333384</v>
      </c>
      <c r="AS238" s="317">
        <f>SUM(L238:AR238)</f>
        <v>160.5393317485071</v>
      </c>
      <c r="AT238" s="291"/>
      <c r="AU238" s="291"/>
      <c r="AV238" s="291"/>
      <c r="AW238" s="291"/>
      <c r="AX238" s="291"/>
      <c r="AY238" s="291"/>
      <c r="AZ238" s="291"/>
      <c r="BA238" s="291"/>
      <c r="BB238" s="291"/>
      <c r="BC238" s="291"/>
      <c r="BD238" s="291"/>
      <c r="BE238" s="291"/>
      <c r="BF238" s="291"/>
      <c r="BG238" s="291"/>
      <c r="BH238" s="291"/>
      <c r="BI238" s="291"/>
      <c r="BJ238" s="291"/>
      <c r="BK238" s="291"/>
      <c r="BL238" s="291"/>
      <c r="BM238" s="291"/>
      <c r="BN238" s="291"/>
      <c r="BO238" s="291"/>
      <c r="BP238" s="291"/>
      <c r="BQ238" s="291"/>
      <c r="BR238" s="291"/>
      <c r="BS238" s="291"/>
      <c r="BT238" s="291"/>
      <c r="BU238" s="291"/>
      <c r="BV238" s="291"/>
      <c r="BW238" s="291"/>
      <c r="BX238" s="291"/>
      <c r="BY238" s="291"/>
      <c r="BZ238" s="291"/>
      <c r="CA238" s="291"/>
      <c r="CB238" s="291"/>
      <c r="CC238" s="291"/>
      <c r="CD238" s="291"/>
      <c r="CE238" s="291"/>
      <c r="CF238" s="291"/>
      <c r="CG238" s="291"/>
      <c r="CH238" s="291"/>
      <c r="CI238" s="291"/>
      <c r="CJ238" s="291"/>
      <c r="CK238" s="291"/>
      <c r="CL238" s="291"/>
      <c r="CM238" s="291"/>
      <c r="CN238" s="291"/>
      <c r="CO238" s="291"/>
      <c r="CP238" s="291"/>
      <c r="CQ238" s="291"/>
      <c r="CR238" s="291"/>
      <c r="CS238" s="291"/>
      <c r="CT238" s="291"/>
      <c r="CU238" s="291"/>
      <c r="CV238" s="291"/>
      <c r="CW238" s="291"/>
      <c r="CX238" s="291"/>
      <c r="CY238" s="291"/>
      <c r="CZ238" s="292"/>
      <c r="DA238" s="285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139" t="s">
        <v>344</v>
      </c>
      <c r="E239" s="294"/>
      <c r="F239" s="295"/>
      <c r="G239" s="295"/>
      <c r="H239" s="295"/>
      <c r="I239" s="295"/>
      <c r="J239" s="295"/>
      <c r="K239" s="295"/>
      <c r="L239" s="659"/>
      <c r="M239" s="660" t="str">
        <f>IF(OR($C$245=2,$C$245=2,$C$245=2)=TRUE,$G$250," ")</f>
        <v> </v>
      </c>
      <c r="N239" s="660" t="str">
        <f>IF(OR($C$245=3,$C$245=3,$C$245=3)=TRUE,$G$250," ")</f>
        <v> </v>
      </c>
      <c r="O239" s="661"/>
      <c r="P239" s="660" t="str">
        <f>IF(OR($C$245=2,$C$245=4,$C$245=4)=TRUE,$G$250," ")</f>
        <v> </v>
      </c>
      <c r="Q239" s="660" t="str">
        <f>IF(OR($C$245=5,$C$245=5,$C$245=5)=TRUE,$G$250," ")</f>
        <v> </v>
      </c>
      <c r="R239" s="661"/>
      <c r="S239" s="660" t="str">
        <f>IF(OR($C$245=2,$C$245=3,$C$245=6)=TRUE,$G$250," ")</f>
        <v> </v>
      </c>
      <c r="T239" s="660">
        <f>IF(OR($C$245=7,$C$245=7,$C$245=7)=TRUE,$G$250," ")</f>
        <v>15.942</v>
      </c>
      <c r="U239" s="660" t="str">
        <f>IF(OR($C$245=2,$C$245=4,$C$245=8)=TRUE,$G$250," ")</f>
        <v> </v>
      </c>
      <c r="V239" s="661"/>
      <c r="W239" s="660" t="str">
        <f>IF(OR($C$245=3,$C$245=9,$C$245=9)=TRUE,$G$250," ")</f>
        <v> </v>
      </c>
      <c r="X239" s="661" t="str">
        <f>IF(OR($C$245=2,$C$245=5,$C$245=$G$250)=TRUE,$G$250," ")</f>
        <v> </v>
      </c>
      <c r="Y239" s="662"/>
      <c r="Z239" s="660" t="str">
        <f>IF(OR($C$245=2,$C$245=4,$C$245=3,$C$245=6)=TRUE,$G$250," ")</f>
        <v> </v>
      </c>
      <c r="AA239" s="662"/>
      <c r="AB239" s="660">
        <f>IF(OR($C$245=2,$C$245=7,$C$245=7)=TRUE,$G$250," ")</f>
        <v>15.942</v>
      </c>
      <c r="AC239" s="660" t="str">
        <f>IF(OR($C$245=3,$C$245=5,$C$245=5)=TRUE,$G$250," ")</f>
        <v> </v>
      </c>
      <c r="AD239" s="660" t="str">
        <f>IF(OR($C$245=2,$C$245=4,$C$245=8)=TRUE,$G$250," ")</f>
        <v> </v>
      </c>
      <c r="AE239" s="662"/>
      <c r="AF239" s="660" t="str">
        <f>IF(OR($C$245=2,$C$245=3,$C$245=6,$C$245=9)=TRUE,$G$250," ")</f>
        <v> </v>
      </c>
      <c r="AG239" s="659"/>
      <c r="AH239" s="662" t="str">
        <f>IF(OR($C$245=2,$C$245=5,$C$245=4)=TRUE,$G$250," ")</f>
        <v> </v>
      </c>
      <c r="AI239" s="660">
        <f>IF(OR($C$245=3,$C$245=7,$C$245=7)=TRUE,$G$250," ")</f>
        <v>15.942</v>
      </c>
      <c r="AJ239" s="662" t="str">
        <f>IF(OR($C$245=2,$C$245=2,$C$245=2)=TRUE,$G$250," ")</f>
        <v> </v>
      </c>
      <c r="AK239" s="662"/>
      <c r="AL239" s="662" t="str">
        <f>IF(OR($C$245=2,$C$245=3,$C$245=4,$C$245=6,$C$245=8)=TRUE,$G$250," ")</f>
        <v> </v>
      </c>
      <c r="AM239" s="662" t="str">
        <f>IF(OR($C$245=5,$C$245=5,$C$245=5)=TRUE,$G$250," ")</f>
        <v> </v>
      </c>
      <c r="AN239" s="662" t="str">
        <f>IF(OR($C$245=2,$C$245=2,$C$245=2)=TRUE,$G$250," ")</f>
        <v> </v>
      </c>
      <c r="AO239" s="659" t="str">
        <f>IF(OR($C$245=3,$C$245=9,$C$245=9)=TRUE,$G$250," ")</f>
        <v> </v>
      </c>
      <c r="AP239" s="659">
        <f>IF(OR($C$245=2,$C$245=4,$C$245=7)=TRUE,$G$250," ")</f>
        <v>15.942</v>
      </c>
      <c r="AQ239" s="659"/>
      <c r="AR239" s="659" t="str">
        <f>IF(OR($C$245=2,$C$245=5,$C$245=3,$C$245=6)=TRUE,$G$250," ")</f>
        <v> </v>
      </c>
      <c r="AS239" s="657">
        <f>SUM(L239:AR239)</f>
        <v>63.768000000000001</v>
      </c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143" t="s">
        <v>203</v>
      </c>
      <c r="E240" s="294"/>
      <c r="F240" s="295"/>
      <c r="G240" s="295"/>
      <c r="H240" s="295"/>
      <c r="I240" s="295"/>
      <c r="J240" s="295"/>
      <c r="K240" s="295"/>
      <c r="L240" s="659"/>
      <c r="M240" s="660" t="str">
        <f>IF(OR($C$245=2,$C$245=2,$C$245=2)=TRUE,$C$247," ")</f>
        <v> </v>
      </c>
      <c r="N240" s="660" t="str">
        <f>IF(OR($C$245=3,$C$245=3,$C$245=3)=TRUE,$C$247," ")</f>
        <v> </v>
      </c>
      <c r="O240" s="661"/>
      <c r="P240" s="660" t="str">
        <f>IF(OR($C$245=2,$C$245=4,$C$245=4)=TRUE,$C$247," ")</f>
        <v> </v>
      </c>
      <c r="Q240" s="660" t="str">
        <f>IF(OR($C$245=5,$C$245=5,$C$245=5)=TRUE,$C$247," ")</f>
        <v> </v>
      </c>
      <c r="R240" s="661"/>
      <c r="S240" s="660" t="str">
        <f>IF(OR($C$245=2,$C$245=3,$C$245=6)=TRUE,$C$247," ")</f>
        <v> </v>
      </c>
      <c r="T240" s="660">
        <f>IF(OR($C$245=7,$C$245=7,$C$245=7)=TRUE,$C$247," ")</f>
        <v>6</v>
      </c>
      <c r="U240" s="660" t="str">
        <f>IF(OR($C$245=2,$C$245=4,$C$245=8)=TRUE,$C$247," ")</f>
        <v> </v>
      </c>
      <c r="V240" s="661"/>
      <c r="W240" s="660" t="str">
        <f>IF(OR($C$245=3,$C$245=9,$C$245=9)=TRUE,$C$247," ")</f>
        <v> </v>
      </c>
      <c r="X240" s="660" t="str">
        <f>IF(OR($C$245=2,$C$245=5,$C$245=5)=TRUE,$C$247," ")</f>
        <v> </v>
      </c>
      <c r="Y240" s="662"/>
      <c r="Z240" s="660" t="str">
        <f>IF(OR($C$245=2,$C$245=4,$C$245=3,$C$245=6)=TRUE,$C$247," ")</f>
        <v> </v>
      </c>
      <c r="AA240" s="662"/>
      <c r="AB240" s="660">
        <f>IF(OR($C$245=2,$C$245=7,$C$245=7)=TRUE,$C$247," ")</f>
        <v>6</v>
      </c>
      <c r="AC240" s="660" t="str">
        <f>IF(OR($C$245=3,$C$245=5,$C$245=5)=TRUE,$C$247," ")</f>
        <v> </v>
      </c>
      <c r="AD240" s="660" t="str">
        <f>IF(OR($C$245=2,$C$245=4,$C$245=8)=TRUE,$C$247," ")</f>
        <v> </v>
      </c>
      <c r="AE240" s="662"/>
      <c r="AF240" s="660" t="str">
        <f>IF(OR($C$245=2,$C$245=3,$C$245=6,$C$245=9)=TRUE,$C$247," ")</f>
        <v> </v>
      </c>
      <c r="AG240" s="659"/>
      <c r="AH240" s="662" t="str">
        <f>IF(OR($C$245=2,$C$245=5,$C$245=4)=TRUE,$C$247," ")</f>
        <v> </v>
      </c>
      <c r="AI240" s="660">
        <f>IF(OR($C$245=3,$C$245=7,$C$245=7)=TRUE,$C$247," ")</f>
        <v>6</v>
      </c>
      <c r="AJ240" s="662" t="str">
        <f>IF(OR($C$245=2,$C$245=2,$C$245=2)=TRUE,$C$247," ")</f>
        <v> </v>
      </c>
      <c r="AK240" s="662"/>
      <c r="AL240" s="662" t="str">
        <f>IF(OR($C$245=2,$C$245=3,$C$245=4,$C$245=6,$C$245=8)=TRUE,$C$247," ")</f>
        <v> </v>
      </c>
      <c r="AM240" s="662" t="str">
        <f>IF(OR($C$245=5,$C$245=5,$C$245=5)=TRUE,$C$247," ")</f>
        <v> </v>
      </c>
      <c r="AN240" s="662" t="str">
        <f>IF(OR($C$245=2,$C$245=2,$C$245=2)=TRUE,$C$247," ")</f>
        <v> </v>
      </c>
      <c r="AO240" s="659" t="str">
        <f>IF(OR($C$245=3,$C$245=9,$C$245=9)=TRUE,$C$247," ")</f>
        <v> </v>
      </c>
      <c r="AP240" s="659">
        <f>IF(OR($C$245=2,$C$245=4,$C$245=7)=TRUE,$C$247," ")</f>
        <v>6</v>
      </c>
      <c r="AQ240" s="659"/>
      <c r="AR240" s="659" t="str">
        <f>IF(OR($C$245=2,$C$245=5,$C$245=3,$C$245=6)=TRUE,$C$247," ")</f>
        <v> </v>
      </c>
      <c r="AS240" s="657">
        <f>SUM(L240:AR240)</f>
        <v>24</v>
      </c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258</v>
      </c>
      <c r="E241" s="294"/>
      <c r="F241" s="295"/>
      <c r="G241" s="295"/>
      <c r="H241" s="295"/>
      <c r="I241" s="295"/>
      <c r="J241" s="295"/>
      <c r="K241" s="295"/>
      <c r="L241" s="161">
        <f>L238*100/$C$5</f>
        <v>9.4465444732638879</v>
      </c>
      <c r="M241" s="295">
        <f>M238*100/$C$5</f>
        <v>8.900655555555554</v>
      </c>
      <c r="N241" s="295">
        <f t="shared" ref="N241:AR241" si="126">N238*100/$C$5</f>
        <v>8.9006555555555522</v>
      </c>
      <c r="O241" s="295">
        <f t="shared" si="126"/>
        <v>0</v>
      </c>
      <c r="P241" s="295">
        <f t="shared" si="126"/>
        <v>8.9006546654900021</v>
      </c>
      <c r="Q241" s="295">
        <f t="shared" si="126"/>
        <v>8.9006555555555575</v>
      </c>
      <c r="R241" s="295">
        <f t="shared" si="126"/>
        <v>0</v>
      </c>
      <c r="S241" s="295">
        <f t="shared" si="126"/>
        <v>8.9006546654899967</v>
      </c>
      <c r="T241" s="295">
        <f t="shared" si="126"/>
        <v>8.9006555555555522</v>
      </c>
      <c r="U241" s="295">
        <f t="shared" si="126"/>
        <v>8.9006555555555522</v>
      </c>
      <c r="V241" s="295">
        <f t="shared" si="126"/>
        <v>0</v>
      </c>
      <c r="W241" s="295">
        <f t="shared" si="126"/>
        <v>8.9006546654900021</v>
      </c>
      <c r="X241" s="295">
        <f t="shared" si="126"/>
        <v>8.9006555555555522</v>
      </c>
      <c r="Y241" s="295">
        <f t="shared" si="126"/>
        <v>8.9006555555555522</v>
      </c>
      <c r="Z241" s="295">
        <f t="shared" si="126"/>
        <v>8.9006555555555646</v>
      </c>
      <c r="AA241" s="295">
        <f t="shared" si="126"/>
        <v>8.9006555555555646</v>
      </c>
      <c r="AB241" s="295">
        <f t="shared" si="126"/>
        <v>8.9006555555555646</v>
      </c>
      <c r="AC241" s="295">
        <f t="shared" si="126"/>
        <v>8.9006555555555646</v>
      </c>
      <c r="AD241" s="295">
        <f t="shared" si="126"/>
        <v>8.9006555555555646</v>
      </c>
      <c r="AE241" s="295">
        <f t="shared" si="126"/>
        <v>8.9006555555555646</v>
      </c>
      <c r="AF241" s="295">
        <f t="shared" si="126"/>
        <v>8.9006555555555646</v>
      </c>
      <c r="AG241" s="295">
        <f t="shared" si="126"/>
        <v>8.9006555555555646</v>
      </c>
      <c r="AH241" s="295">
        <f t="shared" si="126"/>
        <v>8.9006555555555646</v>
      </c>
      <c r="AI241" s="295">
        <f t="shared" si="126"/>
        <v>8.9006555555555646</v>
      </c>
      <c r="AJ241" s="295">
        <f t="shared" si="126"/>
        <v>8.9006555555555646</v>
      </c>
      <c r="AK241" s="295">
        <f t="shared" si="126"/>
        <v>8.9006555555555646</v>
      </c>
      <c r="AL241" s="295">
        <f t="shared" si="126"/>
        <v>8.9006555555555416</v>
      </c>
      <c r="AM241" s="295">
        <f t="shared" si="126"/>
        <v>8.9006555555555646</v>
      </c>
      <c r="AN241" s="295">
        <f t="shared" si="126"/>
        <v>8.9006555555555646</v>
      </c>
      <c r="AO241" s="295">
        <f t="shared" si="126"/>
        <v>8.9006555555555646</v>
      </c>
      <c r="AP241" s="295">
        <f t="shared" si="126"/>
        <v>8.9006555555555646</v>
      </c>
      <c r="AQ241" s="295">
        <f t="shared" si="126"/>
        <v>8.9006555555555646</v>
      </c>
      <c r="AR241" s="295">
        <f t="shared" si="126"/>
        <v>8.9006555555555646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</row>
    <row r="242" spans="1:116" customFormat="1" ht="15" customHeight="1" x14ac:dyDescent="0.35">
      <c r="A242" s="284"/>
      <c r="B242" s="1130"/>
      <c r="C242" s="1133"/>
      <c r="D242" s="293" t="s">
        <v>263</v>
      </c>
      <c r="E242" s="294"/>
      <c r="F242" s="295"/>
      <c r="G242" s="295"/>
      <c r="H242" s="295"/>
      <c r="I242" s="295"/>
      <c r="J242" s="295"/>
      <c r="K242" s="295">
        <f>I246</f>
        <v>92</v>
      </c>
      <c r="L242" s="295">
        <f>IF(L239=$G$250,90,IF((K242-L241)&lt;$I$247,$L$247,(K242-L241)))</f>
        <v>82.553455526736116</v>
      </c>
      <c r="M242" s="295">
        <f t="shared" ref="M242:AR242" si="127">IF(M239=$G$250,90,IF((L242-M241)&lt;$I$247,$L$247,(L242-M241)))</f>
        <v>90</v>
      </c>
      <c r="N242" s="295">
        <f t="shared" si="127"/>
        <v>81.099344444444455</v>
      </c>
      <c r="O242" s="295">
        <f t="shared" si="127"/>
        <v>81.099344444444455</v>
      </c>
      <c r="P242" s="295">
        <f t="shared" si="127"/>
        <v>90</v>
      </c>
      <c r="Q242" s="295">
        <f t="shared" si="127"/>
        <v>81.099344444444441</v>
      </c>
      <c r="R242" s="295">
        <f t="shared" si="127"/>
        <v>81.099344444444441</v>
      </c>
      <c r="S242" s="295">
        <f t="shared" si="127"/>
        <v>90</v>
      </c>
      <c r="T242" s="295">
        <f t="shared" si="127"/>
        <v>90</v>
      </c>
      <c r="U242" s="295">
        <f t="shared" si="127"/>
        <v>81.099344444444455</v>
      </c>
      <c r="V242" s="295">
        <f t="shared" si="127"/>
        <v>81.099344444444455</v>
      </c>
      <c r="W242" s="295">
        <f t="shared" si="127"/>
        <v>90</v>
      </c>
      <c r="X242" s="295">
        <f t="shared" si="127"/>
        <v>81.099344444444455</v>
      </c>
      <c r="Y242" s="295">
        <f t="shared" si="127"/>
        <v>90</v>
      </c>
      <c r="Z242" s="295">
        <f t="shared" si="127"/>
        <v>81.099344444444441</v>
      </c>
      <c r="AA242" s="295">
        <f t="shared" si="127"/>
        <v>90</v>
      </c>
      <c r="AB242" s="295">
        <f t="shared" si="127"/>
        <v>90</v>
      </c>
      <c r="AC242" s="295">
        <f t="shared" si="127"/>
        <v>81.099344444444441</v>
      </c>
      <c r="AD242" s="295">
        <f t="shared" si="127"/>
        <v>90</v>
      </c>
      <c r="AE242" s="295">
        <f t="shared" si="127"/>
        <v>81.099344444444441</v>
      </c>
      <c r="AF242" s="295">
        <f t="shared" si="127"/>
        <v>90</v>
      </c>
      <c r="AG242" s="295">
        <f t="shared" si="127"/>
        <v>81.099344444444441</v>
      </c>
      <c r="AH242" s="295">
        <f t="shared" si="127"/>
        <v>90</v>
      </c>
      <c r="AI242" s="295">
        <f t="shared" si="127"/>
        <v>90</v>
      </c>
      <c r="AJ242" s="295">
        <f t="shared" si="127"/>
        <v>81.099344444444441</v>
      </c>
      <c r="AK242" s="295">
        <f t="shared" si="127"/>
        <v>90</v>
      </c>
      <c r="AL242" s="295">
        <f t="shared" si="127"/>
        <v>81.099344444444455</v>
      </c>
      <c r="AM242" s="295">
        <f t="shared" si="127"/>
        <v>90</v>
      </c>
      <c r="AN242" s="295">
        <f t="shared" si="127"/>
        <v>81.099344444444441</v>
      </c>
      <c r="AO242" s="295">
        <f t="shared" si="127"/>
        <v>90</v>
      </c>
      <c r="AP242" s="295">
        <f t="shared" si="127"/>
        <v>90</v>
      </c>
      <c r="AQ242" s="295">
        <f t="shared" si="127"/>
        <v>81.099344444444441</v>
      </c>
      <c r="AR242" s="295">
        <f t="shared" si="127"/>
        <v>90</v>
      </c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  <c r="BD242" s="295"/>
      <c r="BE242" s="295"/>
      <c r="BF242" s="295"/>
      <c r="BG242" s="295"/>
      <c r="BH242" s="295"/>
      <c r="BI242" s="295"/>
      <c r="BJ242" s="295"/>
      <c r="BK242" s="295"/>
      <c r="BL242" s="295"/>
      <c r="BM242" s="295"/>
      <c r="BN242" s="295"/>
      <c r="BO242" s="295"/>
      <c r="BP242" s="295"/>
      <c r="BQ242" s="295"/>
      <c r="BR242" s="295"/>
      <c r="BS242" s="295"/>
      <c r="BT242" s="295"/>
      <c r="BU242" s="295"/>
      <c r="BV242" s="295"/>
      <c r="BW242" s="295"/>
      <c r="BX242" s="295"/>
      <c r="BY242" s="295"/>
      <c r="BZ242" s="295"/>
      <c r="CA242" s="295"/>
      <c r="CB242" s="295"/>
      <c r="CC242" s="295"/>
      <c r="CD242" s="295"/>
      <c r="CE242" s="295"/>
      <c r="CF242" s="295"/>
      <c r="CG242" s="295"/>
      <c r="CH242" s="295"/>
      <c r="CI242" s="295"/>
      <c r="CJ242" s="295"/>
      <c r="CK242" s="295"/>
      <c r="CL242" s="295"/>
      <c r="CM242" s="295"/>
      <c r="CN242" s="295"/>
      <c r="CO242" s="295"/>
      <c r="CP242" s="295"/>
      <c r="CQ242" s="295"/>
      <c r="CR242" s="295"/>
      <c r="CS242" s="295"/>
      <c r="CT242" s="295"/>
      <c r="CU242" s="295"/>
      <c r="CV242" s="295"/>
      <c r="CW242" s="295"/>
      <c r="CX242" s="295"/>
      <c r="CY242" s="295"/>
      <c r="CZ242" s="296"/>
      <c r="DA242" s="285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</row>
    <row r="243" spans="1:116" customFormat="1" ht="15" customHeight="1" thickBot="1" x14ac:dyDescent="0.4">
      <c r="A243" s="284"/>
      <c r="B243" s="1131"/>
      <c r="C243" s="1134"/>
      <c r="D243" s="301"/>
      <c r="E243" s="302"/>
      <c r="F243" s="303"/>
      <c r="G243" s="303"/>
      <c r="H243" s="303"/>
      <c r="I243" s="303"/>
      <c r="J243" s="303"/>
      <c r="K243" s="303"/>
      <c r="L243" s="303">
        <f>IF((L242=100),(L242-K242)/100*$C$3+$E$92,0)</f>
        <v>0</v>
      </c>
      <c r="M243" s="303">
        <f>IF((M242=100),(M242-L242)/100*$C$3+$E$92,0)</f>
        <v>0</v>
      </c>
      <c r="N243" s="303">
        <f>IF((N242=100),(N242-M242)/100*$C$3+$E$92,0)</f>
        <v>0</v>
      </c>
      <c r="O243" s="303">
        <v>0</v>
      </c>
      <c r="P243" s="303">
        <f t="shared" ref="P243:Y243" si="128">IF((P242=100),(P242-O242)/100*$C$3+$E$92,0)</f>
        <v>0</v>
      </c>
      <c r="Q243" s="303">
        <f t="shared" si="128"/>
        <v>0</v>
      </c>
      <c r="R243" s="303">
        <f t="shared" si="128"/>
        <v>0</v>
      </c>
      <c r="S243" s="303">
        <f t="shared" si="128"/>
        <v>0</v>
      </c>
      <c r="T243" s="303">
        <f t="shared" si="128"/>
        <v>0</v>
      </c>
      <c r="U243" s="303">
        <f t="shared" si="128"/>
        <v>0</v>
      </c>
      <c r="V243" s="303">
        <f t="shared" si="128"/>
        <v>0</v>
      </c>
      <c r="W243" s="303">
        <f t="shared" si="128"/>
        <v>0</v>
      </c>
      <c r="X243" s="303">
        <f t="shared" si="128"/>
        <v>0</v>
      </c>
      <c r="Y243" s="303">
        <f t="shared" si="128"/>
        <v>0</v>
      </c>
      <c r="Z243" s="303">
        <f>IF((Z242=100),(Z242-#REF!)/100*$C$3+$E$92,0)</f>
        <v>0</v>
      </c>
      <c r="AA243" s="303">
        <f>IF((AA242=100),(AA242-Z242)/100*$C$3+$E$92,0)</f>
        <v>0</v>
      </c>
      <c r="AB243" s="303">
        <f>IF((AB242=100),(AB242-AA242)/100*$C$3+$E$92,0)</f>
        <v>0</v>
      </c>
      <c r="AC243" s="303">
        <f>IF((Y242=100),(Y242-AB242)/100*$C$3+$E$92,0)</f>
        <v>0</v>
      </c>
      <c r="AD243" s="303">
        <f>IF((AD242=100),(AD242-Y242)/100*$C$3+$E$92,0)</f>
        <v>0</v>
      </c>
      <c r="AE243" s="303">
        <f>IF((AE242=100),(AE242-AD242)/100*$C$3+$E$92,0)</f>
        <v>0</v>
      </c>
      <c r="AF243" s="303">
        <f>IF((AF242=100),(AF242-AE242)/100*$C$3+$E$92,0)</f>
        <v>0</v>
      </c>
      <c r="AG243" s="303">
        <f>IF((AD242=100),(AD242-AF242)/100*$C$3+$E$92,0)</f>
        <v>0</v>
      </c>
      <c r="AH243" s="303">
        <f>IF((AH242=100),(AH242-AD242)/100*$C$3+$E$92,0)</f>
        <v>0</v>
      </c>
      <c r="AI243" s="303">
        <f t="shared" ref="AI243:AR243" si="129">IF((AI242=100),(AI242-AH242)/100*$C$3+$E$92,0)</f>
        <v>0</v>
      </c>
      <c r="AJ243" s="303">
        <f t="shared" si="129"/>
        <v>0</v>
      </c>
      <c r="AK243" s="303">
        <f t="shared" si="129"/>
        <v>0</v>
      </c>
      <c r="AL243" s="303">
        <f t="shared" si="129"/>
        <v>0</v>
      </c>
      <c r="AM243" s="303">
        <f t="shared" si="129"/>
        <v>0</v>
      </c>
      <c r="AN243" s="303">
        <f t="shared" si="129"/>
        <v>0</v>
      </c>
      <c r="AO243" s="303">
        <f t="shared" si="129"/>
        <v>0</v>
      </c>
      <c r="AP243" s="303">
        <f t="shared" si="129"/>
        <v>0</v>
      </c>
      <c r="AQ243" s="303">
        <f t="shared" si="129"/>
        <v>0</v>
      </c>
      <c r="AR243" s="303">
        <f t="shared" si="129"/>
        <v>0</v>
      </c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  <c r="BE243" s="303"/>
      <c r="BF243" s="303"/>
      <c r="BG243" s="303"/>
      <c r="BH243" s="303"/>
      <c r="BI243" s="303"/>
      <c r="BJ243" s="303"/>
      <c r="BK243" s="303"/>
      <c r="BL243" s="303"/>
      <c r="BM243" s="303"/>
      <c r="BN243" s="303"/>
      <c r="BO243" s="303"/>
      <c r="BP243" s="303"/>
      <c r="BQ243" s="303"/>
      <c r="BR243" s="303"/>
      <c r="BS243" s="303"/>
      <c r="BT243" s="303"/>
      <c r="BU243" s="303"/>
      <c r="BV243" s="303"/>
      <c r="BW243" s="303"/>
      <c r="BX243" s="303"/>
      <c r="BY243" s="303"/>
      <c r="BZ243" s="303"/>
      <c r="CA243" s="303"/>
      <c r="CB243" s="303"/>
      <c r="CC243" s="303"/>
      <c r="CD243" s="303"/>
      <c r="CE243" s="303"/>
      <c r="CF243" s="303"/>
      <c r="CG243" s="303"/>
      <c r="CH243" s="303"/>
      <c r="CI243" s="303"/>
      <c r="CJ243" s="303"/>
      <c r="CK243" s="303"/>
      <c r="CL243" s="303"/>
      <c r="CM243" s="303"/>
      <c r="CN243" s="303"/>
      <c r="CO243" s="303"/>
      <c r="CP243" s="303"/>
      <c r="CQ243" s="303"/>
      <c r="CR243" s="303"/>
      <c r="CS243" s="303"/>
      <c r="CT243" s="303"/>
      <c r="CU243" s="303"/>
      <c r="CV243" s="303"/>
      <c r="CW243" s="303"/>
      <c r="CX243" s="303"/>
      <c r="CY243" s="303"/>
      <c r="CZ243" s="304"/>
      <c r="DA243" s="285"/>
      <c r="DB243" s="43"/>
      <c r="DC243" s="43"/>
      <c r="DD243" s="43"/>
      <c r="DE243" s="43"/>
      <c r="DF243" s="43"/>
      <c r="DG243" s="121"/>
      <c r="DH243" s="43"/>
      <c r="DI243" s="43"/>
      <c r="DJ243" s="43"/>
      <c r="DK243" s="43"/>
      <c r="DL243" s="43"/>
    </row>
    <row r="244" spans="1:116" ht="13" thickBot="1" x14ac:dyDescent="0.3"/>
    <row r="245" spans="1:116" ht="13.5" thickBot="1" x14ac:dyDescent="0.35">
      <c r="B245" s="74" t="s">
        <v>634</v>
      </c>
      <c r="C245" s="665">
        <v>7</v>
      </c>
      <c r="E245" s="1075" t="s">
        <v>249</v>
      </c>
      <c r="F245" s="1076"/>
      <c r="G245" s="1076"/>
      <c r="H245" s="1076"/>
      <c r="I245" s="1076"/>
      <c r="J245" s="1076"/>
      <c r="K245" s="1077"/>
    </row>
    <row r="246" spans="1:116" ht="13.5" thickBot="1" x14ac:dyDescent="0.35">
      <c r="B246" s="79" t="s">
        <v>199</v>
      </c>
      <c r="C246" s="666">
        <v>120</v>
      </c>
      <c r="E246" s="1078" t="s">
        <v>250</v>
      </c>
      <c r="F246" s="1079"/>
      <c r="G246" s="1079"/>
      <c r="H246" s="1080"/>
      <c r="I246" s="1106">
        <v>92</v>
      </c>
      <c r="J246" s="1107"/>
      <c r="K246" s="1108"/>
    </row>
    <row r="247" spans="1:116" ht="13.5" thickBot="1" x14ac:dyDescent="0.35">
      <c r="B247" s="76" t="s">
        <v>203</v>
      </c>
      <c r="C247" s="667">
        <f>C248/60*C246</f>
        <v>6</v>
      </c>
      <c r="E247" s="1078" t="s">
        <v>248</v>
      </c>
      <c r="F247" s="1079"/>
      <c r="G247" s="1079"/>
      <c r="H247" s="1080"/>
      <c r="I247" s="1110">
        <v>77</v>
      </c>
      <c r="J247" s="1111"/>
      <c r="K247" s="1112"/>
      <c r="L247" s="656">
        <v>90</v>
      </c>
    </row>
    <row r="248" spans="1:116" ht="13.75" customHeight="1" x14ac:dyDescent="0.35">
      <c r="B248" s="76" t="s">
        <v>298</v>
      </c>
      <c r="C248" s="668">
        <v>3</v>
      </c>
      <c r="AG248" s="285"/>
      <c r="AH248" s="1121" t="s">
        <v>239</v>
      </c>
      <c r="AI248" s="1121" t="s">
        <v>240</v>
      </c>
      <c r="AK248"/>
    </row>
    <row r="249" spans="1:116" ht="13.75" customHeight="1" thickBot="1" x14ac:dyDescent="0.4">
      <c r="B249" s="565" t="s">
        <v>624</v>
      </c>
      <c r="C249" s="669">
        <f>(C222/C5)*100</f>
        <v>10</v>
      </c>
      <c r="D249" s="664"/>
      <c r="E249" s="264" t="s">
        <v>339</v>
      </c>
      <c r="F249" s="263" t="s">
        <v>340</v>
      </c>
      <c r="G249" s="316" t="s">
        <v>182</v>
      </c>
      <c r="H249" s="316" t="s">
        <v>182</v>
      </c>
      <c r="AG249" s="285"/>
      <c r="AH249" s="1122"/>
      <c r="AI249" s="1122"/>
      <c r="AK249"/>
    </row>
    <row r="250" spans="1:116" ht="15" thickBot="1" x14ac:dyDescent="0.4">
      <c r="D250" s="1119" t="s">
        <v>338</v>
      </c>
      <c r="E250" s="663">
        <v>7.9710000000000001</v>
      </c>
      <c r="F250" s="263">
        <v>120</v>
      </c>
      <c r="G250" s="316">
        <f>E250*F250/60</f>
        <v>15.942</v>
      </c>
      <c r="H250" s="528">
        <f>G250+C222</f>
        <v>21.942</v>
      </c>
      <c r="J250" s="424"/>
      <c r="K250" s="43" t="s">
        <v>341</v>
      </c>
      <c r="AG250" s="285"/>
      <c r="AH250" s="1122"/>
      <c r="AI250" s="1122"/>
      <c r="AK250"/>
    </row>
    <row r="251" spans="1:116" ht="15" thickBot="1" x14ac:dyDescent="0.4">
      <c r="B251" s="370" t="s">
        <v>199</v>
      </c>
      <c r="C251" s="665">
        <v>90</v>
      </c>
      <c r="D251" s="1120"/>
      <c r="E251" s="663">
        <v>7.9710000000000001</v>
      </c>
      <c r="F251" s="263">
        <v>90</v>
      </c>
      <c r="G251" s="316">
        <f>E251*F251/60</f>
        <v>11.9565</v>
      </c>
      <c r="H251" s="527">
        <f>G251+C252</f>
        <v>16.456499999999998</v>
      </c>
      <c r="J251" s="315"/>
      <c r="K251" s="43" t="s">
        <v>342</v>
      </c>
      <c r="AG251" s="285"/>
      <c r="AH251" s="1122"/>
      <c r="AI251" s="1123"/>
      <c r="AJ251" s="671" t="s">
        <v>244</v>
      </c>
      <c r="AK251"/>
    </row>
    <row r="252" spans="1:116" ht="15" thickBot="1" x14ac:dyDescent="0.4">
      <c r="B252" s="76" t="s">
        <v>203</v>
      </c>
      <c r="C252" s="667">
        <f>C253/60*C251</f>
        <v>4.5</v>
      </c>
      <c r="AG252" s="655" t="s">
        <v>635</v>
      </c>
      <c r="AH252" s="300">
        <f>AS238</f>
        <v>160.5393317485071</v>
      </c>
      <c r="AI252" s="300">
        <f>AH252*14</f>
        <v>2247.5506444790994</v>
      </c>
      <c r="AJ252" s="1109">
        <f>(AI254+AI253)</f>
        <v>1228.752</v>
      </c>
      <c r="AK252"/>
    </row>
    <row r="253" spans="1:116" ht="15" thickBot="1" x14ac:dyDescent="0.4">
      <c r="B253" s="76" t="s">
        <v>298</v>
      </c>
      <c r="C253" s="668">
        <v>3</v>
      </c>
      <c r="AG253" s="655" t="s">
        <v>637</v>
      </c>
      <c r="AH253" s="300">
        <f>AS239</f>
        <v>63.768000000000001</v>
      </c>
      <c r="AI253" s="300">
        <f>AH253*14</f>
        <v>892.75199999999995</v>
      </c>
      <c r="AJ253" s="1105"/>
      <c r="AK253"/>
    </row>
    <row r="254" spans="1:116" ht="14.5" thickBot="1" x14ac:dyDescent="0.35">
      <c r="B254" s="565" t="s">
        <v>624</v>
      </c>
      <c r="C254" s="670">
        <f>(C252/C5)*100</f>
        <v>7.5</v>
      </c>
      <c r="AG254" s="655" t="s">
        <v>636</v>
      </c>
      <c r="AH254" s="300">
        <f>AH255*C247</f>
        <v>24</v>
      </c>
      <c r="AI254" s="300">
        <f>AH254*14</f>
        <v>336</v>
      </c>
    </row>
    <row r="255" spans="1:116" ht="14.5" thickBot="1" x14ac:dyDescent="0.35">
      <c r="AG255" s="672" t="s">
        <v>638</v>
      </c>
      <c r="AH255" s="673">
        <f>COUNTIF(L240:AR240,$C$247)</f>
        <v>4</v>
      </c>
    </row>
    <row r="257" spans="1:116" x14ac:dyDescent="0.25">
      <c r="CZ257" s="43">
        <f>91/7</f>
        <v>13</v>
      </c>
    </row>
    <row r="260" spans="1:116" x14ac:dyDescent="0.25">
      <c r="DI260" s="121"/>
    </row>
    <row r="262" spans="1:116" ht="13" thickBot="1" x14ac:dyDescent="0.3"/>
    <row r="263" spans="1:116" customFormat="1" ht="15" thickBot="1" x14ac:dyDescent="0.4">
      <c r="A263" s="284"/>
      <c r="B263" s="285"/>
      <c r="C263" s="285"/>
      <c r="D263" s="286" t="s">
        <v>237</v>
      </c>
      <c r="E263" s="423">
        <v>0</v>
      </c>
      <c r="F263" s="287">
        <v>3.472222222222222E-3</v>
      </c>
      <c r="G263" s="287">
        <v>3.4723222222222219E-3</v>
      </c>
      <c r="H263" s="287">
        <v>4.8611111111111103E-3</v>
      </c>
      <c r="I263" s="287">
        <v>4.8612111111111115E-3</v>
      </c>
      <c r="J263" s="287">
        <v>8.3333333333333329E-2</v>
      </c>
      <c r="K263" s="287">
        <v>8.3333433333333332E-2</v>
      </c>
      <c r="L263" s="287">
        <v>1</v>
      </c>
      <c r="M263" s="287">
        <v>2</v>
      </c>
      <c r="N263" s="287">
        <v>3</v>
      </c>
      <c r="O263" s="287">
        <v>3</v>
      </c>
      <c r="P263" s="287">
        <v>4</v>
      </c>
      <c r="Q263" s="287">
        <v>5</v>
      </c>
      <c r="R263" s="287">
        <v>5</v>
      </c>
      <c r="S263" s="287">
        <v>6</v>
      </c>
      <c r="T263" s="287">
        <v>7</v>
      </c>
      <c r="U263" s="287">
        <v>8</v>
      </c>
      <c r="V263" s="287">
        <v>8</v>
      </c>
      <c r="W263" s="287">
        <v>9</v>
      </c>
      <c r="X263" s="287">
        <v>10</v>
      </c>
      <c r="Y263" s="287">
        <v>11</v>
      </c>
      <c r="Z263" s="287">
        <v>12</v>
      </c>
      <c r="AA263" s="287">
        <v>13</v>
      </c>
      <c r="AB263" s="287">
        <v>14</v>
      </c>
      <c r="AC263" s="287">
        <v>15</v>
      </c>
      <c r="AD263" s="287">
        <v>16</v>
      </c>
      <c r="AE263" s="287">
        <v>17</v>
      </c>
      <c r="AF263" s="287">
        <v>18</v>
      </c>
      <c r="AG263" s="287">
        <v>19</v>
      </c>
      <c r="AH263" s="287">
        <v>20</v>
      </c>
      <c r="AI263" s="287">
        <v>21</v>
      </c>
      <c r="AJ263" s="287">
        <v>22</v>
      </c>
      <c r="AK263" s="287">
        <v>23</v>
      </c>
      <c r="AL263" s="287">
        <v>24</v>
      </c>
      <c r="AM263" s="287">
        <v>25</v>
      </c>
      <c r="AN263" s="287">
        <v>26</v>
      </c>
      <c r="AO263" s="287">
        <v>27</v>
      </c>
      <c r="AP263" s="287">
        <v>28</v>
      </c>
      <c r="AQ263" s="287">
        <v>29</v>
      </c>
      <c r="AR263" s="287">
        <v>30</v>
      </c>
      <c r="AS263" s="287">
        <v>31</v>
      </c>
      <c r="AT263" s="287">
        <v>32</v>
      </c>
      <c r="AU263" s="287">
        <v>33</v>
      </c>
      <c r="AV263" s="287">
        <v>34</v>
      </c>
      <c r="AW263" s="287">
        <v>35</v>
      </c>
      <c r="AX263" s="287">
        <v>36</v>
      </c>
      <c r="AY263" s="287">
        <v>37</v>
      </c>
      <c r="AZ263" s="287">
        <v>38</v>
      </c>
      <c r="BA263" s="287">
        <v>39</v>
      </c>
      <c r="BB263" s="287">
        <v>40</v>
      </c>
      <c r="BC263" s="287">
        <v>41</v>
      </c>
      <c r="BD263" s="287">
        <v>42</v>
      </c>
      <c r="BE263" s="287">
        <v>43</v>
      </c>
      <c r="BF263" s="287">
        <v>44</v>
      </c>
      <c r="BG263" s="287">
        <v>45</v>
      </c>
      <c r="BH263" s="287">
        <v>46</v>
      </c>
      <c r="BI263" s="287">
        <v>47</v>
      </c>
      <c r="BJ263" s="287">
        <v>48</v>
      </c>
      <c r="BK263" s="287">
        <v>49</v>
      </c>
      <c r="BL263" s="287">
        <v>50</v>
      </c>
      <c r="BM263" s="287">
        <v>51</v>
      </c>
      <c r="BN263" s="287">
        <v>52</v>
      </c>
      <c r="BO263" s="287">
        <v>53</v>
      </c>
      <c r="BP263" s="287">
        <v>54</v>
      </c>
      <c r="BQ263" s="287">
        <v>55</v>
      </c>
      <c r="BR263" s="287">
        <v>56</v>
      </c>
      <c r="BS263" s="287">
        <v>57</v>
      </c>
      <c r="BT263" s="287">
        <v>58</v>
      </c>
      <c r="BU263" s="287">
        <v>59</v>
      </c>
      <c r="BV263" s="287">
        <v>60</v>
      </c>
      <c r="BW263" s="287">
        <v>61</v>
      </c>
      <c r="BX263" s="287">
        <v>62</v>
      </c>
      <c r="BY263" s="287">
        <v>63</v>
      </c>
      <c r="BZ263" s="287">
        <v>64</v>
      </c>
      <c r="CA263" s="287">
        <v>65</v>
      </c>
      <c r="CB263" s="287">
        <v>66</v>
      </c>
      <c r="CC263" s="287">
        <v>67</v>
      </c>
      <c r="CD263" s="287">
        <v>68</v>
      </c>
      <c r="CE263" s="287">
        <v>69</v>
      </c>
      <c r="CF263" s="287">
        <v>70</v>
      </c>
      <c r="CG263" s="287">
        <v>71</v>
      </c>
      <c r="CH263" s="287">
        <v>72</v>
      </c>
      <c r="CI263" s="287">
        <v>73</v>
      </c>
      <c r="CJ263" s="287">
        <v>74</v>
      </c>
      <c r="CK263" s="287">
        <v>75</v>
      </c>
      <c r="CL263" s="287">
        <v>76</v>
      </c>
      <c r="CM263" s="287">
        <v>77</v>
      </c>
      <c r="CN263" s="287">
        <v>78</v>
      </c>
      <c r="CO263" s="287">
        <v>79</v>
      </c>
      <c r="CP263" s="287">
        <v>80</v>
      </c>
      <c r="CQ263" s="287">
        <v>81</v>
      </c>
      <c r="CR263" s="287">
        <v>82</v>
      </c>
      <c r="CS263" s="287">
        <v>83</v>
      </c>
      <c r="CT263" s="287">
        <v>84</v>
      </c>
      <c r="CU263" s="287">
        <v>85</v>
      </c>
      <c r="CV263" s="287">
        <v>86</v>
      </c>
      <c r="CW263" s="287">
        <v>87</v>
      </c>
      <c r="CX263" s="287">
        <v>88</v>
      </c>
      <c r="CY263" s="287">
        <v>89</v>
      </c>
      <c r="CZ263" s="287">
        <v>90</v>
      </c>
      <c r="DA263" s="287">
        <v>91</v>
      </c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7" t="s">
        <v>236</v>
      </c>
      <c r="C264" s="1032" t="s">
        <v>353</v>
      </c>
      <c r="D264" s="289" t="s">
        <v>225</v>
      </c>
      <c r="E264" s="290"/>
      <c r="F264" s="295"/>
      <c r="G264" s="295"/>
      <c r="H264" s="295"/>
      <c r="I264" s="295"/>
      <c r="J264" s="295"/>
      <c r="K264" s="295"/>
      <c r="L264" s="161">
        <f>L$51</f>
        <v>5.3922951333333335</v>
      </c>
      <c r="M264" s="291">
        <f t="shared" ref="M264:BX264" si="130">M$51</f>
        <v>5.3589618000000003</v>
      </c>
      <c r="N264" s="291">
        <f>N$51</f>
        <v>5.3589617999999994</v>
      </c>
      <c r="O264" s="291">
        <f t="shared" si="130"/>
        <v>0</v>
      </c>
      <c r="P264" s="291">
        <f t="shared" si="130"/>
        <v>5.3589612641038222</v>
      </c>
      <c r="Q264" s="291">
        <f t="shared" si="130"/>
        <v>5.3589617999999994</v>
      </c>
      <c r="R264" s="291">
        <f t="shared" si="130"/>
        <v>0</v>
      </c>
      <c r="S264" s="291">
        <f t="shared" si="130"/>
        <v>5.3589612641038187</v>
      </c>
      <c r="T264" s="291">
        <f t="shared" si="130"/>
        <v>5.358961800000003</v>
      </c>
      <c r="U264" s="291">
        <f t="shared" si="130"/>
        <v>5.358961800000003</v>
      </c>
      <c r="V264" s="291">
        <f t="shared" si="130"/>
        <v>5.3589617721172544E-7</v>
      </c>
      <c r="W264" s="291">
        <f t="shared" si="130"/>
        <v>5.3589612641038258</v>
      </c>
      <c r="X264" s="291">
        <f t="shared" si="130"/>
        <v>5.358961800000003</v>
      </c>
      <c r="Y264" s="291">
        <f t="shared" si="130"/>
        <v>5.3416818000000035</v>
      </c>
      <c r="Z264" s="291">
        <f t="shared" si="130"/>
        <v>5.3416818000000035</v>
      </c>
      <c r="AA264" s="291">
        <f t="shared" si="130"/>
        <v>5.3416818000000035</v>
      </c>
      <c r="AB264" s="291">
        <f t="shared" si="130"/>
        <v>5.3416818000000035</v>
      </c>
      <c r="AC264" s="291">
        <f t="shared" si="130"/>
        <v>5.3416818000000035</v>
      </c>
      <c r="AD264" s="291">
        <f t="shared" si="130"/>
        <v>5.3416818000000035</v>
      </c>
      <c r="AE264" s="291">
        <f t="shared" si="130"/>
        <v>5.3416818000000035</v>
      </c>
      <c r="AF264" s="291">
        <f t="shared" si="130"/>
        <v>5.3416818000000035</v>
      </c>
      <c r="AG264" s="291">
        <f t="shared" si="130"/>
        <v>5.3416818000000035</v>
      </c>
      <c r="AH264" s="291">
        <f t="shared" si="130"/>
        <v>5.3416818000000035</v>
      </c>
      <c r="AI264" s="291">
        <f t="shared" si="130"/>
        <v>5.3416818000000035</v>
      </c>
      <c r="AJ264" s="291">
        <f t="shared" si="130"/>
        <v>5.3416818000000035</v>
      </c>
      <c r="AK264" s="291">
        <f t="shared" si="130"/>
        <v>5.3416818000000035</v>
      </c>
      <c r="AL264" s="291">
        <f t="shared" si="130"/>
        <v>5.3416817999999893</v>
      </c>
      <c r="AM264" s="291">
        <f t="shared" si="130"/>
        <v>5.3416818000000035</v>
      </c>
      <c r="AN264" s="291">
        <f t="shared" si="130"/>
        <v>5.3416818000000035</v>
      </c>
      <c r="AO264" s="291">
        <f t="shared" si="130"/>
        <v>5.3416818000000035</v>
      </c>
      <c r="AP264" s="291">
        <f t="shared" si="130"/>
        <v>5.3416818000000035</v>
      </c>
      <c r="AQ264" s="291">
        <f t="shared" si="130"/>
        <v>5.3416818000000035</v>
      </c>
      <c r="AR264" s="291">
        <f t="shared" si="130"/>
        <v>5.3416818000000035</v>
      </c>
      <c r="AS264" s="291">
        <f t="shared" si="130"/>
        <v>5.3416818000000035</v>
      </c>
      <c r="AT264" s="291">
        <f t="shared" si="130"/>
        <v>5.3416818000000035</v>
      </c>
      <c r="AU264" s="291">
        <f t="shared" si="130"/>
        <v>5.3416818000000035</v>
      </c>
      <c r="AV264" s="291">
        <f t="shared" si="130"/>
        <v>5.3416818000000035</v>
      </c>
      <c r="AW264" s="291">
        <f t="shared" si="130"/>
        <v>5.3416818000000035</v>
      </c>
      <c r="AX264" s="291">
        <f t="shared" si="130"/>
        <v>5.3416818000000035</v>
      </c>
      <c r="AY264" s="291">
        <f t="shared" si="130"/>
        <v>5.3416818000000035</v>
      </c>
      <c r="AZ264" s="291">
        <f t="shared" si="130"/>
        <v>5.3416818000000035</v>
      </c>
      <c r="BA264" s="291">
        <f t="shared" si="130"/>
        <v>5.3416818000000035</v>
      </c>
      <c r="BB264" s="291">
        <f t="shared" si="130"/>
        <v>5.3416818000000035</v>
      </c>
      <c r="BC264" s="291">
        <f t="shared" si="130"/>
        <v>5.3416818000000035</v>
      </c>
      <c r="BD264" s="291">
        <f t="shared" si="130"/>
        <v>5.3416818000000035</v>
      </c>
      <c r="BE264" s="291">
        <f t="shared" si="130"/>
        <v>5.3416818000000035</v>
      </c>
      <c r="BF264" s="291">
        <f t="shared" si="130"/>
        <v>5.3416818000000035</v>
      </c>
      <c r="BG264" s="291">
        <f t="shared" si="130"/>
        <v>5.3416818000000035</v>
      </c>
      <c r="BH264" s="291">
        <f t="shared" si="130"/>
        <v>5.3416818000000035</v>
      </c>
      <c r="BI264" s="291">
        <f t="shared" si="130"/>
        <v>5.3416818000000035</v>
      </c>
      <c r="BJ264" s="291">
        <f t="shared" si="130"/>
        <v>5.3416818000000035</v>
      </c>
      <c r="BK264" s="291">
        <f t="shared" si="130"/>
        <v>5.3416818000000035</v>
      </c>
      <c r="BL264" s="291">
        <f t="shared" si="130"/>
        <v>5.3416818000000035</v>
      </c>
      <c r="BM264" s="291">
        <f t="shared" si="130"/>
        <v>5.3416818000000035</v>
      </c>
      <c r="BN264" s="291">
        <f t="shared" si="130"/>
        <v>5.3416818000000035</v>
      </c>
      <c r="BO264" s="291">
        <f t="shared" si="130"/>
        <v>5.3416818000000035</v>
      </c>
      <c r="BP264" s="291">
        <f t="shared" si="130"/>
        <v>5.3416818000000035</v>
      </c>
      <c r="BQ264" s="291">
        <f t="shared" si="130"/>
        <v>5.3416818000000035</v>
      </c>
      <c r="BR264" s="291">
        <f t="shared" si="130"/>
        <v>5.3416818000000035</v>
      </c>
      <c r="BS264" s="291">
        <f t="shared" si="130"/>
        <v>5.3416818000000035</v>
      </c>
      <c r="BT264" s="291">
        <f t="shared" si="130"/>
        <v>5.3416818000000035</v>
      </c>
      <c r="BU264" s="291">
        <f t="shared" si="130"/>
        <v>5.3416818000000035</v>
      </c>
      <c r="BV264" s="291">
        <f t="shared" si="130"/>
        <v>5.3416818000000035</v>
      </c>
      <c r="BW264" s="291">
        <f t="shared" si="130"/>
        <v>5.3416818000000035</v>
      </c>
      <c r="BX264" s="291">
        <f t="shared" si="130"/>
        <v>5.3416818000000035</v>
      </c>
      <c r="BY264" s="291">
        <f t="shared" ref="BY264:CZ264" si="131">BY$51</f>
        <v>5.3416818000000035</v>
      </c>
      <c r="BZ264" s="291">
        <f t="shared" si="131"/>
        <v>5.3416818000000035</v>
      </c>
      <c r="CA264" s="291">
        <f t="shared" si="131"/>
        <v>5.3416818000000035</v>
      </c>
      <c r="CB264" s="291">
        <f t="shared" si="131"/>
        <v>5.3416818000000035</v>
      </c>
      <c r="CC264" s="291">
        <f t="shared" si="131"/>
        <v>5.3416818000000035</v>
      </c>
      <c r="CD264" s="291">
        <f t="shared" si="131"/>
        <v>5.3416818000000035</v>
      </c>
      <c r="CE264" s="291">
        <f t="shared" si="131"/>
        <v>5.3416818000000035</v>
      </c>
      <c r="CF264" s="291">
        <f t="shared" si="131"/>
        <v>5.3416818000000035</v>
      </c>
      <c r="CG264" s="291">
        <f t="shared" si="131"/>
        <v>5.3416818000000035</v>
      </c>
      <c r="CH264" s="291">
        <f t="shared" si="131"/>
        <v>5.3416818000000035</v>
      </c>
      <c r="CI264" s="291">
        <f t="shared" si="131"/>
        <v>5.3416818000000035</v>
      </c>
      <c r="CJ264" s="291">
        <f>CJ$51</f>
        <v>5.3416818000000035</v>
      </c>
      <c r="CK264" s="291">
        <f t="shared" si="131"/>
        <v>5.3416818000000035</v>
      </c>
      <c r="CL264" s="291">
        <f t="shared" si="131"/>
        <v>5.3416818000000035</v>
      </c>
      <c r="CM264" s="291">
        <f t="shared" si="131"/>
        <v>5.3416818000000035</v>
      </c>
      <c r="CN264" s="291">
        <f t="shared" si="131"/>
        <v>5.3416818000000035</v>
      </c>
      <c r="CO264" s="291">
        <f t="shared" si="131"/>
        <v>5.3416818000000035</v>
      </c>
      <c r="CP264" s="291">
        <f t="shared" si="131"/>
        <v>5.3416818000000035</v>
      </c>
      <c r="CQ264" s="291">
        <f t="shared" si="131"/>
        <v>5.3416818000000035</v>
      </c>
      <c r="CR264" s="291">
        <f t="shared" si="131"/>
        <v>5.3416818000000035</v>
      </c>
      <c r="CS264" s="291">
        <f t="shared" si="131"/>
        <v>5.3416818000000035</v>
      </c>
      <c r="CT264" s="291">
        <f t="shared" si="131"/>
        <v>5.3416818000000035</v>
      </c>
      <c r="CU264" s="291">
        <f t="shared" si="131"/>
        <v>5.3416818000000035</v>
      </c>
      <c r="CV264" s="291">
        <f t="shared" si="131"/>
        <v>5.3416818000000035</v>
      </c>
      <c r="CW264" s="291">
        <f t="shared" si="131"/>
        <v>5.3416818000000035</v>
      </c>
      <c r="CX264" s="291">
        <f t="shared" si="131"/>
        <v>5.3416818000000035</v>
      </c>
      <c r="CY264" s="291">
        <f t="shared" si="131"/>
        <v>5.3416818000000035</v>
      </c>
      <c r="CZ264" s="291">
        <f t="shared" si="131"/>
        <v>5.3416818000000035</v>
      </c>
      <c r="DA264" s="291">
        <f>CZ264</f>
        <v>5.3416818000000035</v>
      </c>
      <c r="DB264" s="317">
        <f>SUM(L264:DA264)</f>
        <v>486.29917606154123</v>
      </c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215</v>
      </c>
      <c r="E265" s="294"/>
      <c r="F265" s="295"/>
      <c r="G265" s="295"/>
      <c r="H265" s="295"/>
      <c r="I265" s="295"/>
      <c r="J265" s="295"/>
      <c r="K265" s="295"/>
      <c r="L265" s="295" t="e">
        <f>Delivery!K84</f>
        <v>#DIV/0!</v>
      </c>
      <c r="M265" s="295" t="e">
        <f>L265</f>
        <v>#DIV/0!</v>
      </c>
      <c r="N265" s="295" t="e">
        <f t="shared" ref="N265:BY265" si="132">M265</f>
        <v>#DIV/0!</v>
      </c>
      <c r="O265" s="295">
        <v>0</v>
      </c>
      <c r="P265" s="295" t="e">
        <f>N265</f>
        <v>#DIV/0!</v>
      </c>
      <c r="Q265" s="295" t="e">
        <f t="shared" si="132"/>
        <v>#DIV/0!</v>
      </c>
      <c r="R265" s="295" t="e">
        <f t="shared" si="132"/>
        <v>#DIV/0!</v>
      </c>
      <c r="S265" s="295" t="e">
        <f t="shared" si="132"/>
        <v>#DIV/0!</v>
      </c>
      <c r="T265" s="295" t="e">
        <f t="shared" si="132"/>
        <v>#DIV/0!</v>
      </c>
      <c r="U265" s="295" t="e">
        <f t="shared" si="132"/>
        <v>#DIV/0!</v>
      </c>
      <c r="V265" s="295">
        <v>0</v>
      </c>
      <c r="W265" s="295" t="e">
        <f>U265</f>
        <v>#DIV/0!</v>
      </c>
      <c r="X265" s="295" t="e">
        <f t="shared" si="132"/>
        <v>#DIV/0!</v>
      </c>
      <c r="Y265" s="295" t="e">
        <f t="shared" si="132"/>
        <v>#DIV/0!</v>
      </c>
      <c r="Z265" s="295" t="e">
        <f t="shared" si="132"/>
        <v>#DIV/0!</v>
      </c>
      <c r="AA265" s="295" t="e">
        <f t="shared" si="132"/>
        <v>#DIV/0!</v>
      </c>
      <c r="AB265" s="295" t="e">
        <f t="shared" si="132"/>
        <v>#DIV/0!</v>
      </c>
      <c r="AC265" s="295" t="e">
        <f t="shared" si="132"/>
        <v>#DIV/0!</v>
      </c>
      <c r="AD265" s="295" t="e">
        <f t="shared" si="132"/>
        <v>#DIV/0!</v>
      </c>
      <c r="AE265" s="295" t="e">
        <f t="shared" si="132"/>
        <v>#DIV/0!</v>
      </c>
      <c r="AF265" s="295" t="e">
        <f t="shared" si="132"/>
        <v>#DIV/0!</v>
      </c>
      <c r="AG265" s="295" t="e">
        <f t="shared" si="132"/>
        <v>#DIV/0!</v>
      </c>
      <c r="AH265" s="295" t="e">
        <f t="shared" si="132"/>
        <v>#DIV/0!</v>
      </c>
      <c r="AI265" s="295" t="e">
        <f t="shared" si="132"/>
        <v>#DIV/0!</v>
      </c>
      <c r="AJ265" s="295" t="e">
        <f t="shared" si="132"/>
        <v>#DIV/0!</v>
      </c>
      <c r="AK265" s="295" t="e">
        <f t="shared" si="132"/>
        <v>#DIV/0!</v>
      </c>
      <c r="AL265" s="295" t="e">
        <f t="shared" si="132"/>
        <v>#DIV/0!</v>
      </c>
      <c r="AM265" s="295" t="e">
        <f t="shared" si="132"/>
        <v>#DIV/0!</v>
      </c>
      <c r="AN265" s="295" t="e">
        <f t="shared" si="132"/>
        <v>#DIV/0!</v>
      </c>
      <c r="AO265" s="295" t="e">
        <f t="shared" si="132"/>
        <v>#DIV/0!</v>
      </c>
      <c r="AP265" s="295" t="e">
        <f t="shared" si="132"/>
        <v>#DIV/0!</v>
      </c>
      <c r="AQ265" s="295" t="e">
        <f t="shared" si="132"/>
        <v>#DIV/0!</v>
      </c>
      <c r="AR265" s="295" t="e">
        <f t="shared" si="132"/>
        <v>#DIV/0!</v>
      </c>
      <c r="AS265" s="295" t="e">
        <f t="shared" si="132"/>
        <v>#DIV/0!</v>
      </c>
      <c r="AT265" s="295" t="e">
        <f t="shared" si="132"/>
        <v>#DIV/0!</v>
      </c>
      <c r="AU265" s="295" t="e">
        <f t="shared" si="132"/>
        <v>#DIV/0!</v>
      </c>
      <c r="AV265" s="295" t="e">
        <f t="shared" si="132"/>
        <v>#DIV/0!</v>
      </c>
      <c r="AW265" s="295" t="e">
        <f t="shared" si="132"/>
        <v>#DIV/0!</v>
      </c>
      <c r="AX265" s="295" t="e">
        <f t="shared" si="132"/>
        <v>#DIV/0!</v>
      </c>
      <c r="AY265" s="295" t="e">
        <f t="shared" si="132"/>
        <v>#DIV/0!</v>
      </c>
      <c r="AZ265" s="295" t="e">
        <f t="shared" si="132"/>
        <v>#DIV/0!</v>
      </c>
      <c r="BA265" s="295" t="e">
        <f t="shared" si="132"/>
        <v>#DIV/0!</v>
      </c>
      <c r="BB265" s="295" t="e">
        <f t="shared" si="132"/>
        <v>#DIV/0!</v>
      </c>
      <c r="BC265" s="295" t="e">
        <f t="shared" si="132"/>
        <v>#DIV/0!</v>
      </c>
      <c r="BD265" s="295" t="e">
        <f t="shared" si="132"/>
        <v>#DIV/0!</v>
      </c>
      <c r="BE265" s="295" t="e">
        <f t="shared" si="132"/>
        <v>#DIV/0!</v>
      </c>
      <c r="BF265" s="295" t="e">
        <f t="shared" si="132"/>
        <v>#DIV/0!</v>
      </c>
      <c r="BG265" s="295" t="e">
        <f t="shared" si="132"/>
        <v>#DIV/0!</v>
      </c>
      <c r="BH265" s="295" t="e">
        <f t="shared" si="132"/>
        <v>#DIV/0!</v>
      </c>
      <c r="BI265" s="295" t="e">
        <f t="shared" si="132"/>
        <v>#DIV/0!</v>
      </c>
      <c r="BJ265" s="295" t="e">
        <f t="shared" si="132"/>
        <v>#DIV/0!</v>
      </c>
      <c r="BK265" s="295" t="e">
        <f t="shared" si="132"/>
        <v>#DIV/0!</v>
      </c>
      <c r="BL265" s="295" t="e">
        <f t="shared" si="132"/>
        <v>#DIV/0!</v>
      </c>
      <c r="BM265" s="295" t="e">
        <f t="shared" si="132"/>
        <v>#DIV/0!</v>
      </c>
      <c r="BN265" s="295" t="e">
        <f t="shared" si="132"/>
        <v>#DIV/0!</v>
      </c>
      <c r="BO265" s="295" t="e">
        <f t="shared" si="132"/>
        <v>#DIV/0!</v>
      </c>
      <c r="BP265" s="295" t="e">
        <f t="shared" si="132"/>
        <v>#DIV/0!</v>
      </c>
      <c r="BQ265" s="295" t="e">
        <f t="shared" si="132"/>
        <v>#DIV/0!</v>
      </c>
      <c r="BR265" s="295" t="e">
        <f t="shared" si="132"/>
        <v>#DIV/0!</v>
      </c>
      <c r="BS265" s="295" t="e">
        <f t="shared" si="132"/>
        <v>#DIV/0!</v>
      </c>
      <c r="BT265" s="295" t="e">
        <f t="shared" si="132"/>
        <v>#DIV/0!</v>
      </c>
      <c r="BU265" s="295" t="e">
        <f t="shared" si="132"/>
        <v>#DIV/0!</v>
      </c>
      <c r="BV265" s="295" t="e">
        <f t="shared" si="132"/>
        <v>#DIV/0!</v>
      </c>
      <c r="BW265" s="295" t="e">
        <f t="shared" si="132"/>
        <v>#DIV/0!</v>
      </c>
      <c r="BX265" s="295" t="e">
        <f t="shared" si="132"/>
        <v>#DIV/0!</v>
      </c>
      <c r="BY265" s="295" t="e">
        <f t="shared" si="132"/>
        <v>#DIV/0!</v>
      </c>
      <c r="BZ265" s="295" t="e">
        <f t="shared" ref="BZ265:DA265" si="133">BY265</f>
        <v>#DIV/0!</v>
      </c>
      <c r="CA265" s="295" t="e">
        <f t="shared" si="133"/>
        <v>#DIV/0!</v>
      </c>
      <c r="CB265" s="295" t="e">
        <f t="shared" si="133"/>
        <v>#DIV/0!</v>
      </c>
      <c r="CC265" s="295" t="e">
        <f t="shared" si="133"/>
        <v>#DIV/0!</v>
      </c>
      <c r="CD265" s="295" t="e">
        <f t="shared" si="133"/>
        <v>#DIV/0!</v>
      </c>
      <c r="CE265" s="295" t="e">
        <f t="shared" si="133"/>
        <v>#DIV/0!</v>
      </c>
      <c r="CF265" s="295" t="e">
        <f t="shared" si="133"/>
        <v>#DIV/0!</v>
      </c>
      <c r="CG265" s="295" t="e">
        <f t="shared" si="133"/>
        <v>#DIV/0!</v>
      </c>
      <c r="CH265" s="295" t="e">
        <f t="shared" si="133"/>
        <v>#DIV/0!</v>
      </c>
      <c r="CI265" s="295" t="e">
        <f t="shared" si="133"/>
        <v>#DIV/0!</v>
      </c>
      <c r="CJ265" s="295" t="e">
        <f t="shared" si="133"/>
        <v>#DIV/0!</v>
      </c>
      <c r="CK265" s="295" t="e">
        <f t="shared" si="133"/>
        <v>#DIV/0!</v>
      </c>
      <c r="CL265" s="295" t="e">
        <f t="shared" si="133"/>
        <v>#DIV/0!</v>
      </c>
      <c r="CM265" s="295" t="e">
        <f t="shared" si="133"/>
        <v>#DIV/0!</v>
      </c>
      <c r="CN265" s="295" t="e">
        <f t="shared" si="133"/>
        <v>#DIV/0!</v>
      </c>
      <c r="CO265" s="295" t="e">
        <f t="shared" si="133"/>
        <v>#DIV/0!</v>
      </c>
      <c r="CP265" s="295" t="e">
        <f t="shared" si="133"/>
        <v>#DIV/0!</v>
      </c>
      <c r="CQ265" s="295" t="e">
        <f t="shared" si="133"/>
        <v>#DIV/0!</v>
      </c>
      <c r="CR265" s="295" t="e">
        <f t="shared" si="133"/>
        <v>#DIV/0!</v>
      </c>
      <c r="CS265" s="295" t="e">
        <f t="shared" si="133"/>
        <v>#DIV/0!</v>
      </c>
      <c r="CT265" s="295" t="e">
        <f t="shared" si="133"/>
        <v>#DIV/0!</v>
      </c>
      <c r="CU265" s="295" t="e">
        <f t="shared" si="133"/>
        <v>#DIV/0!</v>
      </c>
      <c r="CV265" s="295" t="e">
        <f t="shared" si="133"/>
        <v>#DIV/0!</v>
      </c>
      <c r="CW265" s="295" t="e">
        <f t="shared" si="133"/>
        <v>#DIV/0!</v>
      </c>
      <c r="CX265" s="295" t="e">
        <f t="shared" si="133"/>
        <v>#DIV/0!</v>
      </c>
      <c r="CY265" s="295" t="e">
        <f t="shared" si="133"/>
        <v>#DIV/0!</v>
      </c>
      <c r="CZ265" s="295" t="e">
        <f t="shared" si="133"/>
        <v>#DIV/0!</v>
      </c>
      <c r="DA265" s="295" t="e">
        <f t="shared" si="133"/>
        <v>#DIV/0!</v>
      </c>
      <c r="DB265" s="317" t="e">
        <f t="shared" ref="DB265:DB266" si="134">SUM(L265:DA265)</f>
        <v>#DIV/0!</v>
      </c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293" t="s">
        <v>97</v>
      </c>
      <c r="E266" s="294"/>
      <c r="F266" s="295"/>
      <c r="G266" s="295"/>
      <c r="H266" s="295"/>
      <c r="I266" s="295"/>
      <c r="J266" s="295"/>
      <c r="K266" s="295"/>
      <c r="L266" s="161" t="e">
        <f>SUM(L264:L265)</f>
        <v>#DIV/0!</v>
      </c>
      <c r="M266" s="295" t="e">
        <f t="shared" ref="M266:BX266" si="135">SUM(M264:M265)</f>
        <v>#DIV/0!</v>
      </c>
      <c r="N266" s="295" t="e">
        <f t="shared" si="135"/>
        <v>#DIV/0!</v>
      </c>
      <c r="O266" s="295">
        <v>0</v>
      </c>
      <c r="P266" s="295" t="e">
        <f t="shared" si="135"/>
        <v>#DIV/0!</v>
      </c>
      <c r="Q266" s="295" t="e">
        <f t="shared" si="135"/>
        <v>#DIV/0!</v>
      </c>
      <c r="R266" s="295" t="e">
        <f t="shared" si="135"/>
        <v>#DIV/0!</v>
      </c>
      <c r="S266" s="295" t="e">
        <f t="shared" si="135"/>
        <v>#DIV/0!</v>
      </c>
      <c r="T266" s="295" t="e">
        <f t="shared" si="135"/>
        <v>#DIV/0!</v>
      </c>
      <c r="U266" s="295" t="e">
        <f t="shared" si="135"/>
        <v>#DIV/0!</v>
      </c>
      <c r="V266" s="295">
        <f t="shared" si="135"/>
        <v>5.3589617721172544E-7</v>
      </c>
      <c r="W266" s="295" t="e">
        <f t="shared" si="135"/>
        <v>#DIV/0!</v>
      </c>
      <c r="X266" s="295" t="e">
        <f t="shared" si="135"/>
        <v>#DIV/0!</v>
      </c>
      <c r="Y266" s="295" t="e">
        <f t="shared" si="135"/>
        <v>#DIV/0!</v>
      </c>
      <c r="Z266" s="295" t="e">
        <f t="shared" si="135"/>
        <v>#DIV/0!</v>
      </c>
      <c r="AA266" s="295" t="e">
        <f t="shared" si="135"/>
        <v>#DIV/0!</v>
      </c>
      <c r="AB266" s="295" t="e">
        <f t="shared" si="135"/>
        <v>#DIV/0!</v>
      </c>
      <c r="AC266" s="295" t="e">
        <f t="shared" si="135"/>
        <v>#DIV/0!</v>
      </c>
      <c r="AD266" s="295" t="e">
        <f t="shared" si="135"/>
        <v>#DIV/0!</v>
      </c>
      <c r="AE266" s="295" t="e">
        <f t="shared" si="135"/>
        <v>#DIV/0!</v>
      </c>
      <c r="AF266" s="295" t="e">
        <f t="shared" si="135"/>
        <v>#DIV/0!</v>
      </c>
      <c r="AG266" s="295" t="e">
        <f t="shared" si="135"/>
        <v>#DIV/0!</v>
      </c>
      <c r="AH266" s="295" t="e">
        <f t="shared" si="135"/>
        <v>#DIV/0!</v>
      </c>
      <c r="AI266" s="295" t="e">
        <f t="shared" si="135"/>
        <v>#DIV/0!</v>
      </c>
      <c r="AJ266" s="295" t="e">
        <f t="shared" si="135"/>
        <v>#DIV/0!</v>
      </c>
      <c r="AK266" s="295" t="e">
        <f t="shared" si="135"/>
        <v>#DIV/0!</v>
      </c>
      <c r="AL266" s="295" t="e">
        <f t="shared" si="135"/>
        <v>#DIV/0!</v>
      </c>
      <c r="AM266" s="295" t="e">
        <f t="shared" si="135"/>
        <v>#DIV/0!</v>
      </c>
      <c r="AN266" s="295" t="e">
        <f t="shared" si="135"/>
        <v>#DIV/0!</v>
      </c>
      <c r="AO266" s="295" t="e">
        <f t="shared" si="135"/>
        <v>#DIV/0!</v>
      </c>
      <c r="AP266" s="295" t="e">
        <f t="shared" si="135"/>
        <v>#DIV/0!</v>
      </c>
      <c r="AQ266" s="295" t="e">
        <f t="shared" si="135"/>
        <v>#DIV/0!</v>
      </c>
      <c r="AR266" s="295" t="e">
        <f t="shared" si="135"/>
        <v>#DIV/0!</v>
      </c>
      <c r="AS266" s="295" t="e">
        <f t="shared" si="135"/>
        <v>#DIV/0!</v>
      </c>
      <c r="AT266" s="295" t="e">
        <f t="shared" si="135"/>
        <v>#DIV/0!</v>
      </c>
      <c r="AU266" s="295" t="e">
        <f t="shared" si="135"/>
        <v>#DIV/0!</v>
      </c>
      <c r="AV266" s="295" t="e">
        <f t="shared" si="135"/>
        <v>#DIV/0!</v>
      </c>
      <c r="AW266" s="295" t="e">
        <f t="shared" si="135"/>
        <v>#DIV/0!</v>
      </c>
      <c r="AX266" s="295" t="e">
        <f t="shared" si="135"/>
        <v>#DIV/0!</v>
      </c>
      <c r="AY266" s="295" t="e">
        <f t="shared" si="135"/>
        <v>#DIV/0!</v>
      </c>
      <c r="AZ266" s="295" t="e">
        <f t="shared" si="135"/>
        <v>#DIV/0!</v>
      </c>
      <c r="BA266" s="295" t="e">
        <f t="shared" si="135"/>
        <v>#DIV/0!</v>
      </c>
      <c r="BB266" s="295" t="e">
        <f t="shared" si="135"/>
        <v>#DIV/0!</v>
      </c>
      <c r="BC266" s="295" t="e">
        <f t="shared" si="135"/>
        <v>#DIV/0!</v>
      </c>
      <c r="BD266" s="295" t="e">
        <f t="shared" si="135"/>
        <v>#DIV/0!</v>
      </c>
      <c r="BE266" s="295" t="e">
        <f t="shared" si="135"/>
        <v>#DIV/0!</v>
      </c>
      <c r="BF266" s="295" t="e">
        <f t="shared" si="135"/>
        <v>#DIV/0!</v>
      </c>
      <c r="BG266" s="295" t="e">
        <f t="shared" si="135"/>
        <v>#DIV/0!</v>
      </c>
      <c r="BH266" s="295" t="e">
        <f t="shared" si="135"/>
        <v>#DIV/0!</v>
      </c>
      <c r="BI266" s="295" t="e">
        <f t="shared" si="135"/>
        <v>#DIV/0!</v>
      </c>
      <c r="BJ266" s="295" t="e">
        <f t="shared" si="135"/>
        <v>#DIV/0!</v>
      </c>
      <c r="BK266" s="295" t="e">
        <f t="shared" si="135"/>
        <v>#DIV/0!</v>
      </c>
      <c r="BL266" s="295" t="e">
        <f t="shared" si="135"/>
        <v>#DIV/0!</v>
      </c>
      <c r="BM266" s="295" t="e">
        <f t="shared" si="135"/>
        <v>#DIV/0!</v>
      </c>
      <c r="BN266" s="295" t="e">
        <f t="shared" si="135"/>
        <v>#DIV/0!</v>
      </c>
      <c r="BO266" s="295" t="e">
        <f t="shared" si="135"/>
        <v>#DIV/0!</v>
      </c>
      <c r="BP266" s="295" t="e">
        <f t="shared" si="135"/>
        <v>#DIV/0!</v>
      </c>
      <c r="BQ266" s="295" t="e">
        <f t="shared" si="135"/>
        <v>#DIV/0!</v>
      </c>
      <c r="BR266" s="295" t="e">
        <f t="shared" si="135"/>
        <v>#DIV/0!</v>
      </c>
      <c r="BS266" s="295" t="e">
        <f t="shared" si="135"/>
        <v>#DIV/0!</v>
      </c>
      <c r="BT266" s="295" t="e">
        <f t="shared" si="135"/>
        <v>#DIV/0!</v>
      </c>
      <c r="BU266" s="295" t="e">
        <f t="shared" si="135"/>
        <v>#DIV/0!</v>
      </c>
      <c r="BV266" s="295" t="e">
        <f t="shared" si="135"/>
        <v>#DIV/0!</v>
      </c>
      <c r="BW266" s="295" t="e">
        <f t="shared" si="135"/>
        <v>#DIV/0!</v>
      </c>
      <c r="BX266" s="295" t="e">
        <f t="shared" si="135"/>
        <v>#DIV/0!</v>
      </c>
      <c r="BY266" s="295" t="e">
        <f t="shared" ref="BY266:DA266" si="136">SUM(BY264:BY265)</f>
        <v>#DIV/0!</v>
      </c>
      <c r="BZ266" s="295" t="e">
        <f t="shared" si="136"/>
        <v>#DIV/0!</v>
      </c>
      <c r="CA266" s="295" t="e">
        <f t="shared" si="136"/>
        <v>#DIV/0!</v>
      </c>
      <c r="CB266" s="295" t="e">
        <f t="shared" si="136"/>
        <v>#DIV/0!</v>
      </c>
      <c r="CC266" s="295" t="e">
        <f t="shared" si="136"/>
        <v>#DIV/0!</v>
      </c>
      <c r="CD266" s="295" t="e">
        <f t="shared" si="136"/>
        <v>#DIV/0!</v>
      </c>
      <c r="CE266" s="295" t="e">
        <f t="shared" si="136"/>
        <v>#DIV/0!</v>
      </c>
      <c r="CF266" s="295" t="e">
        <f t="shared" si="136"/>
        <v>#DIV/0!</v>
      </c>
      <c r="CG266" s="295" t="e">
        <f t="shared" si="136"/>
        <v>#DIV/0!</v>
      </c>
      <c r="CH266" s="295" t="e">
        <f t="shared" si="136"/>
        <v>#DIV/0!</v>
      </c>
      <c r="CI266" s="295" t="e">
        <f t="shared" si="136"/>
        <v>#DIV/0!</v>
      </c>
      <c r="CJ266" s="295" t="e">
        <f t="shared" si="136"/>
        <v>#DIV/0!</v>
      </c>
      <c r="CK266" s="295" t="e">
        <f t="shared" si="136"/>
        <v>#DIV/0!</v>
      </c>
      <c r="CL266" s="295" t="e">
        <f t="shared" si="136"/>
        <v>#DIV/0!</v>
      </c>
      <c r="CM266" s="295" t="e">
        <f t="shared" si="136"/>
        <v>#DIV/0!</v>
      </c>
      <c r="CN266" s="295" t="e">
        <f t="shared" si="136"/>
        <v>#DIV/0!</v>
      </c>
      <c r="CO266" s="295" t="e">
        <f t="shared" si="136"/>
        <v>#DIV/0!</v>
      </c>
      <c r="CP266" s="295" t="e">
        <f t="shared" si="136"/>
        <v>#DIV/0!</v>
      </c>
      <c r="CQ266" s="295" t="e">
        <f t="shared" si="136"/>
        <v>#DIV/0!</v>
      </c>
      <c r="CR266" s="295" t="e">
        <f t="shared" si="136"/>
        <v>#DIV/0!</v>
      </c>
      <c r="CS266" s="295" t="e">
        <f t="shared" si="136"/>
        <v>#DIV/0!</v>
      </c>
      <c r="CT266" s="295" t="e">
        <f t="shared" si="136"/>
        <v>#DIV/0!</v>
      </c>
      <c r="CU266" s="295" t="e">
        <f t="shared" si="136"/>
        <v>#DIV/0!</v>
      </c>
      <c r="CV266" s="295" t="e">
        <f t="shared" si="136"/>
        <v>#DIV/0!</v>
      </c>
      <c r="CW266" s="295" t="e">
        <f t="shared" si="136"/>
        <v>#DIV/0!</v>
      </c>
      <c r="CX266" s="295" t="e">
        <f t="shared" si="136"/>
        <v>#DIV/0!</v>
      </c>
      <c r="CY266" s="295" t="e">
        <f t="shared" si="136"/>
        <v>#DIV/0!</v>
      </c>
      <c r="CZ266" s="295" t="e">
        <f t="shared" si="136"/>
        <v>#DIV/0!</v>
      </c>
      <c r="DA266" s="295" t="e">
        <f t="shared" si="136"/>
        <v>#DIV/0!</v>
      </c>
      <c r="DB266" s="317" t="e">
        <f t="shared" si="134"/>
        <v>#DIV/0!</v>
      </c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</row>
    <row r="267" spans="1:116" customFormat="1" ht="14.4" customHeight="1" thickBot="1" x14ac:dyDescent="0.4">
      <c r="A267" s="284"/>
      <c r="B267" s="1018"/>
      <c r="C267" s="1128"/>
      <c r="D267" s="139" t="s">
        <v>344</v>
      </c>
      <c r="E267" s="294"/>
      <c r="F267" s="295"/>
      <c r="G267" s="295"/>
      <c r="H267" s="295"/>
      <c r="I267" s="295"/>
      <c r="J267" s="295"/>
      <c r="K267" s="295"/>
      <c r="L267" s="659"/>
      <c r="M267" s="660" t="str">
        <f>IF(OR($C$273=2,$C$273=2,$C$273=2)=TRUE,$G$278," ")</f>
        <v> </v>
      </c>
      <c r="N267" s="660" t="str">
        <f>IF(OR($C$273=3,$C$273=3,$C$273=3)=TRUE,$G$278," ")</f>
        <v> </v>
      </c>
      <c r="O267" s="661"/>
      <c r="P267" s="660" t="str">
        <f>IF(OR($C$273=2,$C$273=4,$C$273=4)=TRUE,$G$278," ")</f>
        <v> </v>
      </c>
      <c r="Q267" s="660" t="str">
        <f>IF(OR($C$273=5,$C$273=5,$C$273=5)=TRUE,$G$278," ")</f>
        <v> </v>
      </c>
      <c r="R267" s="661"/>
      <c r="S267" s="660" t="str">
        <f>IF(OR($C$273=2,$C$273=3,$C$273=6)=TRUE,$G$278," ")</f>
        <v> </v>
      </c>
      <c r="T267" s="660">
        <f>IF(OR($C$273=7,$C$273=7,$C$273=7)=TRUE,$G$278," ")</f>
        <v>15.942</v>
      </c>
      <c r="U267" s="660" t="str">
        <f>IF(OR($C$273=2,$C$273=4,$C$273=8)=TRUE,$G$278," ")</f>
        <v> </v>
      </c>
      <c r="V267" s="661"/>
      <c r="W267" s="660" t="str">
        <f>IF(OR($C$273=3,$C$273=9,$C$273=9)=TRUE,$G$278," ")</f>
        <v> </v>
      </c>
      <c r="X267" s="661" t="str">
        <f>IF(OR($C$273=2,$C$273=5,$C$273=$G$278)=TRUE,$G$278," ")</f>
        <v> </v>
      </c>
      <c r="Y267" s="662"/>
      <c r="Z267" s="660" t="str">
        <f>IF(OR($C$273=2,$C$273=4,$C$273=3,$C$273=6)=TRUE,$G$278," ")</f>
        <v> </v>
      </c>
      <c r="AA267" s="662"/>
      <c r="AB267" s="660">
        <f>IF(OR($C$273=2,$C$273=7,$C$273=7)=TRUE,$G$278," ")</f>
        <v>15.942</v>
      </c>
      <c r="AC267" s="660" t="str">
        <f>IF(OR($C$273=3,$C$273=5,$C$273=5)=TRUE,$G$278," ")</f>
        <v> </v>
      </c>
      <c r="AD267" s="660" t="str">
        <f>IF(OR($C$273=2,$C$273=4,$C$273=8)=TRUE,$G$278," ")</f>
        <v> </v>
      </c>
      <c r="AE267" s="662"/>
      <c r="AF267" s="660" t="str">
        <f>IF(OR($C$273=2,$C$273=3,$C$273=6,$C$273=9)=TRUE,$G$278," ")</f>
        <v> </v>
      </c>
      <c r="AG267" s="659"/>
      <c r="AH267" s="662" t="str">
        <f>IF(OR($C$273=2,$C$273=5,$C$273=4)=TRUE,$G$278," ")</f>
        <v> </v>
      </c>
      <c r="AI267" s="660">
        <f>IF(OR($C$273=3,$C$273=7,$C$273=7)=TRUE,$G$278," ")</f>
        <v>15.942</v>
      </c>
      <c r="AJ267" s="662" t="str">
        <f>IF(OR($C$273=2,$C$273=2,$C$273=2)=TRUE,$G$278," ")</f>
        <v> </v>
      </c>
      <c r="AK267" s="662"/>
      <c r="AL267" s="662" t="str">
        <f>IF(OR($C$273=2,$C$273=3,$C$273=4,$C$273=6,$C$273=8)=TRUE,$G$278," ")</f>
        <v> </v>
      </c>
      <c r="AM267" s="662" t="str">
        <f>IF(OR($C$273=5,$C$273=5,$C$273=5)=TRUE,$G$278," ")</f>
        <v> </v>
      </c>
      <c r="AN267" s="662" t="str">
        <f>IF(OR($C$273=2,$C$273=2,$C$273=2)=TRUE,$G$278," ")</f>
        <v> </v>
      </c>
      <c r="AO267" s="659" t="str">
        <f>IF(OR($C$273=3,$C$273=9,$C$273=9)=TRUE,$G$278," ")</f>
        <v> </v>
      </c>
      <c r="AP267" s="659">
        <f>IF(OR($C$273=2,$C$273=4,$C$273=7)=TRUE,$G$278," ")</f>
        <v>15.942</v>
      </c>
      <c r="AQ267" s="659"/>
      <c r="AR267" s="659" t="str">
        <f>IF(OR($C$273=2,$C$273=5,$C$273=3,$C$273=6)=TRUE,$G$278," ")</f>
        <v> </v>
      </c>
      <c r="AS267" s="659"/>
      <c r="AT267" s="659" t="str">
        <f>IF(OR($C$273=2,$C$273=4,$C$273=8,$C$273=8)=TRUE,$G$278," ")</f>
        <v> </v>
      </c>
      <c r="AU267" s="659" t="str">
        <f>IF(OR($C$273=3,$C$273=3,$C$273=3,$C$273=3)=TRUE,$G$278," ")</f>
        <v> </v>
      </c>
      <c r="AV267" s="659" t="str">
        <f>IF(OR($C$273=2)=TRUE,$G$278," ")</f>
        <v> </v>
      </c>
      <c r="AW267" s="659">
        <f>IF(OR($C$273=5,$C$273=7)=TRUE,$G$278," ")</f>
        <v>15.942</v>
      </c>
      <c r="AX267" s="659" t="str">
        <f>IF(OR($C$273=2,$C$273=3,$C$273=4,$C$273=6)=TRUE,$G$278," ")</f>
        <v> </v>
      </c>
      <c r="AY267" s="659"/>
      <c r="AZ267" s="659" t="str">
        <f>IF(OR($C$273=2)=TRUE,$G$278," ")</f>
        <v> </v>
      </c>
      <c r="BA267" s="659" t="str">
        <f>IF(OR($C$273=3)=TRUE,$G$278," ")</f>
        <v> </v>
      </c>
      <c r="BB267" s="659" t="str">
        <f>IF(OR($C$273=2,$C$273=5,$C$273=4,$C$273=8)=TRUE,$G$278," ")</f>
        <v> </v>
      </c>
      <c r="BC267" s="659"/>
      <c r="BD267" s="659">
        <f>IF(OR($C$273=2,$C$273=3,$C$273=7,$C$273=6)=TRUE,$G$278," ")</f>
        <v>15.942</v>
      </c>
      <c r="BE267" s="659"/>
      <c r="BF267" s="659" t="str">
        <f>IF(OR($C$273=2,$C$273=4)=TRUE,$G$278," ")</f>
        <v> </v>
      </c>
      <c r="BG267" s="659" t="str">
        <f>IF(OR($C$273=5,$C$273=3)=TRUE,$G$278," ")</f>
        <v> </v>
      </c>
      <c r="BH267" s="659" t="str">
        <f>IF(OR($C$273=2)=TRUE,$G$278," ")</f>
        <v> </v>
      </c>
      <c r="BI267" s="659"/>
      <c r="BJ267" s="659" t="str">
        <f>IF(OR($C$273=2,$C$273=3,$C$273=4,$C$273=6,$C$273=8)=TRUE,$G$278," ")</f>
        <v> </v>
      </c>
      <c r="BK267" s="659">
        <f>IF(OR($C$273=7)=TRUE,$G$278," ")</f>
        <v>15.942</v>
      </c>
      <c r="BL267" s="659" t="str">
        <f>IF(OR($C$273=2,$C$273=5)=TRUE,$G$278," ")</f>
        <v> </v>
      </c>
      <c r="BM267" s="659" t="str">
        <f>IF(OR($C$273=3)=TRUE,$G$278," ")</f>
        <v> </v>
      </c>
      <c r="BN267" s="659" t="str">
        <f>IF(OR($C$273=2,$C$273=4)=TRUE,$G$278," ")</f>
        <v> </v>
      </c>
      <c r="BO267" s="659"/>
      <c r="BP267" s="659" t="str">
        <f>IF(OR($C$273=2,$C$273=3,$C$273=6,$C$273=9)=TRUE,$G$278," ")</f>
        <v> </v>
      </c>
      <c r="BQ267" s="659" t="str">
        <f>IF(OR($C$273=5)=TRUE,$G$278," ")</f>
        <v> </v>
      </c>
      <c r="BR267" s="659">
        <f>IF(OR($C$273=2,$C$273=4,$C$273=7,$C$273=8)=TRUE,$G$278," ")</f>
        <v>15.942</v>
      </c>
      <c r="BS267" s="659" t="str">
        <f>IF(OR($C$273=3)=TRUE,$G$278," ")</f>
        <v> </v>
      </c>
      <c r="BT267" s="659" t="str">
        <f>IF(OR($C$273=2)=TRUE,$G$278," ")</f>
        <v> </v>
      </c>
      <c r="BU267" s="659"/>
      <c r="BV267" s="659" t="str">
        <f>IF(OR($C$273=2,$C$273=3,$C$273=4,$C$273=5,$C$273=6)=TRUE,$G$278," ")</f>
        <v> </v>
      </c>
      <c r="BW267" s="659"/>
      <c r="BX267" s="659" t="str">
        <f>IF(OR($C$273=2)=TRUE,$G$278," ")</f>
        <v> </v>
      </c>
      <c r="BY267" s="659">
        <f>IF(OR($C$273=3,$C$273=7,$C$273=9)=TRUE,$G$278," ")</f>
        <v>15.942</v>
      </c>
      <c r="BZ267" s="659" t="str">
        <f>IF(OR($C$273=2,$C$273=4,$C$273=8)=TRUE,$G$278," ")</f>
        <v> </v>
      </c>
      <c r="CA267" s="659" t="str">
        <f>IF(OR($C$273=5)=TRUE,$G$278," ")</f>
        <v> </v>
      </c>
      <c r="CB267" s="659" t="str">
        <f>IF(OR($C$273=2,$C$273=3,$C$273=3,$C$273=6)=TRUE,$G$278," ")</f>
        <v> </v>
      </c>
      <c r="CC267" s="659"/>
      <c r="CD267" s="659" t="str">
        <f>IF(OR($C$273=2,$C$273=4)=TRUE,$G$278," ")</f>
        <v> </v>
      </c>
      <c r="CE267" s="659" t="str">
        <f>IF(OR($C$273=3)=TRUE,$G$278," ")</f>
        <v> </v>
      </c>
      <c r="CF267" s="659">
        <f>IF(OR($C$273=2,$C$273=5,$C$273=7)=TRUE,$G$278," ")</f>
        <v>15.942</v>
      </c>
      <c r="CG267" s="659"/>
      <c r="CH267" s="659" t="str">
        <f>IF(OR($C$273=2,$C$273=2,$C$273=3,$C$273=6,$C$273=8,$C$273=4)=TRUE,$G$278," ")</f>
        <v> </v>
      </c>
      <c r="CI267" s="659"/>
      <c r="CJ267" s="659" t="str">
        <f>IF(OR($C$273=2)=TRUE,$G$278," ")</f>
        <v> </v>
      </c>
      <c r="CK267" s="659" t="str">
        <f>IF(OR($C$273=3,$C$273=5)=TRUE,$G$278," ")</f>
        <v> </v>
      </c>
      <c r="CL267" s="659" t="str">
        <f>IF(OR($C$273=2,$C$273=4)=TRUE,$G$278," ")</f>
        <v> </v>
      </c>
      <c r="CM267" s="659">
        <f>IF(OR($C$273=7)=TRUE,$G$278," ")</f>
        <v>15.942</v>
      </c>
      <c r="CN267" s="659" t="str">
        <f>IF(OR($C$273=2,$C$273=6,$C$273=3,$C$273=6)=TRUE,$G$278," ")</f>
        <v> </v>
      </c>
      <c r="CO267" s="659"/>
      <c r="CP267" s="659" t="str">
        <f>IF(OR($C$273=2,$C$273=5,$C$273=4,$C$273=8)=TRUE,$G$278," ")</f>
        <v> </v>
      </c>
      <c r="CQ267" s="659" t="str">
        <f>IF(OR($C$273=3,$C$273=9)=TRUE,$G$278," ")</f>
        <v> </v>
      </c>
      <c r="CR267" s="659" t="str">
        <f>IF(OR($C$273=2)=TRUE,$G$278," ")</f>
        <v> </v>
      </c>
      <c r="CS267" s="659"/>
      <c r="CT267" s="659">
        <f>IF(OR($C$273=2,$C$273=4,$C$273=3,$C$273=6,$C$273=7)=TRUE,$G$278," ")</f>
        <v>15.942</v>
      </c>
      <c r="CU267" s="659" t="str">
        <f>IF(OR($C$273=5)=TRUE,$G$278," ")</f>
        <v> </v>
      </c>
      <c r="CV267" s="659" t="str">
        <f>IF(OR($C$273=2)=TRUE,$G$278," ")</f>
        <v> </v>
      </c>
      <c r="CW267" s="659" t="str">
        <f>IF(OR($C$273=3)=TRUE,$G$278," ")</f>
        <v> </v>
      </c>
      <c r="CX267" s="659" t="str">
        <f>IF(OR($C$273=2,$C$273=4,$C$273=8)=TRUE,$G$278," ")</f>
        <v> </v>
      </c>
      <c r="CY267" s="659"/>
      <c r="CZ267" s="659" t="str">
        <f>IF(OR($C$273=2,$C$273=5,$C$273=3,$C$273=6,$C$273=9)=TRUE,$G$278," ")</f>
        <v> </v>
      </c>
      <c r="DA267" s="659">
        <f>IF(OR($C$273=7)=TRUE,$G$278," ")</f>
        <v>15.942</v>
      </c>
      <c r="DB267" s="317">
        <f>SUM(L267:DA267)</f>
        <v>207.24600000000007</v>
      </c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301"/>
      <c r="E268" s="294"/>
      <c r="F268" s="295"/>
      <c r="G268" s="295"/>
      <c r="H268" s="295"/>
      <c r="I268" s="295"/>
      <c r="J268" s="295"/>
      <c r="K268" s="295"/>
      <c r="L268" s="659"/>
      <c r="M268" s="660" t="str">
        <f>IF(OR($C$273=2,$C$273=2,$C$273=2)=TRUE,$C$275," ")</f>
        <v> </v>
      </c>
      <c r="N268" s="660" t="str">
        <f>IF(OR($C$273=3,$C$273=3,$C$273=3)=TRUE,$C$275," ")</f>
        <v> </v>
      </c>
      <c r="O268" s="661"/>
      <c r="P268" s="660" t="str">
        <f>IF(OR($C$273=2,$C$273=4,$C$273=4)=TRUE,$C$275," ")</f>
        <v> </v>
      </c>
      <c r="Q268" s="660" t="str">
        <f>IF(OR($C$273=5,$C$273=5,$C$273=5)=TRUE,$C$275," ")</f>
        <v> </v>
      </c>
      <c r="R268" s="661"/>
      <c r="S268" s="660" t="str">
        <f>IF(OR($C$273=2,$C$273=3,$C$273=6)=TRUE,$C$275," ")</f>
        <v> </v>
      </c>
      <c r="T268" s="660">
        <f>IF(OR($C$273=7,$C$273=7,$C$273=7)=TRUE,$C$275," ")</f>
        <v>6</v>
      </c>
      <c r="U268" s="660" t="str">
        <f>IF(OR($C$273=2,$C$273=4,$C$273=8)=TRUE,$C$275," ")</f>
        <v> </v>
      </c>
      <c r="V268" s="661"/>
      <c r="W268" s="660" t="str">
        <f>IF(OR($C$273=3,$C$273=9,$C$273=9)=TRUE,$C$275," ")</f>
        <v> </v>
      </c>
      <c r="X268" s="660" t="str">
        <f>IF(OR($C$273=2,$C$273=5,$C$273=5)=TRUE,$C$275," ")</f>
        <v> </v>
      </c>
      <c r="Y268" s="662"/>
      <c r="Z268" s="660" t="str">
        <f>IF(OR($C$273=2,$C$273=4,$C$273=3,$C$273=6)=TRUE,$C$275," ")</f>
        <v> </v>
      </c>
      <c r="AA268" s="662"/>
      <c r="AB268" s="660">
        <f>IF(OR($C$273=2,$C$273=7,$C$273=7)=TRUE,$C$275," ")</f>
        <v>6</v>
      </c>
      <c r="AC268" s="660" t="str">
        <f>IF(OR($C$273=3,$C$273=5,$C$273=5)=TRUE,$C$275," ")</f>
        <v> </v>
      </c>
      <c r="AD268" s="660" t="str">
        <f>IF(OR($C$273=2,$C$273=4,$C$273=8)=TRUE,$C$275," ")</f>
        <v> </v>
      </c>
      <c r="AE268" s="662"/>
      <c r="AF268" s="660" t="str">
        <f>IF(OR($C$273=2,$C$273=3,$C$273=6,$C$273=9)=TRUE,$C$275," ")</f>
        <v> </v>
      </c>
      <c r="AG268" s="659"/>
      <c r="AH268" s="662" t="str">
        <f>IF(OR($C$273=2,$C$273=5,$C$273=4)=TRUE,$C$275," ")</f>
        <v> </v>
      </c>
      <c r="AI268" s="660">
        <f>IF(OR($C$273=3,$C$273=7,$C$273=7)=TRUE,$C$275," ")</f>
        <v>6</v>
      </c>
      <c r="AJ268" s="662" t="str">
        <f>IF(OR($C$273=2,$C$273=2,$C$273=2)=TRUE,$C$275," ")</f>
        <v> </v>
      </c>
      <c r="AK268" s="662"/>
      <c r="AL268" s="662" t="str">
        <f>IF(OR($C$273=2,$C$273=3,$C$273=4,$C$273=6,$C$273=8)=TRUE,$C$275," ")</f>
        <v> </v>
      </c>
      <c r="AM268" s="662" t="str">
        <f>IF(OR($C$273=5,$C$273=5,$C$273=5)=TRUE,$C$275," ")</f>
        <v> </v>
      </c>
      <c r="AN268" s="662" t="str">
        <f>IF(OR($C$273=2,$C$273=2,$C$273=2)=TRUE,$C$275," ")</f>
        <v> </v>
      </c>
      <c r="AO268" s="659" t="str">
        <f>IF(OR($C$273=3,$C$273=9,$C$273=9)=TRUE,$C$275," ")</f>
        <v> </v>
      </c>
      <c r="AP268" s="659">
        <f>IF(OR($C$273=2,$C$273=4,$C$273=7)=TRUE,$C$275," ")</f>
        <v>6</v>
      </c>
      <c r="AQ268" s="659"/>
      <c r="AR268" s="659" t="str">
        <f>IF(OR($C$273=2,$C$273=5,$C$273=3,$C$273=6)=TRUE,$C$275," ")</f>
        <v> </v>
      </c>
      <c r="AS268" s="659"/>
      <c r="AT268" s="660" t="str">
        <f>IF(OR($C$273=2,$C$273=4,$C$273=8)=TRUE,$C$275," ")</f>
        <v> </v>
      </c>
      <c r="AU268" s="660" t="str">
        <f>IF(OR($C$273=3,$C$273=3,$C$273=3)=TRUE,$C$275," ")</f>
        <v> </v>
      </c>
      <c r="AV268" s="660" t="str">
        <f>IF(OR($C$273=2)=TRUE,$C$275," ")</f>
        <v> </v>
      </c>
      <c r="AW268" s="660">
        <f>IF(OR($C$273=5,$C$273=7)=TRUE,$C$275," ")</f>
        <v>6</v>
      </c>
      <c r="AX268" s="660" t="str">
        <f>IF(OR($C$273=2,$C$273=3,$C$273=6,$C$273=4)=TRUE,$C$275," ")</f>
        <v> </v>
      </c>
      <c r="AY268" s="660"/>
      <c r="AZ268" s="660" t="str">
        <f>IF(OR($C$273=2)=TRUE,$C$275," ")</f>
        <v> </v>
      </c>
      <c r="BA268" s="660" t="str">
        <f>IF(OR($C$273=3)=TRUE,$C$275," ")</f>
        <v> </v>
      </c>
      <c r="BB268" s="662" t="str">
        <f>IF(OR($C$273=2,$C$273=5,$C$273=8,$C$273=4)=TRUE,$C$275," ")</f>
        <v> </v>
      </c>
      <c r="BC268" s="660"/>
      <c r="BD268" s="660">
        <f>IF(OR($C$273=2,$C$273=3,$C$273=7,$C$273=6)=TRUE,$C$275," ")</f>
        <v>6</v>
      </c>
      <c r="BE268" s="660"/>
      <c r="BF268" s="662" t="str">
        <f>IF(OR($C$273=2,$C$273=4)=TRUE,$C$275," ")</f>
        <v> </v>
      </c>
      <c r="BG268" s="660" t="str">
        <f>IF(OR($C$273=5,$C$273=3)=TRUE,$C$275," ")</f>
        <v> </v>
      </c>
      <c r="BH268" s="659" t="str">
        <f>IF(OR($C$273=2)=TRUE,$C$275," ")</f>
        <v> </v>
      </c>
      <c r="BI268" s="662"/>
      <c r="BJ268" s="660" t="str">
        <f>IF(OR($C$273=2,$C$273=3,$C$273=4,$C$273=6,$C$273=8)=TRUE,$C$275," ")</f>
        <v> </v>
      </c>
      <c r="BK268" s="662">
        <f>IF(OR($C$273=7)=TRUE,$C$275," ")</f>
        <v>6</v>
      </c>
      <c r="BL268" s="662" t="str">
        <f>IF(OR($C$273=2,$C$273=5)=TRUE,$C$275," ")</f>
        <v> </v>
      </c>
      <c r="BM268" s="662" t="str">
        <f>IF(OR($C$273=3)=TRUE,$C$275," ")</f>
        <v> </v>
      </c>
      <c r="BN268" s="662" t="str">
        <f>IF(OR($C$273=2,$C$273=4)=TRUE,$C$275," ")</f>
        <v> </v>
      </c>
      <c r="BO268" s="662"/>
      <c r="BP268" s="660" t="str">
        <f>IF(OR($C$273=2,$C$273=3,$C$273=6,$C$273=9)=TRUE,$C$275," ")</f>
        <v> </v>
      </c>
      <c r="BQ268" s="660" t="str">
        <f>IF(OR($C$273=5)=TRUE,$C$275," ")</f>
        <v> </v>
      </c>
      <c r="BR268" s="660">
        <f>IF(OR($C$273=2,$C$273=4,$C$273=7,$C$273=8)=TRUE,$C$275," ")</f>
        <v>6</v>
      </c>
      <c r="BS268" s="662" t="str">
        <f>IF(OR($C$273=3)=TRUE,$C$275," ")</f>
        <v> </v>
      </c>
      <c r="BT268" s="660" t="str">
        <f>IF(OR($C$273=2)=TRUE,$C$275," ")</f>
        <v> </v>
      </c>
      <c r="BU268" s="659"/>
      <c r="BV268" s="662" t="str">
        <f>IF(OR($C$273=2,$C$273=3,$C$273=4,$C$273=5,$C$273=6)=TRUE,$C$275," ")</f>
        <v> </v>
      </c>
      <c r="BW268" s="660"/>
      <c r="BX268" s="662" t="str">
        <f>IF(OR($C$273=2)=TRUE,$C$275," ")</f>
        <v> </v>
      </c>
      <c r="BY268" s="662">
        <f>IF(OR($C$273=3,$C$273=7,$C$273=9)=TRUE,$C$275," ")</f>
        <v>6</v>
      </c>
      <c r="BZ268" s="662" t="str">
        <f>IF(OR($C$273=2,$C$273=4,$C$273=8)=TRUE,$C$275," ")</f>
        <v> </v>
      </c>
      <c r="CA268" s="662" t="str">
        <f>IF(OR($C$273=5)=TRUE,$C$275," ")</f>
        <v> </v>
      </c>
      <c r="CB268" s="662" t="str">
        <f>IF(OR($C$273=2,$C$273=3,$C$273=3,$C$273=6)=TRUE,$C$275," ")</f>
        <v> </v>
      </c>
      <c r="CC268" s="660"/>
      <c r="CD268" s="660" t="str">
        <f>IF(OR($C$273=2,$C$273=4)=TRUE,$C$275," ")</f>
        <v> </v>
      </c>
      <c r="CE268" s="660" t="str">
        <f>IF(OR($C$273=3)=TRUE,$C$275," ")</f>
        <v> </v>
      </c>
      <c r="CF268" s="662">
        <f>IF(OR($C$273=2,$C$273=5,$C$273=7)=TRUE,$C$275," ")</f>
        <v>6</v>
      </c>
      <c r="CG268" s="660"/>
      <c r="CH268" s="660" t="str">
        <f>IF(OR($C$273=2,$C$273=2,$C$273=3,$C$273=6,$C$273=8,$C$273=4)=TRUE,$C$275," ")</f>
        <v> </v>
      </c>
      <c r="CI268" s="662"/>
      <c r="CJ268" s="660" t="str">
        <f>IF(OR($C$273=2)=TRUE,$C$275," ")</f>
        <v> </v>
      </c>
      <c r="CK268" s="662" t="str">
        <f>IF(OR($C$273=3,$C$273=5)=TRUE,$C$275," ")</f>
        <v> </v>
      </c>
      <c r="CL268" s="662" t="str">
        <f>IF(OR($C$273=2,$C$273=4)=TRUE,$C$275," ")</f>
        <v> </v>
      </c>
      <c r="CM268" s="662">
        <f>IF(OR($C$273=7)=TRUE,$C$275," ")</f>
        <v>6</v>
      </c>
      <c r="CN268" s="662" t="str">
        <f>IF(OR($C$273=2,$C$273=6,$C$273=3,$C$273=6)=TRUE,$C$275," ")</f>
        <v> </v>
      </c>
      <c r="CO268" s="662"/>
      <c r="CP268" s="660" t="str">
        <f>IF(OR($C$273=2,$C$273=5,$C$273=4,$C$273=8)=TRUE,$C$275," ")</f>
        <v> </v>
      </c>
      <c r="CQ268" s="660" t="str">
        <f>IF(OR($C$273=3,$C$273=9)=TRUE,$C$275," ")</f>
        <v> </v>
      </c>
      <c r="CR268" s="660" t="str">
        <f>IF(OR($C$273=2)=TRUE,$C$275," ")</f>
        <v> </v>
      </c>
      <c r="CS268" s="662"/>
      <c r="CT268" s="660">
        <f>IF(OR($C$273=2,$C$273=4,$C$273=3,$C$273=6,$C$273=7)=TRUE,$C$275," ")</f>
        <v>6</v>
      </c>
      <c r="CU268" s="659" t="str">
        <f>IF(OR($C$273=5)=TRUE,$C$275," ")</f>
        <v> </v>
      </c>
      <c r="CV268" s="662" t="str">
        <f>IF(OR($C$273=2)=TRUE,$C$275," ")</f>
        <v> </v>
      </c>
      <c r="CW268" s="660" t="str">
        <f>IF(OR($C$273=3)=TRUE,$C$275," ")</f>
        <v> </v>
      </c>
      <c r="CX268" s="662" t="str">
        <f>IF(OR($C$273=2,$C$273=4,$C$273=8)=TRUE,$C$275," ")</f>
        <v> </v>
      </c>
      <c r="CY268" s="662"/>
      <c r="CZ268" s="661" t="str">
        <f>IF(OR($C$273=2,$C$273=5,$C$273=3,$C$273=6,$C$273=9)=TRUE,$C$275," ")</f>
        <v> </v>
      </c>
      <c r="DA268" s="662">
        <f>IF(OR($C$273=7)=TRUE,$C$275," ")</f>
        <v>6</v>
      </c>
      <c r="DB268" s="285" t="e" cm="1">
        <f t="array" ref="DB268">nb</f>
        <v>#NAME?</v>
      </c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258</v>
      </c>
      <c r="E269" s="294"/>
      <c r="F269" s="295"/>
      <c r="G269" s="295"/>
      <c r="H269" s="295"/>
      <c r="I269" s="295"/>
      <c r="J269" s="295"/>
      <c r="K269" s="295"/>
      <c r="L269" s="161" t="e">
        <f>L266*100/$C$5</f>
        <v>#DIV/0!</v>
      </c>
      <c r="M269" s="295" t="e">
        <f t="shared" ref="M269:BX269" si="137">M266*100/$C$5</f>
        <v>#DIV/0!</v>
      </c>
      <c r="N269" s="295" t="e">
        <f t="shared" si="137"/>
        <v>#DIV/0!</v>
      </c>
      <c r="O269" s="295">
        <f t="shared" si="137"/>
        <v>0</v>
      </c>
      <c r="P269" s="295" t="e">
        <f t="shared" si="137"/>
        <v>#DIV/0!</v>
      </c>
      <c r="Q269" s="295" t="e">
        <f t="shared" si="137"/>
        <v>#DIV/0!</v>
      </c>
      <c r="R269" s="295" t="e">
        <f t="shared" si="137"/>
        <v>#DIV/0!</v>
      </c>
      <c r="S269" s="295" t="e">
        <f t="shared" si="137"/>
        <v>#DIV/0!</v>
      </c>
      <c r="T269" s="295" t="e">
        <f t="shared" si="137"/>
        <v>#DIV/0!</v>
      </c>
      <c r="U269" s="295" t="e">
        <f t="shared" si="137"/>
        <v>#DIV/0!</v>
      </c>
      <c r="V269" s="295">
        <f t="shared" si="137"/>
        <v>8.9316029535287578E-7</v>
      </c>
      <c r="W269" s="295" t="e">
        <f t="shared" si="137"/>
        <v>#DIV/0!</v>
      </c>
      <c r="X269" s="295" t="e">
        <f t="shared" si="137"/>
        <v>#DIV/0!</v>
      </c>
      <c r="Y269" s="295" t="e">
        <f t="shared" si="137"/>
        <v>#DIV/0!</v>
      </c>
      <c r="Z269" s="295" t="e">
        <f t="shared" si="137"/>
        <v>#DIV/0!</v>
      </c>
      <c r="AA269" s="295" t="e">
        <f t="shared" si="137"/>
        <v>#DIV/0!</v>
      </c>
      <c r="AB269" s="295" t="e">
        <f t="shared" si="137"/>
        <v>#DIV/0!</v>
      </c>
      <c r="AC269" s="295" t="e">
        <f t="shared" si="137"/>
        <v>#DIV/0!</v>
      </c>
      <c r="AD269" s="295" t="e">
        <f t="shared" si="137"/>
        <v>#DIV/0!</v>
      </c>
      <c r="AE269" s="295" t="e">
        <f t="shared" si="137"/>
        <v>#DIV/0!</v>
      </c>
      <c r="AF269" s="295" t="e">
        <f t="shared" si="137"/>
        <v>#DIV/0!</v>
      </c>
      <c r="AG269" s="295" t="e">
        <f t="shared" si="137"/>
        <v>#DIV/0!</v>
      </c>
      <c r="AH269" s="295" t="e">
        <f t="shared" si="137"/>
        <v>#DIV/0!</v>
      </c>
      <c r="AI269" s="295" t="e">
        <f t="shared" si="137"/>
        <v>#DIV/0!</v>
      </c>
      <c r="AJ269" s="295" t="e">
        <f t="shared" si="137"/>
        <v>#DIV/0!</v>
      </c>
      <c r="AK269" s="295" t="e">
        <f t="shared" si="137"/>
        <v>#DIV/0!</v>
      </c>
      <c r="AL269" s="295" t="e">
        <f t="shared" si="137"/>
        <v>#DIV/0!</v>
      </c>
      <c r="AM269" s="295" t="e">
        <f t="shared" si="137"/>
        <v>#DIV/0!</v>
      </c>
      <c r="AN269" s="295" t="e">
        <f t="shared" si="137"/>
        <v>#DIV/0!</v>
      </c>
      <c r="AO269" s="295" t="e">
        <f t="shared" si="137"/>
        <v>#DIV/0!</v>
      </c>
      <c r="AP269" s="295" t="e">
        <f t="shared" si="137"/>
        <v>#DIV/0!</v>
      </c>
      <c r="AQ269" s="295" t="e">
        <f t="shared" si="137"/>
        <v>#DIV/0!</v>
      </c>
      <c r="AR269" s="295" t="e">
        <f t="shared" si="137"/>
        <v>#DIV/0!</v>
      </c>
      <c r="AS269" s="295" t="e">
        <f t="shared" si="137"/>
        <v>#DIV/0!</v>
      </c>
      <c r="AT269" s="295" t="e">
        <f t="shared" si="137"/>
        <v>#DIV/0!</v>
      </c>
      <c r="AU269" s="295" t="e">
        <f t="shared" si="137"/>
        <v>#DIV/0!</v>
      </c>
      <c r="AV269" s="295" t="e">
        <f t="shared" si="137"/>
        <v>#DIV/0!</v>
      </c>
      <c r="AW269" s="295" t="e">
        <f t="shared" si="137"/>
        <v>#DIV/0!</v>
      </c>
      <c r="AX269" s="295" t="e">
        <f t="shared" si="137"/>
        <v>#DIV/0!</v>
      </c>
      <c r="AY269" s="295" t="e">
        <f t="shared" si="137"/>
        <v>#DIV/0!</v>
      </c>
      <c r="AZ269" s="295" t="e">
        <f t="shared" si="137"/>
        <v>#DIV/0!</v>
      </c>
      <c r="BA269" s="295" t="e">
        <f t="shared" si="137"/>
        <v>#DIV/0!</v>
      </c>
      <c r="BB269" s="295" t="e">
        <f t="shared" si="137"/>
        <v>#DIV/0!</v>
      </c>
      <c r="BC269" s="295" t="e">
        <f t="shared" si="137"/>
        <v>#DIV/0!</v>
      </c>
      <c r="BD269" s="295" t="e">
        <f t="shared" si="137"/>
        <v>#DIV/0!</v>
      </c>
      <c r="BE269" s="295" t="e">
        <f t="shared" si="137"/>
        <v>#DIV/0!</v>
      </c>
      <c r="BF269" s="295" t="e">
        <f t="shared" si="137"/>
        <v>#DIV/0!</v>
      </c>
      <c r="BG269" s="295" t="e">
        <f t="shared" si="137"/>
        <v>#DIV/0!</v>
      </c>
      <c r="BH269" s="295" t="e">
        <f t="shared" si="137"/>
        <v>#DIV/0!</v>
      </c>
      <c r="BI269" s="295" t="e">
        <f t="shared" si="137"/>
        <v>#DIV/0!</v>
      </c>
      <c r="BJ269" s="295" t="e">
        <f t="shared" si="137"/>
        <v>#DIV/0!</v>
      </c>
      <c r="BK269" s="295" t="e">
        <f t="shared" si="137"/>
        <v>#DIV/0!</v>
      </c>
      <c r="BL269" s="295" t="e">
        <f t="shared" si="137"/>
        <v>#DIV/0!</v>
      </c>
      <c r="BM269" s="295" t="e">
        <f t="shared" si="137"/>
        <v>#DIV/0!</v>
      </c>
      <c r="BN269" s="295" t="e">
        <f t="shared" si="137"/>
        <v>#DIV/0!</v>
      </c>
      <c r="BO269" s="295" t="e">
        <f t="shared" si="137"/>
        <v>#DIV/0!</v>
      </c>
      <c r="BP269" s="295" t="e">
        <f t="shared" si="137"/>
        <v>#DIV/0!</v>
      </c>
      <c r="BQ269" s="295" t="e">
        <f t="shared" si="137"/>
        <v>#DIV/0!</v>
      </c>
      <c r="BR269" s="295" t="e">
        <f t="shared" si="137"/>
        <v>#DIV/0!</v>
      </c>
      <c r="BS269" s="295" t="e">
        <f t="shared" si="137"/>
        <v>#DIV/0!</v>
      </c>
      <c r="BT269" s="295" t="e">
        <f t="shared" si="137"/>
        <v>#DIV/0!</v>
      </c>
      <c r="BU269" s="295" t="e">
        <f t="shared" si="137"/>
        <v>#DIV/0!</v>
      </c>
      <c r="BV269" s="295" t="e">
        <f t="shared" si="137"/>
        <v>#DIV/0!</v>
      </c>
      <c r="BW269" s="295" t="e">
        <f t="shared" si="137"/>
        <v>#DIV/0!</v>
      </c>
      <c r="BX269" s="295" t="e">
        <f t="shared" si="137"/>
        <v>#DIV/0!</v>
      </c>
      <c r="BY269" s="295" t="e">
        <f t="shared" ref="BY269:DA269" si="138">BY266*100/$C$5</f>
        <v>#DIV/0!</v>
      </c>
      <c r="BZ269" s="295" t="e">
        <f t="shared" si="138"/>
        <v>#DIV/0!</v>
      </c>
      <c r="CA269" s="295" t="e">
        <f t="shared" si="138"/>
        <v>#DIV/0!</v>
      </c>
      <c r="CB269" s="295" t="e">
        <f t="shared" si="138"/>
        <v>#DIV/0!</v>
      </c>
      <c r="CC269" s="295" t="e">
        <f t="shared" si="138"/>
        <v>#DIV/0!</v>
      </c>
      <c r="CD269" s="295" t="e">
        <f t="shared" si="138"/>
        <v>#DIV/0!</v>
      </c>
      <c r="CE269" s="295" t="e">
        <f t="shared" si="138"/>
        <v>#DIV/0!</v>
      </c>
      <c r="CF269" s="295" t="e">
        <f t="shared" si="138"/>
        <v>#DIV/0!</v>
      </c>
      <c r="CG269" s="295" t="e">
        <f t="shared" si="138"/>
        <v>#DIV/0!</v>
      </c>
      <c r="CH269" s="295" t="e">
        <f t="shared" si="138"/>
        <v>#DIV/0!</v>
      </c>
      <c r="CI269" s="295" t="e">
        <f t="shared" si="138"/>
        <v>#DIV/0!</v>
      </c>
      <c r="CJ269" s="295" t="e">
        <f t="shared" si="138"/>
        <v>#DIV/0!</v>
      </c>
      <c r="CK269" s="295" t="e">
        <f t="shared" si="138"/>
        <v>#DIV/0!</v>
      </c>
      <c r="CL269" s="295" t="e">
        <f t="shared" si="138"/>
        <v>#DIV/0!</v>
      </c>
      <c r="CM269" s="295" t="e">
        <f t="shared" si="138"/>
        <v>#DIV/0!</v>
      </c>
      <c r="CN269" s="295" t="e">
        <f t="shared" si="138"/>
        <v>#DIV/0!</v>
      </c>
      <c r="CO269" s="295" t="e">
        <f t="shared" si="138"/>
        <v>#DIV/0!</v>
      </c>
      <c r="CP269" s="295" t="e">
        <f t="shared" si="138"/>
        <v>#DIV/0!</v>
      </c>
      <c r="CQ269" s="295" t="e">
        <f t="shared" si="138"/>
        <v>#DIV/0!</v>
      </c>
      <c r="CR269" s="295" t="e">
        <f t="shared" si="138"/>
        <v>#DIV/0!</v>
      </c>
      <c r="CS269" s="295" t="e">
        <f t="shared" si="138"/>
        <v>#DIV/0!</v>
      </c>
      <c r="CT269" s="295" t="e">
        <f t="shared" si="138"/>
        <v>#DIV/0!</v>
      </c>
      <c r="CU269" s="295" t="e">
        <f t="shared" si="138"/>
        <v>#DIV/0!</v>
      </c>
      <c r="CV269" s="295" t="e">
        <f t="shared" si="138"/>
        <v>#DIV/0!</v>
      </c>
      <c r="CW269" s="295" t="e">
        <f t="shared" si="138"/>
        <v>#DIV/0!</v>
      </c>
      <c r="CX269" s="295" t="e">
        <f t="shared" si="138"/>
        <v>#DIV/0!</v>
      </c>
      <c r="CY269" s="295" t="e">
        <f t="shared" si="138"/>
        <v>#DIV/0!</v>
      </c>
      <c r="CZ269" s="295" t="e">
        <f t="shared" si="138"/>
        <v>#DIV/0!</v>
      </c>
      <c r="DA269" s="295" t="e">
        <f t="shared" si="138"/>
        <v>#DIV/0!</v>
      </c>
      <c r="DB269" s="285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</row>
    <row r="270" spans="1:116" customFormat="1" ht="15" customHeight="1" x14ac:dyDescent="0.35">
      <c r="A270" s="284"/>
      <c r="B270" s="1018"/>
      <c r="C270" s="1128"/>
      <c r="D270" s="293" t="s">
        <v>263</v>
      </c>
      <c r="E270" s="294"/>
      <c r="F270" s="295"/>
      <c r="G270" s="295"/>
      <c r="H270" s="295"/>
      <c r="I270" s="295"/>
      <c r="J270" s="295"/>
      <c r="K270" s="294">
        <v>90</v>
      </c>
      <c r="L270" s="295" t="e">
        <f>IF(L267=$G$278,90,IF((K270-L269)&lt;$I$275,$L$275,(K270-L269)))</f>
        <v>#DIV/0!</v>
      </c>
      <c r="M270" s="295" t="e">
        <f t="shared" ref="M270:BX270" si="139">IF(M267=$G$278,90,IF((L270-M269)&lt;$I$275,$L$275,(L270-M269)))</f>
        <v>#DIV/0!</v>
      </c>
      <c r="N270" s="295" t="e">
        <f t="shared" si="139"/>
        <v>#DIV/0!</v>
      </c>
      <c r="O270" s="295" t="e">
        <f t="shared" si="139"/>
        <v>#DIV/0!</v>
      </c>
      <c r="P270" s="295" t="e">
        <f t="shared" si="139"/>
        <v>#DIV/0!</v>
      </c>
      <c r="Q270" s="295" t="e">
        <f>IF(Q267=$G$278,90,IF((P270-Q269)&lt;$I$275,$L$275,(P270-Q269)))</f>
        <v>#DIV/0!</v>
      </c>
      <c r="R270" s="295" t="e">
        <f t="shared" si="139"/>
        <v>#DIV/0!</v>
      </c>
      <c r="S270" s="295" t="e">
        <f t="shared" si="139"/>
        <v>#DIV/0!</v>
      </c>
      <c r="T270" s="295">
        <f t="shared" si="139"/>
        <v>90</v>
      </c>
      <c r="U270" s="295" t="e">
        <f t="shared" si="139"/>
        <v>#DIV/0!</v>
      </c>
      <c r="V270" s="295" t="e">
        <f t="shared" si="139"/>
        <v>#DIV/0!</v>
      </c>
      <c r="W270" s="295" t="e">
        <f t="shared" si="139"/>
        <v>#DIV/0!</v>
      </c>
      <c r="X270" s="295" t="e">
        <f t="shared" si="139"/>
        <v>#DIV/0!</v>
      </c>
      <c r="Y270" s="295" t="e">
        <f t="shared" si="139"/>
        <v>#DIV/0!</v>
      </c>
      <c r="Z270" s="295" t="e">
        <f t="shared" si="139"/>
        <v>#DIV/0!</v>
      </c>
      <c r="AA270" s="295" t="e">
        <f t="shared" si="139"/>
        <v>#DIV/0!</v>
      </c>
      <c r="AB270" s="295">
        <f t="shared" si="139"/>
        <v>90</v>
      </c>
      <c r="AC270" s="295" t="e">
        <f t="shared" si="139"/>
        <v>#DIV/0!</v>
      </c>
      <c r="AD270" s="295" t="e">
        <f t="shared" si="139"/>
        <v>#DIV/0!</v>
      </c>
      <c r="AE270" s="295" t="e">
        <f t="shared" si="139"/>
        <v>#DIV/0!</v>
      </c>
      <c r="AF270" s="295" t="e">
        <f t="shared" si="139"/>
        <v>#DIV/0!</v>
      </c>
      <c r="AG270" s="295" t="e">
        <f t="shared" si="139"/>
        <v>#DIV/0!</v>
      </c>
      <c r="AH270" s="295" t="e">
        <f t="shared" si="139"/>
        <v>#DIV/0!</v>
      </c>
      <c r="AI270" s="295">
        <f t="shared" si="139"/>
        <v>90</v>
      </c>
      <c r="AJ270" s="295" t="e">
        <f t="shared" si="139"/>
        <v>#DIV/0!</v>
      </c>
      <c r="AK270" s="295" t="e">
        <f t="shared" si="139"/>
        <v>#DIV/0!</v>
      </c>
      <c r="AL270" s="295" t="e">
        <f t="shared" si="139"/>
        <v>#DIV/0!</v>
      </c>
      <c r="AM270" s="295" t="e">
        <f t="shared" si="139"/>
        <v>#DIV/0!</v>
      </c>
      <c r="AN270" s="295" t="e">
        <f t="shared" si="139"/>
        <v>#DIV/0!</v>
      </c>
      <c r="AO270" s="295" t="e">
        <f t="shared" si="139"/>
        <v>#DIV/0!</v>
      </c>
      <c r="AP270" s="295">
        <f t="shared" si="139"/>
        <v>90</v>
      </c>
      <c r="AQ270" s="295" t="e">
        <f t="shared" si="139"/>
        <v>#DIV/0!</v>
      </c>
      <c r="AR270" s="295" t="e">
        <f t="shared" si="139"/>
        <v>#DIV/0!</v>
      </c>
      <c r="AS270" s="295" t="e">
        <f t="shared" si="139"/>
        <v>#DIV/0!</v>
      </c>
      <c r="AT270" s="295" t="e">
        <f t="shared" si="139"/>
        <v>#DIV/0!</v>
      </c>
      <c r="AU270" s="295" t="e">
        <f t="shared" si="139"/>
        <v>#DIV/0!</v>
      </c>
      <c r="AV270" s="295" t="e">
        <f t="shared" si="139"/>
        <v>#DIV/0!</v>
      </c>
      <c r="AW270" s="295">
        <f t="shared" si="139"/>
        <v>90</v>
      </c>
      <c r="AX270" s="295" t="e">
        <f t="shared" si="139"/>
        <v>#DIV/0!</v>
      </c>
      <c r="AY270" s="295" t="e">
        <f t="shared" si="139"/>
        <v>#DIV/0!</v>
      </c>
      <c r="AZ270" s="295" t="e">
        <f t="shared" si="139"/>
        <v>#DIV/0!</v>
      </c>
      <c r="BA270" s="295" t="e">
        <f t="shared" si="139"/>
        <v>#DIV/0!</v>
      </c>
      <c r="BB270" s="295" t="e">
        <f t="shared" si="139"/>
        <v>#DIV/0!</v>
      </c>
      <c r="BC270" s="295" t="e">
        <f t="shared" si="139"/>
        <v>#DIV/0!</v>
      </c>
      <c r="BD270" s="295">
        <f t="shared" si="139"/>
        <v>90</v>
      </c>
      <c r="BE270" s="295" t="e">
        <f t="shared" si="139"/>
        <v>#DIV/0!</v>
      </c>
      <c r="BF270" s="295" t="e">
        <f t="shared" si="139"/>
        <v>#DIV/0!</v>
      </c>
      <c r="BG270" s="295" t="e">
        <f t="shared" si="139"/>
        <v>#DIV/0!</v>
      </c>
      <c r="BH270" s="295" t="e">
        <f t="shared" si="139"/>
        <v>#DIV/0!</v>
      </c>
      <c r="BI270" s="295" t="e">
        <f t="shared" si="139"/>
        <v>#DIV/0!</v>
      </c>
      <c r="BJ270" s="295" t="e">
        <f t="shared" si="139"/>
        <v>#DIV/0!</v>
      </c>
      <c r="BK270" s="295">
        <f t="shared" si="139"/>
        <v>90</v>
      </c>
      <c r="BL270" s="295" t="e">
        <f t="shared" si="139"/>
        <v>#DIV/0!</v>
      </c>
      <c r="BM270" s="295" t="e">
        <f t="shared" si="139"/>
        <v>#DIV/0!</v>
      </c>
      <c r="BN270" s="295" t="e">
        <f t="shared" si="139"/>
        <v>#DIV/0!</v>
      </c>
      <c r="BO270" s="295" t="e">
        <f t="shared" si="139"/>
        <v>#DIV/0!</v>
      </c>
      <c r="BP270" s="295" t="e">
        <f t="shared" si="139"/>
        <v>#DIV/0!</v>
      </c>
      <c r="BQ270" s="295" t="e">
        <f t="shared" si="139"/>
        <v>#DIV/0!</v>
      </c>
      <c r="BR270" s="295">
        <f t="shared" si="139"/>
        <v>90</v>
      </c>
      <c r="BS270" s="295" t="e">
        <f t="shared" si="139"/>
        <v>#DIV/0!</v>
      </c>
      <c r="BT270" s="295" t="e">
        <f t="shared" si="139"/>
        <v>#DIV/0!</v>
      </c>
      <c r="BU270" s="295" t="e">
        <f t="shared" si="139"/>
        <v>#DIV/0!</v>
      </c>
      <c r="BV270" s="295" t="e">
        <f t="shared" si="139"/>
        <v>#DIV/0!</v>
      </c>
      <c r="BW270" s="295" t="e">
        <f t="shared" si="139"/>
        <v>#DIV/0!</v>
      </c>
      <c r="BX270" s="295" t="e">
        <f t="shared" si="139"/>
        <v>#DIV/0!</v>
      </c>
      <c r="BY270" s="295">
        <f t="shared" ref="BY270:DA270" si="140">IF(BY267=$G$278,90,IF((BX270-BY269)&lt;$I$275,$L$275,(BX270-BY269)))</f>
        <v>90</v>
      </c>
      <c r="BZ270" s="295" t="e">
        <f t="shared" si="140"/>
        <v>#DIV/0!</v>
      </c>
      <c r="CA270" s="295" t="e">
        <f t="shared" si="140"/>
        <v>#DIV/0!</v>
      </c>
      <c r="CB270" s="295" t="e">
        <f t="shared" si="140"/>
        <v>#DIV/0!</v>
      </c>
      <c r="CC270" s="295" t="e">
        <f t="shared" si="140"/>
        <v>#DIV/0!</v>
      </c>
      <c r="CD270" s="295" t="e">
        <f t="shared" si="140"/>
        <v>#DIV/0!</v>
      </c>
      <c r="CE270" s="295" t="e">
        <f t="shared" si="140"/>
        <v>#DIV/0!</v>
      </c>
      <c r="CF270" s="295">
        <f t="shared" si="140"/>
        <v>90</v>
      </c>
      <c r="CG270" s="295" t="e">
        <f t="shared" si="140"/>
        <v>#DIV/0!</v>
      </c>
      <c r="CH270" s="295" t="e">
        <f t="shared" si="140"/>
        <v>#DIV/0!</v>
      </c>
      <c r="CI270" s="295" t="e">
        <f t="shared" si="140"/>
        <v>#DIV/0!</v>
      </c>
      <c r="CJ270" s="295" t="e">
        <f t="shared" si="140"/>
        <v>#DIV/0!</v>
      </c>
      <c r="CK270" s="295" t="e">
        <f t="shared" si="140"/>
        <v>#DIV/0!</v>
      </c>
      <c r="CL270" s="295" t="e">
        <f t="shared" si="140"/>
        <v>#DIV/0!</v>
      </c>
      <c r="CM270" s="295">
        <f t="shared" si="140"/>
        <v>90</v>
      </c>
      <c r="CN270" s="295" t="e">
        <f t="shared" si="140"/>
        <v>#DIV/0!</v>
      </c>
      <c r="CO270" s="295" t="e">
        <f t="shared" si="140"/>
        <v>#DIV/0!</v>
      </c>
      <c r="CP270" s="295" t="e">
        <f t="shared" si="140"/>
        <v>#DIV/0!</v>
      </c>
      <c r="CQ270" s="295" t="e">
        <f t="shared" si="140"/>
        <v>#DIV/0!</v>
      </c>
      <c r="CR270" s="295" t="e">
        <f t="shared" si="140"/>
        <v>#DIV/0!</v>
      </c>
      <c r="CS270" s="295" t="e">
        <f t="shared" si="140"/>
        <v>#DIV/0!</v>
      </c>
      <c r="CT270" s="295">
        <f t="shared" si="140"/>
        <v>90</v>
      </c>
      <c r="CU270" s="295" t="e">
        <f t="shared" si="140"/>
        <v>#DIV/0!</v>
      </c>
      <c r="CV270" s="295" t="e">
        <f t="shared" si="140"/>
        <v>#DIV/0!</v>
      </c>
      <c r="CW270" s="295" t="e">
        <f t="shared" si="140"/>
        <v>#DIV/0!</v>
      </c>
      <c r="CX270" s="295" t="e">
        <f t="shared" si="140"/>
        <v>#DIV/0!</v>
      </c>
      <c r="CY270" s="295" t="e">
        <f t="shared" si="140"/>
        <v>#DIV/0!</v>
      </c>
      <c r="CZ270" s="295" t="e">
        <f t="shared" si="140"/>
        <v>#DIV/0!</v>
      </c>
      <c r="DA270" s="295">
        <f t="shared" si="140"/>
        <v>90</v>
      </c>
      <c r="DB270" s="299" t="s">
        <v>243</v>
      </c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</row>
    <row r="271" spans="1:116" customFormat="1" ht="15" customHeight="1" thickBot="1" x14ac:dyDescent="0.4">
      <c r="A271" s="284"/>
      <c r="B271" s="1018"/>
      <c r="C271" s="1128"/>
      <c r="D271" s="301"/>
      <c r="E271" s="302"/>
      <c r="F271" s="303"/>
      <c r="G271" s="303"/>
      <c r="H271" s="303"/>
      <c r="I271" s="303"/>
      <c r="J271" s="303"/>
      <c r="K271" s="303"/>
      <c r="L271" s="303" t="e">
        <f>IF((L270=100),(L270-K270)/100*$C$3+$E$92,0)</f>
        <v>#DIV/0!</v>
      </c>
      <c r="M271" s="303" t="e">
        <f>IF((M270=100),(M270-L270)/100*$C$3+$E$92,0)</f>
        <v>#DIV/0!</v>
      </c>
      <c r="N271" s="303" t="e">
        <f>IF((N270=100),(N270-M270)/100*$C$3+$E$92,0)</f>
        <v>#DIV/0!</v>
      </c>
      <c r="O271" s="303">
        <v>0</v>
      </c>
      <c r="P271" s="303" t="e">
        <f t="shared" ref="P271:CA271" si="141">IF((P270=100),(P270-O270)/100*$C$3+$E$92,0)</f>
        <v>#DIV/0!</v>
      </c>
      <c r="Q271" s="303" t="e">
        <f t="shared" si="141"/>
        <v>#DIV/0!</v>
      </c>
      <c r="R271" s="303" t="e">
        <f t="shared" si="141"/>
        <v>#DIV/0!</v>
      </c>
      <c r="S271" s="303" t="e">
        <f t="shared" si="141"/>
        <v>#DIV/0!</v>
      </c>
      <c r="T271" s="303">
        <f t="shared" si="141"/>
        <v>0</v>
      </c>
      <c r="U271" s="303" t="e">
        <f t="shared" si="141"/>
        <v>#DIV/0!</v>
      </c>
      <c r="V271" s="303" t="e">
        <f t="shared" si="141"/>
        <v>#DIV/0!</v>
      </c>
      <c r="W271" s="303" t="e">
        <f t="shared" si="141"/>
        <v>#DIV/0!</v>
      </c>
      <c r="X271" s="303" t="e">
        <f t="shared" si="141"/>
        <v>#DIV/0!</v>
      </c>
      <c r="Y271" s="303" t="e">
        <f t="shared" si="141"/>
        <v>#DIV/0!</v>
      </c>
      <c r="Z271" s="303" t="e">
        <f t="shared" si="141"/>
        <v>#DIV/0!</v>
      </c>
      <c r="AA271" s="303" t="e">
        <f t="shared" si="141"/>
        <v>#DIV/0!</v>
      </c>
      <c r="AB271" s="303">
        <f t="shared" si="141"/>
        <v>0</v>
      </c>
      <c r="AC271" s="303" t="e">
        <f t="shared" si="141"/>
        <v>#DIV/0!</v>
      </c>
      <c r="AD271" s="303" t="e">
        <f t="shared" si="141"/>
        <v>#DIV/0!</v>
      </c>
      <c r="AE271" s="303" t="e">
        <f t="shared" si="141"/>
        <v>#DIV/0!</v>
      </c>
      <c r="AF271" s="303" t="e">
        <f t="shared" si="141"/>
        <v>#DIV/0!</v>
      </c>
      <c r="AG271" s="303" t="e">
        <f t="shared" si="141"/>
        <v>#DIV/0!</v>
      </c>
      <c r="AH271" s="303" t="e">
        <f t="shared" si="141"/>
        <v>#DIV/0!</v>
      </c>
      <c r="AI271" s="303">
        <f t="shared" si="141"/>
        <v>0</v>
      </c>
      <c r="AJ271" s="303" t="e">
        <f t="shared" si="141"/>
        <v>#DIV/0!</v>
      </c>
      <c r="AK271" s="303" t="e">
        <f t="shared" si="141"/>
        <v>#DIV/0!</v>
      </c>
      <c r="AL271" s="303" t="e">
        <f t="shared" si="141"/>
        <v>#DIV/0!</v>
      </c>
      <c r="AM271" s="303" t="e">
        <f t="shared" si="141"/>
        <v>#DIV/0!</v>
      </c>
      <c r="AN271" s="303" t="e">
        <f t="shared" si="141"/>
        <v>#DIV/0!</v>
      </c>
      <c r="AO271" s="303" t="e">
        <f t="shared" si="141"/>
        <v>#DIV/0!</v>
      </c>
      <c r="AP271" s="303">
        <f t="shared" si="141"/>
        <v>0</v>
      </c>
      <c r="AQ271" s="303" t="e">
        <f t="shared" si="141"/>
        <v>#DIV/0!</v>
      </c>
      <c r="AR271" s="303" t="e">
        <f t="shared" si="141"/>
        <v>#DIV/0!</v>
      </c>
      <c r="AS271" s="303" t="e">
        <f t="shared" si="141"/>
        <v>#DIV/0!</v>
      </c>
      <c r="AT271" s="303" t="e">
        <f t="shared" si="141"/>
        <v>#DIV/0!</v>
      </c>
      <c r="AU271" s="303" t="e">
        <f t="shared" si="141"/>
        <v>#DIV/0!</v>
      </c>
      <c r="AV271" s="303" t="e">
        <f t="shared" si="141"/>
        <v>#DIV/0!</v>
      </c>
      <c r="AW271" s="303">
        <f t="shared" si="141"/>
        <v>0</v>
      </c>
      <c r="AX271" s="303" t="e">
        <f t="shared" si="141"/>
        <v>#DIV/0!</v>
      </c>
      <c r="AY271" s="303" t="e">
        <f t="shared" si="141"/>
        <v>#DIV/0!</v>
      </c>
      <c r="AZ271" s="303" t="e">
        <f t="shared" si="141"/>
        <v>#DIV/0!</v>
      </c>
      <c r="BA271" s="303" t="e">
        <f t="shared" si="141"/>
        <v>#DIV/0!</v>
      </c>
      <c r="BB271" s="303" t="e">
        <f t="shared" si="141"/>
        <v>#DIV/0!</v>
      </c>
      <c r="BC271" s="303" t="e">
        <f t="shared" si="141"/>
        <v>#DIV/0!</v>
      </c>
      <c r="BD271" s="303">
        <f t="shared" si="141"/>
        <v>0</v>
      </c>
      <c r="BE271" s="303" t="e">
        <f t="shared" si="141"/>
        <v>#DIV/0!</v>
      </c>
      <c r="BF271" s="303" t="e">
        <f t="shared" si="141"/>
        <v>#DIV/0!</v>
      </c>
      <c r="BG271" s="303" t="e">
        <f t="shared" si="141"/>
        <v>#DIV/0!</v>
      </c>
      <c r="BH271" s="303" t="e">
        <f t="shared" si="141"/>
        <v>#DIV/0!</v>
      </c>
      <c r="BI271" s="303" t="e">
        <f t="shared" si="141"/>
        <v>#DIV/0!</v>
      </c>
      <c r="BJ271" s="303" t="e">
        <f t="shared" si="141"/>
        <v>#DIV/0!</v>
      </c>
      <c r="BK271" s="303">
        <f t="shared" si="141"/>
        <v>0</v>
      </c>
      <c r="BL271" s="303" t="e">
        <f t="shared" si="141"/>
        <v>#DIV/0!</v>
      </c>
      <c r="BM271" s="303" t="e">
        <f t="shared" si="141"/>
        <v>#DIV/0!</v>
      </c>
      <c r="BN271" s="303" t="e">
        <f t="shared" si="141"/>
        <v>#DIV/0!</v>
      </c>
      <c r="BO271" s="303" t="e">
        <f t="shared" si="141"/>
        <v>#DIV/0!</v>
      </c>
      <c r="BP271" s="303" t="e">
        <f t="shared" si="141"/>
        <v>#DIV/0!</v>
      </c>
      <c r="BQ271" s="303" t="e">
        <f t="shared" si="141"/>
        <v>#DIV/0!</v>
      </c>
      <c r="BR271" s="303">
        <f t="shared" si="141"/>
        <v>0</v>
      </c>
      <c r="BS271" s="303" t="e">
        <f t="shared" si="141"/>
        <v>#DIV/0!</v>
      </c>
      <c r="BT271" s="303" t="e">
        <f t="shared" si="141"/>
        <v>#DIV/0!</v>
      </c>
      <c r="BU271" s="303" t="e">
        <f t="shared" si="141"/>
        <v>#DIV/0!</v>
      </c>
      <c r="BV271" s="303" t="e">
        <f t="shared" si="141"/>
        <v>#DIV/0!</v>
      </c>
      <c r="BW271" s="303" t="e">
        <f t="shared" si="141"/>
        <v>#DIV/0!</v>
      </c>
      <c r="BX271" s="303" t="e">
        <f t="shared" si="141"/>
        <v>#DIV/0!</v>
      </c>
      <c r="BY271" s="303">
        <f t="shared" si="141"/>
        <v>0</v>
      </c>
      <c r="BZ271" s="303" t="e">
        <f t="shared" si="141"/>
        <v>#DIV/0!</v>
      </c>
      <c r="CA271" s="303" t="e">
        <f t="shared" si="141"/>
        <v>#DIV/0!</v>
      </c>
      <c r="CB271" s="303" t="e">
        <f t="shared" ref="CB271:DA271" si="142">IF((CB270=100),(CB270-CA270)/100*$C$3+$E$92,0)</f>
        <v>#DIV/0!</v>
      </c>
      <c r="CC271" s="303" t="e">
        <f t="shared" si="142"/>
        <v>#DIV/0!</v>
      </c>
      <c r="CD271" s="303" t="e">
        <f t="shared" si="142"/>
        <v>#DIV/0!</v>
      </c>
      <c r="CE271" s="303" t="e">
        <f t="shared" si="142"/>
        <v>#DIV/0!</v>
      </c>
      <c r="CF271" s="303">
        <f t="shared" si="142"/>
        <v>0</v>
      </c>
      <c r="CG271" s="303" t="e">
        <f t="shared" si="142"/>
        <v>#DIV/0!</v>
      </c>
      <c r="CH271" s="303" t="e">
        <f t="shared" si="142"/>
        <v>#DIV/0!</v>
      </c>
      <c r="CI271" s="303" t="e">
        <f t="shared" si="142"/>
        <v>#DIV/0!</v>
      </c>
      <c r="CJ271" s="303" t="e">
        <f t="shared" si="142"/>
        <v>#DIV/0!</v>
      </c>
      <c r="CK271" s="303" t="e">
        <f t="shared" si="142"/>
        <v>#DIV/0!</v>
      </c>
      <c r="CL271" s="303" t="e">
        <f t="shared" si="142"/>
        <v>#DIV/0!</v>
      </c>
      <c r="CM271" s="303">
        <f t="shared" si="142"/>
        <v>0</v>
      </c>
      <c r="CN271" s="303" t="e">
        <f t="shared" si="142"/>
        <v>#DIV/0!</v>
      </c>
      <c r="CO271" s="303" t="e">
        <f t="shared" si="142"/>
        <v>#DIV/0!</v>
      </c>
      <c r="CP271" s="303" t="e">
        <f t="shared" si="142"/>
        <v>#DIV/0!</v>
      </c>
      <c r="CQ271" s="303" t="e">
        <f t="shared" si="142"/>
        <v>#DIV/0!</v>
      </c>
      <c r="CR271" s="303" t="e">
        <f t="shared" si="142"/>
        <v>#DIV/0!</v>
      </c>
      <c r="CS271" s="303" t="e">
        <f t="shared" si="142"/>
        <v>#DIV/0!</v>
      </c>
      <c r="CT271" s="303">
        <f t="shared" si="142"/>
        <v>0</v>
      </c>
      <c r="CU271" s="303" t="e">
        <f t="shared" si="142"/>
        <v>#DIV/0!</v>
      </c>
      <c r="CV271" s="303" t="e">
        <f t="shared" si="142"/>
        <v>#DIV/0!</v>
      </c>
      <c r="CW271" s="303" t="e">
        <f t="shared" si="142"/>
        <v>#DIV/0!</v>
      </c>
      <c r="CX271" s="303" t="e">
        <f t="shared" si="142"/>
        <v>#DIV/0!</v>
      </c>
      <c r="CY271" s="303" t="e">
        <f t="shared" si="142"/>
        <v>#DIV/0!</v>
      </c>
      <c r="CZ271" s="303" t="e">
        <f t="shared" si="142"/>
        <v>#DIV/0!</v>
      </c>
      <c r="DA271" s="303">
        <f t="shared" si="142"/>
        <v>0</v>
      </c>
      <c r="DB271" s="299" t="s">
        <v>244</v>
      </c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</row>
    <row r="272" spans="1:116" ht="13" thickBot="1" x14ac:dyDescent="0.3"/>
    <row r="273" spans="2:36" ht="13.5" thickBot="1" x14ac:dyDescent="0.35">
      <c r="B273" s="74" t="s">
        <v>634</v>
      </c>
      <c r="C273" s="665">
        <v>7</v>
      </c>
      <c r="E273" s="1075" t="s">
        <v>249</v>
      </c>
      <c r="F273" s="1076"/>
      <c r="G273" s="1076"/>
      <c r="H273" s="1076"/>
      <c r="I273" s="1076"/>
      <c r="J273" s="1076"/>
      <c r="K273" s="1077"/>
    </row>
    <row r="274" spans="2:36" ht="13.75" customHeight="1" thickBot="1" x14ac:dyDescent="0.35">
      <c r="B274" s="79" t="s">
        <v>199</v>
      </c>
      <c r="C274" s="666">
        <v>120</v>
      </c>
      <c r="E274" s="1078" t="s">
        <v>250</v>
      </c>
      <c r="F274" s="1079"/>
      <c r="G274" s="1079"/>
      <c r="H274" s="1080"/>
      <c r="I274" s="1106">
        <v>90</v>
      </c>
      <c r="J274" s="1107"/>
      <c r="K274" s="1108"/>
    </row>
    <row r="275" spans="2:36" ht="13.75" customHeight="1" thickBot="1" x14ac:dyDescent="0.35">
      <c r="B275" s="76" t="s">
        <v>203</v>
      </c>
      <c r="C275" s="667">
        <f>C276/60*C274</f>
        <v>6</v>
      </c>
      <c r="E275" s="1078" t="s">
        <v>248</v>
      </c>
      <c r="F275" s="1079"/>
      <c r="G275" s="1079"/>
      <c r="H275" s="1080"/>
      <c r="I275" s="1106">
        <v>80</v>
      </c>
      <c r="J275" s="1107"/>
      <c r="K275" s="1108"/>
      <c r="L275" s="43">
        <v>90</v>
      </c>
    </row>
    <row r="276" spans="2:36" ht="13.75" customHeight="1" x14ac:dyDescent="0.3">
      <c r="B276" s="76" t="s">
        <v>298</v>
      </c>
      <c r="C276" s="668">
        <v>3</v>
      </c>
      <c r="AH276" s="1121" t="s">
        <v>239</v>
      </c>
      <c r="AI276" s="1121" t="s">
        <v>240</v>
      </c>
    </row>
    <row r="277" spans="2:36" ht="13.75" customHeight="1" thickBot="1" x14ac:dyDescent="0.35">
      <c r="B277" s="565" t="s">
        <v>624</v>
      </c>
      <c r="C277" s="669">
        <f>(C275/C5)*100</f>
        <v>10</v>
      </c>
      <c r="D277" s="664"/>
      <c r="E277" s="264" t="s">
        <v>339</v>
      </c>
      <c r="F277" s="263" t="s">
        <v>340</v>
      </c>
      <c r="G277" s="316" t="s">
        <v>182</v>
      </c>
      <c r="H277" s="316" t="s">
        <v>182</v>
      </c>
      <c r="AH277" s="1122"/>
      <c r="AI277" s="1122"/>
    </row>
    <row r="278" spans="2:36" ht="13.75" customHeight="1" thickBot="1" x14ac:dyDescent="0.35">
      <c r="D278" s="1119" t="s">
        <v>338</v>
      </c>
      <c r="E278" s="663">
        <v>7.9710000000000001</v>
      </c>
      <c r="F278" s="263">
        <v>120</v>
      </c>
      <c r="G278" s="316">
        <f>E278*F278/60</f>
        <v>15.942</v>
      </c>
      <c r="H278" s="528">
        <f>G278+C275</f>
        <v>21.942</v>
      </c>
      <c r="J278" s="424"/>
      <c r="K278" s="43" t="s">
        <v>341</v>
      </c>
      <c r="AH278" s="1122"/>
      <c r="AI278" s="1122"/>
    </row>
    <row r="279" spans="2:36" ht="13.75" customHeight="1" thickBot="1" x14ac:dyDescent="0.4">
      <c r="B279" s="370" t="s">
        <v>199</v>
      </c>
      <c r="C279" s="665">
        <v>90</v>
      </c>
      <c r="D279" s="1120"/>
      <c r="E279" s="663">
        <v>7.9710000000000001</v>
      </c>
      <c r="F279" s="263">
        <v>90</v>
      </c>
      <c r="G279" s="316">
        <f>E279*F279/60</f>
        <v>11.9565</v>
      </c>
      <c r="H279" s="527">
        <f>G279+C280</f>
        <v>16.456499999999998</v>
      </c>
      <c r="J279" s="315"/>
      <c r="K279" s="43" t="s">
        <v>354</v>
      </c>
      <c r="AH279" s="1122"/>
      <c r="AI279" s="1123"/>
    </row>
    <row r="280" spans="2:36" ht="13.75" customHeight="1" x14ac:dyDescent="0.3">
      <c r="B280" s="76" t="s">
        <v>203</v>
      </c>
      <c r="C280" s="667">
        <f>C281/60*C279</f>
        <v>4.5</v>
      </c>
      <c r="AH280" s="1121"/>
      <c r="AI280" s="1121"/>
    </row>
    <row r="281" spans="2:36" ht="13.5" thickBot="1" x14ac:dyDescent="0.35">
      <c r="B281" s="76" t="s">
        <v>298</v>
      </c>
      <c r="C281" s="668">
        <v>3</v>
      </c>
      <c r="AH281" s="1122"/>
      <c r="AI281" s="1122"/>
    </row>
    <row r="282" spans="2:36" ht="14.5" thickBot="1" x14ac:dyDescent="0.35">
      <c r="B282" s="565" t="s">
        <v>624</v>
      </c>
      <c r="C282" s="670">
        <f>(C280/C5)*100</f>
        <v>7.5</v>
      </c>
      <c r="AG282" s="655" t="s">
        <v>635</v>
      </c>
      <c r="AH282" s="300" t="e">
        <f>DB266</f>
        <v>#DIV/0!</v>
      </c>
      <c r="AI282" s="300" t="e">
        <f>AH282*14</f>
        <v>#DIV/0!</v>
      </c>
      <c r="AJ282" s="1104">
        <f>(AI284+AI283)</f>
        <v>3993.4440000000009</v>
      </c>
    </row>
    <row r="283" spans="2:36" ht="14.5" thickBot="1" x14ac:dyDescent="0.35">
      <c r="AG283" s="655" t="s">
        <v>637</v>
      </c>
      <c r="AH283" s="300">
        <f>DB267</f>
        <v>207.24600000000007</v>
      </c>
      <c r="AI283" s="300">
        <f>AH283*14</f>
        <v>2901.4440000000009</v>
      </c>
      <c r="AJ283" s="1105"/>
    </row>
    <row r="284" spans="2:36" ht="14.5" thickBot="1" x14ac:dyDescent="0.35">
      <c r="AG284" s="655" t="s">
        <v>636</v>
      </c>
      <c r="AH284" s="300">
        <f>AH285*C275</f>
        <v>78</v>
      </c>
      <c r="AI284" s="300">
        <f>AH284*14</f>
        <v>1092</v>
      </c>
    </row>
    <row r="285" spans="2:36" ht="14.5" thickBot="1" x14ac:dyDescent="0.35">
      <c r="AG285" s="672" t="s">
        <v>638</v>
      </c>
      <c r="AH285" s="673">
        <f>COUNTIF(L268:DA268,$C$275)</f>
        <v>13</v>
      </c>
    </row>
    <row r="290" spans="4:104" ht="13" thickBot="1" x14ac:dyDescent="0.3"/>
    <row r="291" spans="4:104" ht="13.5" thickBot="1" x14ac:dyDescent="0.35">
      <c r="L291" s="137" t="s">
        <v>443</v>
      </c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7"/>
      <c r="AF291" s="137"/>
      <c r="AG291" s="137"/>
      <c r="AH291" s="137"/>
      <c r="AI291" s="137"/>
      <c r="AJ291" s="137"/>
      <c r="AK291" s="137"/>
      <c r="AL291" s="137"/>
      <c r="AM291" s="137"/>
      <c r="AN291" s="137"/>
      <c r="AO291" s="137"/>
      <c r="AP291" s="137"/>
      <c r="AQ291" s="137"/>
      <c r="AR291" s="215"/>
      <c r="AS291" s="137"/>
      <c r="AT291" s="137"/>
      <c r="AU291" s="137"/>
      <c r="AV291" s="137"/>
      <c r="AW291" s="137"/>
      <c r="AX291" s="137"/>
      <c r="AY291" s="137"/>
      <c r="AZ291" s="137"/>
      <c r="BA291" s="137"/>
      <c r="BB291" s="137"/>
      <c r="BC291" s="137"/>
      <c r="BD291" s="137"/>
      <c r="BE291" s="137"/>
      <c r="BF291" s="137"/>
      <c r="BG291" s="137"/>
      <c r="BH291" s="137"/>
      <c r="BI291" s="137"/>
      <c r="BJ291" s="137"/>
      <c r="BK291" s="137"/>
      <c r="BL291" s="137"/>
      <c r="BM291" s="137"/>
      <c r="BN291" s="137"/>
      <c r="BO291" s="137"/>
      <c r="BP291" s="137"/>
      <c r="BQ291" s="137"/>
      <c r="BR291" s="137"/>
      <c r="BS291" s="137"/>
      <c r="BT291" s="137"/>
      <c r="BU291" s="137"/>
      <c r="BV291" s="137"/>
      <c r="BW291" s="137"/>
      <c r="BX291" s="137"/>
      <c r="BY291" s="137"/>
      <c r="BZ291" s="137"/>
      <c r="CA291" s="137"/>
      <c r="CB291" s="137"/>
      <c r="CC291" s="137"/>
      <c r="CD291" s="137"/>
      <c r="CE291" s="137"/>
      <c r="CF291" s="137"/>
      <c r="CG291" s="137"/>
      <c r="CH291" s="137"/>
      <c r="CI291" s="137"/>
      <c r="CJ291" s="137"/>
      <c r="CK291" s="137"/>
      <c r="CL291" s="137"/>
      <c r="CM291" s="137"/>
      <c r="CN291" s="137"/>
      <c r="CO291" s="137"/>
      <c r="CP291" s="137"/>
      <c r="CQ291" s="137"/>
      <c r="CR291" s="137"/>
      <c r="CS291" s="137"/>
      <c r="CT291" s="137"/>
      <c r="CU291" s="137"/>
      <c r="CV291" s="137"/>
      <c r="CW291" s="137"/>
      <c r="CX291" s="137"/>
      <c r="CY291" s="137"/>
      <c r="CZ291" s="138"/>
    </row>
    <row r="292" spans="4:104" ht="13" x14ac:dyDescent="0.3">
      <c r="D292" s="43" t="s">
        <v>543</v>
      </c>
      <c r="E292" s="412" t="s">
        <v>461</v>
      </c>
      <c r="F292" s="134" t="s">
        <v>465</v>
      </c>
      <c r="G292" s="134" t="s">
        <v>462</v>
      </c>
      <c r="H292" s="134" t="s">
        <v>463</v>
      </c>
      <c r="I292" s="134" t="s">
        <v>206</v>
      </c>
      <c r="J292" s="134" t="s">
        <v>464</v>
      </c>
      <c r="K292" s="134" t="s">
        <v>442</v>
      </c>
      <c r="L292" s="141">
        <v>1</v>
      </c>
      <c r="M292" s="43">
        <v>2</v>
      </c>
      <c r="N292" s="43">
        <v>3</v>
      </c>
      <c r="O292" s="43">
        <f>N292+0.0000001</f>
        <v>3.0000000999999998</v>
      </c>
      <c r="P292" s="43">
        <v>4</v>
      </c>
      <c r="Q292" s="43">
        <v>5</v>
      </c>
      <c r="R292" s="43">
        <f>Q292+0.0000001</f>
        <v>5.0000001000000003</v>
      </c>
      <c r="S292" s="43">
        <v>6</v>
      </c>
      <c r="T292" s="43">
        <v>7</v>
      </c>
      <c r="U292" s="43">
        <v>8</v>
      </c>
      <c r="V292" s="43">
        <f>U292+0.0000001</f>
        <v>8.0000000999999994</v>
      </c>
      <c r="W292" s="43">
        <v>9</v>
      </c>
      <c r="X292" s="43">
        <v>10</v>
      </c>
      <c r="Y292" s="43">
        <v>11</v>
      </c>
      <c r="Z292" s="43">
        <v>12</v>
      </c>
      <c r="AA292" s="43">
        <v>13</v>
      </c>
      <c r="AB292" s="43">
        <v>14</v>
      </c>
      <c r="AC292" s="43">
        <v>15</v>
      </c>
      <c r="AD292" s="43">
        <v>16</v>
      </c>
      <c r="AE292" s="43">
        <v>17</v>
      </c>
      <c r="AF292" s="43">
        <v>18</v>
      </c>
      <c r="AG292" s="43">
        <v>19</v>
      </c>
      <c r="AH292" s="43">
        <v>20</v>
      </c>
      <c r="AI292" s="43">
        <v>21</v>
      </c>
      <c r="AJ292" s="43">
        <v>22</v>
      </c>
      <c r="AK292" s="43">
        <v>23</v>
      </c>
      <c r="AL292" s="43">
        <v>24</v>
      </c>
      <c r="AM292" s="43">
        <v>25</v>
      </c>
      <c r="AN292" s="43">
        <v>26</v>
      </c>
      <c r="AO292" s="43">
        <v>27</v>
      </c>
      <c r="AP292" s="43">
        <v>28</v>
      </c>
      <c r="AQ292" s="43">
        <v>29</v>
      </c>
      <c r="AR292" s="46">
        <v>30</v>
      </c>
    </row>
    <row r="293" spans="4:104" x14ac:dyDescent="0.25">
      <c r="D293" s="43" t="s">
        <v>539</v>
      </c>
      <c r="E293" s="123">
        <f>SUM(E14:E31)</f>
        <v>7524.5163888888883</v>
      </c>
      <c r="F293" s="123">
        <f t="shared" ref="F293:AR293" si="143">SUM(F14:F31)</f>
        <v>4224.5163888888883</v>
      </c>
      <c r="G293" s="123">
        <f t="shared" si="143"/>
        <v>4222.5163888888883</v>
      </c>
      <c r="H293" s="123">
        <f t="shared" si="143"/>
        <v>2222.5163888888887</v>
      </c>
      <c r="I293" s="123">
        <f t="shared" si="143"/>
        <v>2222.5163888888887</v>
      </c>
      <c r="J293" s="123">
        <f t="shared" si="143"/>
        <v>222.51638888888888</v>
      </c>
      <c r="K293" s="123">
        <f t="shared" si="143"/>
        <v>222.51638888888888</v>
      </c>
      <c r="L293" s="123">
        <f t="shared" si="143"/>
        <v>222.51638888888888</v>
      </c>
      <c r="M293" s="123">
        <f t="shared" si="143"/>
        <v>222.51638888888888</v>
      </c>
      <c r="N293" s="123">
        <f t="shared" si="143"/>
        <v>222.51638888888888</v>
      </c>
      <c r="O293" s="123">
        <f t="shared" si="143"/>
        <v>222.51638888888888</v>
      </c>
      <c r="P293" s="123">
        <f t="shared" si="143"/>
        <v>222.51638888888888</v>
      </c>
      <c r="Q293" s="123">
        <f t="shared" si="143"/>
        <v>222.51638888888888</v>
      </c>
      <c r="R293" s="123">
        <f t="shared" si="143"/>
        <v>222.51638888888888</v>
      </c>
      <c r="S293" s="123">
        <f t="shared" si="143"/>
        <v>222.51638888888888</v>
      </c>
      <c r="T293" s="123">
        <f t="shared" si="143"/>
        <v>222.51638888888888</v>
      </c>
      <c r="U293" s="123">
        <f>SUM(U14:U31)</f>
        <v>222.51638888888888</v>
      </c>
      <c r="V293" s="123">
        <f>SUM(V14:V31)</f>
        <v>222.51638888888888</v>
      </c>
      <c r="W293" s="123">
        <f>SUM(W14:W31)</f>
        <v>222.51638888888888</v>
      </c>
      <c r="X293" s="123">
        <f>SUM(X14:X31)</f>
        <v>222.51638888888888</v>
      </c>
      <c r="Y293" s="123">
        <f t="shared" si="143"/>
        <v>222.51638888888888</v>
      </c>
      <c r="Z293" s="123">
        <f t="shared" si="143"/>
        <v>222.51638888888888</v>
      </c>
      <c r="AA293" s="123">
        <f t="shared" si="143"/>
        <v>222.51638888888888</v>
      </c>
      <c r="AB293" s="123">
        <f t="shared" si="143"/>
        <v>222.51638888888888</v>
      </c>
      <c r="AC293" s="123">
        <f t="shared" si="143"/>
        <v>222.51638888888888</v>
      </c>
      <c r="AD293" s="123">
        <f t="shared" si="143"/>
        <v>222.51638888888888</v>
      </c>
      <c r="AE293" s="123">
        <f t="shared" si="143"/>
        <v>222.51638888888888</v>
      </c>
      <c r="AF293" s="123">
        <f t="shared" si="143"/>
        <v>222.51638888888888</v>
      </c>
      <c r="AG293" s="123">
        <f t="shared" si="143"/>
        <v>222.51638888888888</v>
      </c>
      <c r="AH293" s="123">
        <f t="shared" si="143"/>
        <v>222.51638888888888</v>
      </c>
      <c r="AI293" s="123">
        <f t="shared" si="143"/>
        <v>222.51638888888888</v>
      </c>
      <c r="AJ293" s="123">
        <f t="shared" si="143"/>
        <v>222.51638888888888</v>
      </c>
      <c r="AK293" s="123">
        <f t="shared" si="143"/>
        <v>222.51638888888888</v>
      </c>
      <c r="AL293" s="123">
        <f t="shared" si="143"/>
        <v>222.51638888888888</v>
      </c>
      <c r="AM293" s="123">
        <f t="shared" si="143"/>
        <v>222.51638888888888</v>
      </c>
      <c r="AN293" s="123">
        <f t="shared" si="143"/>
        <v>222.51638888888888</v>
      </c>
      <c r="AO293" s="123">
        <f t="shared" si="143"/>
        <v>222.51638888888888</v>
      </c>
      <c r="AP293" s="123">
        <f t="shared" si="143"/>
        <v>222.51638888888888</v>
      </c>
      <c r="AQ293" s="123">
        <f t="shared" si="143"/>
        <v>222.51638888888888</v>
      </c>
      <c r="AR293" s="123">
        <f t="shared" si="143"/>
        <v>222.51638888888888</v>
      </c>
    </row>
    <row r="294" spans="4:104" x14ac:dyDescent="0.25">
      <c r="D294" s="43" t="s">
        <v>612</v>
      </c>
      <c r="E294" s="123">
        <f t="shared" ref="E294:AR294" si="144">E15+E16+E17+E20+E22+E23+E26+E27+E28+E30+E31+E32+E33</f>
        <v>5304.4413888888885</v>
      </c>
      <c r="F294" s="123">
        <f t="shared" si="144"/>
        <v>2004.4413888888889</v>
      </c>
      <c r="G294" s="123">
        <f t="shared" si="144"/>
        <v>2.4413888888888891</v>
      </c>
      <c r="H294" s="123">
        <f t="shared" si="144"/>
        <v>2.4413888888888891</v>
      </c>
      <c r="I294" s="123">
        <f t="shared" si="144"/>
        <v>2.4413888888888891</v>
      </c>
      <c r="J294" s="123">
        <f t="shared" si="144"/>
        <v>2.4413888888888891</v>
      </c>
      <c r="K294" s="123">
        <f t="shared" si="144"/>
        <v>2.4413888888888891</v>
      </c>
      <c r="L294" s="123">
        <f t="shared" si="144"/>
        <v>2.4413888888888891</v>
      </c>
      <c r="M294" s="123">
        <f t="shared" si="144"/>
        <v>2.4413888888888891</v>
      </c>
      <c r="N294" s="123">
        <f t="shared" si="144"/>
        <v>2.4413888888888891</v>
      </c>
      <c r="O294" s="123">
        <f t="shared" si="144"/>
        <v>2.4413888888888891</v>
      </c>
      <c r="P294" s="123">
        <f t="shared" si="144"/>
        <v>2.4413888888888891</v>
      </c>
      <c r="Q294" s="123">
        <f t="shared" si="144"/>
        <v>2.4413888888888891</v>
      </c>
      <c r="R294" s="123">
        <f t="shared" si="144"/>
        <v>2.4413888888888891</v>
      </c>
      <c r="S294" s="123">
        <f t="shared" si="144"/>
        <v>2.4413888888888891</v>
      </c>
      <c r="T294" s="123">
        <f t="shared" si="144"/>
        <v>2.4413888888888891</v>
      </c>
      <c r="U294" s="123">
        <f t="shared" si="144"/>
        <v>2.4413888888888891</v>
      </c>
      <c r="V294" s="123">
        <f t="shared" si="144"/>
        <v>2.4413888888888891</v>
      </c>
      <c r="W294" s="123">
        <f t="shared" si="144"/>
        <v>2.4413888888888891</v>
      </c>
      <c r="X294" s="123">
        <f t="shared" si="144"/>
        <v>2.4413888888888891</v>
      </c>
      <c r="Y294" s="123">
        <f t="shared" si="144"/>
        <v>2.4413888888888891</v>
      </c>
      <c r="Z294" s="123">
        <f t="shared" si="144"/>
        <v>2.4413888888888891</v>
      </c>
      <c r="AA294" s="123">
        <f t="shared" si="144"/>
        <v>2.4413888888888891</v>
      </c>
      <c r="AB294" s="123">
        <f t="shared" si="144"/>
        <v>2.4413888888888891</v>
      </c>
      <c r="AC294" s="123">
        <f t="shared" si="144"/>
        <v>2.4413888888888891</v>
      </c>
      <c r="AD294" s="123">
        <f t="shared" si="144"/>
        <v>2.4413888888888891</v>
      </c>
      <c r="AE294" s="123">
        <f t="shared" si="144"/>
        <v>2.4413888888888891</v>
      </c>
      <c r="AF294" s="123">
        <f t="shared" si="144"/>
        <v>2.4413888888888891</v>
      </c>
      <c r="AG294" s="123">
        <f t="shared" si="144"/>
        <v>2.4413888888888891</v>
      </c>
      <c r="AH294" s="123">
        <f t="shared" ref="AH294" si="145">SUM(AH15:AH32)</f>
        <v>222.51638888888888</v>
      </c>
      <c r="AI294" s="123">
        <f t="shared" si="144"/>
        <v>2.4413888888888891</v>
      </c>
      <c r="AJ294" s="123">
        <f t="shared" si="144"/>
        <v>2.4413888888888891</v>
      </c>
      <c r="AK294" s="123">
        <f t="shared" si="144"/>
        <v>2.4413888888888891</v>
      </c>
      <c r="AL294" s="123">
        <f t="shared" si="144"/>
        <v>2.4413888888888891</v>
      </c>
      <c r="AM294" s="123">
        <f t="shared" si="144"/>
        <v>2.4413888888888891</v>
      </c>
      <c r="AN294" s="123">
        <f t="shared" si="144"/>
        <v>2.4413888888888891</v>
      </c>
      <c r="AO294" s="123">
        <f t="shared" si="144"/>
        <v>2.4413888888888891</v>
      </c>
      <c r="AP294" s="123">
        <f t="shared" si="144"/>
        <v>2.4413888888888891</v>
      </c>
      <c r="AQ294" s="123">
        <f t="shared" si="144"/>
        <v>2.4413888888888891</v>
      </c>
      <c r="AR294" s="123">
        <f t="shared" si="144"/>
        <v>2.4413888888888891</v>
      </c>
    </row>
    <row r="295" spans="4:104" x14ac:dyDescent="0.25">
      <c r="D295" s="43" t="s">
        <v>613</v>
      </c>
      <c r="E295" s="123">
        <f t="shared" ref="E295:AR295" si="146">E15+E16+E17+E20+E22+E23+E26+E27+E28+E30+E31+E32+E34</f>
        <v>5304.4413888888885</v>
      </c>
      <c r="F295" s="123">
        <f t="shared" si="146"/>
        <v>2004.4413888888889</v>
      </c>
      <c r="G295" s="123">
        <f t="shared" si="146"/>
        <v>2.4413888888888891</v>
      </c>
      <c r="H295" s="123">
        <f t="shared" si="146"/>
        <v>2.4413888888888891</v>
      </c>
      <c r="I295" s="123">
        <f t="shared" si="146"/>
        <v>2.4413888888888891</v>
      </c>
      <c r="J295" s="123">
        <f t="shared" si="146"/>
        <v>2.4413888888888891</v>
      </c>
      <c r="K295" s="123">
        <f t="shared" si="146"/>
        <v>2.4413888888888891</v>
      </c>
      <c r="L295" s="123">
        <f t="shared" si="146"/>
        <v>2.4413888888888891</v>
      </c>
      <c r="M295" s="123">
        <f t="shared" si="146"/>
        <v>2.4413888888888891</v>
      </c>
      <c r="N295" s="123">
        <f t="shared" si="146"/>
        <v>2.4413888888888891</v>
      </c>
      <c r="O295" s="123">
        <f t="shared" si="146"/>
        <v>2.4413888888888891</v>
      </c>
      <c r="P295" s="123">
        <f t="shared" si="146"/>
        <v>2.4413888888888891</v>
      </c>
      <c r="Q295" s="123">
        <f t="shared" si="146"/>
        <v>2.4413888888888891</v>
      </c>
      <c r="R295" s="123">
        <f t="shared" si="146"/>
        <v>2.4413888888888891</v>
      </c>
      <c r="S295" s="123">
        <f t="shared" si="146"/>
        <v>2.4413888888888891</v>
      </c>
      <c r="T295" s="123">
        <f t="shared" si="146"/>
        <v>2.4413888888888891</v>
      </c>
      <c r="U295" s="123">
        <f t="shared" si="146"/>
        <v>2.4413888888888891</v>
      </c>
      <c r="V295" s="123">
        <f t="shared" si="146"/>
        <v>2.4413888888888891</v>
      </c>
      <c r="W295" s="123">
        <f t="shared" si="146"/>
        <v>2.4413888888888891</v>
      </c>
      <c r="X295" s="123">
        <f t="shared" si="146"/>
        <v>2.4413888888888891</v>
      </c>
      <c r="Y295" s="123">
        <f t="shared" si="146"/>
        <v>2.4413888888888891</v>
      </c>
      <c r="Z295" s="123">
        <f t="shared" si="146"/>
        <v>2.4413888888888891</v>
      </c>
      <c r="AA295" s="123">
        <f t="shared" si="146"/>
        <v>2.4413888888888891</v>
      </c>
      <c r="AB295" s="123">
        <f t="shared" si="146"/>
        <v>2.4413888888888891</v>
      </c>
      <c r="AC295" s="123">
        <f t="shared" si="146"/>
        <v>2.4413888888888891</v>
      </c>
      <c r="AD295" s="123">
        <f t="shared" si="146"/>
        <v>2.4413888888888891</v>
      </c>
      <c r="AE295" s="123">
        <f t="shared" si="146"/>
        <v>2.4413888888888891</v>
      </c>
      <c r="AF295" s="123">
        <f t="shared" si="146"/>
        <v>2.4413888888888891</v>
      </c>
      <c r="AG295" s="123">
        <f t="shared" si="146"/>
        <v>2.4413888888888891</v>
      </c>
      <c r="AH295" s="123">
        <f t="shared" ref="AH295" si="147">SUM(AH16:AH33)</f>
        <v>222.51638888888888</v>
      </c>
      <c r="AI295" s="123">
        <f t="shared" si="146"/>
        <v>2.4413888888888891</v>
      </c>
      <c r="AJ295" s="123">
        <f t="shared" si="146"/>
        <v>2.4413888888888891</v>
      </c>
      <c r="AK295" s="123">
        <f t="shared" si="146"/>
        <v>2.4413888888888891</v>
      </c>
      <c r="AL295" s="123">
        <f t="shared" si="146"/>
        <v>2.4413888888888891</v>
      </c>
      <c r="AM295" s="123">
        <f t="shared" si="146"/>
        <v>2.4413888888888891</v>
      </c>
      <c r="AN295" s="123">
        <f t="shared" si="146"/>
        <v>2.4413888888888891</v>
      </c>
      <c r="AO295" s="123">
        <f t="shared" si="146"/>
        <v>2.4413888888888891</v>
      </c>
      <c r="AP295" s="123">
        <f t="shared" si="146"/>
        <v>2.4413888888888891</v>
      </c>
      <c r="AQ295" s="123">
        <f t="shared" si="146"/>
        <v>2.4413888888888891</v>
      </c>
      <c r="AR295" s="123">
        <f t="shared" si="146"/>
        <v>2.4413888888888891</v>
      </c>
    </row>
    <row r="296" spans="4:104" x14ac:dyDescent="0.25">
      <c r="D296" s="43" t="s">
        <v>614</v>
      </c>
      <c r="E296" s="123">
        <f>SUM(E15:E34)</f>
        <v>7524.5163888888883</v>
      </c>
      <c r="F296" s="123">
        <f t="shared" ref="F296:AR296" si="148">SUM(F15:F34)</f>
        <v>4224.5163888888883</v>
      </c>
      <c r="G296" s="123">
        <f t="shared" si="148"/>
        <v>4222.5163888888883</v>
      </c>
      <c r="H296" s="123">
        <f t="shared" si="148"/>
        <v>2222.5163888888887</v>
      </c>
      <c r="I296" s="123">
        <f t="shared" si="148"/>
        <v>2222.5163888888887</v>
      </c>
      <c r="J296" s="123">
        <f t="shared" si="148"/>
        <v>222.51638888888888</v>
      </c>
      <c r="K296" s="123">
        <f t="shared" si="148"/>
        <v>222.51638888888888</v>
      </c>
      <c r="L296" s="123">
        <f t="shared" si="148"/>
        <v>222.51638888888888</v>
      </c>
      <c r="M296" s="123">
        <f t="shared" si="148"/>
        <v>222.51638888888888</v>
      </c>
      <c r="N296" s="123">
        <f t="shared" si="148"/>
        <v>222.51638888888888</v>
      </c>
      <c r="O296" s="123">
        <f>SUM(O15:O34)</f>
        <v>222.51638888888888</v>
      </c>
      <c r="P296" s="123">
        <f t="shared" si="148"/>
        <v>222.51638888888888</v>
      </c>
      <c r="Q296" s="123">
        <f t="shared" si="148"/>
        <v>222.51638888888888</v>
      </c>
      <c r="R296" s="123">
        <f t="shared" si="148"/>
        <v>222.51638888888888</v>
      </c>
      <c r="S296" s="123">
        <f t="shared" si="148"/>
        <v>222.51638888888888</v>
      </c>
      <c r="T296" s="123">
        <f t="shared" si="148"/>
        <v>222.51638888888888</v>
      </c>
      <c r="U296" s="123">
        <f t="shared" si="148"/>
        <v>222.51638888888888</v>
      </c>
      <c r="V296" s="123">
        <f t="shared" si="148"/>
        <v>222.51638888888888</v>
      </c>
      <c r="W296" s="123">
        <f t="shared" si="148"/>
        <v>222.51638888888888</v>
      </c>
      <c r="X296" s="123">
        <f t="shared" si="148"/>
        <v>222.51638888888888</v>
      </c>
      <c r="Y296" s="123">
        <f t="shared" si="148"/>
        <v>222.51638888888888</v>
      </c>
      <c r="Z296" s="123">
        <f t="shared" si="148"/>
        <v>222.51638888888888</v>
      </c>
      <c r="AA296" s="123">
        <f t="shared" si="148"/>
        <v>222.51638888888888</v>
      </c>
      <c r="AB296" s="123">
        <f t="shared" si="148"/>
        <v>222.51638888888888</v>
      </c>
      <c r="AC296" s="123">
        <f t="shared" si="148"/>
        <v>222.51638888888888</v>
      </c>
      <c r="AD296" s="123">
        <f t="shared" si="148"/>
        <v>222.51638888888888</v>
      </c>
      <c r="AE296" s="123">
        <f t="shared" si="148"/>
        <v>222.51638888888888</v>
      </c>
      <c r="AF296" s="123">
        <f t="shared" si="148"/>
        <v>222.51638888888888</v>
      </c>
      <c r="AG296" s="123">
        <f t="shared" si="148"/>
        <v>222.51638888888888</v>
      </c>
      <c r="AH296" s="123">
        <f t="shared" ref="AH296" si="149">SUM(AH17:AH34)</f>
        <v>222.51638888888888</v>
      </c>
      <c r="AI296" s="123">
        <f t="shared" si="148"/>
        <v>222.51638888888888</v>
      </c>
      <c r="AJ296" s="123">
        <f t="shared" si="148"/>
        <v>222.51638888888888</v>
      </c>
      <c r="AK296" s="123">
        <f t="shared" si="148"/>
        <v>222.51638888888888</v>
      </c>
      <c r="AL296" s="123">
        <f t="shared" si="148"/>
        <v>222.51638888888888</v>
      </c>
      <c r="AM296" s="123">
        <f t="shared" si="148"/>
        <v>222.51638888888888</v>
      </c>
      <c r="AN296" s="123">
        <f t="shared" si="148"/>
        <v>222.51638888888888</v>
      </c>
      <c r="AO296" s="123">
        <f t="shared" si="148"/>
        <v>222.51638888888888</v>
      </c>
      <c r="AP296" s="123">
        <f t="shared" si="148"/>
        <v>222.51638888888888</v>
      </c>
      <c r="AQ296" s="123">
        <f t="shared" si="148"/>
        <v>222.51638888888888</v>
      </c>
      <c r="AR296" s="123">
        <f t="shared" si="148"/>
        <v>222.51638888888888</v>
      </c>
    </row>
    <row r="297" spans="4:104" ht="13" thickBot="1" x14ac:dyDescent="0.3">
      <c r="E297" s="123"/>
      <c r="F297" s="123"/>
      <c r="G297" s="123"/>
      <c r="H297" s="123"/>
      <c r="I297" s="123"/>
      <c r="J297" s="123"/>
      <c r="K297" s="123"/>
      <c r="L297" s="161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</row>
    <row r="298" spans="4:104" x14ac:dyDescent="0.25">
      <c r="D298" s="43" t="s">
        <v>541</v>
      </c>
      <c r="E298" s="123" t="e">
        <f>#REF!+#REF!+#REF!+#REF!+#REF!+#REF!+#REF!+#REF!+#REF!+#REF!+#REF!+#REF!</f>
        <v>#REF!</v>
      </c>
      <c r="F298" s="123" t="e">
        <f>#REF!+#REF!+#REF!+#REF!+#REF!+#REF!+#REF!+#REF!+#REF!+#REF!+#REF!+#REF!</f>
        <v>#REF!</v>
      </c>
      <c r="G298" s="123" t="e">
        <f>#REF!+#REF!+#REF!+#REF!+#REF!+#REF!+#REF!+#REF!+#REF!+#REF!+#REF!+#REF!</f>
        <v>#REF!</v>
      </c>
      <c r="H298" s="123" t="e">
        <f>#REF!+#REF!+#REF!+#REF!+#REF!+#REF!+#REF!+#REF!+#REF!+#REF!+#REF!+#REF!</f>
        <v>#REF!</v>
      </c>
      <c r="I298" s="123" t="e">
        <f>#REF!+#REF!+#REF!+#REF!+#REF!+#REF!+#REF!+#REF!+#REF!+#REF!+#REF!+#REF!</f>
        <v>#REF!</v>
      </c>
      <c r="J298" s="123" t="e">
        <f>#REF!+#REF!+#REF!+#REF!+#REF!+#REF!+#REF!+#REF!+#REF!+#REF!+#REF!+#REF!</f>
        <v>#REF!</v>
      </c>
      <c r="K298" s="123" t="e">
        <f>#REF!+#REF!+#REF!+#REF!+#REF!+#REF!+#REF!+#REF!+#REF!+#REF!+#REF!+#REF!</f>
        <v>#REF!</v>
      </c>
      <c r="L298" s="123" t="e">
        <f>#REF!+#REF!+#REF!+#REF!+#REF!+#REF!+#REF!+#REF!+#REF!+#REF!+#REF!+#REF!</f>
        <v>#REF!</v>
      </c>
      <c r="M298" s="123" t="e">
        <f>#REF!+#REF!+#REF!+#REF!+#REF!+#REF!+#REF!+#REF!+#REF!+#REF!+#REF!+#REF!</f>
        <v>#REF!</v>
      </c>
      <c r="N298" s="123" t="e">
        <f>#REF!+#REF!+#REF!+#REF!+#REF!+#REF!+#REF!+#REF!+#REF!+#REF!+#REF!+#REF!</f>
        <v>#REF!</v>
      </c>
      <c r="O298" s="123" t="e">
        <f>#REF!+#REF!+#REF!+#REF!+#REF!+#REF!+#REF!+#REF!+#REF!+#REF!+#REF!+#REF!</f>
        <v>#REF!</v>
      </c>
      <c r="P298" s="123" t="e">
        <f>#REF!+#REF!+#REF!+#REF!+#REF!+#REF!+#REF!+#REF!+#REF!+#REF!+#REF!+#REF!</f>
        <v>#REF!</v>
      </c>
      <c r="Q298" s="123" t="e">
        <f>#REF!+#REF!+#REF!+#REF!+#REF!+#REF!+#REF!+#REF!+#REF!+#REF!+#REF!+#REF!</f>
        <v>#REF!</v>
      </c>
      <c r="R298" s="123" t="e">
        <f>#REF!+#REF!+#REF!+#REF!+#REF!+#REF!+#REF!+#REF!+#REF!+#REF!+#REF!+#REF!</f>
        <v>#REF!</v>
      </c>
      <c r="S298" s="123" t="e">
        <f>#REF!+#REF!+#REF!+#REF!+#REF!+#REF!+#REF!+#REF!+#REF!+#REF!+#REF!+#REF!</f>
        <v>#REF!</v>
      </c>
      <c r="T298" s="123" t="e">
        <f>#REF!+#REF!+#REF!+#REF!+#REF!+#REF!+#REF!+#REF!+#REF!+#REF!+#REF!+#REF!</f>
        <v>#REF!</v>
      </c>
      <c r="U298" s="123" t="e">
        <f>#REF!+#REF!+#REF!+#REF!+#REF!+#REF!+#REF!+#REF!+#REF!+#REF!+#REF!+#REF!</f>
        <v>#REF!</v>
      </c>
      <c r="V298" s="123" t="e">
        <f>#REF!+#REF!+#REF!+#REF!+#REF!+#REF!+#REF!+#REF!+#REF!+#REF!+#REF!+#REF!</f>
        <v>#REF!</v>
      </c>
      <c r="W298" s="123" t="e">
        <f>#REF!+#REF!+#REF!+#REF!+#REF!+#REF!+#REF!+#REF!+#REF!+#REF!+#REF!+#REF!</f>
        <v>#REF!</v>
      </c>
      <c r="X298" s="123" t="e">
        <f>#REF!+#REF!+#REF!+#REF!+#REF!+#REF!+#REF!+#REF!+#REF!+#REF!+#REF!+#REF!</f>
        <v>#REF!</v>
      </c>
      <c r="Y298" s="123" t="e">
        <f>#REF!+#REF!+#REF!+#REF!+#REF!+#REF!+#REF!+#REF!+#REF!+#REF!+#REF!+#REF!</f>
        <v>#REF!</v>
      </c>
      <c r="Z298" s="123" t="e">
        <f>#REF!+#REF!+#REF!+#REF!+#REF!+#REF!+#REF!+#REF!+#REF!+#REF!+#REF!+#REF!</f>
        <v>#REF!</v>
      </c>
      <c r="AA298" s="123" t="e">
        <f>#REF!+#REF!+#REF!+#REF!+#REF!+#REF!+#REF!+#REF!+#REF!+#REF!+#REF!+#REF!</f>
        <v>#REF!</v>
      </c>
      <c r="AB298" s="123" t="e">
        <f>#REF!+#REF!+#REF!+#REF!+#REF!+#REF!+#REF!+#REF!+#REF!+#REF!+#REF!+#REF!</f>
        <v>#REF!</v>
      </c>
      <c r="AC298" s="123" t="e">
        <f>#REF!+#REF!+#REF!+#REF!+#REF!+#REF!+#REF!+#REF!+#REF!+#REF!+#REF!+#REF!</f>
        <v>#REF!</v>
      </c>
      <c r="AD298" s="123" t="e">
        <f>#REF!+#REF!+#REF!+#REF!+#REF!+#REF!+#REF!+#REF!+#REF!+#REF!+#REF!+#REF!</f>
        <v>#REF!</v>
      </c>
      <c r="AE298" s="123" t="e">
        <f>#REF!+#REF!+#REF!+#REF!+#REF!+#REF!+#REF!+#REF!+#REF!+#REF!+#REF!+#REF!</f>
        <v>#REF!</v>
      </c>
      <c r="AF298" s="123" t="e">
        <f>#REF!+#REF!+#REF!+#REF!+#REF!+#REF!+#REF!+#REF!+#REF!+#REF!+#REF!+#REF!</f>
        <v>#REF!</v>
      </c>
      <c r="AG298" s="123" t="e">
        <f>#REF!+#REF!+#REF!+#REF!+#REF!+#REF!+#REF!+#REF!+#REF!+#REF!+#REF!+#REF!</f>
        <v>#REF!</v>
      </c>
      <c r="AH298" s="123" t="e">
        <f>#REF!+#REF!+#REF!+#REF!+#REF!+#REF!+#REF!+#REF!+#REF!+#REF!+#REF!+#REF!</f>
        <v>#REF!</v>
      </c>
      <c r="AI298" s="123" t="e">
        <f>#REF!+#REF!+#REF!+#REF!+#REF!+#REF!+#REF!+#REF!+#REF!+#REF!+#REF!+#REF!</f>
        <v>#REF!</v>
      </c>
      <c r="AJ298" s="123" t="e">
        <f>#REF!+#REF!+#REF!+#REF!+#REF!+#REF!+#REF!+#REF!+#REF!+#REF!+#REF!+#REF!</f>
        <v>#REF!</v>
      </c>
      <c r="AK298" s="123" t="e">
        <f>#REF!+#REF!+#REF!+#REF!+#REF!+#REF!+#REF!+#REF!+#REF!+#REF!+#REF!+#REF!</f>
        <v>#REF!</v>
      </c>
      <c r="AL298" s="123" t="e">
        <f>#REF!+#REF!+#REF!+#REF!+#REF!+#REF!+#REF!+#REF!+#REF!+#REF!+#REF!+#REF!</f>
        <v>#REF!</v>
      </c>
      <c r="AM298" s="123" t="e">
        <f>#REF!+#REF!+#REF!+#REF!+#REF!+#REF!+#REF!+#REF!+#REF!+#REF!+#REF!+#REF!</f>
        <v>#REF!</v>
      </c>
      <c r="AN298" s="123" t="e">
        <f>#REF!+#REF!+#REF!+#REF!+#REF!+#REF!+#REF!+#REF!+#REF!+#REF!+#REF!+#REF!</f>
        <v>#REF!</v>
      </c>
      <c r="AO298" s="123" t="e">
        <f>#REF!+#REF!+#REF!+#REF!+#REF!+#REF!+#REF!+#REF!+#REF!+#REF!+#REF!+#REF!</f>
        <v>#REF!</v>
      </c>
      <c r="AP298" s="123" t="e">
        <f>#REF!+#REF!+#REF!+#REF!+#REF!+#REF!+#REF!+#REF!+#REF!+#REF!+#REF!+#REF!</f>
        <v>#REF!</v>
      </c>
      <c r="AQ298" s="123" t="e">
        <f>#REF!+#REF!+#REF!+#REF!+#REF!+#REF!+#REF!+#REF!+#REF!+#REF!+#REF!+#REF!</f>
        <v>#REF!</v>
      </c>
      <c r="AR298" s="123" t="e">
        <f>#REF!+#REF!+#REF!+#REF!+#REF!+#REF!+#REF!+#REF!+#REF!+#REF!+#REF!+#REF!</f>
        <v>#REF!</v>
      </c>
    </row>
    <row r="299" spans="4:104" x14ac:dyDescent="0.25">
      <c r="D299" s="43" t="s">
        <v>615</v>
      </c>
      <c r="E299" s="123" t="e">
        <f>#REF!+#REF!+#REF!+#REF!+#REF!+#REF!+#REF!+#REF!+#REF!+#REF!+#REF!+#REF!+#REF!</f>
        <v>#REF!</v>
      </c>
      <c r="F299" s="123" t="e">
        <f>#REF!+#REF!+#REF!+#REF!+#REF!+#REF!+#REF!+#REF!+#REF!+#REF!+#REF!+#REF!+#REF!</f>
        <v>#REF!</v>
      </c>
      <c r="G299" s="123" t="e">
        <f>#REF!+#REF!+#REF!+#REF!+#REF!+#REF!+#REF!+#REF!+#REF!+#REF!+#REF!+#REF!+#REF!</f>
        <v>#REF!</v>
      </c>
      <c r="H299" s="123" t="e">
        <f>#REF!+#REF!+#REF!+#REF!+#REF!+#REF!+#REF!+#REF!+#REF!+#REF!+#REF!+#REF!+#REF!</f>
        <v>#REF!</v>
      </c>
      <c r="I299" s="123" t="e">
        <f>#REF!+#REF!+#REF!+#REF!+#REF!+#REF!+#REF!+#REF!+#REF!+#REF!+#REF!+#REF!+#REF!</f>
        <v>#REF!</v>
      </c>
      <c r="J299" s="123" t="e">
        <f>#REF!+#REF!+#REF!+#REF!+#REF!+#REF!+#REF!+#REF!+#REF!+#REF!+#REF!+#REF!+#REF!</f>
        <v>#REF!</v>
      </c>
      <c r="K299" s="123" t="e">
        <f>#REF!+#REF!+#REF!+#REF!+#REF!+#REF!+#REF!+#REF!+#REF!+#REF!+#REF!+#REF!+#REF!</f>
        <v>#REF!</v>
      </c>
      <c r="L299" s="123" t="e">
        <f>#REF!+#REF!+#REF!+#REF!+#REF!+#REF!+#REF!+#REF!+#REF!+#REF!+#REF!+#REF!+#REF!</f>
        <v>#REF!</v>
      </c>
      <c r="M299" s="123" t="e">
        <f>#REF!+#REF!+#REF!+#REF!+#REF!+#REF!+#REF!+#REF!+#REF!+#REF!+#REF!+#REF!+#REF!</f>
        <v>#REF!</v>
      </c>
      <c r="N299" s="123" t="e">
        <f>#REF!+#REF!+#REF!+#REF!+#REF!+#REF!+#REF!+#REF!+#REF!+#REF!+#REF!+#REF!+#REF!</f>
        <v>#REF!</v>
      </c>
      <c r="O299" s="123" t="e">
        <f>#REF!+#REF!+#REF!+#REF!+#REF!+#REF!+#REF!+#REF!+#REF!+#REF!+#REF!+#REF!+#REF!</f>
        <v>#REF!</v>
      </c>
      <c r="P299" s="123" t="e">
        <f>#REF!+#REF!+#REF!+#REF!+#REF!+#REF!+#REF!+#REF!+#REF!+#REF!+#REF!+#REF!+#REF!</f>
        <v>#REF!</v>
      </c>
      <c r="Q299" s="123" t="e">
        <f>#REF!+#REF!+#REF!+#REF!+#REF!+#REF!+#REF!+#REF!+#REF!+#REF!+#REF!+#REF!+#REF!</f>
        <v>#REF!</v>
      </c>
      <c r="R299" s="123" t="e">
        <f>#REF!+#REF!+#REF!+#REF!+#REF!+#REF!+#REF!+#REF!+#REF!+#REF!+#REF!+#REF!+#REF!</f>
        <v>#REF!</v>
      </c>
      <c r="S299" s="123" t="e">
        <f>#REF!+#REF!+#REF!+#REF!+#REF!+#REF!+#REF!+#REF!+#REF!+#REF!+#REF!+#REF!+#REF!</f>
        <v>#REF!</v>
      </c>
      <c r="T299" s="123" t="e">
        <f>#REF!+#REF!+#REF!+#REF!+#REF!+#REF!+#REF!+#REF!+#REF!+#REF!+#REF!+#REF!+#REF!</f>
        <v>#REF!</v>
      </c>
      <c r="U299" s="123" t="e">
        <f>#REF!+#REF!+#REF!+#REF!+#REF!+#REF!+#REF!+#REF!+#REF!+#REF!+#REF!+#REF!+#REF!</f>
        <v>#REF!</v>
      </c>
      <c r="V299" s="123" t="e">
        <f>#REF!+#REF!+#REF!+#REF!+#REF!+#REF!+#REF!+#REF!+#REF!+#REF!+#REF!+#REF!+#REF!</f>
        <v>#REF!</v>
      </c>
      <c r="W299" s="123" t="e">
        <f>#REF!+#REF!+#REF!+#REF!+#REF!+#REF!+#REF!+#REF!+#REF!+#REF!+#REF!+#REF!+#REF!</f>
        <v>#REF!</v>
      </c>
      <c r="X299" s="123" t="e">
        <f>#REF!+#REF!+#REF!+#REF!+#REF!+#REF!+#REF!+#REF!+#REF!+#REF!+#REF!+#REF!+#REF!</f>
        <v>#REF!</v>
      </c>
      <c r="Y299" s="123" t="e">
        <f>#REF!+#REF!+#REF!+#REF!+#REF!+#REF!+#REF!+#REF!+#REF!+#REF!+#REF!+#REF!+#REF!</f>
        <v>#REF!</v>
      </c>
      <c r="Z299" s="123" t="e">
        <f>#REF!+#REF!+#REF!+#REF!+#REF!+#REF!+#REF!+#REF!+#REF!+#REF!+#REF!+#REF!+#REF!</f>
        <v>#REF!</v>
      </c>
      <c r="AA299" s="123" t="e">
        <f>#REF!+#REF!+#REF!+#REF!+#REF!+#REF!+#REF!+#REF!+#REF!+#REF!+#REF!+#REF!+#REF!</f>
        <v>#REF!</v>
      </c>
      <c r="AB299" s="123" t="e">
        <f>#REF!+#REF!+#REF!+#REF!+#REF!+#REF!+#REF!+#REF!+#REF!+#REF!+#REF!+#REF!+#REF!</f>
        <v>#REF!</v>
      </c>
      <c r="AC299" s="123" t="e">
        <f>#REF!+#REF!+#REF!+#REF!+#REF!+#REF!+#REF!+#REF!+#REF!+#REF!+#REF!+#REF!+#REF!</f>
        <v>#REF!</v>
      </c>
      <c r="AD299" s="123" t="e">
        <f>#REF!+#REF!+#REF!+#REF!+#REF!+#REF!+#REF!+#REF!+#REF!+#REF!+#REF!+#REF!+#REF!</f>
        <v>#REF!</v>
      </c>
      <c r="AE299" s="123" t="e">
        <f>#REF!+#REF!+#REF!+#REF!+#REF!+#REF!+#REF!+#REF!+#REF!+#REF!+#REF!+#REF!+#REF!</f>
        <v>#REF!</v>
      </c>
      <c r="AF299" s="123" t="e">
        <f>#REF!+#REF!+#REF!+#REF!+#REF!+#REF!+#REF!+#REF!+#REF!+#REF!+#REF!+#REF!+#REF!</f>
        <v>#REF!</v>
      </c>
      <c r="AG299" s="123" t="e">
        <f>#REF!+#REF!+#REF!+#REF!+#REF!+#REF!+#REF!+#REF!+#REF!+#REF!+#REF!+#REF!+#REF!</f>
        <v>#REF!</v>
      </c>
      <c r="AH299" s="123" t="e">
        <f>#REF!+#REF!+#REF!+#REF!+#REF!+#REF!+#REF!+#REF!+#REF!+#REF!+#REF!+#REF!+#REF!</f>
        <v>#REF!</v>
      </c>
      <c r="AI299" s="123" t="e">
        <f>#REF!+#REF!+#REF!+#REF!+#REF!+#REF!+#REF!+#REF!+#REF!+#REF!+#REF!+#REF!+#REF!</f>
        <v>#REF!</v>
      </c>
      <c r="AJ299" s="123" t="e">
        <f>#REF!+#REF!+#REF!+#REF!+#REF!+#REF!+#REF!+#REF!+#REF!+#REF!+#REF!+#REF!+#REF!</f>
        <v>#REF!</v>
      </c>
      <c r="AK299" s="123" t="e">
        <f>#REF!+#REF!+#REF!+#REF!+#REF!+#REF!+#REF!+#REF!+#REF!+#REF!+#REF!+#REF!+#REF!</f>
        <v>#REF!</v>
      </c>
      <c r="AL299" s="123" t="e">
        <f>#REF!+#REF!+#REF!+#REF!+#REF!+#REF!+#REF!+#REF!+#REF!+#REF!+#REF!+#REF!+#REF!</f>
        <v>#REF!</v>
      </c>
      <c r="AM299" s="123" t="e">
        <f>#REF!+#REF!+#REF!+#REF!+#REF!+#REF!+#REF!+#REF!+#REF!+#REF!+#REF!+#REF!+#REF!</f>
        <v>#REF!</v>
      </c>
      <c r="AN299" s="123" t="e">
        <f>#REF!+#REF!+#REF!+#REF!+#REF!+#REF!+#REF!+#REF!+#REF!+#REF!+#REF!+#REF!+#REF!</f>
        <v>#REF!</v>
      </c>
      <c r="AO299" s="123" t="e">
        <f>#REF!+#REF!+#REF!+#REF!+#REF!+#REF!+#REF!+#REF!+#REF!+#REF!+#REF!+#REF!+#REF!</f>
        <v>#REF!</v>
      </c>
      <c r="AP299" s="123" t="e">
        <f>#REF!+#REF!+#REF!+#REF!+#REF!+#REF!+#REF!+#REF!+#REF!+#REF!+#REF!+#REF!+#REF!</f>
        <v>#REF!</v>
      </c>
      <c r="AQ299" s="123" t="e">
        <f>#REF!+#REF!+#REF!+#REF!+#REF!+#REF!+#REF!+#REF!+#REF!+#REF!+#REF!+#REF!+#REF!</f>
        <v>#REF!</v>
      </c>
      <c r="AR299" s="123" t="e">
        <f>#REF!+#REF!+#REF!+#REF!+#REF!+#REF!+#REF!+#REF!+#REF!+#REF!+#REF!+#REF!+#REF!</f>
        <v>#REF!</v>
      </c>
    </row>
    <row r="300" spans="4:104" x14ac:dyDescent="0.25">
      <c r="D300" s="43" t="s">
        <v>616</v>
      </c>
      <c r="E300" s="123" t="e">
        <f>#REF!+#REF!+#REF!+#REF!+#REF!+#REF!+#REF!+#REF!+#REF!+#REF!+#REF!+#REF!+#REF!</f>
        <v>#REF!</v>
      </c>
      <c r="F300" s="123" t="e">
        <f>#REF!+#REF!+#REF!+#REF!+#REF!+#REF!+#REF!+#REF!+#REF!+#REF!+#REF!+#REF!+#REF!</f>
        <v>#REF!</v>
      </c>
      <c r="G300" s="123" t="e">
        <f>#REF!+#REF!+#REF!+#REF!+#REF!+#REF!+#REF!+#REF!+#REF!+#REF!+#REF!+#REF!+#REF!</f>
        <v>#REF!</v>
      </c>
      <c r="H300" s="123" t="e">
        <f>#REF!+#REF!+#REF!+#REF!+#REF!+#REF!+#REF!+#REF!+#REF!+#REF!+#REF!+#REF!+#REF!</f>
        <v>#REF!</v>
      </c>
      <c r="I300" s="123" t="e">
        <f>#REF!+#REF!+#REF!+#REF!+#REF!+#REF!+#REF!+#REF!+#REF!+#REF!+#REF!+#REF!+#REF!</f>
        <v>#REF!</v>
      </c>
      <c r="J300" s="123" t="e">
        <f>#REF!+#REF!+#REF!+#REF!+#REF!+#REF!+#REF!+#REF!+#REF!+#REF!+#REF!+#REF!+#REF!</f>
        <v>#REF!</v>
      </c>
      <c r="K300" s="123" t="e">
        <f>#REF!+#REF!+#REF!+#REF!+#REF!+#REF!+#REF!+#REF!+#REF!+#REF!+#REF!+#REF!+#REF!</f>
        <v>#REF!</v>
      </c>
      <c r="L300" s="123" t="e">
        <f>#REF!+#REF!+#REF!+#REF!+#REF!+#REF!+#REF!+#REF!+#REF!+#REF!+#REF!+#REF!+#REF!</f>
        <v>#REF!</v>
      </c>
      <c r="M300" s="123" t="e">
        <f>#REF!+#REF!+#REF!+#REF!+#REF!+#REF!+#REF!+#REF!+#REF!+#REF!+#REF!+#REF!+#REF!</f>
        <v>#REF!</v>
      </c>
      <c r="N300" s="123" t="e">
        <f>#REF!+#REF!+#REF!+#REF!+#REF!+#REF!+#REF!+#REF!+#REF!+#REF!+#REF!+#REF!+#REF!</f>
        <v>#REF!</v>
      </c>
      <c r="O300" s="123" t="e">
        <f>#REF!+#REF!+#REF!+#REF!+#REF!+#REF!+#REF!+#REF!+#REF!+#REF!+#REF!+#REF!+#REF!</f>
        <v>#REF!</v>
      </c>
      <c r="P300" s="123" t="e">
        <f>#REF!+#REF!+#REF!+#REF!+#REF!+#REF!+#REF!+#REF!+#REF!+#REF!+#REF!+#REF!+#REF!</f>
        <v>#REF!</v>
      </c>
      <c r="Q300" s="123" t="e">
        <f>#REF!+#REF!+#REF!+#REF!+#REF!+#REF!+#REF!+#REF!+#REF!+#REF!+#REF!+#REF!+#REF!</f>
        <v>#REF!</v>
      </c>
      <c r="R300" s="123" t="e">
        <f>#REF!+#REF!+#REF!+#REF!+#REF!+#REF!+#REF!+#REF!+#REF!+#REF!+#REF!+#REF!+#REF!</f>
        <v>#REF!</v>
      </c>
      <c r="S300" s="123" t="e">
        <f>#REF!+#REF!+#REF!+#REF!+#REF!+#REF!+#REF!+#REF!+#REF!+#REF!+#REF!+#REF!+#REF!</f>
        <v>#REF!</v>
      </c>
      <c r="T300" s="123" t="e">
        <f>#REF!+#REF!+#REF!+#REF!+#REF!+#REF!+#REF!+#REF!+#REF!+#REF!+#REF!+#REF!+#REF!</f>
        <v>#REF!</v>
      </c>
      <c r="U300" s="123" t="e">
        <f>#REF!+#REF!+#REF!+#REF!+#REF!+#REF!+#REF!+#REF!+#REF!+#REF!+#REF!+#REF!+#REF!</f>
        <v>#REF!</v>
      </c>
      <c r="V300" s="123" t="e">
        <f>#REF!+#REF!+#REF!+#REF!+#REF!+#REF!+#REF!+#REF!+#REF!+#REF!+#REF!+#REF!+#REF!</f>
        <v>#REF!</v>
      </c>
      <c r="W300" s="123" t="e">
        <f>#REF!+#REF!+#REF!+#REF!+#REF!+#REF!+#REF!+#REF!+#REF!+#REF!+#REF!+#REF!+#REF!</f>
        <v>#REF!</v>
      </c>
      <c r="X300" s="123" t="e">
        <f>#REF!+#REF!+#REF!+#REF!+#REF!+#REF!+#REF!+#REF!+#REF!+#REF!+#REF!+#REF!+#REF!</f>
        <v>#REF!</v>
      </c>
      <c r="Y300" s="123" t="e">
        <f>#REF!+#REF!+#REF!+#REF!+#REF!+#REF!+#REF!+#REF!+#REF!+#REF!+#REF!+#REF!+#REF!</f>
        <v>#REF!</v>
      </c>
      <c r="Z300" s="123" t="e">
        <f>#REF!+#REF!+#REF!+#REF!+#REF!+#REF!+#REF!+#REF!+#REF!+#REF!+#REF!+#REF!+#REF!</f>
        <v>#REF!</v>
      </c>
      <c r="AA300" s="123" t="e">
        <f>#REF!+#REF!+#REF!+#REF!+#REF!+#REF!+#REF!+#REF!+#REF!+#REF!+#REF!+#REF!+#REF!</f>
        <v>#REF!</v>
      </c>
      <c r="AB300" s="123" t="e">
        <f>#REF!+#REF!+#REF!+#REF!+#REF!+#REF!+#REF!+#REF!+#REF!+#REF!+#REF!+#REF!+#REF!</f>
        <v>#REF!</v>
      </c>
      <c r="AC300" s="123" t="e">
        <f>#REF!+#REF!+#REF!+#REF!+#REF!+#REF!+#REF!+#REF!+#REF!+#REF!+#REF!+#REF!+#REF!</f>
        <v>#REF!</v>
      </c>
      <c r="AD300" s="123" t="e">
        <f>#REF!+#REF!+#REF!+#REF!+#REF!+#REF!+#REF!+#REF!+#REF!+#REF!+#REF!+#REF!+#REF!</f>
        <v>#REF!</v>
      </c>
      <c r="AE300" s="123" t="e">
        <f>#REF!+#REF!+#REF!+#REF!+#REF!+#REF!+#REF!+#REF!+#REF!+#REF!+#REF!+#REF!+#REF!</f>
        <v>#REF!</v>
      </c>
      <c r="AF300" s="123" t="e">
        <f>#REF!+#REF!+#REF!+#REF!+#REF!+#REF!+#REF!+#REF!+#REF!+#REF!+#REF!+#REF!+#REF!</f>
        <v>#REF!</v>
      </c>
      <c r="AG300" s="123" t="e">
        <f>#REF!+#REF!+#REF!+#REF!+#REF!+#REF!+#REF!+#REF!+#REF!+#REF!+#REF!+#REF!+#REF!</f>
        <v>#REF!</v>
      </c>
      <c r="AH300" s="123" t="e">
        <f>#REF!+#REF!+#REF!+#REF!+#REF!+#REF!+#REF!+#REF!+#REF!+#REF!+#REF!+#REF!+#REF!</f>
        <v>#REF!</v>
      </c>
      <c r="AI300" s="123" t="e">
        <f>#REF!+#REF!+#REF!+#REF!+#REF!+#REF!+#REF!+#REF!+#REF!+#REF!+#REF!+#REF!+#REF!</f>
        <v>#REF!</v>
      </c>
      <c r="AJ300" s="123" t="e">
        <f>#REF!+#REF!+#REF!+#REF!+#REF!+#REF!+#REF!+#REF!+#REF!+#REF!+#REF!+#REF!+#REF!</f>
        <v>#REF!</v>
      </c>
      <c r="AK300" s="123" t="e">
        <f>#REF!+#REF!+#REF!+#REF!+#REF!+#REF!+#REF!+#REF!+#REF!+#REF!+#REF!+#REF!+#REF!</f>
        <v>#REF!</v>
      </c>
      <c r="AL300" s="123" t="e">
        <f>#REF!+#REF!+#REF!+#REF!+#REF!+#REF!+#REF!+#REF!+#REF!+#REF!+#REF!+#REF!+#REF!</f>
        <v>#REF!</v>
      </c>
      <c r="AM300" s="123" t="e">
        <f>#REF!+#REF!+#REF!+#REF!+#REF!+#REF!+#REF!+#REF!+#REF!+#REF!+#REF!+#REF!+#REF!</f>
        <v>#REF!</v>
      </c>
      <c r="AN300" s="123" t="e">
        <f>#REF!+#REF!+#REF!+#REF!+#REF!+#REF!+#REF!+#REF!+#REF!+#REF!+#REF!+#REF!+#REF!</f>
        <v>#REF!</v>
      </c>
      <c r="AO300" s="123" t="e">
        <f>#REF!+#REF!+#REF!+#REF!+#REF!+#REF!+#REF!+#REF!+#REF!+#REF!+#REF!+#REF!+#REF!</f>
        <v>#REF!</v>
      </c>
      <c r="AP300" s="123" t="e">
        <f>#REF!+#REF!+#REF!+#REF!+#REF!+#REF!+#REF!+#REF!+#REF!+#REF!+#REF!+#REF!+#REF!</f>
        <v>#REF!</v>
      </c>
      <c r="AQ300" s="123" t="e">
        <f>#REF!+#REF!+#REF!+#REF!+#REF!+#REF!+#REF!+#REF!+#REF!+#REF!+#REF!+#REF!+#REF!</f>
        <v>#REF!</v>
      </c>
      <c r="AR300" s="123" t="e">
        <f>#REF!+#REF!+#REF!+#REF!+#REF!+#REF!+#REF!+#REF!+#REF!+#REF!+#REF!+#REF!+#REF!</f>
        <v>#REF!</v>
      </c>
    </row>
    <row r="301" spans="4:104" x14ac:dyDescent="0.25">
      <c r="D301" s="43" t="s">
        <v>617</v>
      </c>
      <c r="E301" s="123" t="e">
        <f>#REF!+#REF!+#REF!+#REF!+#REF!+#REF!+#REF!+#REF!+#REF!+#REF!+#REF!+#REF!+#REF!+#REF!</f>
        <v>#REF!</v>
      </c>
      <c r="F301" s="123" t="e">
        <f>#REF!+#REF!+#REF!+#REF!+#REF!+#REF!+#REF!+#REF!+#REF!+#REF!+#REF!+#REF!+#REF!+#REF!</f>
        <v>#REF!</v>
      </c>
      <c r="G301" s="123" t="e">
        <f>#REF!+#REF!+#REF!+#REF!+#REF!+#REF!+#REF!+#REF!+#REF!+#REF!+#REF!+#REF!+#REF!+#REF!</f>
        <v>#REF!</v>
      </c>
      <c r="H301" s="123" t="e">
        <f>#REF!+#REF!+#REF!+#REF!+#REF!+#REF!+#REF!+#REF!+#REF!+#REF!+#REF!+#REF!+#REF!+#REF!</f>
        <v>#REF!</v>
      </c>
      <c r="I301" s="123" t="e">
        <f>#REF!+#REF!+#REF!+#REF!+#REF!+#REF!+#REF!+#REF!+#REF!+#REF!+#REF!+#REF!+#REF!+#REF!</f>
        <v>#REF!</v>
      </c>
      <c r="J301" s="123" t="e">
        <f>#REF!+#REF!+#REF!+#REF!+#REF!+#REF!+#REF!+#REF!+#REF!+#REF!+#REF!+#REF!+#REF!+#REF!</f>
        <v>#REF!</v>
      </c>
      <c r="K301" s="123" t="e">
        <f>#REF!+#REF!+#REF!+#REF!+#REF!+#REF!+#REF!+#REF!+#REF!+#REF!+#REF!+#REF!+#REF!+#REF!</f>
        <v>#REF!</v>
      </c>
      <c r="L301" s="123" t="e">
        <f>#REF!+#REF!+#REF!+#REF!+#REF!+#REF!+#REF!+#REF!+#REF!+#REF!+#REF!+#REF!+#REF!+#REF!</f>
        <v>#REF!</v>
      </c>
      <c r="M301" s="123" t="e">
        <f>#REF!+#REF!+#REF!+#REF!+#REF!+#REF!+#REF!+#REF!+#REF!+#REF!+#REF!+#REF!+#REF!+#REF!</f>
        <v>#REF!</v>
      </c>
      <c r="N301" s="123" t="e">
        <f>#REF!+#REF!+#REF!+#REF!+#REF!+#REF!+#REF!+#REF!+#REF!+#REF!+#REF!+#REF!+#REF!+#REF!</f>
        <v>#REF!</v>
      </c>
      <c r="O301" s="123" t="e">
        <f>#REF!+#REF!+#REF!+#REF!+#REF!+#REF!+#REF!+#REF!+#REF!+#REF!+#REF!+#REF!+#REF!+#REF!</f>
        <v>#REF!</v>
      </c>
      <c r="P301" s="123" t="e">
        <f>#REF!+#REF!+#REF!+#REF!+#REF!+#REF!+#REF!+#REF!+#REF!+#REF!+#REF!+#REF!+#REF!+#REF!</f>
        <v>#REF!</v>
      </c>
      <c r="Q301" s="123" t="e">
        <f>#REF!+#REF!+#REF!+#REF!+#REF!+#REF!+#REF!+#REF!+#REF!+#REF!+#REF!+#REF!+#REF!+#REF!</f>
        <v>#REF!</v>
      </c>
      <c r="R301" s="123" t="e">
        <f>#REF!+#REF!+#REF!+#REF!+#REF!+#REF!+#REF!+#REF!+#REF!+#REF!+#REF!+#REF!+#REF!+#REF!</f>
        <v>#REF!</v>
      </c>
      <c r="S301" s="123" t="e">
        <f>#REF!+#REF!+#REF!+#REF!+#REF!+#REF!+#REF!+#REF!+#REF!+#REF!+#REF!+#REF!+#REF!+#REF!</f>
        <v>#REF!</v>
      </c>
      <c r="T301" s="123" t="e">
        <f>#REF!+#REF!+#REF!+#REF!+#REF!+#REF!+#REF!+#REF!+#REF!+#REF!+#REF!+#REF!+#REF!+#REF!</f>
        <v>#REF!</v>
      </c>
      <c r="U301" s="123" t="e">
        <f>#REF!+#REF!+#REF!+#REF!+#REF!+#REF!+#REF!+#REF!+#REF!+#REF!+#REF!+#REF!+#REF!+#REF!</f>
        <v>#REF!</v>
      </c>
      <c r="V301" s="123" t="e">
        <f>#REF!+#REF!+#REF!+#REF!+#REF!+#REF!+#REF!+#REF!+#REF!+#REF!+#REF!+#REF!+#REF!+#REF!</f>
        <v>#REF!</v>
      </c>
      <c r="W301" s="123" t="e">
        <f>#REF!+#REF!+#REF!+#REF!+#REF!+#REF!+#REF!+#REF!+#REF!+#REF!+#REF!+#REF!+#REF!+#REF!</f>
        <v>#REF!</v>
      </c>
      <c r="X301" s="123" t="e">
        <f>#REF!+#REF!+#REF!+#REF!+#REF!+#REF!+#REF!+#REF!+#REF!+#REF!+#REF!+#REF!+#REF!+#REF!</f>
        <v>#REF!</v>
      </c>
      <c r="Y301" s="123" t="e">
        <f>#REF!+#REF!+#REF!+#REF!+#REF!+#REF!+#REF!+#REF!+#REF!+#REF!+#REF!+#REF!+#REF!+#REF!</f>
        <v>#REF!</v>
      </c>
      <c r="Z301" s="123" t="e">
        <f>#REF!+#REF!+#REF!+#REF!+#REF!+#REF!+#REF!+#REF!+#REF!+#REF!+#REF!+#REF!+#REF!+#REF!</f>
        <v>#REF!</v>
      </c>
      <c r="AA301" s="123" t="e">
        <f>#REF!+#REF!+#REF!+#REF!+#REF!+#REF!+#REF!+#REF!+#REF!+#REF!+#REF!+#REF!+#REF!+#REF!</f>
        <v>#REF!</v>
      </c>
      <c r="AB301" s="123" t="e">
        <f>#REF!+#REF!+#REF!+#REF!+#REF!+#REF!+#REF!+#REF!+#REF!+#REF!+#REF!+#REF!+#REF!+#REF!</f>
        <v>#REF!</v>
      </c>
      <c r="AC301" s="123" t="e">
        <f>#REF!+#REF!+#REF!+#REF!+#REF!+#REF!+#REF!+#REF!+#REF!+#REF!+#REF!+#REF!+#REF!+#REF!</f>
        <v>#REF!</v>
      </c>
      <c r="AD301" s="123" t="e">
        <f>#REF!+#REF!+#REF!+#REF!+#REF!+#REF!+#REF!+#REF!+#REF!+#REF!+#REF!+#REF!+#REF!+#REF!</f>
        <v>#REF!</v>
      </c>
      <c r="AE301" s="123" t="e">
        <f>#REF!+#REF!+#REF!+#REF!+#REF!+#REF!+#REF!+#REF!+#REF!+#REF!+#REF!+#REF!+#REF!+#REF!</f>
        <v>#REF!</v>
      </c>
      <c r="AF301" s="123" t="e">
        <f>#REF!+#REF!+#REF!+#REF!+#REF!+#REF!+#REF!+#REF!+#REF!+#REF!+#REF!+#REF!+#REF!+#REF!</f>
        <v>#REF!</v>
      </c>
      <c r="AG301" s="123" t="e">
        <f>#REF!+#REF!+#REF!+#REF!+#REF!+#REF!+#REF!+#REF!+#REF!+#REF!+#REF!+#REF!+#REF!+#REF!</f>
        <v>#REF!</v>
      </c>
      <c r="AH301" s="123" t="e">
        <f>#REF!+#REF!+#REF!+#REF!+#REF!+#REF!+#REF!+#REF!+#REF!+#REF!+#REF!+#REF!+#REF!+#REF!</f>
        <v>#REF!</v>
      </c>
      <c r="AI301" s="123" t="e">
        <f>#REF!+#REF!+#REF!+#REF!+#REF!+#REF!+#REF!+#REF!+#REF!+#REF!+#REF!+#REF!+#REF!+#REF!</f>
        <v>#REF!</v>
      </c>
      <c r="AJ301" s="123" t="e">
        <f>#REF!+#REF!+#REF!+#REF!+#REF!+#REF!+#REF!+#REF!+#REF!+#REF!+#REF!+#REF!+#REF!+#REF!</f>
        <v>#REF!</v>
      </c>
      <c r="AK301" s="123" t="e">
        <f>#REF!+#REF!+#REF!+#REF!+#REF!+#REF!+#REF!+#REF!+#REF!+#REF!+#REF!+#REF!+#REF!+#REF!</f>
        <v>#REF!</v>
      </c>
      <c r="AL301" s="123" t="e">
        <f>#REF!+#REF!+#REF!+#REF!+#REF!+#REF!+#REF!+#REF!+#REF!+#REF!+#REF!+#REF!+#REF!+#REF!</f>
        <v>#REF!</v>
      </c>
      <c r="AM301" s="123" t="e">
        <f>#REF!+#REF!+#REF!+#REF!+#REF!+#REF!+#REF!+#REF!+#REF!+#REF!+#REF!+#REF!+#REF!+#REF!</f>
        <v>#REF!</v>
      </c>
      <c r="AN301" s="123" t="e">
        <f>#REF!+#REF!+#REF!+#REF!+#REF!+#REF!+#REF!+#REF!+#REF!+#REF!+#REF!+#REF!+#REF!+#REF!</f>
        <v>#REF!</v>
      </c>
      <c r="AO301" s="123" t="e">
        <f>#REF!+#REF!+#REF!+#REF!+#REF!+#REF!+#REF!+#REF!+#REF!+#REF!+#REF!+#REF!+#REF!+#REF!</f>
        <v>#REF!</v>
      </c>
      <c r="AP301" s="123" t="e">
        <f>#REF!+#REF!+#REF!+#REF!+#REF!+#REF!+#REF!+#REF!+#REF!+#REF!+#REF!+#REF!+#REF!+#REF!</f>
        <v>#REF!</v>
      </c>
      <c r="AQ301" s="123" t="e">
        <f>#REF!+#REF!+#REF!+#REF!+#REF!+#REF!+#REF!+#REF!+#REF!+#REF!+#REF!+#REF!+#REF!+#REF!</f>
        <v>#REF!</v>
      </c>
      <c r="AR301" s="123" t="e">
        <f>#REF!+#REF!+#REF!+#REF!+#REF!+#REF!+#REF!+#REF!+#REF!+#REF!+#REF!+#REF!+#REF!+#REF!</f>
        <v>#REF!</v>
      </c>
    </row>
    <row r="304" spans="4:104" ht="13" thickBot="1" x14ac:dyDescent="0.3"/>
    <row r="305" spans="4:104" ht="15" thickBot="1" x14ac:dyDescent="0.4">
      <c r="E305" s="412" t="s">
        <v>461</v>
      </c>
      <c r="F305" s="134" t="s">
        <v>465</v>
      </c>
      <c r="G305" s="134" t="s">
        <v>462</v>
      </c>
      <c r="H305" s="134" t="s">
        <v>463</v>
      </c>
      <c r="I305" s="134" t="s">
        <v>206</v>
      </c>
      <c r="J305" s="134" t="s">
        <v>464</v>
      </c>
      <c r="K305" s="134" t="s">
        <v>442</v>
      </c>
      <c r="L305" s="141">
        <v>1</v>
      </c>
      <c r="M305" s="43">
        <v>2</v>
      </c>
      <c r="N305" s="43">
        <v>3</v>
      </c>
      <c r="O305" s="43">
        <f>N305+0.0000001</f>
        <v>3.0000000999999998</v>
      </c>
      <c r="P305" s="43">
        <v>4</v>
      </c>
      <c r="Q305" s="43">
        <v>5</v>
      </c>
      <c r="R305" s="43">
        <f>Q305+0.0000001</f>
        <v>5.0000001000000003</v>
      </c>
      <c r="S305" s="43">
        <v>6</v>
      </c>
      <c r="T305" s="43">
        <v>7</v>
      </c>
      <c r="U305" s="43">
        <v>8</v>
      </c>
      <c r="V305" s="43">
        <f>U305+0.0000001</f>
        <v>8.0000000999999994</v>
      </c>
      <c r="W305" s="43">
        <v>9</v>
      </c>
      <c r="X305" s="43">
        <v>10</v>
      </c>
      <c r="Y305" s="43">
        <v>11</v>
      </c>
      <c r="Z305" s="43">
        <v>12</v>
      </c>
      <c r="AA305" s="43">
        <v>13</v>
      </c>
      <c r="AB305" s="43">
        <v>14</v>
      </c>
      <c r="AC305" s="43">
        <v>15</v>
      </c>
      <c r="AD305" s="43">
        <v>16</v>
      </c>
      <c r="AE305" s="43">
        <v>17</v>
      </c>
      <c r="AF305" s="43">
        <v>18</v>
      </c>
      <c r="AG305" s="43">
        <v>19</v>
      </c>
      <c r="AH305" s="43">
        <v>20</v>
      </c>
      <c r="AI305" s="43">
        <v>21</v>
      </c>
      <c r="AJ305" s="43">
        <v>22</v>
      </c>
      <c r="AK305" s="43">
        <v>23</v>
      </c>
      <c r="AL305" s="43">
        <v>24</v>
      </c>
      <c r="AM305" s="43">
        <v>25</v>
      </c>
      <c r="AN305" s="43">
        <v>26</v>
      </c>
      <c r="AO305" s="43">
        <v>27</v>
      </c>
      <c r="AP305" s="43">
        <v>28</v>
      </c>
      <c r="AQ305" s="43">
        <v>29</v>
      </c>
      <c r="AR305" s="46">
        <v>30</v>
      </c>
      <c r="AS305" s="287">
        <v>31</v>
      </c>
      <c r="AT305" s="287">
        <v>32</v>
      </c>
      <c r="AU305" s="287">
        <v>33</v>
      </c>
      <c r="AV305" s="287">
        <v>34</v>
      </c>
      <c r="AW305" s="287">
        <v>35</v>
      </c>
      <c r="AX305" s="287">
        <v>36</v>
      </c>
      <c r="AY305" s="287">
        <v>37</v>
      </c>
      <c r="AZ305" s="287">
        <v>38</v>
      </c>
      <c r="BA305" s="287">
        <v>39</v>
      </c>
      <c r="BB305" s="287">
        <v>40</v>
      </c>
      <c r="BC305" s="287">
        <v>41</v>
      </c>
      <c r="BD305" s="287">
        <v>42</v>
      </c>
      <c r="BE305" s="287">
        <v>43</v>
      </c>
      <c r="BF305" s="287">
        <v>44</v>
      </c>
      <c r="BG305" s="287">
        <v>45</v>
      </c>
      <c r="BH305" s="287">
        <v>46</v>
      </c>
      <c r="BI305" s="287">
        <v>47</v>
      </c>
      <c r="BJ305" s="287">
        <v>48</v>
      </c>
      <c r="BK305" s="287">
        <v>49</v>
      </c>
      <c r="BL305" s="287">
        <v>50</v>
      </c>
      <c r="BM305" s="287">
        <v>51</v>
      </c>
      <c r="BN305" s="287">
        <v>52</v>
      </c>
      <c r="BO305" s="287">
        <v>53</v>
      </c>
      <c r="BP305" s="287">
        <v>54</v>
      </c>
      <c r="BQ305" s="287">
        <v>55</v>
      </c>
      <c r="BR305" s="287">
        <v>56</v>
      </c>
      <c r="BS305" s="287">
        <v>57</v>
      </c>
      <c r="BT305" s="287">
        <v>58</v>
      </c>
      <c r="BU305" s="287">
        <v>59</v>
      </c>
      <c r="BV305" s="287">
        <v>60</v>
      </c>
      <c r="BW305" s="287">
        <v>61</v>
      </c>
      <c r="BX305" s="287">
        <v>62</v>
      </c>
      <c r="BY305" s="287">
        <v>63</v>
      </c>
      <c r="BZ305" s="287">
        <v>64</v>
      </c>
      <c r="CA305" s="287">
        <v>65</v>
      </c>
      <c r="CB305" s="287">
        <v>66</v>
      </c>
      <c r="CC305" s="287">
        <v>67</v>
      </c>
      <c r="CD305" s="287">
        <v>68</v>
      </c>
      <c r="CE305" s="287">
        <v>69</v>
      </c>
      <c r="CF305" s="287">
        <v>70</v>
      </c>
      <c r="CG305" s="287">
        <v>71</v>
      </c>
      <c r="CH305" s="287">
        <v>72</v>
      </c>
      <c r="CI305" s="287">
        <v>73</v>
      </c>
      <c r="CJ305" s="287">
        <v>74</v>
      </c>
      <c r="CK305" s="287">
        <v>75</v>
      </c>
      <c r="CL305" s="287">
        <v>76</v>
      </c>
      <c r="CM305" s="287">
        <v>77</v>
      </c>
      <c r="CN305" s="287">
        <v>78</v>
      </c>
      <c r="CO305" s="287">
        <v>79</v>
      </c>
      <c r="CP305" s="287">
        <v>80</v>
      </c>
      <c r="CQ305" s="287">
        <v>81</v>
      </c>
      <c r="CR305" s="287">
        <v>82</v>
      </c>
      <c r="CS305" s="287">
        <v>83</v>
      </c>
      <c r="CT305" s="287">
        <v>84</v>
      </c>
      <c r="CU305" s="287">
        <v>85</v>
      </c>
      <c r="CV305" s="287">
        <v>86</v>
      </c>
      <c r="CW305" s="287">
        <v>87</v>
      </c>
      <c r="CX305" s="287">
        <v>88</v>
      </c>
      <c r="CY305" s="287">
        <v>89</v>
      </c>
      <c r="CZ305" s="287">
        <v>90</v>
      </c>
    </row>
    <row r="306" spans="4:104" x14ac:dyDescent="0.25">
      <c r="D306" s="43" t="s">
        <v>544</v>
      </c>
      <c r="E306" s="121">
        <f>E15+E35+E36+E37+E29</f>
        <v>2002.6563680555555</v>
      </c>
      <c r="F306" s="121">
        <f t="shared" ref="F306:BQ306" si="150">F15+F35+F36+F37+F29</f>
        <v>2002.6563680555555</v>
      </c>
      <c r="G306" s="121">
        <f t="shared" si="150"/>
        <v>2.6563680555555558</v>
      </c>
      <c r="H306" s="121">
        <f t="shared" si="150"/>
        <v>2.6563680555555558</v>
      </c>
      <c r="I306" s="121">
        <f t="shared" si="150"/>
        <v>2.6563680555555558</v>
      </c>
      <c r="J306" s="121">
        <f t="shared" si="150"/>
        <v>2.6563680555555558</v>
      </c>
      <c r="K306" s="121">
        <f t="shared" si="150"/>
        <v>2.6563680555555558</v>
      </c>
      <c r="L306" s="121">
        <f t="shared" si="150"/>
        <v>2.6563680555555558</v>
      </c>
      <c r="M306" s="121">
        <f t="shared" si="150"/>
        <v>2.6563680555555558</v>
      </c>
      <c r="N306" s="121">
        <f t="shared" si="150"/>
        <v>2.6563680555555558</v>
      </c>
      <c r="O306" s="121">
        <f t="shared" si="150"/>
        <v>2.6563680555555558</v>
      </c>
      <c r="P306" s="121">
        <f t="shared" si="150"/>
        <v>2.6563680555555558</v>
      </c>
      <c r="Q306" s="121">
        <f t="shared" si="150"/>
        <v>2.6563680555555558</v>
      </c>
      <c r="R306" s="121">
        <f t="shared" si="150"/>
        <v>2.6563680555555558</v>
      </c>
      <c r="S306" s="121">
        <f t="shared" si="150"/>
        <v>2.6563680555555558</v>
      </c>
      <c r="T306" s="121">
        <f t="shared" si="150"/>
        <v>2.6563680555555558</v>
      </c>
      <c r="U306" s="121">
        <f t="shared" si="150"/>
        <v>2.6563680555555558</v>
      </c>
      <c r="V306" s="121">
        <f t="shared" si="150"/>
        <v>2.6563680555555558</v>
      </c>
      <c r="W306" s="121">
        <f t="shared" si="150"/>
        <v>2.6563680555555558</v>
      </c>
      <c r="X306" s="121">
        <f t="shared" si="150"/>
        <v>2.6563680555555558</v>
      </c>
      <c r="Y306" s="121">
        <f t="shared" si="150"/>
        <v>2.6563680555555558</v>
      </c>
      <c r="Z306" s="121">
        <f t="shared" si="150"/>
        <v>2.6563680555555558</v>
      </c>
      <c r="AA306" s="121">
        <f t="shared" si="150"/>
        <v>2.6563680555555558</v>
      </c>
      <c r="AB306" s="121">
        <f t="shared" si="150"/>
        <v>2.6563680555555558</v>
      </c>
      <c r="AC306" s="121">
        <f t="shared" si="150"/>
        <v>2.6563680555555558</v>
      </c>
      <c r="AD306" s="121">
        <f t="shared" si="150"/>
        <v>2.6563680555555558</v>
      </c>
      <c r="AE306" s="121">
        <f t="shared" si="150"/>
        <v>2.6563680555555558</v>
      </c>
      <c r="AF306" s="121">
        <f t="shared" si="150"/>
        <v>2.6563680555555558</v>
      </c>
      <c r="AG306" s="121">
        <f t="shared" si="150"/>
        <v>2.6563680555555558</v>
      </c>
      <c r="AH306" s="121">
        <f t="shared" si="150"/>
        <v>2.6563680555555558</v>
      </c>
      <c r="AI306" s="121">
        <f t="shared" si="150"/>
        <v>2.6563680555555558</v>
      </c>
      <c r="AJ306" s="121">
        <f t="shared" si="150"/>
        <v>2.6563680555555558</v>
      </c>
      <c r="AK306" s="121">
        <f t="shared" si="150"/>
        <v>2.6563680555555558</v>
      </c>
      <c r="AL306" s="121">
        <f t="shared" si="150"/>
        <v>2.6563680555555558</v>
      </c>
      <c r="AM306" s="121">
        <f t="shared" si="150"/>
        <v>2.6563680555555558</v>
      </c>
      <c r="AN306" s="121">
        <f t="shared" si="150"/>
        <v>2.6563680555555558</v>
      </c>
      <c r="AO306" s="121">
        <f t="shared" si="150"/>
        <v>2.6563680555555558</v>
      </c>
      <c r="AP306" s="121">
        <f t="shared" si="150"/>
        <v>2.6563680555555558</v>
      </c>
      <c r="AQ306" s="121">
        <f t="shared" si="150"/>
        <v>2.6563680555555558</v>
      </c>
      <c r="AR306" s="121">
        <f t="shared" si="150"/>
        <v>2.6563680555555558</v>
      </c>
      <c r="AS306" s="121">
        <f t="shared" si="150"/>
        <v>2.6563680555555558</v>
      </c>
      <c r="AT306" s="121">
        <f t="shared" si="150"/>
        <v>2.6563680555555558</v>
      </c>
      <c r="AU306" s="121">
        <f t="shared" si="150"/>
        <v>2.6563680555555558</v>
      </c>
      <c r="AV306" s="121">
        <f t="shared" si="150"/>
        <v>2.6563680555555558</v>
      </c>
      <c r="AW306" s="121">
        <f t="shared" si="150"/>
        <v>2.6563680555555558</v>
      </c>
      <c r="AX306" s="121">
        <f t="shared" si="150"/>
        <v>2.6563680555555558</v>
      </c>
      <c r="AY306" s="121">
        <f t="shared" si="150"/>
        <v>2.6563680555555558</v>
      </c>
      <c r="AZ306" s="121">
        <f t="shared" si="150"/>
        <v>2.6563680555555558</v>
      </c>
      <c r="BA306" s="121">
        <f t="shared" si="150"/>
        <v>2.6563680555555558</v>
      </c>
      <c r="BB306" s="121">
        <f t="shared" si="150"/>
        <v>2.6563680555555558</v>
      </c>
      <c r="BC306" s="121">
        <f t="shared" si="150"/>
        <v>2.6563680555555558</v>
      </c>
      <c r="BD306" s="121">
        <f t="shared" si="150"/>
        <v>2.6563680555555558</v>
      </c>
      <c r="BE306" s="121">
        <f t="shared" si="150"/>
        <v>2.6563680555555558</v>
      </c>
      <c r="BF306" s="121">
        <f t="shared" si="150"/>
        <v>2.6563680555555558</v>
      </c>
      <c r="BG306" s="121">
        <f t="shared" si="150"/>
        <v>2.6563680555555558</v>
      </c>
      <c r="BH306" s="121">
        <f t="shared" si="150"/>
        <v>2.6563680555555558</v>
      </c>
      <c r="BI306" s="121">
        <f t="shared" si="150"/>
        <v>2.6563680555555558</v>
      </c>
      <c r="BJ306" s="121">
        <f t="shared" si="150"/>
        <v>2.6563680555555558</v>
      </c>
      <c r="BK306" s="121">
        <f t="shared" si="150"/>
        <v>2.6563680555555558</v>
      </c>
      <c r="BL306" s="121">
        <f t="shared" si="150"/>
        <v>2.6563680555555558</v>
      </c>
      <c r="BM306" s="121">
        <f t="shared" si="150"/>
        <v>2.6563680555555558</v>
      </c>
      <c r="BN306" s="121">
        <f t="shared" si="150"/>
        <v>2.6563680555555558</v>
      </c>
      <c r="BO306" s="121">
        <f t="shared" si="150"/>
        <v>2.6563680555555558</v>
      </c>
      <c r="BP306" s="121">
        <f t="shared" si="150"/>
        <v>2.6563680555555558</v>
      </c>
      <c r="BQ306" s="121">
        <f t="shared" si="150"/>
        <v>2.6563680555555558</v>
      </c>
      <c r="BR306" s="121">
        <f t="shared" ref="BR306:CZ306" si="151">BR15+BR35+BR36+BR37+BR29</f>
        <v>2.6563680555555558</v>
      </c>
      <c r="BS306" s="121">
        <f t="shared" si="151"/>
        <v>2.6563680555555558</v>
      </c>
      <c r="BT306" s="121">
        <f t="shared" si="151"/>
        <v>2.6563680555555558</v>
      </c>
      <c r="BU306" s="121">
        <f t="shared" si="151"/>
        <v>2.6563680555555558</v>
      </c>
      <c r="BV306" s="121">
        <f t="shared" si="151"/>
        <v>2.6563680555555558</v>
      </c>
      <c r="BW306" s="121">
        <f t="shared" si="151"/>
        <v>2.6563680555555558</v>
      </c>
      <c r="BX306" s="121">
        <f t="shared" si="151"/>
        <v>2.6563680555555558</v>
      </c>
      <c r="BY306" s="121">
        <f t="shared" si="151"/>
        <v>2.6563680555555558</v>
      </c>
      <c r="BZ306" s="121">
        <f t="shared" si="151"/>
        <v>2.6563680555555558</v>
      </c>
      <c r="CA306" s="121">
        <f t="shared" si="151"/>
        <v>2.6563680555555558</v>
      </c>
      <c r="CB306" s="121">
        <f t="shared" si="151"/>
        <v>2.6563680555555558</v>
      </c>
      <c r="CC306" s="121">
        <f t="shared" si="151"/>
        <v>2.6563680555555558</v>
      </c>
      <c r="CD306" s="121">
        <f t="shared" si="151"/>
        <v>2.6563680555555558</v>
      </c>
      <c r="CE306" s="121">
        <f t="shared" si="151"/>
        <v>2.6563680555555558</v>
      </c>
      <c r="CF306" s="121">
        <f t="shared" si="151"/>
        <v>2.6563680555555558</v>
      </c>
      <c r="CG306" s="121">
        <f t="shared" si="151"/>
        <v>2.6563680555555558</v>
      </c>
      <c r="CH306" s="121">
        <f t="shared" si="151"/>
        <v>2.6563680555555558</v>
      </c>
      <c r="CI306" s="121">
        <f t="shared" si="151"/>
        <v>2.6563680555555558</v>
      </c>
      <c r="CJ306" s="121">
        <f t="shared" si="151"/>
        <v>2.6563680555555558</v>
      </c>
      <c r="CK306" s="121">
        <f t="shared" si="151"/>
        <v>2.6563680555555558</v>
      </c>
      <c r="CL306" s="121">
        <f t="shared" si="151"/>
        <v>2.6563680555555558</v>
      </c>
      <c r="CM306" s="121">
        <f t="shared" si="151"/>
        <v>2.6563680555555558</v>
      </c>
      <c r="CN306" s="121">
        <f t="shared" si="151"/>
        <v>2.6563680555555558</v>
      </c>
      <c r="CO306" s="121">
        <f t="shared" si="151"/>
        <v>2.6563680555555558</v>
      </c>
      <c r="CP306" s="121">
        <f t="shared" si="151"/>
        <v>2.6563680555555558</v>
      </c>
      <c r="CQ306" s="121">
        <f t="shared" si="151"/>
        <v>2.6563680555555558</v>
      </c>
      <c r="CR306" s="121">
        <f t="shared" si="151"/>
        <v>2.6563680555555558</v>
      </c>
      <c r="CS306" s="121">
        <f t="shared" si="151"/>
        <v>2.6563680555555558</v>
      </c>
      <c r="CT306" s="121">
        <f t="shared" si="151"/>
        <v>2.6563680555555558</v>
      </c>
      <c r="CU306" s="121">
        <f t="shared" si="151"/>
        <v>2.6563680555555558</v>
      </c>
      <c r="CV306" s="121">
        <f t="shared" si="151"/>
        <v>2.6563680555555558</v>
      </c>
      <c r="CW306" s="121">
        <f t="shared" si="151"/>
        <v>2.6563680555555558</v>
      </c>
      <c r="CX306" s="121">
        <f t="shared" si="151"/>
        <v>2.6563680555555558</v>
      </c>
      <c r="CY306" s="121">
        <f t="shared" si="151"/>
        <v>2.6563680555555558</v>
      </c>
      <c r="CZ306" s="121">
        <f t="shared" si="151"/>
        <v>2.6563680555555558</v>
      </c>
    </row>
    <row r="340" spans="4:16" x14ac:dyDescent="0.25">
      <c r="D340" s="43" t="s">
        <v>548</v>
      </c>
      <c r="P340" s="43" t="s">
        <v>549</v>
      </c>
    </row>
    <row r="341" spans="4:16" x14ac:dyDescent="0.25">
      <c r="D341" s="43" t="s">
        <v>545</v>
      </c>
      <c r="E341" s="121" t="s">
        <v>546</v>
      </c>
      <c r="P341" s="43" t="s">
        <v>550</v>
      </c>
    </row>
    <row r="342" spans="4:16" x14ac:dyDescent="0.25">
      <c r="D342" s="43" t="s">
        <v>558</v>
      </c>
    </row>
    <row r="345" spans="4:16" x14ac:dyDescent="0.25">
      <c r="D345" s="43" t="s">
        <v>209</v>
      </c>
      <c r="E345" s="121" t="s">
        <v>556</v>
      </c>
    </row>
    <row r="346" spans="4:16" x14ac:dyDescent="0.25">
      <c r="D346" s="43" t="s">
        <v>547</v>
      </c>
      <c r="E346" s="121" t="s">
        <v>556</v>
      </c>
    </row>
    <row r="347" spans="4:16" x14ac:dyDescent="0.25">
      <c r="D347" s="43" t="s">
        <v>557</v>
      </c>
      <c r="E347" s="121" t="s">
        <v>556</v>
      </c>
    </row>
    <row r="348" spans="4:16" ht="13" thickBot="1" x14ac:dyDescent="0.3"/>
    <row r="349" spans="4:16" ht="15" thickBot="1" x14ac:dyDescent="0.3">
      <c r="E349" s="529" t="s">
        <v>559</v>
      </c>
      <c r="F349" s="530" t="s">
        <v>560</v>
      </c>
      <c r="G349" s="530" t="s">
        <v>561</v>
      </c>
      <c r="H349" s="530" t="s">
        <v>562</v>
      </c>
      <c r="I349" s="43" t="s">
        <v>574</v>
      </c>
    </row>
    <row r="350" spans="4:16" ht="44" thickBot="1" x14ac:dyDescent="0.3">
      <c r="E350" s="531" t="s">
        <v>563</v>
      </c>
      <c r="F350" s="532" t="s">
        <v>418</v>
      </c>
      <c r="G350" s="532" t="s">
        <v>564</v>
      </c>
      <c r="H350" s="532" t="s">
        <v>565</v>
      </c>
      <c r="I350" s="533">
        <v>400</v>
      </c>
    </row>
    <row r="351" spans="4:16" ht="29.5" thickBot="1" x14ac:dyDescent="0.3">
      <c r="E351" s="531" t="s">
        <v>277</v>
      </c>
      <c r="F351" s="532" t="s">
        <v>566</v>
      </c>
      <c r="G351" s="532" t="s">
        <v>567</v>
      </c>
      <c r="H351" s="532"/>
      <c r="I351" s="533">
        <v>43</v>
      </c>
    </row>
    <row r="352" spans="4:16" ht="29.5" thickBot="1" x14ac:dyDescent="0.3">
      <c r="E352" s="531" t="s">
        <v>211</v>
      </c>
      <c r="F352" s="532" t="s">
        <v>566</v>
      </c>
      <c r="G352" s="532" t="s">
        <v>568</v>
      </c>
      <c r="H352" s="532"/>
      <c r="I352" s="533">
        <v>0.6</v>
      </c>
    </row>
    <row r="353" spans="5:13" ht="29.5" thickBot="1" x14ac:dyDescent="0.3">
      <c r="E353" s="531" t="s">
        <v>42</v>
      </c>
      <c r="F353" s="532" t="s">
        <v>566</v>
      </c>
      <c r="G353" s="532" t="s">
        <v>569</v>
      </c>
      <c r="H353" s="532"/>
      <c r="I353" s="533">
        <v>3</v>
      </c>
      <c r="J353" s="43" t="s">
        <v>577</v>
      </c>
    </row>
    <row r="354" spans="5:13" ht="29.5" thickBot="1" x14ac:dyDescent="0.3">
      <c r="E354" s="531" t="s">
        <v>405</v>
      </c>
      <c r="F354" s="532" t="s">
        <v>566</v>
      </c>
      <c r="G354" s="532" t="s">
        <v>570</v>
      </c>
      <c r="H354" s="532"/>
      <c r="I354" s="533">
        <v>2</v>
      </c>
    </row>
    <row r="355" spans="5:13" ht="58.5" thickBot="1" x14ac:dyDescent="0.3">
      <c r="E355" s="531" t="s">
        <v>73</v>
      </c>
      <c r="F355" s="532" t="s">
        <v>571</v>
      </c>
      <c r="G355" s="532" t="s">
        <v>572</v>
      </c>
      <c r="H355" s="532" t="s">
        <v>573</v>
      </c>
      <c r="I355" s="533">
        <v>600</v>
      </c>
    </row>
    <row r="356" spans="5:13" ht="44" thickBot="1" x14ac:dyDescent="0.3">
      <c r="E356" s="531" t="s">
        <v>73</v>
      </c>
      <c r="F356" s="532" t="s">
        <v>421</v>
      </c>
      <c r="G356" s="532" t="s">
        <v>575</v>
      </c>
      <c r="H356" s="532"/>
      <c r="I356" s="43" t="s">
        <v>576</v>
      </c>
    </row>
    <row r="357" spans="5:13" ht="15" thickBot="1" x14ac:dyDescent="0.3">
      <c r="E357" s="531"/>
      <c r="F357" s="532"/>
      <c r="G357" s="532"/>
      <c r="H357" s="532"/>
    </row>
    <row r="367" spans="5:13" ht="13" thickBot="1" x14ac:dyDescent="0.3"/>
    <row r="368" spans="5:13" ht="14.5" x14ac:dyDescent="0.25">
      <c r="H368" s="1092" t="s">
        <v>628</v>
      </c>
      <c r="I368" s="1093"/>
      <c r="J368" s="639" t="s">
        <v>442</v>
      </c>
      <c r="K368" s="639" t="s">
        <v>629</v>
      </c>
      <c r="L368" s="639" t="s">
        <v>630</v>
      </c>
      <c r="M368" s="640" t="s">
        <v>631</v>
      </c>
    </row>
    <row r="369" spans="8:13" ht="14.5" x14ac:dyDescent="0.25">
      <c r="H369" s="1094" t="s">
        <v>543</v>
      </c>
      <c r="I369" s="641" t="s">
        <v>539</v>
      </c>
      <c r="J369" s="642">
        <v>28</v>
      </c>
      <c r="K369" s="642">
        <v>24.5</v>
      </c>
      <c r="L369" s="642">
        <v>19.8</v>
      </c>
      <c r="M369" s="643">
        <v>5.3</v>
      </c>
    </row>
    <row r="370" spans="8:13" ht="15" thickBot="1" x14ac:dyDescent="0.3">
      <c r="H370" s="1095"/>
      <c r="I370" s="644" t="s">
        <v>540</v>
      </c>
      <c r="J370" s="645">
        <v>53.8</v>
      </c>
      <c r="K370" s="645">
        <v>50.3</v>
      </c>
      <c r="L370" s="645">
        <v>45.6</v>
      </c>
      <c r="M370" s="646">
        <v>31.1</v>
      </c>
    </row>
    <row r="371" spans="8:13" ht="15" thickBot="1" x14ac:dyDescent="0.4">
      <c r="H371"/>
      <c r="I371"/>
      <c r="J371" s="6"/>
      <c r="K371" s="6"/>
      <c r="L371" s="6"/>
      <c r="M371" s="6"/>
    </row>
    <row r="372" spans="8:13" ht="14.5" x14ac:dyDescent="0.25">
      <c r="H372" s="1096" t="s">
        <v>632</v>
      </c>
      <c r="I372" s="1097"/>
      <c r="J372" s="647" t="s">
        <v>442</v>
      </c>
      <c r="K372" s="647" t="s">
        <v>629</v>
      </c>
      <c r="L372" s="647" t="s">
        <v>630</v>
      </c>
      <c r="M372" s="648" t="s">
        <v>631</v>
      </c>
    </row>
    <row r="373" spans="8:13" ht="14.5" x14ac:dyDescent="0.25">
      <c r="H373" s="1098" t="s">
        <v>543</v>
      </c>
      <c r="I373" s="649" t="s">
        <v>539</v>
      </c>
      <c r="J373" s="642">
        <v>28</v>
      </c>
      <c r="K373" s="642">
        <v>24.5</v>
      </c>
      <c r="L373" s="642">
        <v>19.8</v>
      </c>
      <c r="M373" s="643">
        <v>14</v>
      </c>
    </row>
    <row r="374" spans="8:13" ht="15" thickBot="1" x14ac:dyDescent="0.3">
      <c r="H374" s="1099"/>
      <c r="I374" s="650" t="s">
        <v>540</v>
      </c>
      <c r="J374" s="645">
        <v>53.8</v>
      </c>
      <c r="K374" s="645">
        <v>50.3</v>
      </c>
      <c r="L374" s="645">
        <v>45.6</v>
      </c>
      <c r="M374" s="646">
        <v>39.9</v>
      </c>
    </row>
    <row r="375" spans="8:13" ht="15" thickBot="1" x14ac:dyDescent="0.4">
      <c r="H375"/>
      <c r="I375"/>
      <c r="J375"/>
      <c r="K375"/>
      <c r="L375"/>
      <c r="M375"/>
    </row>
    <row r="376" spans="8:13" ht="14.5" x14ac:dyDescent="0.25">
      <c r="H376" s="1100"/>
      <c r="I376" s="1101"/>
      <c r="J376" s="651" t="s">
        <v>442</v>
      </c>
      <c r="K376" s="651" t="s">
        <v>629</v>
      </c>
      <c r="L376" s="651" t="s">
        <v>630</v>
      </c>
      <c r="M376" s="652" t="s">
        <v>631</v>
      </c>
    </row>
    <row r="377" spans="8:13" ht="14.5" x14ac:dyDescent="0.25">
      <c r="H377" s="1102" t="s">
        <v>633</v>
      </c>
      <c r="I377" s="653" t="s">
        <v>539</v>
      </c>
      <c r="J377" s="642">
        <v>4.5999999999999996</v>
      </c>
      <c r="K377" s="642">
        <v>4.5999999999999996</v>
      </c>
      <c r="L377" s="642">
        <v>4.5999999999999996</v>
      </c>
      <c r="M377" s="643">
        <v>4.5999999999999996</v>
      </c>
    </row>
    <row r="378" spans="8:13" ht="15" thickBot="1" x14ac:dyDescent="0.3">
      <c r="H378" s="1103"/>
      <c r="I378" s="654" t="s">
        <v>540</v>
      </c>
      <c r="J378" s="645">
        <v>5.14</v>
      </c>
      <c r="K378" s="645">
        <v>5.14</v>
      </c>
      <c r="L378" s="645">
        <v>5.14</v>
      </c>
      <c r="M378" s="646">
        <v>5.14</v>
      </c>
    </row>
  </sheetData>
  <dataConsolidate link="1"/>
  <mergeCells count="104">
    <mergeCell ref="J1:T1"/>
    <mergeCell ref="E2:F2"/>
    <mergeCell ref="E3:I3"/>
    <mergeCell ref="E4:K4"/>
    <mergeCell ref="E5:U5"/>
    <mergeCell ref="E6:U6"/>
    <mergeCell ref="B49:B54"/>
    <mergeCell ref="C49:C51"/>
    <mergeCell ref="C52:C54"/>
    <mergeCell ref="B58:B60"/>
    <mergeCell ref="C58:C60"/>
    <mergeCell ref="J58:P60"/>
    <mergeCell ref="E7:N7"/>
    <mergeCell ref="O7:U7"/>
    <mergeCell ref="V7:CZ7"/>
    <mergeCell ref="E8:CZ8"/>
    <mergeCell ref="B43:B48"/>
    <mergeCell ref="C43:C45"/>
    <mergeCell ref="C46:C48"/>
    <mergeCell ref="B75:B78"/>
    <mergeCell ref="C75:C78"/>
    <mergeCell ref="B79:B82"/>
    <mergeCell ref="C79:C82"/>
    <mergeCell ref="B84:B87"/>
    <mergeCell ref="C84:C87"/>
    <mergeCell ref="B61:B63"/>
    <mergeCell ref="C61:C63"/>
    <mergeCell ref="B65:B67"/>
    <mergeCell ref="C65:C67"/>
    <mergeCell ref="B68:B70"/>
    <mergeCell ref="C68:C70"/>
    <mergeCell ref="B88:B91"/>
    <mergeCell ref="C88:C91"/>
    <mergeCell ref="B98:B100"/>
    <mergeCell ref="C98:C100"/>
    <mergeCell ref="J98:P100"/>
    <mergeCell ref="B101:B103"/>
    <mergeCell ref="C101:C103"/>
    <mergeCell ref="J102:P102"/>
    <mergeCell ref="J103:M103"/>
    <mergeCell ref="N103:P103"/>
    <mergeCell ref="B108:B110"/>
    <mergeCell ref="C108:C110"/>
    <mergeCell ref="J108:M108"/>
    <mergeCell ref="N108:P108"/>
    <mergeCell ref="B115:B118"/>
    <mergeCell ref="C115:C118"/>
    <mergeCell ref="J104:M104"/>
    <mergeCell ref="N104:P104"/>
    <mergeCell ref="B105:B107"/>
    <mergeCell ref="C105:C107"/>
    <mergeCell ref="J106:P106"/>
    <mergeCell ref="J107:M107"/>
    <mergeCell ref="N107:P107"/>
    <mergeCell ref="C178:C181"/>
    <mergeCell ref="C183:C186"/>
    <mergeCell ref="B210:D210"/>
    <mergeCell ref="B213:B218"/>
    <mergeCell ref="C213:C218"/>
    <mergeCell ref="E220:K220"/>
    <mergeCell ref="B119:B122"/>
    <mergeCell ref="C119:C122"/>
    <mergeCell ref="B124:B127"/>
    <mergeCell ref="C124:C127"/>
    <mergeCell ref="B128:B131"/>
    <mergeCell ref="C128:C131"/>
    <mergeCell ref="D225:D226"/>
    <mergeCell ref="AJ226:AJ227"/>
    <mergeCell ref="B238:B243"/>
    <mergeCell ref="C238:C243"/>
    <mergeCell ref="E245:K245"/>
    <mergeCell ref="E246:H246"/>
    <mergeCell ref="I246:K246"/>
    <mergeCell ref="E221:H221"/>
    <mergeCell ref="I221:K221"/>
    <mergeCell ref="E222:H222"/>
    <mergeCell ref="I222:K222"/>
    <mergeCell ref="AH222:AH225"/>
    <mergeCell ref="AI222:AI225"/>
    <mergeCell ref="AJ282:AJ283"/>
    <mergeCell ref="B264:B271"/>
    <mergeCell ref="C264:C271"/>
    <mergeCell ref="E273:K273"/>
    <mergeCell ref="E274:H274"/>
    <mergeCell ref="I274:K274"/>
    <mergeCell ref="E275:H275"/>
    <mergeCell ref="I275:K275"/>
    <mergeCell ref="E247:H247"/>
    <mergeCell ref="I247:K247"/>
    <mergeCell ref="AH248:AH251"/>
    <mergeCell ref="AI248:AI251"/>
    <mergeCell ref="D250:D251"/>
    <mergeCell ref="AJ252:AJ253"/>
    <mergeCell ref="H368:I368"/>
    <mergeCell ref="H369:H370"/>
    <mergeCell ref="H372:I372"/>
    <mergeCell ref="H373:H374"/>
    <mergeCell ref="H376:I376"/>
    <mergeCell ref="H377:H378"/>
    <mergeCell ref="AH276:AH279"/>
    <mergeCell ref="AI276:AI279"/>
    <mergeCell ref="D278:D279"/>
    <mergeCell ref="AH280:AH281"/>
    <mergeCell ref="AI280:AI281"/>
  </mergeCells>
  <conditionalFormatting sqref="E217:AR217">
    <cfRule type="cellIs" dxfId="41" priority="5" operator="equal">
      <formula>90</formula>
    </cfRule>
  </conditionalFormatting>
  <conditionalFormatting sqref="E117:CZ117">
    <cfRule type="cellIs" dxfId="40" priority="22" operator="equal">
      <formula>100</formula>
    </cfRule>
  </conditionalFormatting>
  <conditionalFormatting sqref="E118:CZ118 E218:CZ218">
    <cfRule type="cellIs" dxfId="39" priority="21" operator="greaterThan">
      <formula>1</formula>
    </cfRule>
  </conditionalFormatting>
  <conditionalFormatting sqref="E121:CZ121">
    <cfRule type="cellIs" dxfId="38" priority="15" operator="equal">
      <formula>100</formula>
    </cfRule>
  </conditionalFormatting>
  <conditionalFormatting sqref="E122:CZ122">
    <cfRule type="cellIs" dxfId="37" priority="20" operator="greaterThan">
      <formula>1</formula>
    </cfRule>
  </conditionalFormatting>
  <conditionalFormatting sqref="E217:CZ217">
    <cfRule type="cellIs" dxfId="36" priority="6" operator="equal">
      <formula>100</formula>
    </cfRule>
  </conditionalFormatting>
  <conditionalFormatting sqref="E243:CZ243">
    <cfRule type="cellIs" dxfId="35" priority="13" operator="greaterThan">
      <formula>1</formula>
    </cfRule>
  </conditionalFormatting>
  <conditionalFormatting sqref="E271:DA271">
    <cfRule type="cellIs" dxfId="34" priority="14" operator="greaterThan">
      <formula>1</formula>
    </cfRule>
  </conditionalFormatting>
  <conditionalFormatting sqref="K242:AR242">
    <cfRule type="cellIs" dxfId="33" priority="11" operator="equal">
      <formula>90</formula>
    </cfRule>
  </conditionalFormatting>
  <conditionalFormatting sqref="K242:CZ242">
    <cfRule type="cellIs" dxfId="32" priority="12" operator="equal">
      <formula>100</formula>
    </cfRule>
  </conditionalFormatting>
  <conditionalFormatting sqref="K270:DA270">
    <cfRule type="cellIs" dxfId="31" priority="2" operator="equal">
      <formula>100</formula>
    </cfRule>
  </conditionalFormatting>
  <conditionalFormatting sqref="L214:AR215">
    <cfRule type="cellIs" dxfId="30" priority="8" operator="equal">
      <formula>$G$250</formula>
    </cfRule>
  </conditionalFormatting>
  <conditionalFormatting sqref="L215:AR215">
    <cfRule type="cellIs" dxfId="29" priority="7" operator="equal">
      <formula>$C$247</formula>
    </cfRule>
  </conditionalFormatting>
  <conditionalFormatting sqref="L239:AR240">
    <cfRule type="cellIs" dxfId="28" priority="10" operator="equal">
      <formula>$G$250</formula>
    </cfRule>
  </conditionalFormatting>
  <conditionalFormatting sqref="L240:AR240">
    <cfRule type="cellIs" dxfId="27" priority="9" operator="equal">
      <formula>$C$247</formula>
    </cfRule>
  </conditionalFormatting>
  <conditionalFormatting sqref="L126:CZ126">
    <cfRule type="cellIs" dxfId="26" priority="19" operator="equal">
      <formula>100</formula>
    </cfRule>
  </conditionalFormatting>
  <conditionalFormatting sqref="L127:CZ127">
    <cfRule type="cellIs" dxfId="25" priority="18" operator="greaterThan">
      <formula>1</formula>
    </cfRule>
  </conditionalFormatting>
  <conditionalFormatting sqref="L130:CZ130">
    <cfRule type="cellIs" dxfId="24" priority="17" operator="equal">
      <formula>100</formula>
    </cfRule>
  </conditionalFormatting>
  <conditionalFormatting sqref="L131:CZ131">
    <cfRule type="cellIs" dxfId="23" priority="16" operator="greaterThan">
      <formula>1</formula>
    </cfRule>
  </conditionalFormatting>
  <conditionalFormatting sqref="L267:DA268">
    <cfRule type="cellIs" dxfId="22" priority="4" operator="equal">
      <formula>$G$250</formula>
    </cfRule>
  </conditionalFormatting>
  <conditionalFormatting sqref="L268:DA268">
    <cfRule type="cellIs" dxfId="21" priority="3" operator="equal">
      <formula>$C$247</formula>
    </cfRule>
  </conditionalFormatting>
  <conditionalFormatting sqref="L270:DA270">
    <cfRule type="cellIs" dxfId="20" priority="1" operator="equal">
      <formula>90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85ED-D3F5-4976-A54A-F0FD313EF0F6}">
  <dimension ref="A1:EB347"/>
  <sheetViews>
    <sheetView topLeftCell="C222" zoomScale="70" zoomScaleNormal="70" workbookViewId="0">
      <selection activeCell="K228" sqref="K228"/>
    </sheetView>
  </sheetViews>
  <sheetFormatPr baseColWidth="10" defaultColWidth="11.453125" defaultRowHeight="12.5" outlineLevelCol="1" x14ac:dyDescent="0.25"/>
  <cols>
    <col min="1" max="1" width="0" style="43" hidden="1" customWidth="1"/>
    <col min="2" max="2" width="16.08984375" style="43" bestFit="1" customWidth="1"/>
    <col min="3" max="3" width="20" style="43" customWidth="1"/>
    <col min="4" max="4" width="36.6328125" style="43" customWidth="1"/>
    <col min="5" max="5" width="32.36328125" style="121" customWidth="1"/>
    <col min="6" max="6" width="12.453125" style="43" bestFit="1" customWidth="1"/>
    <col min="7" max="17" width="7.08984375" style="43" customWidth="1"/>
    <col min="18" max="18" width="6.453125" style="43" hidden="1" customWidth="1"/>
    <col min="19" max="22" width="6.453125" style="43" customWidth="1"/>
    <col min="23" max="24" width="5.54296875" style="43" customWidth="1"/>
    <col min="25" max="25" width="8.453125" style="43" customWidth="1" outlineLevel="1"/>
    <col min="26" max="26" width="5.54296875" style="43" customWidth="1" outlineLevel="1"/>
    <col min="27" max="27" width="4.453125" style="43" customWidth="1" outlineLevel="1"/>
    <col min="28" max="28" width="7.453125" style="43" customWidth="1" outlineLevel="1"/>
    <col min="29" max="43" width="5.90625" style="43" customWidth="1" outlineLevel="1"/>
    <col min="44" max="44" width="6.90625" style="43" customWidth="1"/>
    <col min="45" max="45" width="9.6328125" style="43" customWidth="1" outlineLevel="1"/>
    <col min="46" max="102" width="6" style="43" customWidth="1" outlineLevel="1"/>
    <col min="103" max="103" width="6" style="43" customWidth="1"/>
    <col min="104" max="104" width="6.90625" style="43" customWidth="1"/>
    <col min="105" max="105" width="7.36328125" style="43" customWidth="1"/>
    <col min="106" max="109" width="19.6328125" style="43" customWidth="1"/>
    <col min="110" max="110" width="19" style="43" bestFit="1" customWidth="1"/>
    <col min="111" max="111" width="12.90625" style="43" bestFit="1" customWidth="1"/>
    <col min="112" max="112" width="12.6328125" style="43" bestFit="1" customWidth="1"/>
    <col min="113" max="113" width="18" style="43" bestFit="1" customWidth="1"/>
    <col min="114" max="114" width="15.6328125" style="43" bestFit="1" customWidth="1"/>
    <col min="115" max="115" width="12.6328125" style="43" bestFit="1" customWidth="1"/>
    <col min="116" max="116" width="34.6328125" style="43" bestFit="1" customWidth="1"/>
    <col min="117" max="16384" width="11.453125" style="43"/>
  </cols>
  <sheetData>
    <row r="1" spans="2:132" ht="13.5" thickBot="1" x14ac:dyDescent="0.35">
      <c r="E1" s="410"/>
      <c r="F1" s="129"/>
      <c r="G1" s="129"/>
      <c r="H1" s="129"/>
      <c r="I1" s="129"/>
      <c r="J1" s="1066" t="s">
        <v>188</v>
      </c>
      <c r="K1" s="1067"/>
      <c r="L1" s="1067"/>
      <c r="M1" s="1067"/>
      <c r="N1" s="1067"/>
      <c r="O1" s="1067"/>
      <c r="P1" s="1067"/>
      <c r="Q1" s="1067"/>
      <c r="R1" s="1067"/>
      <c r="S1" s="1067"/>
      <c r="T1" s="1068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129"/>
      <c r="BO1" s="129"/>
      <c r="BP1" s="129"/>
      <c r="BQ1" s="129"/>
      <c r="BR1" s="129"/>
      <c r="BS1" s="129"/>
      <c r="BT1" s="129"/>
      <c r="BU1" s="129"/>
      <c r="BV1" s="129"/>
      <c r="BW1" s="129"/>
      <c r="BX1" s="129"/>
      <c r="BY1" s="129"/>
      <c r="BZ1" s="129"/>
      <c r="CA1" s="129"/>
      <c r="CB1" s="129"/>
      <c r="CC1" s="129"/>
      <c r="CD1" s="129"/>
      <c r="CE1" s="129"/>
      <c r="CF1" s="129"/>
      <c r="CG1" s="129"/>
      <c r="CH1" s="129"/>
      <c r="CI1" s="129"/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29"/>
      <c r="CW1" s="129"/>
      <c r="CX1" s="129"/>
      <c r="CY1" s="129"/>
      <c r="CZ1" s="129"/>
      <c r="EA1" s="130" t="s">
        <v>189</v>
      </c>
      <c r="EB1" s="130" t="s">
        <v>190</v>
      </c>
    </row>
    <row r="2" spans="2:132" ht="13.5" thickBot="1" x14ac:dyDescent="0.35">
      <c r="E2" s="411" t="s">
        <v>191</v>
      </c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2"/>
      <c r="BY2" s="132"/>
      <c r="BZ2" s="132"/>
      <c r="CA2" s="132"/>
      <c r="CB2" s="132"/>
      <c r="CC2" s="132"/>
      <c r="CD2" s="132"/>
      <c r="CE2" s="132"/>
      <c r="CF2" s="132"/>
      <c r="CG2" s="132"/>
      <c r="CH2" s="132"/>
      <c r="CI2" s="132"/>
      <c r="CJ2" s="132"/>
      <c r="CK2" s="132"/>
      <c r="CL2" s="132"/>
      <c r="CM2" s="132"/>
      <c r="CN2" s="132"/>
      <c r="CO2" s="132"/>
      <c r="CP2" s="132"/>
      <c r="CQ2" s="132"/>
      <c r="CR2" s="132"/>
      <c r="CS2" s="132"/>
      <c r="CT2" s="132"/>
      <c r="CU2" s="132"/>
      <c r="CV2" s="132"/>
      <c r="CW2" s="132"/>
      <c r="CX2" s="132"/>
      <c r="CY2" s="132"/>
      <c r="CZ2" s="132"/>
      <c r="EA2" s="130" t="s">
        <v>189</v>
      </c>
      <c r="EB2" s="130" t="s">
        <v>189</v>
      </c>
    </row>
    <row r="3" spans="2:132" ht="15" customHeight="1" thickBot="1" x14ac:dyDescent="0.35">
      <c r="E3" s="1069" t="s">
        <v>192</v>
      </c>
      <c r="F3" s="1071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/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EA3" s="130" t="s">
        <v>193</v>
      </c>
      <c r="EB3" s="130" t="s">
        <v>190</v>
      </c>
    </row>
    <row r="4" spans="2:132" ht="15" customHeight="1" thickBot="1" x14ac:dyDescent="0.35">
      <c r="E4" s="1069" t="s">
        <v>194</v>
      </c>
      <c r="F4" s="1070"/>
      <c r="G4" s="1070"/>
      <c r="H4" s="1070"/>
      <c r="I4" s="1070"/>
      <c r="J4" s="1070"/>
      <c r="K4" s="1071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132"/>
      <c r="BO4" s="132"/>
      <c r="BP4" s="132"/>
      <c r="BQ4" s="132"/>
      <c r="BR4" s="132"/>
      <c r="BS4" s="132"/>
      <c r="BT4" s="132"/>
      <c r="BU4" s="132"/>
      <c r="BV4" s="132"/>
      <c r="BW4" s="132"/>
      <c r="BX4" s="132"/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  <c r="CK4" s="132"/>
      <c r="CL4" s="132"/>
      <c r="CM4" s="132"/>
      <c r="CN4" s="132"/>
      <c r="CO4" s="132"/>
      <c r="CP4" s="132"/>
      <c r="CQ4" s="132"/>
      <c r="CR4" s="132"/>
      <c r="CS4" s="132"/>
      <c r="CT4" s="132"/>
      <c r="CU4" s="132"/>
      <c r="CV4" s="132"/>
      <c r="CW4" s="132"/>
      <c r="CX4" s="132"/>
      <c r="CY4" s="132"/>
      <c r="CZ4" s="132"/>
      <c r="EA4" s="130"/>
      <c r="EB4" s="130"/>
    </row>
    <row r="5" spans="2:132" ht="15" customHeight="1" thickBot="1" x14ac:dyDescent="0.35">
      <c r="B5" s="258" t="s">
        <v>587</v>
      </c>
      <c r="C5" s="133">
        <v>100</v>
      </c>
      <c r="E5" s="1069" t="s">
        <v>196</v>
      </c>
      <c r="F5" s="1070"/>
      <c r="G5" s="1070"/>
      <c r="H5" s="1070"/>
      <c r="I5" s="1070"/>
      <c r="J5" s="1070"/>
      <c r="K5" s="1070"/>
      <c r="L5" s="1070"/>
      <c r="M5" s="1070"/>
      <c r="N5" s="1070"/>
      <c r="O5" s="1070"/>
      <c r="P5" s="1070"/>
      <c r="Q5" s="1070"/>
      <c r="R5" s="1070"/>
      <c r="S5" s="1070"/>
      <c r="T5" s="1070"/>
      <c r="U5" s="1071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  <c r="BS5" s="132"/>
      <c r="BT5" s="132"/>
      <c r="BU5" s="132"/>
      <c r="BV5" s="132"/>
      <c r="BW5" s="132"/>
      <c r="BX5" s="132"/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EA5" s="130" t="s">
        <v>193</v>
      </c>
      <c r="EB5" s="130" t="s">
        <v>189</v>
      </c>
    </row>
    <row r="6" spans="2:132" ht="13.5" thickBot="1" x14ac:dyDescent="0.35">
      <c r="B6" s="259" t="s">
        <v>587</v>
      </c>
      <c r="C6" s="135">
        <v>100</v>
      </c>
      <c r="E6" s="1069" t="s">
        <v>197</v>
      </c>
      <c r="F6" s="1070"/>
      <c r="G6" s="1070"/>
      <c r="H6" s="1070"/>
      <c r="I6" s="1070"/>
      <c r="J6" s="1070"/>
      <c r="K6" s="1070"/>
      <c r="L6" s="1070"/>
      <c r="M6" s="1070"/>
      <c r="N6" s="1070"/>
      <c r="O6" s="1070"/>
      <c r="P6" s="1070"/>
      <c r="Q6" s="1070"/>
      <c r="R6" s="1070"/>
      <c r="S6" s="1070"/>
      <c r="T6" s="1070"/>
      <c r="U6" s="1071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  <c r="CK6" s="132"/>
      <c r="CL6" s="132"/>
      <c r="CM6" s="132"/>
      <c r="CN6" s="132"/>
      <c r="CO6" s="132"/>
      <c r="CP6" s="132"/>
      <c r="CQ6" s="132"/>
      <c r="CR6" s="132"/>
      <c r="CS6" s="132"/>
      <c r="CT6" s="132"/>
      <c r="CU6" s="132"/>
      <c r="CV6" s="132"/>
      <c r="CW6" s="132"/>
      <c r="CX6" s="132"/>
      <c r="CY6" s="132"/>
      <c r="CZ6" s="132"/>
      <c r="EA6" s="130" t="s">
        <v>190</v>
      </c>
      <c r="EB6" s="130" t="s">
        <v>198</v>
      </c>
    </row>
    <row r="7" spans="2:132" ht="13.5" thickBot="1" x14ac:dyDescent="0.35">
      <c r="B7" s="276" t="s">
        <v>199</v>
      </c>
      <c r="C7" s="260">
        <v>10</v>
      </c>
      <c r="E7" s="1072" t="s">
        <v>200</v>
      </c>
      <c r="F7" s="1073"/>
      <c r="G7" s="1073"/>
      <c r="H7" s="1073"/>
      <c r="I7" s="1073"/>
      <c r="J7" s="1073"/>
      <c r="K7" s="1073"/>
      <c r="L7" s="1073"/>
      <c r="M7" s="1073"/>
      <c r="N7" s="1074"/>
      <c r="O7" s="1072" t="s">
        <v>201</v>
      </c>
      <c r="P7" s="1073"/>
      <c r="Q7" s="1073"/>
      <c r="R7" s="1073"/>
      <c r="S7" s="1073"/>
      <c r="T7" s="1073"/>
      <c r="U7" s="1074"/>
      <c r="V7" s="1072" t="s">
        <v>202</v>
      </c>
      <c r="W7" s="1073"/>
      <c r="X7" s="1073"/>
      <c r="Y7" s="1073"/>
      <c r="Z7" s="1073"/>
      <c r="AA7" s="1073"/>
      <c r="AB7" s="1073"/>
      <c r="AC7" s="1073"/>
      <c r="AD7" s="1073"/>
      <c r="AE7" s="1073"/>
      <c r="AF7" s="1073"/>
      <c r="AG7" s="1073"/>
      <c r="AH7" s="1073"/>
      <c r="AI7" s="1073"/>
      <c r="AJ7" s="1073"/>
      <c r="AK7" s="1073"/>
      <c r="AL7" s="1073"/>
      <c r="AM7" s="1073"/>
      <c r="AN7" s="1073"/>
      <c r="AO7" s="1073"/>
      <c r="AP7" s="1073"/>
      <c r="AQ7" s="1073"/>
      <c r="AR7" s="1073"/>
      <c r="AS7" s="1073"/>
      <c r="AT7" s="1073"/>
      <c r="AU7" s="1073"/>
      <c r="AV7" s="1073"/>
      <c r="AW7" s="1073"/>
      <c r="AX7" s="1073"/>
      <c r="AY7" s="1073"/>
      <c r="AZ7" s="1073"/>
      <c r="BA7" s="1073"/>
      <c r="BB7" s="1073"/>
      <c r="BC7" s="1073"/>
      <c r="BD7" s="1073"/>
      <c r="BE7" s="1073"/>
      <c r="BF7" s="1073"/>
      <c r="BG7" s="1073"/>
      <c r="BH7" s="1073"/>
      <c r="BI7" s="1073"/>
      <c r="BJ7" s="1073"/>
      <c r="BK7" s="1073"/>
      <c r="BL7" s="1073"/>
      <c r="BM7" s="1073"/>
      <c r="BN7" s="1073"/>
      <c r="BO7" s="1073"/>
      <c r="BP7" s="1073"/>
      <c r="BQ7" s="1073"/>
      <c r="BR7" s="1073"/>
      <c r="BS7" s="1073"/>
      <c r="BT7" s="1073"/>
      <c r="BU7" s="1073"/>
      <c r="BV7" s="1073"/>
      <c r="BW7" s="1073"/>
      <c r="BX7" s="1073"/>
      <c r="BY7" s="1073"/>
      <c r="BZ7" s="1073"/>
      <c r="CA7" s="1073"/>
      <c r="CB7" s="1073"/>
      <c r="CC7" s="1073"/>
      <c r="CD7" s="1073"/>
      <c r="CE7" s="1073"/>
      <c r="CF7" s="1073"/>
      <c r="CG7" s="1073"/>
      <c r="CH7" s="1073"/>
      <c r="CI7" s="1073"/>
      <c r="CJ7" s="1073"/>
      <c r="CK7" s="1073"/>
      <c r="CL7" s="1073"/>
      <c r="CM7" s="1073"/>
      <c r="CN7" s="1073"/>
      <c r="CO7" s="1073"/>
      <c r="CP7" s="1073"/>
      <c r="CQ7" s="1073"/>
      <c r="CR7" s="1073"/>
      <c r="CS7" s="1073"/>
      <c r="CT7" s="1073"/>
      <c r="CU7" s="1073"/>
      <c r="CV7" s="1073"/>
      <c r="CW7" s="1073"/>
      <c r="CX7" s="1073"/>
      <c r="CY7" s="1073"/>
      <c r="CZ7" s="1073"/>
      <c r="EA7" s="130" t="s">
        <v>190</v>
      </c>
      <c r="EB7" s="130" t="s">
        <v>193</v>
      </c>
    </row>
    <row r="8" spans="2:132" ht="13.5" thickBot="1" x14ac:dyDescent="0.35">
      <c r="B8" s="143" t="s">
        <v>203</v>
      </c>
      <c r="C8" s="283">
        <f>C9/60*C7</f>
        <v>0.2</v>
      </c>
      <c r="E8" s="1081" t="s">
        <v>204</v>
      </c>
      <c r="F8" s="1082"/>
      <c r="G8" s="1082"/>
      <c r="H8" s="1082"/>
      <c r="I8" s="1082"/>
      <c r="J8" s="1082"/>
      <c r="K8" s="1082"/>
      <c r="L8" s="1082"/>
      <c r="M8" s="1082"/>
      <c r="N8" s="1082"/>
      <c r="O8" s="1082"/>
      <c r="P8" s="1082"/>
      <c r="Q8" s="1082"/>
      <c r="R8" s="1082"/>
      <c r="S8" s="1082"/>
      <c r="T8" s="1082"/>
      <c r="U8" s="1082"/>
      <c r="V8" s="1082"/>
      <c r="W8" s="1082"/>
      <c r="X8" s="1082"/>
      <c r="Y8" s="1082"/>
      <c r="Z8" s="1082"/>
      <c r="AA8" s="1082"/>
      <c r="AB8" s="1082"/>
      <c r="AC8" s="1082"/>
      <c r="AD8" s="1082"/>
      <c r="AE8" s="1082"/>
      <c r="AF8" s="1082"/>
      <c r="AG8" s="1082"/>
      <c r="AH8" s="1082"/>
      <c r="AI8" s="1082"/>
      <c r="AJ8" s="1082"/>
      <c r="AK8" s="1082"/>
      <c r="AL8" s="1082"/>
      <c r="AM8" s="1082"/>
      <c r="AN8" s="1082"/>
      <c r="AO8" s="1082"/>
      <c r="AP8" s="1082"/>
      <c r="AQ8" s="1082"/>
      <c r="AR8" s="1082"/>
      <c r="AS8" s="1082"/>
      <c r="AT8" s="1082"/>
      <c r="AU8" s="1082"/>
      <c r="AV8" s="1082"/>
      <c r="AW8" s="1082"/>
      <c r="AX8" s="1082"/>
      <c r="AY8" s="1082"/>
      <c r="AZ8" s="1082"/>
      <c r="BA8" s="1082"/>
      <c r="BB8" s="1082"/>
      <c r="BC8" s="1082"/>
      <c r="BD8" s="1082"/>
      <c r="BE8" s="1082"/>
      <c r="BF8" s="1082"/>
      <c r="BG8" s="1082"/>
      <c r="BH8" s="1082"/>
      <c r="BI8" s="1082"/>
      <c r="BJ8" s="1082"/>
      <c r="BK8" s="1082"/>
      <c r="BL8" s="1082"/>
      <c r="BM8" s="1082"/>
      <c r="BN8" s="1082"/>
      <c r="BO8" s="1082"/>
      <c r="BP8" s="1082"/>
      <c r="BQ8" s="1082"/>
      <c r="BR8" s="1082"/>
      <c r="BS8" s="1082"/>
      <c r="BT8" s="1082"/>
      <c r="BU8" s="1082"/>
      <c r="BV8" s="1082"/>
      <c r="BW8" s="1082"/>
      <c r="BX8" s="1082"/>
      <c r="BY8" s="1082"/>
      <c r="BZ8" s="1082"/>
      <c r="CA8" s="1082"/>
      <c r="CB8" s="1082"/>
      <c r="CC8" s="1082"/>
      <c r="CD8" s="1082"/>
      <c r="CE8" s="1082"/>
      <c r="CF8" s="1082"/>
      <c r="CG8" s="1082"/>
      <c r="CH8" s="1082"/>
      <c r="CI8" s="1082"/>
      <c r="CJ8" s="1082"/>
      <c r="CK8" s="1082"/>
      <c r="CL8" s="1082"/>
      <c r="CM8" s="1082"/>
      <c r="CN8" s="1082"/>
      <c r="CO8" s="1082"/>
      <c r="CP8" s="1082"/>
      <c r="CQ8" s="1082"/>
      <c r="CR8" s="1082"/>
      <c r="CS8" s="1082"/>
      <c r="CT8" s="1082"/>
      <c r="CU8" s="1082"/>
      <c r="CV8" s="1082"/>
      <c r="CW8" s="1082"/>
      <c r="CX8" s="1082"/>
      <c r="CY8" s="1082"/>
      <c r="CZ8" s="1082"/>
      <c r="EA8" s="130" t="s">
        <v>198</v>
      </c>
      <c r="EB8" s="130" t="s">
        <v>198</v>
      </c>
    </row>
    <row r="9" spans="2:132" ht="13.5" thickBot="1" x14ac:dyDescent="0.35">
      <c r="B9" s="143" t="s">
        <v>298</v>
      </c>
      <c r="C9" s="262">
        <v>1.2</v>
      </c>
    </row>
    <row r="10" spans="2:132" ht="13" x14ac:dyDescent="0.3">
      <c r="D10" s="136" t="s">
        <v>205</v>
      </c>
      <c r="E10" s="412" t="s">
        <v>461</v>
      </c>
      <c r="F10" s="134" t="s">
        <v>465</v>
      </c>
      <c r="G10" s="134" t="s">
        <v>462</v>
      </c>
      <c r="H10" s="134" t="s">
        <v>463</v>
      </c>
      <c r="I10" s="134" t="s">
        <v>206</v>
      </c>
      <c r="J10" s="134" t="s">
        <v>464</v>
      </c>
      <c r="K10" s="134" t="s">
        <v>442</v>
      </c>
      <c r="L10" s="137" t="s">
        <v>443</v>
      </c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215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137"/>
      <c r="BO10" s="137"/>
      <c r="BP10" s="137"/>
      <c r="BQ10" s="137"/>
      <c r="BR10" s="137"/>
      <c r="BS10" s="137"/>
      <c r="BT10" s="137"/>
      <c r="BU10" s="137"/>
      <c r="BV10" s="137"/>
      <c r="BW10" s="137"/>
      <c r="BX10" s="137"/>
      <c r="BY10" s="137"/>
      <c r="BZ10" s="137"/>
      <c r="CA10" s="137"/>
      <c r="CB10" s="137"/>
      <c r="CC10" s="137"/>
      <c r="CD10" s="137"/>
      <c r="CE10" s="137"/>
      <c r="CF10" s="137"/>
      <c r="CG10" s="137"/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7"/>
      <c r="CU10" s="137"/>
      <c r="CV10" s="137"/>
      <c r="CW10" s="137"/>
      <c r="CX10" s="137"/>
      <c r="CY10" s="137"/>
      <c r="CZ10" s="138"/>
    </row>
    <row r="11" spans="2:132" ht="13" x14ac:dyDescent="0.3">
      <c r="D11" s="139" t="s">
        <v>207</v>
      </c>
      <c r="E11" s="427">
        <f>30/3600/24</f>
        <v>3.4722222222222224E-4</v>
      </c>
      <c r="F11" s="428">
        <f>1/60/24</f>
        <v>6.9444444444444447E-4</v>
      </c>
      <c r="G11" s="428">
        <f>2/60/24</f>
        <v>1.3888888888888889E-3</v>
      </c>
      <c r="H11" s="428">
        <f>5/60/24</f>
        <v>3.472222222222222E-3</v>
      </c>
      <c r="I11" s="428">
        <f>7/60/24</f>
        <v>4.8611111111111112E-3</v>
      </c>
      <c r="J11" s="429">
        <f>1/24</f>
        <v>4.1666666666666664E-2</v>
      </c>
      <c r="K11" s="429">
        <f>8/24</f>
        <v>0.33333333333333331</v>
      </c>
      <c r="L11" s="141">
        <v>1</v>
      </c>
      <c r="M11" s="43">
        <v>2</v>
      </c>
      <c r="N11" s="43">
        <v>3</v>
      </c>
      <c r="O11" s="43">
        <f>N11+0.0000001</f>
        <v>3.0000000999999998</v>
      </c>
      <c r="P11" s="43">
        <v>4</v>
      </c>
      <c r="Q11" s="43">
        <v>5</v>
      </c>
      <c r="R11" s="43">
        <f>Q11+0.0000001</f>
        <v>5.0000001000000003</v>
      </c>
      <c r="S11" s="43">
        <v>6</v>
      </c>
      <c r="T11" s="43">
        <v>7</v>
      </c>
      <c r="U11" s="43">
        <v>8</v>
      </c>
      <c r="V11" s="43">
        <f>U11+0.0000001</f>
        <v>8.0000000999999994</v>
      </c>
      <c r="W11" s="43">
        <v>9</v>
      </c>
      <c r="X11" s="43">
        <v>10</v>
      </c>
      <c r="Y11" s="43">
        <v>11</v>
      </c>
      <c r="Z11" s="43">
        <v>12</v>
      </c>
      <c r="AA11" s="43">
        <v>13</v>
      </c>
      <c r="AB11" s="43">
        <v>14</v>
      </c>
      <c r="AC11" s="43">
        <v>15</v>
      </c>
      <c r="AD11" s="43">
        <v>16</v>
      </c>
      <c r="AE11" s="43">
        <v>17</v>
      </c>
      <c r="AF11" s="43">
        <v>18</v>
      </c>
      <c r="AG11" s="43">
        <v>19</v>
      </c>
      <c r="AH11" s="43">
        <v>20</v>
      </c>
      <c r="AI11" s="43">
        <v>21</v>
      </c>
      <c r="AJ11" s="43">
        <v>22</v>
      </c>
      <c r="AK11" s="43">
        <v>23</v>
      </c>
      <c r="AL11" s="43">
        <v>24</v>
      </c>
      <c r="AM11" s="43">
        <v>25</v>
      </c>
      <c r="AN11" s="43">
        <v>26</v>
      </c>
      <c r="AO11" s="43">
        <v>27</v>
      </c>
      <c r="AP11" s="43">
        <v>28</v>
      </c>
      <c r="AQ11" s="43">
        <v>29</v>
      </c>
      <c r="AR11" s="46">
        <v>30</v>
      </c>
      <c r="CZ11" s="223"/>
    </row>
    <row r="12" spans="2:132" ht="13.5" hidden="1" thickBot="1" x14ac:dyDescent="0.35">
      <c r="D12" s="143" t="s">
        <v>208</v>
      </c>
      <c r="E12" s="427">
        <f>30/3600/24</f>
        <v>3.4722222222222224E-4</v>
      </c>
      <c r="F12" s="428">
        <f>1/60/24</f>
        <v>6.9444444444444447E-4</v>
      </c>
      <c r="G12" s="428">
        <f>2/60/24</f>
        <v>1.3888888888888889E-3</v>
      </c>
      <c r="H12" s="428">
        <f>5/60/24</f>
        <v>3.472222222222222E-3</v>
      </c>
      <c r="I12" s="428">
        <f>7/60/24</f>
        <v>4.8611111111111112E-3</v>
      </c>
      <c r="J12" s="429">
        <f>1/24</f>
        <v>4.1666666666666664E-2</v>
      </c>
      <c r="K12" s="429">
        <f>8/24</f>
        <v>0.33333333333333331</v>
      </c>
      <c r="L12" s="146">
        <v>1</v>
      </c>
      <c r="M12" s="67">
        <v>2</v>
      </c>
      <c r="N12" s="67">
        <v>3</v>
      </c>
      <c r="O12" s="67">
        <f>N12+0.0000001</f>
        <v>3.0000000999999998</v>
      </c>
      <c r="P12" s="67">
        <v>4</v>
      </c>
      <c r="Q12" s="67">
        <v>5</v>
      </c>
      <c r="R12" s="67">
        <f>Q12+0.0000001</f>
        <v>5.0000001000000003</v>
      </c>
      <c r="S12" s="67">
        <v>6</v>
      </c>
      <c r="T12" s="67">
        <v>7</v>
      </c>
      <c r="U12" s="67">
        <v>8</v>
      </c>
      <c r="V12" s="67">
        <f>U12+0.0000001</f>
        <v>8.0000000999999994</v>
      </c>
      <c r="W12" s="67">
        <v>9</v>
      </c>
      <c r="X12" s="67">
        <v>10</v>
      </c>
      <c r="Y12" s="67">
        <v>11</v>
      </c>
      <c r="Z12" s="67">
        <v>12</v>
      </c>
      <c r="AA12" s="67">
        <v>13</v>
      </c>
      <c r="AB12" s="67">
        <v>14</v>
      </c>
      <c r="AC12" s="67">
        <v>15</v>
      </c>
      <c r="AD12" s="67">
        <v>16</v>
      </c>
      <c r="AE12" s="67">
        <v>17</v>
      </c>
      <c r="AF12" s="67">
        <v>18</v>
      </c>
      <c r="AG12" s="67">
        <v>19</v>
      </c>
      <c r="AH12" s="67">
        <v>20</v>
      </c>
      <c r="AI12" s="67">
        <v>21</v>
      </c>
      <c r="AJ12" s="67">
        <v>22</v>
      </c>
      <c r="AK12" s="67">
        <v>23</v>
      </c>
      <c r="AL12" s="67">
        <v>24</v>
      </c>
      <c r="AM12" s="67">
        <v>25</v>
      </c>
      <c r="AN12" s="67">
        <v>26</v>
      </c>
      <c r="AO12" s="67">
        <v>27</v>
      </c>
      <c r="AP12" s="67">
        <v>28</v>
      </c>
      <c r="AQ12" s="67">
        <v>29</v>
      </c>
      <c r="AR12" s="99">
        <v>30</v>
      </c>
      <c r="AS12" s="67">
        <v>31</v>
      </c>
      <c r="AT12" s="67">
        <v>32</v>
      </c>
      <c r="AU12" s="67">
        <v>33</v>
      </c>
      <c r="AV12" s="67">
        <v>34</v>
      </c>
      <c r="AW12" s="67">
        <v>35</v>
      </c>
      <c r="AX12" s="67">
        <v>36</v>
      </c>
      <c r="AY12" s="67">
        <v>37</v>
      </c>
      <c r="AZ12" s="67">
        <v>38</v>
      </c>
      <c r="BA12" s="67">
        <v>39</v>
      </c>
      <c r="BB12" s="67">
        <v>40</v>
      </c>
      <c r="BC12" s="67">
        <v>41</v>
      </c>
      <c r="BD12" s="67">
        <v>42</v>
      </c>
      <c r="BE12" s="67">
        <v>43</v>
      </c>
      <c r="BF12" s="67">
        <v>44</v>
      </c>
      <c r="BG12" s="67">
        <v>45</v>
      </c>
      <c r="BH12" s="67">
        <v>46</v>
      </c>
      <c r="BI12" s="67">
        <v>47</v>
      </c>
      <c r="BJ12" s="67">
        <v>48</v>
      </c>
      <c r="BK12" s="67">
        <v>49</v>
      </c>
      <c r="BL12" s="67">
        <v>50</v>
      </c>
      <c r="BM12" s="67">
        <v>51</v>
      </c>
      <c r="BN12" s="67">
        <v>52</v>
      </c>
      <c r="BO12" s="67">
        <v>53</v>
      </c>
      <c r="BP12" s="67">
        <v>54</v>
      </c>
      <c r="BQ12" s="67">
        <v>55</v>
      </c>
      <c r="BR12" s="67">
        <v>56</v>
      </c>
      <c r="BS12" s="67">
        <v>57</v>
      </c>
      <c r="BT12" s="67">
        <v>58</v>
      </c>
      <c r="BU12" s="67">
        <v>59</v>
      </c>
      <c r="BV12" s="67">
        <v>60</v>
      </c>
      <c r="BW12" s="67">
        <v>61</v>
      </c>
      <c r="BX12" s="67">
        <v>62</v>
      </c>
      <c r="BY12" s="67">
        <v>63</v>
      </c>
      <c r="BZ12" s="67">
        <v>64</v>
      </c>
      <c r="CA12" s="67">
        <v>65</v>
      </c>
      <c r="CB12" s="67">
        <v>66</v>
      </c>
      <c r="CC12" s="67">
        <v>67</v>
      </c>
      <c r="CD12" s="67">
        <v>68</v>
      </c>
      <c r="CE12" s="67">
        <v>69</v>
      </c>
      <c r="CF12" s="67">
        <v>70</v>
      </c>
      <c r="CG12" s="67">
        <v>71</v>
      </c>
      <c r="CH12" s="67">
        <v>72</v>
      </c>
      <c r="CI12" s="67">
        <v>73</v>
      </c>
      <c r="CJ12" s="67">
        <v>74</v>
      </c>
      <c r="CK12" s="67">
        <v>75</v>
      </c>
      <c r="CL12" s="67">
        <v>76</v>
      </c>
      <c r="CM12" s="67">
        <v>77</v>
      </c>
      <c r="CN12" s="67">
        <v>78</v>
      </c>
      <c r="CO12" s="67">
        <v>79</v>
      </c>
      <c r="CP12" s="67">
        <v>80</v>
      </c>
      <c r="CQ12" s="67">
        <v>81</v>
      </c>
      <c r="CR12" s="67">
        <v>82</v>
      </c>
      <c r="CS12" s="67">
        <v>83</v>
      </c>
      <c r="CT12" s="67">
        <v>84</v>
      </c>
      <c r="CU12" s="67">
        <v>85</v>
      </c>
      <c r="CV12" s="67">
        <v>86</v>
      </c>
      <c r="CW12" s="67">
        <v>87</v>
      </c>
      <c r="CX12" s="67">
        <v>88</v>
      </c>
      <c r="CY12" s="67">
        <v>89</v>
      </c>
      <c r="CZ12" s="224">
        <v>90</v>
      </c>
    </row>
    <row r="13" spans="2:132" ht="13.5" thickBot="1" x14ac:dyDescent="0.35">
      <c r="J13" s="121"/>
      <c r="K13" s="121"/>
      <c r="AR13" s="46"/>
      <c r="CZ13" s="46"/>
    </row>
    <row r="14" spans="2:132" ht="14" x14ac:dyDescent="0.3">
      <c r="C14" s="436" t="s">
        <v>474</v>
      </c>
      <c r="D14" s="408"/>
      <c r="E14" s="425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216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225"/>
    </row>
    <row r="15" spans="2:132" ht="13" x14ac:dyDescent="0.25">
      <c r="D15" s="139" t="s">
        <v>444</v>
      </c>
      <c r="E15" s="426">
        <v>2000</v>
      </c>
      <c r="F15" s="426">
        <v>2000</v>
      </c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44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226"/>
    </row>
    <row r="16" spans="2:132" ht="14" customHeight="1" x14ac:dyDescent="0.25">
      <c r="D16" s="409" t="s">
        <v>448</v>
      </c>
      <c r="E16" s="426">
        <v>3300</v>
      </c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  <c r="AB16" s="149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44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49"/>
      <c r="BJ16" s="149"/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226"/>
    </row>
    <row r="17" spans="2:118" ht="14" customHeight="1" x14ac:dyDescent="0.25">
      <c r="D17" s="409" t="s">
        <v>466</v>
      </c>
      <c r="E17" s="426">
        <v>2000</v>
      </c>
      <c r="F17" s="43">
        <v>2000</v>
      </c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44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226"/>
    </row>
    <row r="18" spans="2:118" ht="14" customHeight="1" x14ac:dyDescent="0.25">
      <c r="D18" s="409" t="s">
        <v>581</v>
      </c>
      <c r="E18" s="426">
        <v>0</v>
      </c>
      <c r="F18" s="43">
        <v>0</v>
      </c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44"/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226"/>
    </row>
    <row r="19" spans="2:118" ht="13" x14ac:dyDescent="0.25">
      <c r="D19" s="409" t="s">
        <v>467</v>
      </c>
      <c r="E19" s="149"/>
      <c r="F19" s="149">
        <v>0</v>
      </c>
      <c r="G19" s="149">
        <v>2000</v>
      </c>
      <c r="H19" s="149">
        <v>2000</v>
      </c>
      <c r="I19" s="149">
        <v>2000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44"/>
      <c r="AS19" s="149"/>
      <c r="AT19" s="149"/>
      <c r="AU19" s="149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226"/>
    </row>
    <row r="20" spans="2:118" ht="14" customHeight="1" x14ac:dyDescent="0.25">
      <c r="D20" s="139" t="s">
        <v>449</v>
      </c>
      <c r="E20" s="121">
        <f>'Customer Mode'!L49/1000</f>
        <v>0.76400000000000001</v>
      </c>
      <c r="F20" s="121">
        <f t="shared" ref="F20:K20" si="0">E20</f>
        <v>0.76400000000000001</v>
      </c>
      <c r="G20" s="121">
        <f t="shared" si="0"/>
        <v>0.76400000000000001</v>
      </c>
      <c r="H20" s="121">
        <f t="shared" si="0"/>
        <v>0.76400000000000001</v>
      </c>
      <c r="I20" s="121">
        <f t="shared" si="0"/>
        <v>0.76400000000000001</v>
      </c>
      <c r="J20" s="121">
        <f>I20</f>
        <v>0.76400000000000001</v>
      </c>
      <c r="K20" s="121">
        <f t="shared" si="0"/>
        <v>0.76400000000000001</v>
      </c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44"/>
      <c r="AS20" s="149"/>
      <c r="AT20" s="149"/>
      <c r="AU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226"/>
    </row>
    <row r="21" spans="2:118" ht="14" customHeight="1" x14ac:dyDescent="0.25">
      <c r="D21" s="409" t="s">
        <v>209</v>
      </c>
      <c r="E21" s="121">
        <v>0.25</v>
      </c>
      <c r="F21" s="43">
        <v>0.25</v>
      </c>
      <c r="G21" s="43">
        <v>1.25</v>
      </c>
      <c r="H21" s="43">
        <v>0.25</v>
      </c>
      <c r="I21" s="43">
        <v>0.25</v>
      </c>
      <c r="J21" s="43">
        <v>0.25</v>
      </c>
      <c r="K21" s="43">
        <v>0.25</v>
      </c>
      <c r="L21" s="43">
        <v>0.25</v>
      </c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44"/>
      <c r="AS21" s="149"/>
      <c r="AT21" s="149"/>
      <c r="AU21" s="149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226"/>
    </row>
    <row r="22" spans="2:118" ht="13" x14ac:dyDescent="0.25">
      <c r="C22" s="51"/>
      <c r="D22" s="409" t="s">
        <v>445</v>
      </c>
      <c r="E22" s="121">
        <v>1.92</v>
      </c>
      <c r="F22" s="43">
        <f>E22</f>
        <v>1.92</v>
      </c>
      <c r="G22" s="43">
        <f>F22</f>
        <v>1.92</v>
      </c>
      <c r="H22" s="43">
        <f t="shared" ref="H22:U22" si="1">G22</f>
        <v>1.92</v>
      </c>
      <c r="I22" s="43">
        <f t="shared" si="1"/>
        <v>1.92</v>
      </c>
      <c r="J22" s="43">
        <f>I22</f>
        <v>1.92</v>
      </c>
      <c r="K22" s="43">
        <f t="shared" si="1"/>
        <v>1.92</v>
      </c>
      <c r="L22" s="43">
        <f t="shared" si="1"/>
        <v>1.92</v>
      </c>
      <c r="M22" s="43">
        <f t="shared" si="1"/>
        <v>1.92</v>
      </c>
      <c r="N22" s="43">
        <f t="shared" si="1"/>
        <v>1.92</v>
      </c>
      <c r="O22" s="43">
        <f t="shared" si="1"/>
        <v>1.92</v>
      </c>
      <c r="P22" s="43">
        <f t="shared" si="1"/>
        <v>1.92</v>
      </c>
      <c r="Q22" s="43">
        <f t="shared" si="1"/>
        <v>1.92</v>
      </c>
      <c r="R22" s="43">
        <f t="shared" si="1"/>
        <v>1.92</v>
      </c>
      <c r="S22" s="43">
        <f t="shared" si="1"/>
        <v>1.92</v>
      </c>
      <c r="T22" s="43">
        <f t="shared" si="1"/>
        <v>1.92</v>
      </c>
      <c r="U22" s="43">
        <f t="shared" si="1"/>
        <v>1.92</v>
      </c>
      <c r="AS22" s="149"/>
      <c r="AT22" s="149"/>
      <c r="AU22" s="149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226"/>
    </row>
    <row r="23" spans="2:118" ht="13" x14ac:dyDescent="0.25">
      <c r="B23" s="43" t="e">
        <f>L44/24</f>
        <v>#REF!</v>
      </c>
      <c r="C23" s="51"/>
      <c r="D23" s="409" t="s">
        <v>446</v>
      </c>
      <c r="E23" s="121">
        <v>0.76</v>
      </c>
      <c r="F23" s="43">
        <f t="shared" ref="F23:U23" si="2">E23</f>
        <v>0.76</v>
      </c>
      <c r="G23" s="43">
        <f t="shared" si="2"/>
        <v>0.76</v>
      </c>
      <c r="H23" s="43">
        <f t="shared" si="2"/>
        <v>0.76</v>
      </c>
      <c r="I23" s="43">
        <f t="shared" si="2"/>
        <v>0.76</v>
      </c>
      <c r="J23" s="43">
        <f>I23</f>
        <v>0.76</v>
      </c>
      <c r="K23" s="43">
        <f t="shared" si="2"/>
        <v>0.76</v>
      </c>
      <c r="L23" s="43">
        <f t="shared" si="2"/>
        <v>0.76</v>
      </c>
      <c r="M23" s="43">
        <f t="shared" si="2"/>
        <v>0.76</v>
      </c>
      <c r="N23" s="43">
        <f t="shared" si="2"/>
        <v>0.76</v>
      </c>
      <c r="O23" s="43">
        <f t="shared" si="2"/>
        <v>0.76</v>
      </c>
      <c r="P23" s="43">
        <f t="shared" si="2"/>
        <v>0.76</v>
      </c>
      <c r="Q23" s="43">
        <f t="shared" si="2"/>
        <v>0.76</v>
      </c>
      <c r="R23" s="43">
        <f t="shared" si="2"/>
        <v>0.76</v>
      </c>
      <c r="S23" s="43">
        <f t="shared" si="2"/>
        <v>0.76</v>
      </c>
      <c r="T23" s="43">
        <f t="shared" si="2"/>
        <v>0.76</v>
      </c>
      <c r="U23" s="43">
        <f t="shared" si="2"/>
        <v>0.76</v>
      </c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226"/>
    </row>
    <row r="24" spans="2:118" ht="14" customHeight="1" x14ac:dyDescent="0.25">
      <c r="D24" s="409" t="s">
        <v>447</v>
      </c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44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226"/>
    </row>
    <row r="25" spans="2:118" ht="13" x14ac:dyDescent="0.3">
      <c r="B25" s="43">
        <v>3.5000000000000001E-3</v>
      </c>
      <c r="D25" s="409" t="s">
        <v>211</v>
      </c>
      <c r="E25" s="121">
        <f>Customer!$E$81</f>
        <v>0.7</v>
      </c>
      <c r="F25" s="43">
        <f>Customer!$E$81</f>
        <v>0.7</v>
      </c>
      <c r="G25" s="43">
        <f>Customer!$E$81</f>
        <v>0.7</v>
      </c>
      <c r="H25" s="43">
        <f>Customer!$E$81</f>
        <v>0.7</v>
      </c>
      <c r="I25" s="43">
        <f>Customer!$E$81</f>
        <v>0.7</v>
      </c>
      <c r="J25" s="43">
        <f>Customer!$E$81</f>
        <v>0.7</v>
      </c>
      <c r="K25" s="43">
        <f>Customer!$E$81</f>
        <v>0.7</v>
      </c>
      <c r="L25" s="43">
        <f>Customer!$E$81</f>
        <v>0.7</v>
      </c>
      <c r="M25" s="43">
        <f>Customer!$E$81</f>
        <v>0.7</v>
      </c>
      <c r="N25" s="43">
        <f>Customer!$E$81</f>
        <v>0.7</v>
      </c>
      <c r="O25" s="43">
        <f>Customer!$E$81</f>
        <v>0.7</v>
      </c>
      <c r="P25" s="43">
        <f>Customer!$E$81</f>
        <v>0.7</v>
      </c>
      <c r="Q25" s="43">
        <f>Customer!$E$81</f>
        <v>0.7</v>
      </c>
      <c r="R25" s="43">
        <f>Customer!$E$81</f>
        <v>0.7</v>
      </c>
      <c r="S25" s="43">
        <f>Customer!$E$81</f>
        <v>0.7</v>
      </c>
      <c r="T25" s="43">
        <f>Customer!$E$81</f>
        <v>0.7</v>
      </c>
      <c r="U25" s="43">
        <f>Customer!$E$81</f>
        <v>0.7</v>
      </c>
      <c r="AK25" s="43">
        <v>0</v>
      </c>
      <c r="AL25" s="43">
        <v>0</v>
      </c>
      <c r="AM25" s="43">
        <v>0</v>
      </c>
      <c r="AN25" s="43">
        <v>0</v>
      </c>
      <c r="AO25" s="43">
        <v>0</v>
      </c>
      <c r="AP25" s="43">
        <v>0</v>
      </c>
      <c r="AQ25" s="43">
        <v>0</v>
      </c>
      <c r="AR25" s="46">
        <v>0</v>
      </c>
      <c r="CZ25" s="223"/>
      <c r="DL25" s="351" t="s">
        <v>381</v>
      </c>
      <c r="DM25" s="268"/>
      <c r="DN25" s="268">
        <v>10</v>
      </c>
    </row>
    <row r="26" spans="2:118" ht="13" x14ac:dyDescent="0.3">
      <c r="B26" s="121"/>
      <c r="D26" s="409" t="s">
        <v>378</v>
      </c>
      <c r="E26" s="121">
        <f>Customer!E55/8/24*1000</f>
        <v>6.0000000000000009</v>
      </c>
      <c r="F26" s="121">
        <f t="shared" ref="F26:U28" si="3">E26</f>
        <v>6.0000000000000009</v>
      </c>
      <c r="G26" s="121">
        <f t="shared" si="3"/>
        <v>6.0000000000000009</v>
      </c>
      <c r="H26" s="121">
        <f t="shared" si="3"/>
        <v>6.0000000000000009</v>
      </c>
      <c r="I26" s="121">
        <f t="shared" si="3"/>
        <v>6.0000000000000009</v>
      </c>
      <c r="J26" s="121">
        <f>I26</f>
        <v>6.0000000000000009</v>
      </c>
      <c r="K26" s="121">
        <f t="shared" si="3"/>
        <v>6.0000000000000009</v>
      </c>
      <c r="L26" s="121">
        <f t="shared" si="3"/>
        <v>6.0000000000000009</v>
      </c>
      <c r="M26" s="121">
        <f t="shared" si="3"/>
        <v>6.0000000000000009</v>
      </c>
      <c r="N26" s="121">
        <f t="shared" si="3"/>
        <v>6.0000000000000009</v>
      </c>
      <c r="O26" s="121">
        <f t="shared" si="3"/>
        <v>6.0000000000000009</v>
      </c>
      <c r="P26" s="121">
        <f t="shared" si="3"/>
        <v>6.0000000000000009</v>
      </c>
      <c r="Q26" s="121">
        <f t="shared" si="3"/>
        <v>6.0000000000000009</v>
      </c>
      <c r="R26" s="121">
        <f t="shared" si="3"/>
        <v>6.0000000000000009</v>
      </c>
      <c r="S26" s="121">
        <f t="shared" si="3"/>
        <v>6.0000000000000009</v>
      </c>
      <c r="T26" s="121">
        <f t="shared" si="3"/>
        <v>6.0000000000000009</v>
      </c>
      <c r="U26" s="121">
        <f t="shared" si="3"/>
        <v>6.0000000000000009</v>
      </c>
      <c r="V26" s="43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CZ26" s="223"/>
      <c r="DL26" s="351" t="s">
        <v>154</v>
      </c>
      <c r="DM26" s="268"/>
      <c r="DN26" s="268">
        <v>10.1</v>
      </c>
    </row>
    <row r="27" spans="2:118" ht="13" x14ac:dyDescent="0.3">
      <c r="B27" s="43">
        <v>65</v>
      </c>
      <c r="D27" s="409" t="s">
        <v>212</v>
      </c>
      <c r="E27" s="121">
        <v>10.7</v>
      </c>
      <c r="F27" s="43">
        <f t="shared" si="3"/>
        <v>10.7</v>
      </c>
      <c r="G27" s="43">
        <f t="shared" si="3"/>
        <v>10.7</v>
      </c>
      <c r="H27" s="43">
        <f t="shared" si="3"/>
        <v>10.7</v>
      </c>
      <c r="I27" s="43">
        <f t="shared" si="3"/>
        <v>10.7</v>
      </c>
      <c r="J27" s="43">
        <f>I27</f>
        <v>10.7</v>
      </c>
      <c r="K27" s="43">
        <f t="shared" si="3"/>
        <v>10.7</v>
      </c>
      <c r="L27" s="43">
        <f t="shared" si="3"/>
        <v>10.7</v>
      </c>
      <c r="M27" s="43">
        <f t="shared" si="3"/>
        <v>10.7</v>
      </c>
      <c r="N27" s="43">
        <f t="shared" si="3"/>
        <v>10.7</v>
      </c>
      <c r="O27" s="43">
        <f>Customer!E71</f>
        <v>4.2</v>
      </c>
      <c r="P27" s="43">
        <f>O27</f>
        <v>4.2</v>
      </c>
      <c r="Q27" s="43">
        <f t="shared" si="3"/>
        <v>4.2</v>
      </c>
      <c r="R27" s="43">
        <f t="shared" si="3"/>
        <v>4.2</v>
      </c>
      <c r="S27" s="43">
        <f t="shared" si="3"/>
        <v>4.2</v>
      </c>
      <c r="T27" s="43">
        <f t="shared" si="3"/>
        <v>4.2</v>
      </c>
      <c r="U27" s="43">
        <f t="shared" si="3"/>
        <v>4.2</v>
      </c>
      <c r="AK27" s="43">
        <v>0</v>
      </c>
      <c r="AL27" s="43">
        <v>0</v>
      </c>
      <c r="AM27" s="43">
        <v>0</v>
      </c>
      <c r="AN27" s="43">
        <v>0</v>
      </c>
      <c r="AO27" s="43">
        <v>0</v>
      </c>
      <c r="AP27" s="43">
        <v>0</v>
      </c>
      <c r="AQ27" s="43">
        <v>0</v>
      </c>
      <c r="AR27" s="46">
        <v>0</v>
      </c>
      <c r="CZ27" s="223"/>
      <c r="DL27" s="351" t="s">
        <v>153</v>
      </c>
      <c r="DM27" s="268"/>
      <c r="DN27" s="268">
        <v>6.6</v>
      </c>
    </row>
    <row r="28" spans="2:118" x14ac:dyDescent="0.25">
      <c r="D28" s="409" t="s">
        <v>210</v>
      </c>
      <c r="E28" s="121">
        <f>Customer!E24</f>
        <v>7.4999999999999997E-2</v>
      </c>
      <c r="F28" s="43">
        <f t="shared" si="3"/>
        <v>7.4999999999999997E-2</v>
      </c>
      <c r="G28" s="43">
        <f t="shared" si="3"/>
        <v>7.4999999999999997E-2</v>
      </c>
      <c r="H28" s="43">
        <f t="shared" si="3"/>
        <v>7.4999999999999997E-2</v>
      </c>
      <c r="I28" s="43">
        <f t="shared" si="3"/>
        <v>7.4999999999999997E-2</v>
      </c>
      <c r="J28" s="43">
        <f>I28</f>
        <v>7.4999999999999997E-2</v>
      </c>
      <c r="K28" s="43">
        <f t="shared" si="3"/>
        <v>7.4999999999999997E-2</v>
      </c>
      <c r="L28" s="43">
        <f t="shared" si="3"/>
        <v>7.4999999999999997E-2</v>
      </c>
      <c r="M28" s="43">
        <f t="shared" si="3"/>
        <v>7.4999999999999997E-2</v>
      </c>
      <c r="N28" s="43">
        <f t="shared" si="3"/>
        <v>7.4999999999999997E-2</v>
      </c>
      <c r="O28" s="43">
        <f t="shared" si="3"/>
        <v>7.4999999999999997E-2</v>
      </c>
      <c r="P28" s="43">
        <f t="shared" si="3"/>
        <v>7.4999999999999997E-2</v>
      </c>
      <c r="Q28" s="43">
        <f t="shared" si="3"/>
        <v>7.4999999999999997E-2</v>
      </c>
      <c r="R28" s="43">
        <f t="shared" si="3"/>
        <v>7.4999999999999997E-2</v>
      </c>
      <c r="S28" s="43">
        <f t="shared" si="3"/>
        <v>7.4999999999999997E-2</v>
      </c>
      <c r="T28" s="43">
        <f t="shared" si="3"/>
        <v>7.4999999999999997E-2</v>
      </c>
      <c r="U28" s="43">
        <f t="shared" si="3"/>
        <v>7.4999999999999997E-2</v>
      </c>
      <c r="V28" s="43">
        <f t="shared" ref="V28:CG28" si="4">U28</f>
        <v>7.4999999999999997E-2</v>
      </c>
      <c r="W28" s="43">
        <f t="shared" si="4"/>
        <v>7.4999999999999997E-2</v>
      </c>
      <c r="X28" s="43">
        <f t="shared" si="4"/>
        <v>7.4999999999999997E-2</v>
      </c>
      <c r="Y28" s="43">
        <f t="shared" si="4"/>
        <v>7.4999999999999997E-2</v>
      </c>
      <c r="Z28" s="43">
        <f t="shared" si="4"/>
        <v>7.4999999999999997E-2</v>
      </c>
      <c r="AA28" s="43">
        <f t="shared" si="4"/>
        <v>7.4999999999999997E-2</v>
      </c>
      <c r="AB28" s="43">
        <f t="shared" si="4"/>
        <v>7.4999999999999997E-2</v>
      </c>
      <c r="AC28" s="43">
        <f t="shared" si="4"/>
        <v>7.4999999999999997E-2</v>
      </c>
      <c r="AD28" s="43">
        <f t="shared" si="4"/>
        <v>7.4999999999999997E-2</v>
      </c>
      <c r="AE28" s="43">
        <f t="shared" si="4"/>
        <v>7.4999999999999997E-2</v>
      </c>
      <c r="AF28" s="43">
        <f t="shared" si="4"/>
        <v>7.4999999999999997E-2</v>
      </c>
      <c r="AG28" s="43">
        <f t="shared" si="4"/>
        <v>7.4999999999999997E-2</v>
      </c>
      <c r="AH28" s="43">
        <f t="shared" si="4"/>
        <v>7.4999999999999997E-2</v>
      </c>
      <c r="AI28" s="43">
        <f t="shared" si="4"/>
        <v>7.4999999999999997E-2</v>
      </c>
      <c r="AJ28" s="43">
        <f t="shared" si="4"/>
        <v>7.4999999999999997E-2</v>
      </c>
      <c r="AK28" s="43">
        <f t="shared" si="4"/>
        <v>7.4999999999999997E-2</v>
      </c>
      <c r="AL28" s="43">
        <f t="shared" si="4"/>
        <v>7.4999999999999997E-2</v>
      </c>
      <c r="AM28" s="43">
        <f t="shared" si="4"/>
        <v>7.4999999999999997E-2</v>
      </c>
      <c r="AN28" s="43">
        <f t="shared" si="4"/>
        <v>7.4999999999999997E-2</v>
      </c>
      <c r="AO28" s="43">
        <f t="shared" si="4"/>
        <v>7.4999999999999997E-2</v>
      </c>
      <c r="AP28" s="43">
        <f t="shared" si="4"/>
        <v>7.4999999999999997E-2</v>
      </c>
      <c r="AQ28" s="43">
        <f t="shared" si="4"/>
        <v>7.4999999999999997E-2</v>
      </c>
      <c r="AR28" s="43">
        <f t="shared" si="4"/>
        <v>7.4999999999999997E-2</v>
      </c>
      <c r="AS28" s="43">
        <f t="shared" si="4"/>
        <v>7.4999999999999997E-2</v>
      </c>
      <c r="AT28" s="43">
        <f t="shared" si="4"/>
        <v>7.4999999999999997E-2</v>
      </c>
      <c r="AU28" s="43">
        <f t="shared" si="4"/>
        <v>7.4999999999999997E-2</v>
      </c>
      <c r="AV28" s="43">
        <f t="shared" si="4"/>
        <v>7.4999999999999997E-2</v>
      </c>
      <c r="AW28" s="43">
        <f t="shared" si="4"/>
        <v>7.4999999999999997E-2</v>
      </c>
      <c r="AX28" s="43">
        <f t="shared" si="4"/>
        <v>7.4999999999999997E-2</v>
      </c>
      <c r="AY28" s="43">
        <f t="shared" si="4"/>
        <v>7.4999999999999997E-2</v>
      </c>
      <c r="AZ28" s="43">
        <f t="shared" si="4"/>
        <v>7.4999999999999997E-2</v>
      </c>
      <c r="BA28" s="43">
        <f t="shared" si="4"/>
        <v>7.4999999999999997E-2</v>
      </c>
      <c r="BB28" s="43">
        <f t="shared" si="4"/>
        <v>7.4999999999999997E-2</v>
      </c>
      <c r="BC28" s="43">
        <f t="shared" si="4"/>
        <v>7.4999999999999997E-2</v>
      </c>
      <c r="BD28" s="43">
        <f t="shared" si="4"/>
        <v>7.4999999999999997E-2</v>
      </c>
      <c r="BE28" s="43">
        <f t="shared" si="4"/>
        <v>7.4999999999999997E-2</v>
      </c>
      <c r="BF28" s="43">
        <f t="shared" si="4"/>
        <v>7.4999999999999997E-2</v>
      </c>
      <c r="BG28" s="43">
        <f t="shared" si="4"/>
        <v>7.4999999999999997E-2</v>
      </c>
      <c r="BH28" s="43">
        <f t="shared" si="4"/>
        <v>7.4999999999999997E-2</v>
      </c>
      <c r="BI28" s="43">
        <f t="shared" si="4"/>
        <v>7.4999999999999997E-2</v>
      </c>
      <c r="BJ28" s="43">
        <f t="shared" si="4"/>
        <v>7.4999999999999997E-2</v>
      </c>
      <c r="BK28" s="43">
        <f t="shared" si="4"/>
        <v>7.4999999999999997E-2</v>
      </c>
      <c r="BL28" s="43">
        <f t="shared" si="4"/>
        <v>7.4999999999999997E-2</v>
      </c>
      <c r="BM28" s="43">
        <f t="shared" si="4"/>
        <v>7.4999999999999997E-2</v>
      </c>
      <c r="BN28" s="43">
        <f t="shared" si="4"/>
        <v>7.4999999999999997E-2</v>
      </c>
      <c r="BO28" s="43">
        <f t="shared" si="4"/>
        <v>7.4999999999999997E-2</v>
      </c>
      <c r="BP28" s="43">
        <f t="shared" si="4"/>
        <v>7.4999999999999997E-2</v>
      </c>
      <c r="BQ28" s="43">
        <f t="shared" si="4"/>
        <v>7.4999999999999997E-2</v>
      </c>
      <c r="BR28" s="43">
        <f t="shared" si="4"/>
        <v>7.4999999999999997E-2</v>
      </c>
      <c r="BS28" s="43">
        <f t="shared" si="4"/>
        <v>7.4999999999999997E-2</v>
      </c>
      <c r="BT28" s="43">
        <f t="shared" si="4"/>
        <v>7.4999999999999997E-2</v>
      </c>
      <c r="BU28" s="43">
        <f t="shared" si="4"/>
        <v>7.4999999999999997E-2</v>
      </c>
      <c r="BV28" s="43">
        <f t="shared" si="4"/>
        <v>7.4999999999999997E-2</v>
      </c>
      <c r="BW28" s="43">
        <f t="shared" si="4"/>
        <v>7.4999999999999997E-2</v>
      </c>
      <c r="BX28" s="43">
        <f t="shared" si="4"/>
        <v>7.4999999999999997E-2</v>
      </c>
      <c r="BY28" s="43">
        <f t="shared" si="4"/>
        <v>7.4999999999999997E-2</v>
      </c>
      <c r="BZ28" s="43">
        <f t="shared" si="4"/>
        <v>7.4999999999999997E-2</v>
      </c>
      <c r="CA28" s="43">
        <f t="shared" si="4"/>
        <v>7.4999999999999997E-2</v>
      </c>
      <c r="CB28" s="43">
        <f t="shared" si="4"/>
        <v>7.4999999999999997E-2</v>
      </c>
      <c r="CC28" s="43">
        <f t="shared" si="4"/>
        <v>7.4999999999999997E-2</v>
      </c>
      <c r="CD28" s="43">
        <f t="shared" si="4"/>
        <v>7.4999999999999997E-2</v>
      </c>
      <c r="CE28" s="43">
        <f t="shared" si="4"/>
        <v>7.4999999999999997E-2</v>
      </c>
      <c r="CF28" s="43">
        <f t="shared" si="4"/>
        <v>7.4999999999999997E-2</v>
      </c>
      <c r="CG28" s="43">
        <f t="shared" si="4"/>
        <v>7.4999999999999997E-2</v>
      </c>
      <c r="CH28" s="43">
        <f t="shared" ref="CH28:CZ28" si="5">CG28</f>
        <v>7.4999999999999997E-2</v>
      </c>
      <c r="CI28" s="43">
        <f t="shared" si="5"/>
        <v>7.4999999999999997E-2</v>
      </c>
      <c r="CJ28" s="43">
        <f t="shared" si="5"/>
        <v>7.4999999999999997E-2</v>
      </c>
      <c r="CK28" s="43">
        <f t="shared" si="5"/>
        <v>7.4999999999999997E-2</v>
      </c>
      <c r="CL28" s="43">
        <f t="shared" si="5"/>
        <v>7.4999999999999997E-2</v>
      </c>
      <c r="CM28" s="43">
        <f t="shared" si="5"/>
        <v>7.4999999999999997E-2</v>
      </c>
      <c r="CN28" s="43">
        <f t="shared" si="5"/>
        <v>7.4999999999999997E-2</v>
      </c>
      <c r="CO28" s="43">
        <f t="shared" si="5"/>
        <v>7.4999999999999997E-2</v>
      </c>
      <c r="CP28" s="43">
        <f t="shared" si="5"/>
        <v>7.4999999999999997E-2</v>
      </c>
      <c r="CQ28" s="43">
        <f t="shared" si="5"/>
        <v>7.4999999999999997E-2</v>
      </c>
      <c r="CR28" s="43">
        <f t="shared" si="5"/>
        <v>7.4999999999999997E-2</v>
      </c>
      <c r="CS28" s="43">
        <f t="shared" si="5"/>
        <v>7.4999999999999997E-2</v>
      </c>
      <c r="CT28" s="43">
        <f t="shared" si="5"/>
        <v>7.4999999999999997E-2</v>
      </c>
      <c r="CU28" s="43">
        <f t="shared" si="5"/>
        <v>7.4999999999999997E-2</v>
      </c>
      <c r="CV28" s="43">
        <f t="shared" si="5"/>
        <v>7.4999999999999997E-2</v>
      </c>
      <c r="CW28" s="43">
        <f t="shared" si="5"/>
        <v>7.4999999999999997E-2</v>
      </c>
      <c r="CX28" s="43">
        <f t="shared" si="5"/>
        <v>7.4999999999999997E-2</v>
      </c>
      <c r="CY28" s="43">
        <f t="shared" si="5"/>
        <v>7.4999999999999997E-2</v>
      </c>
      <c r="CZ28" s="43">
        <f t="shared" si="5"/>
        <v>7.4999999999999997E-2</v>
      </c>
      <c r="DA28" s="43" t="s">
        <v>551</v>
      </c>
      <c r="DB28" s="43" t="s">
        <v>231</v>
      </c>
      <c r="DC28" s="43" t="s">
        <v>526</v>
      </c>
      <c r="DL28" s="351" t="s">
        <v>137</v>
      </c>
      <c r="DM28" s="268">
        <v>2</v>
      </c>
      <c r="DN28" s="268">
        <v>2</v>
      </c>
    </row>
    <row r="29" spans="2:118" ht="25" x14ac:dyDescent="0.3">
      <c r="D29" s="409" t="s">
        <v>213</v>
      </c>
      <c r="E29" s="121">
        <f>Customer!E96*1000/24</f>
        <v>2.4413888888888891</v>
      </c>
      <c r="F29" s="121">
        <f t="shared" ref="F29:AR29" si="6">$E$29</f>
        <v>2.4413888888888891</v>
      </c>
      <c r="G29" s="121">
        <f t="shared" si="6"/>
        <v>2.4413888888888891</v>
      </c>
      <c r="H29" s="121">
        <f t="shared" si="6"/>
        <v>2.4413888888888891</v>
      </c>
      <c r="I29" s="121">
        <f t="shared" si="6"/>
        <v>2.4413888888888891</v>
      </c>
      <c r="J29" s="121">
        <f t="shared" si="6"/>
        <v>2.4413888888888891</v>
      </c>
      <c r="K29" s="121">
        <f t="shared" si="6"/>
        <v>2.4413888888888891</v>
      </c>
      <c r="L29" s="121">
        <f t="shared" si="6"/>
        <v>2.4413888888888891</v>
      </c>
      <c r="M29" s="121">
        <f t="shared" si="6"/>
        <v>2.4413888888888891</v>
      </c>
      <c r="N29" s="121">
        <f t="shared" si="6"/>
        <v>2.4413888888888891</v>
      </c>
      <c r="O29" s="121">
        <f t="shared" si="6"/>
        <v>2.4413888888888891</v>
      </c>
      <c r="P29" s="121">
        <f t="shared" si="6"/>
        <v>2.4413888888888891</v>
      </c>
      <c r="Q29" s="121">
        <f t="shared" si="6"/>
        <v>2.4413888888888891</v>
      </c>
      <c r="R29" s="121">
        <f t="shared" si="6"/>
        <v>2.4413888888888891</v>
      </c>
      <c r="S29" s="121">
        <f t="shared" si="6"/>
        <v>2.4413888888888891</v>
      </c>
      <c r="T29" s="121">
        <f t="shared" si="6"/>
        <v>2.4413888888888891</v>
      </c>
      <c r="U29" s="121">
        <f t="shared" si="6"/>
        <v>2.4413888888888891</v>
      </c>
      <c r="V29" s="121">
        <f t="shared" si="6"/>
        <v>2.4413888888888891</v>
      </c>
      <c r="W29" s="121">
        <f t="shared" si="6"/>
        <v>2.4413888888888891</v>
      </c>
      <c r="X29" s="121">
        <f t="shared" si="6"/>
        <v>2.4413888888888891</v>
      </c>
      <c r="Y29" s="121">
        <f t="shared" si="6"/>
        <v>2.4413888888888891</v>
      </c>
      <c r="Z29" s="121">
        <f t="shared" si="6"/>
        <v>2.4413888888888891</v>
      </c>
      <c r="AA29" s="121">
        <f t="shared" si="6"/>
        <v>2.4413888888888891</v>
      </c>
      <c r="AB29" s="121">
        <f t="shared" si="6"/>
        <v>2.4413888888888891</v>
      </c>
      <c r="AC29" s="121">
        <f t="shared" si="6"/>
        <v>2.4413888888888891</v>
      </c>
      <c r="AD29" s="121">
        <f t="shared" si="6"/>
        <v>2.4413888888888891</v>
      </c>
      <c r="AE29" s="121">
        <f t="shared" si="6"/>
        <v>2.4413888888888891</v>
      </c>
      <c r="AF29" s="121">
        <f t="shared" si="6"/>
        <v>2.4413888888888891</v>
      </c>
      <c r="AG29" s="121">
        <f t="shared" si="6"/>
        <v>2.4413888888888891</v>
      </c>
      <c r="AH29" s="121">
        <f t="shared" si="6"/>
        <v>2.4413888888888891</v>
      </c>
      <c r="AI29" s="121">
        <f t="shared" si="6"/>
        <v>2.4413888888888891</v>
      </c>
      <c r="AJ29" s="121">
        <f t="shared" si="6"/>
        <v>2.4413888888888891</v>
      </c>
      <c r="AK29" s="121">
        <f t="shared" si="6"/>
        <v>2.4413888888888891</v>
      </c>
      <c r="AL29" s="121">
        <f t="shared" si="6"/>
        <v>2.4413888888888891</v>
      </c>
      <c r="AM29" s="121">
        <f t="shared" si="6"/>
        <v>2.4413888888888891</v>
      </c>
      <c r="AN29" s="121">
        <f t="shared" si="6"/>
        <v>2.4413888888888891</v>
      </c>
      <c r="AO29" s="121">
        <f t="shared" si="6"/>
        <v>2.4413888888888891</v>
      </c>
      <c r="AP29" s="121">
        <f t="shared" si="6"/>
        <v>2.4413888888888891</v>
      </c>
      <c r="AQ29" s="121">
        <f t="shared" si="6"/>
        <v>2.4413888888888891</v>
      </c>
      <c r="AR29" s="217">
        <f t="shared" si="6"/>
        <v>2.4413888888888891</v>
      </c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217"/>
      <c r="DA29" s="121">
        <f>SUM(L29:CZ29)</f>
        <v>80.565833333333359</v>
      </c>
      <c r="DB29" s="43">
        <f t="shared" ref="DB29:DB33" si="7">DA29*24/1000</f>
        <v>1.9335800000000005</v>
      </c>
      <c r="DC29" s="426">
        <f t="shared" ref="DC29:DC33" si="8">DB29*14/0.9</f>
        <v>30.077911111111117</v>
      </c>
      <c r="DD29" s="409" t="s">
        <v>213</v>
      </c>
      <c r="DM29" s="121">
        <f>SUM(DM25:DM27)</f>
        <v>0</v>
      </c>
      <c r="DN29" s="121">
        <f>SUM(DN25:DN27)</f>
        <v>26.700000000000003</v>
      </c>
    </row>
    <row r="30" spans="2:118" ht="13.5" thickBot="1" x14ac:dyDescent="0.35">
      <c r="D30" s="409" t="s">
        <v>214</v>
      </c>
      <c r="E30" s="449" t="e">
        <f>Customer!I88+('Customer Mode'!#REF!/1000)</f>
        <v>#REF!</v>
      </c>
      <c r="F30" s="121" t="e">
        <f t="shared" ref="F30:K30" si="9">$E$30</f>
        <v>#REF!</v>
      </c>
      <c r="G30" s="121" t="e">
        <f t="shared" si="9"/>
        <v>#REF!</v>
      </c>
      <c r="H30" s="121" t="e">
        <f t="shared" si="9"/>
        <v>#REF!</v>
      </c>
      <c r="I30" s="121" t="e">
        <f t="shared" si="9"/>
        <v>#REF!</v>
      </c>
      <c r="J30" s="121" t="e">
        <f t="shared" si="9"/>
        <v>#REF!</v>
      </c>
      <c r="K30" s="121" t="e">
        <f t="shared" si="9"/>
        <v>#REF!</v>
      </c>
      <c r="L30" s="449" t="e">
        <f>Customer!I88+('Customer Mode'!#REF!/1000)</f>
        <v>#REF!</v>
      </c>
      <c r="M30" s="121" t="e">
        <f>L30</f>
        <v>#REF!</v>
      </c>
      <c r="N30" s="121" t="e">
        <f t="shared" ref="N30:AC34" si="10">M30</f>
        <v>#REF!</v>
      </c>
      <c r="O30" s="121" t="e">
        <f t="shared" si="10"/>
        <v>#REF!</v>
      </c>
      <c r="P30" s="121" t="e">
        <f t="shared" si="10"/>
        <v>#REF!</v>
      </c>
      <c r="Q30" s="121" t="e">
        <f t="shared" si="10"/>
        <v>#REF!</v>
      </c>
      <c r="R30" s="121" t="e">
        <f t="shared" si="10"/>
        <v>#REF!</v>
      </c>
      <c r="S30" s="121" t="e">
        <f t="shared" si="10"/>
        <v>#REF!</v>
      </c>
      <c r="T30" s="121" t="e">
        <f t="shared" si="10"/>
        <v>#REF!</v>
      </c>
      <c r="U30" s="121" t="e">
        <f t="shared" si="10"/>
        <v>#REF!</v>
      </c>
      <c r="V30" s="121" t="e">
        <f t="shared" si="10"/>
        <v>#REF!</v>
      </c>
      <c r="W30" s="449" t="e">
        <f>'Customer Mode'!AB45+('Customer Mode'!#REF!/1000)</f>
        <v>#REF!</v>
      </c>
      <c r="X30" s="121" t="e">
        <f>W30</f>
        <v>#REF!</v>
      </c>
      <c r="Y30" s="121" t="e">
        <f t="shared" ref="Y30:AN34" si="11">X30</f>
        <v>#REF!</v>
      </c>
      <c r="Z30" s="121" t="e">
        <f t="shared" si="11"/>
        <v>#REF!</v>
      </c>
      <c r="AA30" s="121" t="e">
        <f t="shared" si="11"/>
        <v>#REF!</v>
      </c>
      <c r="AB30" s="121" t="e">
        <f t="shared" si="11"/>
        <v>#REF!</v>
      </c>
      <c r="AC30" s="121" t="e">
        <f t="shared" si="11"/>
        <v>#REF!</v>
      </c>
      <c r="AD30" s="121" t="e">
        <f t="shared" si="11"/>
        <v>#REF!</v>
      </c>
      <c r="AE30" s="121" t="e">
        <f t="shared" si="11"/>
        <v>#REF!</v>
      </c>
      <c r="AF30" s="121" t="e">
        <f t="shared" si="11"/>
        <v>#REF!</v>
      </c>
      <c r="AG30" s="121" t="e">
        <f t="shared" si="11"/>
        <v>#REF!</v>
      </c>
      <c r="AH30" s="121" t="e">
        <f t="shared" si="11"/>
        <v>#REF!</v>
      </c>
      <c r="AI30" s="121" t="e">
        <f t="shared" si="11"/>
        <v>#REF!</v>
      </c>
      <c r="AJ30" s="121" t="e">
        <f t="shared" si="11"/>
        <v>#REF!</v>
      </c>
      <c r="AK30" s="121" t="e">
        <f t="shared" si="11"/>
        <v>#REF!</v>
      </c>
      <c r="AL30" s="121" t="e">
        <f t="shared" si="11"/>
        <v>#REF!</v>
      </c>
      <c r="AM30" s="121" t="e">
        <f t="shared" si="11"/>
        <v>#REF!</v>
      </c>
      <c r="AN30" s="121" t="e">
        <f t="shared" si="11"/>
        <v>#REF!</v>
      </c>
      <c r="AO30" s="121" t="e">
        <f t="shared" ref="AO30:BD34" si="12">AN30</f>
        <v>#REF!</v>
      </c>
      <c r="AP30" s="121" t="e">
        <f t="shared" si="12"/>
        <v>#REF!</v>
      </c>
      <c r="AQ30" s="121" t="e">
        <f t="shared" si="12"/>
        <v>#REF!</v>
      </c>
      <c r="AR30" s="217" t="e">
        <f t="shared" si="12"/>
        <v>#REF!</v>
      </c>
      <c r="CZ30" s="223"/>
      <c r="DA30" s="121" t="e">
        <f>SUM(L30:CZ30)</f>
        <v>#REF!</v>
      </c>
      <c r="DB30" s="43" t="e">
        <f t="shared" si="7"/>
        <v>#REF!</v>
      </c>
      <c r="DC30" s="426" t="e">
        <f t="shared" si="8"/>
        <v>#REF!</v>
      </c>
      <c r="DD30" s="409" t="s">
        <v>214</v>
      </c>
    </row>
    <row r="31" spans="2:118" ht="13" x14ac:dyDescent="0.3">
      <c r="D31" s="409" t="s">
        <v>137</v>
      </c>
      <c r="E31" s="121">
        <v>0.2</v>
      </c>
      <c r="F31" s="43">
        <f t="shared" ref="F31:U34" si="13">E31</f>
        <v>0.2</v>
      </c>
      <c r="G31" s="43">
        <f t="shared" si="13"/>
        <v>0.2</v>
      </c>
      <c r="H31" s="43">
        <f t="shared" si="13"/>
        <v>0.2</v>
      </c>
      <c r="I31" s="43">
        <f t="shared" si="13"/>
        <v>0.2</v>
      </c>
      <c r="J31" s="43">
        <f>I31</f>
        <v>0.2</v>
      </c>
      <c r="K31" s="43">
        <f t="shared" si="13"/>
        <v>0.2</v>
      </c>
      <c r="L31" s="43">
        <f t="shared" si="13"/>
        <v>0.2</v>
      </c>
      <c r="M31" s="43">
        <f t="shared" si="13"/>
        <v>0.2</v>
      </c>
      <c r="N31" s="43">
        <f t="shared" si="13"/>
        <v>0.2</v>
      </c>
      <c r="O31" s="43">
        <f t="shared" si="13"/>
        <v>0.2</v>
      </c>
      <c r="P31" s="43">
        <f t="shared" si="13"/>
        <v>0.2</v>
      </c>
      <c r="Q31" s="43">
        <f t="shared" si="10"/>
        <v>0.2</v>
      </c>
      <c r="R31" s="43">
        <f t="shared" si="10"/>
        <v>0.2</v>
      </c>
      <c r="S31" s="43">
        <f t="shared" si="10"/>
        <v>0.2</v>
      </c>
      <c r="T31" s="43">
        <f t="shared" si="10"/>
        <v>0.2</v>
      </c>
      <c r="U31" s="43">
        <f t="shared" si="10"/>
        <v>0.2</v>
      </c>
      <c r="V31" s="43">
        <f t="shared" si="10"/>
        <v>0.2</v>
      </c>
      <c r="W31" s="43">
        <f t="shared" si="10"/>
        <v>0.2</v>
      </c>
      <c r="X31" s="43">
        <f t="shared" si="10"/>
        <v>0.2</v>
      </c>
      <c r="Y31" s="43">
        <f t="shared" si="10"/>
        <v>0.2</v>
      </c>
      <c r="Z31" s="43">
        <f t="shared" si="10"/>
        <v>0.2</v>
      </c>
      <c r="AA31" s="43">
        <f t="shared" si="10"/>
        <v>0.2</v>
      </c>
      <c r="AB31" s="43">
        <f t="shared" si="10"/>
        <v>0.2</v>
      </c>
      <c r="AC31" s="43">
        <f t="shared" si="10"/>
        <v>0.2</v>
      </c>
      <c r="AD31" s="43">
        <f t="shared" si="11"/>
        <v>0.2</v>
      </c>
      <c r="AE31" s="43">
        <f t="shared" si="11"/>
        <v>0.2</v>
      </c>
      <c r="AF31" s="43">
        <f t="shared" si="11"/>
        <v>0.2</v>
      </c>
      <c r="AG31" s="43">
        <f t="shared" si="11"/>
        <v>0.2</v>
      </c>
      <c r="AH31" s="43">
        <f t="shared" si="11"/>
        <v>0.2</v>
      </c>
      <c r="AI31" s="43">
        <f t="shared" si="11"/>
        <v>0.2</v>
      </c>
      <c r="AJ31" s="43">
        <f t="shared" si="11"/>
        <v>0.2</v>
      </c>
      <c r="AK31" s="43">
        <f t="shared" si="11"/>
        <v>0.2</v>
      </c>
      <c r="AL31" s="43">
        <f t="shared" si="11"/>
        <v>0.2</v>
      </c>
      <c r="AM31" s="43">
        <f t="shared" si="11"/>
        <v>0.2</v>
      </c>
      <c r="AN31" s="43">
        <f t="shared" si="11"/>
        <v>0.2</v>
      </c>
      <c r="AO31" s="43">
        <f t="shared" si="12"/>
        <v>0.2</v>
      </c>
      <c r="AP31" s="43">
        <f t="shared" si="12"/>
        <v>0.2</v>
      </c>
      <c r="AQ31" s="43">
        <f t="shared" si="12"/>
        <v>0.2</v>
      </c>
      <c r="AR31" s="43">
        <f t="shared" si="12"/>
        <v>0.2</v>
      </c>
      <c r="CZ31" s="46"/>
      <c r="DA31" s="121">
        <f t="shared" ref="DA31:DA37" si="14">SUM(L31:CZ31)</f>
        <v>6.6000000000000032</v>
      </c>
      <c r="DB31" s="43">
        <f t="shared" si="7"/>
        <v>0.1584000000000001</v>
      </c>
      <c r="DC31" s="426">
        <f t="shared" si="8"/>
        <v>2.4640000000000013</v>
      </c>
      <c r="DD31" s="409" t="s">
        <v>137</v>
      </c>
      <c r="DL31" s="74" t="s">
        <v>214</v>
      </c>
      <c r="DM31" s="352">
        <v>5.58</v>
      </c>
      <c r="DN31" s="352">
        <v>5.58</v>
      </c>
    </row>
    <row r="32" spans="2:118" ht="13" x14ac:dyDescent="0.3">
      <c r="B32" s="128">
        <v>10.1</v>
      </c>
      <c r="C32" s="128">
        <v>10.1</v>
      </c>
      <c r="D32" s="409" t="s">
        <v>154</v>
      </c>
      <c r="E32" s="430">
        <v>0</v>
      </c>
      <c r="F32" s="43">
        <f t="shared" si="13"/>
        <v>0</v>
      </c>
      <c r="G32" s="43">
        <f t="shared" si="13"/>
        <v>0</v>
      </c>
      <c r="H32" s="43">
        <f t="shared" si="13"/>
        <v>0</v>
      </c>
      <c r="I32" s="43">
        <f t="shared" si="13"/>
        <v>0</v>
      </c>
      <c r="J32" s="43">
        <f>I32</f>
        <v>0</v>
      </c>
      <c r="K32" s="43">
        <f t="shared" si="13"/>
        <v>0</v>
      </c>
      <c r="L32" s="43">
        <f t="shared" si="13"/>
        <v>0</v>
      </c>
      <c r="M32" s="43">
        <f t="shared" si="13"/>
        <v>0</v>
      </c>
      <c r="N32" s="43">
        <f t="shared" si="13"/>
        <v>0</v>
      </c>
      <c r="O32" s="43">
        <f t="shared" si="13"/>
        <v>0</v>
      </c>
      <c r="P32" s="43">
        <f t="shared" si="13"/>
        <v>0</v>
      </c>
      <c r="Q32" s="43">
        <f t="shared" si="10"/>
        <v>0</v>
      </c>
      <c r="R32" s="43">
        <f t="shared" si="10"/>
        <v>0</v>
      </c>
      <c r="S32" s="43">
        <f t="shared" si="10"/>
        <v>0</v>
      </c>
      <c r="T32" s="43">
        <f t="shared" si="10"/>
        <v>0</v>
      </c>
      <c r="U32" s="43">
        <f t="shared" si="10"/>
        <v>0</v>
      </c>
      <c r="V32" s="43">
        <f t="shared" si="10"/>
        <v>0</v>
      </c>
      <c r="W32" s="43">
        <f t="shared" si="10"/>
        <v>0</v>
      </c>
      <c r="X32" s="43">
        <f t="shared" si="10"/>
        <v>0</v>
      </c>
      <c r="Y32" s="43">
        <f t="shared" si="10"/>
        <v>0</v>
      </c>
      <c r="Z32" s="43">
        <f t="shared" si="10"/>
        <v>0</v>
      </c>
      <c r="AA32" s="43">
        <f t="shared" si="10"/>
        <v>0</v>
      </c>
      <c r="AB32" s="43">
        <f t="shared" si="10"/>
        <v>0</v>
      </c>
      <c r="AC32" s="43">
        <f t="shared" si="10"/>
        <v>0</v>
      </c>
      <c r="AD32" s="43">
        <f t="shared" si="11"/>
        <v>0</v>
      </c>
      <c r="AE32" s="43">
        <f t="shared" si="11"/>
        <v>0</v>
      </c>
      <c r="AF32" s="43">
        <f t="shared" si="11"/>
        <v>0</v>
      </c>
      <c r="AG32" s="43">
        <f t="shared" si="11"/>
        <v>0</v>
      </c>
      <c r="AH32" s="43">
        <f t="shared" si="11"/>
        <v>0</v>
      </c>
      <c r="AI32" s="43">
        <f t="shared" si="11"/>
        <v>0</v>
      </c>
      <c r="AJ32" s="43">
        <f t="shared" si="11"/>
        <v>0</v>
      </c>
      <c r="AK32" s="43">
        <f t="shared" si="11"/>
        <v>0</v>
      </c>
      <c r="AL32" s="43">
        <f t="shared" si="11"/>
        <v>0</v>
      </c>
      <c r="AM32" s="43">
        <f t="shared" si="11"/>
        <v>0</v>
      </c>
      <c r="AN32" s="43">
        <f t="shared" si="11"/>
        <v>0</v>
      </c>
      <c r="AO32" s="43">
        <f t="shared" si="12"/>
        <v>0</v>
      </c>
      <c r="AP32" s="43">
        <f t="shared" si="12"/>
        <v>0</v>
      </c>
      <c r="AQ32" s="43">
        <f t="shared" si="12"/>
        <v>0</v>
      </c>
      <c r="AR32" s="43">
        <f t="shared" si="12"/>
        <v>0</v>
      </c>
      <c r="CZ32" s="223"/>
      <c r="DA32" s="121">
        <f t="shared" si="14"/>
        <v>0</v>
      </c>
      <c r="DB32" s="43">
        <f t="shared" si="7"/>
        <v>0</v>
      </c>
      <c r="DC32" s="426">
        <f t="shared" si="8"/>
        <v>0</v>
      </c>
      <c r="DD32" s="409" t="s">
        <v>154</v>
      </c>
    </row>
    <row r="33" spans="2:115" ht="13" x14ac:dyDescent="0.3">
      <c r="B33" s="128">
        <v>7.6</v>
      </c>
      <c r="C33" s="128">
        <v>6.6</v>
      </c>
      <c r="D33" s="409" t="s">
        <v>153</v>
      </c>
      <c r="E33" s="430">
        <v>6.6</v>
      </c>
      <c r="F33" s="43">
        <f t="shared" si="13"/>
        <v>6.6</v>
      </c>
      <c r="G33" s="43">
        <f t="shared" si="13"/>
        <v>6.6</v>
      </c>
      <c r="H33" s="43">
        <f t="shared" si="13"/>
        <v>6.6</v>
      </c>
      <c r="I33" s="43">
        <f t="shared" si="13"/>
        <v>6.6</v>
      </c>
      <c r="J33" s="43">
        <f>I33</f>
        <v>6.6</v>
      </c>
      <c r="K33" s="43">
        <f t="shared" si="13"/>
        <v>6.6</v>
      </c>
      <c r="L33" s="43">
        <f t="shared" si="13"/>
        <v>6.6</v>
      </c>
      <c r="M33" s="43">
        <f t="shared" si="13"/>
        <v>6.6</v>
      </c>
      <c r="N33" s="43">
        <f t="shared" si="13"/>
        <v>6.6</v>
      </c>
      <c r="O33" s="43">
        <f t="shared" si="13"/>
        <v>6.6</v>
      </c>
      <c r="P33" s="43">
        <f t="shared" si="13"/>
        <v>6.6</v>
      </c>
      <c r="Q33" s="43">
        <f t="shared" si="13"/>
        <v>6.6</v>
      </c>
      <c r="R33" s="43">
        <f t="shared" si="13"/>
        <v>6.6</v>
      </c>
      <c r="S33" s="43">
        <f t="shared" si="13"/>
        <v>6.6</v>
      </c>
      <c r="T33" s="43">
        <f t="shared" si="13"/>
        <v>6.6</v>
      </c>
      <c r="U33" s="43">
        <f t="shared" si="13"/>
        <v>6.6</v>
      </c>
      <c r="V33" s="43">
        <f t="shared" si="10"/>
        <v>6.6</v>
      </c>
      <c r="W33" s="43">
        <f t="shared" si="10"/>
        <v>6.6</v>
      </c>
      <c r="X33" s="43">
        <f t="shared" si="10"/>
        <v>6.6</v>
      </c>
      <c r="Y33" s="43">
        <f t="shared" si="10"/>
        <v>6.6</v>
      </c>
      <c r="Z33" s="43">
        <f t="shared" si="10"/>
        <v>6.6</v>
      </c>
      <c r="AA33" s="43">
        <f t="shared" si="10"/>
        <v>6.6</v>
      </c>
      <c r="AB33" s="43">
        <f t="shared" si="10"/>
        <v>6.6</v>
      </c>
      <c r="AC33" s="43">
        <f t="shared" si="10"/>
        <v>6.6</v>
      </c>
      <c r="AD33" s="43">
        <f t="shared" si="11"/>
        <v>6.6</v>
      </c>
      <c r="AE33" s="43">
        <f t="shared" si="11"/>
        <v>6.6</v>
      </c>
      <c r="AF33" s="43">
        <f t="shared" si="11"/>
        <v>6.6</v>
      </c>
      <c r="AG33" s="43">
        <f t="shared" si="11"/>
        <v>6.6</v>
      </c>
      <c r="AH33" s="43">
        <f t="shared" si="11"/>
        <v>6.6</v>
      </c>
      <c r="AI33" s="43">
        <f t="shared" si="11"/>
        <v>6.6</v>
      </c>
      <c r="AJ33" s="43">
        <f t="shared" si="11"/>
        <v>6.6</v>
      </c>
      <c r="AK33" s="43">
        <f t="shared" si="11"/>
        <v>6.6</v>
      </c>
      <c r="AL33" s="43">
        <f t="shared" si="11"/>
        <v>6.6</v>
      </c>
      <c r="AM33" s="43">
        <f t="shared" si="11"/>
        <v>6.6</v>
      </c>
      <c r="AN33" s="43">
        <f t="shared" si="11"/>
        <v>6.6</v>
      </c>
      <c r="AO33" s="43">
        <f t="shared" si="12"/>
        <v>6.6</v>
      </c>
      <c r="AP33" s="43">
        <f t="shared" si="12"/>
        <v>6.6</v>
      </c>
      <c r="AQ33" s="43">
        <f t="shared" si="12"/>
        <v>6.6</v>
      </c>
      <c r="AR33" s="43">
        <f t="shared" si="12"/>
        <v>6.6</v>
      </c>
      <c r="CZ33" s="223"/>
      <c r="DA33" s="121">
        <f t="shared" si="14"/>
        <v>217.79999999999987</v>
      </c>
      <c r="DB33" s="43">
        <f t="shared" si="7"/>
        <v>5.2271999999999972</v>
      </c>
      <c r="DC33" s="426">
        <f t="shared" si="8"/>
        <v>81.311999999999955</v>
      </c>
      <c r="DD33" s="409" t="s">
        <v>153</v>
      </c>
    </row>
    <row r="34" spans="2:115" x14ac:dyDescent="0.25">
      <c r="D34" s="409" t="s">
        <v>215</v>
      </c>
      <c r="E34" s="121">
        <f>((Delivery!F74*35)+(Delivery!F78*20))+Delivery!F83</f>
        <v>1.3368055555555557E-2</v>
      </c>
      <c r="F34" s="150">
        <f t="shared" si="13"/>
        <v>1.3368055555555557E-2</v>
      </c>
      <c r="G34" s="150">
        <f t="shared" si="13"/>
        <v>1.3368055555555557E-2</v>
      </c>
      <c r="H34" s="150">
        <f t="shared" si="13"/>
        <v>1.3368055555555557E-2</v>
      </c>
      <c r="I34" s="150">
        <f t="shared" si="13"/>
        <v>1.3368055555555557E-2</v>
      </c>
      <c r="J34" s="150">
        <f>I34</f>
        <v>1.3368055555555557E-2</v>
      </c>
      <c r="K34" s="150">
        <f t="shared" si="13"/>
        <v>1.3368055555555557E-2</v>
      </c>
      <c r="L34" s="150">
        <f t="shared" si="13"/>
        <v>1.3368055555555557E-2</v>
      </c>
      <c r="M34" s="150">
        <f t="shared" si="13"/>
        <v>1.3368055555555557E-2</v>
      </c>
      <c r="N34" s="150">
        <f t="shared" si="13"/>
        <v>1.3368055555555557E-2</v>
      </c>
      <c r="O34" s="150">
        <f t="shared" si="13"/>
        <v>1.3368055555555557E-2</v>
      </c>
      <c r="P34" s="150">
        <f t="shared" si="13"/>
        <v>1.3368055555555557E-2</v>
      </c>
      <c r="Q34" s="150">
        <f t="shared" si="13"/>
        <v>1.3368055555555557E-2</v>
      </c>
      <c r="R34" s="150">
        <f t="shared" si="13"/>
        <v>1.3368055555555557E-2</v>
      </c>
      <c r="S34" s="150">
        <f t="shared" si="13"/>
        <v>1.3368055555555557E-2</v>
      </c>
      <c r="T34" s="150">
        <f t="shared" si="13"/>
        <v>1.3368055555555557E-2</v>
      </c>
      <c r="U34" s="150">
        <f t="shared" si="13"/>
        <v>1.3368055555555557E-2</v>
      </c>
      <c r="V34" s="150">
        <f t="shared" si="10"/>
        <v>1.3368055555555557E-2</v>
      </c>
      <c r="W34" s="150">
        <f t="shared" si="10"/>
        <v>1.3368055555555557E-2</v>
      </c>
      <c r="X34" s="150">
        <f t="shared" si="10"/>
        <v>1.3368055555555557E-2</v>
      </c>
      <c r="Y34" s="150">
        <f t="shared" si="10"/>
        <v>1.3368055555555557E-2</v>
      </c>
      <c r="Z34" s="150">
        <f t="shared" si="10"/>
        <v>1.3368055555555557E-2</v>
      </c>
      <c r="AA34" s="150">
        <f t="shared" si="10"/>
        <v>1.3368055555555557E-2</v>
      </c>
      <c r="AB34" s="150">
        <f t="shared" si="10"/>
        <v>1.3368055555555557E-2</v>
      </c>
      <c r="AC34" s="150">
        <f t="shared" si="10"/>
        <v>1.3368055555555557E-2</v>
      </c>
      <c r="AD34" s="150">
        <f t="shared" si="11"/>
        <v>1.3368055555555557E-2</v>
      </c>
      <c r="AE34" s="150">
        <f t="shared" si="11"/>
        <v>1.3368055555555557E-2</v>
      </c>
      <c r="AF34" s="150">
        <f t="shared" si="11"/>
        <v>1.3368055555555557E-2</v>
      </c>
      <c r="AG34" s="150">
        <f t="shared" si="11"/>
        <v>1.3368055555555557E-2</v>
      </c>
      <c r="AH34" s="150">
        <f t="shared" si="11"/>
        <v>1.3368055555555557E-2</v>
      </c>
      <c r="AI34" s="150">
        <f t="shared" si="11"/>
        <v>1.3368055555555557E-2</v>
      </c>
      <c r="AJ34" s="150">
        <f t="shared" si="11"/>
        <v>1.3368055555555557E-2</v>
      </c>
      <c r="AK34" s="150">
        <f t="shared" si="11"/>
        <v>1.3368055555555557E-2</v>
      </c>
      <c r="AL34" s="150">
        <f t="shared" si="11"/>
        <v>1.3368055555555557E-2</v>
      </c>
      <c r="AM34" s="150">
        <f t="shared" si="11"/>
        <v>1.3368055555555557E-2</v>
      </c>
      <c r="AN34" s="150">
        <f t="shared" si="11"/>
        <v>1.3368055555555557E-2</v>
      </c>
      <c r="AO34" s="150">
        <f t="shared" si="12"/>
        <v>1.3368055555555557E-2</v>
      </c>
      <c r="AP34" s="150">
        <f t="shared" si="12"/>
        <v>1.3368055555555557E-2</v>
      </c>
      <c r="AQ34" s="150">
        <f t="shared" si="12"/>
        <v>1.3368055555555557E-2</v>
      </c>
      <c r="AR34" s="150">
        <f t="shared" si="12"/>
        <v>1.3368055555555557E-2</v>
      </c>
      <c r="AS34" s="150">
        <f t="shared" si="12"/>
        <v>1.3368055555555557E-2</v>
      </c>
      <c r="AT34" s="150">
        <f t="shared" si="12"/>
        <v>1.3368055555555557E-2</v>
      </c>
      <c r="AU34" s="150">
        <f t="shared" si="12"/>
        <v>1.3368055555555557E-2</v>
      </c>
      <c r="AV34" s="150">
        <f t="shared" si="12"/>
        <v>1.3368055555555557E-2</v>
      </c>
      <c r="AW34" s="150">
        <f t="shared" si="12"/>
        <v>1.3368055555555557E-2</v>
      </c>
      <c r="AX34" s="150">
        <f t="shared" si="12"/>
        <v>1.3368055555555557E-2</v>
      </c>
      <c r="AY34" s="150">
        <f t="shared" si="12"/>
        <v>1.3368055555555557E-2</v>
      </c>
      <c r="AZ34" s="150">
        <f t="shared" si="12"/>
        <v>1.3368055555555557E-2</v>
      </c>
      <c r="BA34" s="150">
        <f t="shared" si="12"/>
        <v>1.3368055555555557E-2</v>
      </c>
      <c r="BB34" s="150">
        <f t="shared" si="12"/>
        <v>1.3368055555555557E-2</v>
      </c>
      <c r="BC34" s="150">
        <f t="shared" si="12"/>
        <v>1.3368055555555557E-2</v>
      </c>
      <c r="BD34" s="150">
        <f t="shared" si="12"/>
        <v>1.3368055555555557E-2</v>
      </c>
      <c r="BE34" s="150">
        <f t="shared" ref="BE34:CZ34" si="15">BD34</f>
        <v>1.3368055555555557E-2</v>
      </c>
      <c r="BF34" s="150">
        <f t="shared" si="15"/>
        <v>1.3368055555555557E-2</v>
      </c>
      <c r="BG34" s="150">
        <f t="shared" si="15"/>
        <v>1.3368055555555557E-2</v>
      </c>
      <c r="BH34" s="150">
        <f t="shared" si="15"/>
        <v>1.3368055555555557E-2</v>
      </c>
      <c r="BI34" s="150">
        <f t="shared" si="15"/>
        <v>1.3368055555555557E-2</v>
      </c>
      <c r="BJ34" s="150">
        <f t="shared" si="15"/>
        <v>1.3368055555555557E-2</v>
      </c>
      <c r="BK34" s="150">
        <f t="shared" si="15"/>
        <v>1.3368055555555557E-2</v>
      </c>
      <c r="BL34" s="150">
        <f t="shared" si="15"/>
        <v>1.3368055555555557E-2</v>
      </c>
      <c r="BM34" s="150">
        <f t="shared" si="15"/>
        <v>1.3368055555555557E-2</v>
      </c>
      <c r="BN34" s="150">
        <f t="shared" si="15"/>
        <v>1.3368055555555557E-2</v>
      </c>
      <c r="BO34" s="150">
        <f t="shared" si="15"/>
        <v>1.3368055555555557E-2</v>
      </c>
      <c r="BP34" s="150">
        <f t="shared" si="15"/>
        <v>1.3368055555555557E-2</v>
      </c>
      <c r="BQ34" s="150">
        <f t="shared" si="15"/>
        <v>1.3368055555555557E-2</v>
      </c>
      <c r="BR34" s="150">
        <f t="shared" si="15"/>
        <v>1.3368055555555557E-2</v>
      </c>
      <c r="BS34" s="150">
        <f t="shared" si="15"/>
        <v>1.3368055555555557E-2</v>
      </c>
      <c r="BT34" s="150">
        <f t="shared" si="15"/>
        <v>1.3368055555555557E-2</v>
      </c>
      <c r="BU34" s="150">
        <f t="shared" si="15"/>
        <v>1.3368055555555557E-2</v>
      </c>
      <c r="BV34" s="150">
        <f t="shared" si="15"/>
        <v>1.3368055555555557E-2</v>
      </c>
      <c r="BW34" s="150">
        <f t="shared" si="15"/>
        <v>1.3368055555555557E-2</v>
      </c>
      <c r="BX34" s="150">
        <f t="shared" si="15"/>
        <v>1.3368055555555557E-2</v>
      </c>
      <c r="BY34" s="150">
        <f t="shared" si="15"/>
        <v>1.3368055555555557E-2</v>
      </c>
      <c r="BZ34" s="150">
        <f t="shared" si="15"/>
        <v>1.3368055555555557E-2</v>
      </c>
      <c r="CA34" s="150">
        <f t="shared" si="15"/>
        <v>1.3368055555555557E-2</v>
      </c>
      <c r="CB34" s="150">
        <f t="shared" si="15"/>
        <v>1.3368055555555557E-2</v>
      </c>
      <c r="CC34" s="150">
        <f t="shared" si="15"/>
        <v>1.3368055555555557E-2</v>
      </c>
      <c r="CD34" s="150">
        <f t="shared" si="15"/>
        <v>1.3368055555555557E-2</v>
      </c>
      <c r="CE34" s="150">
        <f t="shared" si="15"/>
        <v>1.3368055555555557E-2</v>
      </c>
      <c r="CF34" s="150">
        <f t="shared" si="15"/>
        <v>1.3368055555555557E-2</v>
      </c>
      <c r="CG34" s="150">
        <f t="shared" si="15"/>
        <v>1.3368055555555557E-2</v>
      </c>
      <c r="CH34" s="150">
        <f t="shared" si="15"/>
        <v>1.3368055555555557E-2</v>
      </c>
      <c r="CI34" s="150">
        <f t="shared" si="15"/>
        <v>1.3368055555555557E-2</v>
      </c>
      <c r="CJ34" s="150">
        <f t="shared" si="15"/>
        <v>1.3368055555555557E-2</v>
      </c>
      <c r="CK34" s="150">
        <f t="shared" si="15"/>
        <v>1.3368055555555557E-2</v>
      </c>
      <c r="CL34" s="150">
        <f t="shared" si="15"/>
        <v>1.3368055555555557E-2</v>
      </c>
      <c r="CM34" s="150">
        <f t="shared" si="15"/>
        <v>1.3368055555555557E-2</v>
      </c>
      <c r="CN34" s="150">
        <f t="shared" si="15"/>
        <v>1.3368055555555557E-2</v>
      </c>
      <c r="CO34" s="150">
        <f t="shared" si="15"/>
        <v>1.3368055555555557E-2</v>
      </c>
      <c r="CP34" s="150">
        <f t="shared" si="15"/>
        <v>1.3368055555555557E-2</v>
      </c>
      <c r="CQ34" s="150">
        <f t="shared" si="15"/>
        <v>1.3368055555555557E-2</v>
      </c>
      <c r="CR34" s="150">
        <f t="shared" si="15"/>
        <v>1.3368055555555557E-2</v>
      </c>
      <c r="CS34" s="150">
        <f t="shared" si="15"/>
        <v>1.3368055555555557E-2</v>
      </c>
      <c r="CT34" s="150">
        <f t="shared" si="15"/>
        <v>1.3368055555555557E-2</v>
      </c>
      <c r="CU34" s="150">
        <f t="shared" si="15"/>
        <v>1.3368055555555557E-2</v>
      </c>
      <c r="CV34" s="150">
        <f t="shared" si="15"/>
        <v>1.3368055555555557E-2</v>
      </c>
      <c r="CW34" s="150">
        <f t="shared" si="15"/>
        <v>1.3368055555555557E-2</v>
      </c>
      <c r="CX34" s="150">
        <f t="shared" si="15"/>
        <v>1.3368055555555557E-2</v>
      </c>
      <c r="CY34" s="150">
        <f t="shared" si="15"/>
        <v>1.3368055555555557E-2</v>
      </c>
      <c r="CZ34" s="150">
        <f t="shared" si="15"/>
        <v>1.3368055555555557E-2</v>
      </c>
      <c r="DA34" s="121">
        <f t="shared" si="14"/>
        <v>1.2432291666666655</v>
      </c>
      <c r="DB34" s="43" t="e">
        <f>Delivery!M84</f>
        <v>#DIV/0!</v>
      </c>
      <c r="DC34" s="43" t="e">
        <f>DB34*14/0.9</f>
        <v>#DIV/0!</v>
      </c>
      <c r="DD34" s="43" t="s">
        <v>215</v>
      </c>
    </row>
    <row r="35" spans="2:115" ht="25" x14ac:dyDescent="0.3">
      <c r="D35" s="409" t="s">
        <v>216</v>
      </c>
      <c r="E35" s="121">
        <f>Delivery!E54*1000/24</f>
        <v>0</v>
      </c>
      <c r="F35" s="150">
        <f t="shared" ref="F35:BQ35" si="16">$E$35</f>
        <v>0</v>
      </c>
      <c r="G35" s="150">
        <f t="shared" si="16"/>
        <v>0</v>
      </c>
      <c r="H35" s="150">
        <f t="shared" si="16"/>
        <v>0</v>
      </c>
      <c r="I35" s="150">
        <f t="shared" si="16"/>
        <v>0</v>
      </c>
      <c r="J35" s="150">
        <f t="shared" si="16"/>
        <v>0</v>
      </c>
      <c r="K35" s="150">
        <f t="shared" si="16"/>
        <v>0</v>
      </c>
      <c r="L35" s="150">
        <f t="shared" si="16"/>
        <v>0</v>
      </c>
      <c r="M35" s="150">
        <f t="shared" si="16"/>
        <v>0</v>
      </c>
      <c r="N35" s="150">
        <f t="shared" si="16"/>
        <v>0</v>
      </c>
      <c r="O35" s="150">
        <f t="shared" si="16"/>
        <v>0</v>
      </c>
      <c r="P35" s="150">
        <f t="shared" si="16"/>
        <v>0</v>
      </c>
      <c r="Q35" s="150">
        <f t="shared" si="16"/>
        <v>0</v>
      </c>
      <c r="R35" s="150">
        <f t="shared" si="16"/>
        <v>0</v>
      </c>
      <c r="S35" s="150">
        <f t="shared" si="16"/>
        <v>0</v>
      </c>
      <c r="T35" s="150">
        <f t="shared" si="16"/>
        <v>0</v>
      </c>
      <c r="U35" s="150">
        <f t="shared" si="16"/>
        <v>0</v>
      </c>
      <c r="V35" s="150">
        <f t="shared" si="16"/>
        <v>0</v>
      </c>
      <c r="W35" s="150">
        <f t="shared" si="16"/>
        <v>0</v>
      </c>
      <c r="X35" s="150">
        <f t="shared" si="16"/>
        <v>0</v>
      </c>
      <c r="Y35" s="150">
        <f t="shared" si="16"/>
        <v>0</v>
      </c>
      <c r="Z35" s="150">
        <f t="shared" si="16"/>
        <v>0</v>
      </c>
      <c r="AA35" s="150">
        <f t="shared" si="16"/>
        <v>0</v>
      </c>
      <c r="AB35" s="150">
        <f t="shared" si="16"/>
        <v>0</v>
      </c>
      <c r="AC35" s="150">
        <f t="shared" si="16"/>
        <v>0</v>
      </c>
      <c r="AD35" s="150">
        <f t="shared" si="16"/>
        <v>0</v>
      </c>
      <c r="AE35" s="150">
        <f t="shared" si="16"/>
        <v>0</v>
      </c>
      <c r="AF35" s="150">
        <f t="shared" si="16"/>
        <v>0</v>
      </c>
      <c r="AG35" s="150">
        <f t="shared" si="16"/>
        <v>0</v>
      </c>
      <c r="AH35" s="150">
        <f t="shared" si="16"/>
        <v>0</v>
      </c>
      <c r="AI35" s="150">
        <f t="shared" si="16"/>
        <v>0</v>
      </c>
      <c r="AJ35" s="150">
        <f t="shared" si="16"/>
        <v>0</v>
      </c>
      <c r="AK35" s="150">
        <f t="shared" si="16"/>
        <v>0</v>
      </c>
      <c r="AL35" s="150">
        <f t="shared" si="16"/>
        <v>0</v>
      </c>
      <c r="AM35" s="150">
        <f t="shared" si="16"/>
        <v>0</v>
      </c>
      <c r="AN35" s="150">
        <f t="shared" si="16"/>
        <v>0</v>
      </c>
      <c r="AO35" s="150">
        <f t="shared" si="16"/>
        <v>0</v>
      </c>
      <c r="AP35" s="150">
        <f t="shared" si="16"/>
        <v>0</v>
      </c>
      <c r="AQ35" s="150">
        <f t="shared" si="16"/>
        <v>0</v>
      </c>
      <c r="AR35" s="218">
        <f t="shared" si="16"/>
        <v>0</v>
      </c>
      <c r="AS35" s="150">
        <f t="shared" si="16"/>
        <v>0</v>
      </c>
      <c r="AT35" s="150">
        <f t="shared" si="16"/>
        <v>0</v>
      </c>
      <c r="AU35" s="150">
        <f t="shared" si="16"/>
        <v>0</v>
      </c>
      <c r="AV35" s="150">
        <f t="shared" si="16"/>
        <v>0</v>
      </c>
      <c r="AW35" s="150">
        <f t="shared" si="16"/>
        <v>0</v>
      </c>
      <c r="AX35" s="150">
        <f t="shared" si="16"/>
        <v>0</v>
      </c>
      <c r="AY35" s="150">
        <f t="shared" si="16"/>
        <v>0</v>
      </c>
      <c r="AZ35" s="150">
        <f t="shared" si="16"/>
        <v>0</v>
      </c>
      <c r="BA35" s="150">
        <f t="shared" si="16"/>
        <v>0</v>
      </c>
      <c r="BB35" s="150">
        <f t="shared" si="16"/>
        <v>0</v>
      </c>
      <c r="BC35" s="150">
        <f t="shared" si="16"/>
        <v>0</v>
      </c>
      <c r="BD35" s="150">
        <f t="shared" si="16"/>
        <v>0</v>
      </c>
      <c r="BE35" s="150">
        <f t="shared" si="16"/>
        <v>0</v>
      </c>
      <c r="BF35" s="150">
        <f t="shared" si="16"/>
        <v>0</v>
      </c>
      <c r="BG35" s="150">
        <f t="shared" si="16"/>
        <v>0</v>
      </c>
      <c r="BH35" s="150">
        <f t="shared" si="16"/>
        <v>0</v>
      </c>
      <c r="BI35" s="150">
        <f t="shared" si="16"/>
        <v>0</v>
      </c>
      <c r="BJ35" s="150">
        <f t="shared" si="16"/>
        <v>0</v>
      </c>
      <c r="BK35" s="150">
        <f t="shared" si="16"/>
        <v>0</v>
      </c>
      <c r="BL35" s="150">
        <f t="shared" si="16"/>
        <v>0</v>
      </c>
      <c r="BM35" s="150">
        <f t="shared" si="16"/>
        <v>0</v>
      </c>
      <c r="BN35" s="150">
        <f t="shared" si="16"/>
        <v>0</v>
      </c>
      <c r="BO35" s="150">
        <f t="shared" si="16"/>
        <v>0</v>
      </c>
      <c r="BP35" s="150">
        <f t="shared" si="16"/>
        <v>0</v>
      </c>
      <c r="BQ35" s="150">
        <f t="shared" si="16"/>
        <v>0</v>
      </c>
      <c r="BR35" s="150">
        <f t="shared" ref="BR35:CZ35" si="17">$E$35</f>
        <v>0</v>
      </c>
      <c r="BS35" s="150">
        <f t="shared" si="17"/>
        <v>0</v>
      </c>
      <c r="BT35" s="150">
        <f t="shared" si="17"/>
        <v>0</v>
      </c>
      <c r="BU35" s="150">
        <f t="shared" si="17"/>
        <v>0</v>
      </c>
      <c r="BV35" s="150">
        <f t="shared" si="17"/>
        <v>0</v>
      </c>
      <c r="BW35" s="150">
        <f t="shared" si="17"/>
        <v>0</v>
      </c>
      <c r="BX35" s="150">
        <f t="shared" si="17"/>
        <v>0</v>
      </c>
      <c r="BY35" s="150">
        <f t="shared" si="17"/>
        <v>0</v>
      </c>
      <c r="BZ35" s="150">
        <f t="shared" si="17"/>
        <v>0</v>
      </c>
      <c r="CA35" s="150">
        <f t="shared" si="17"/>
        <v>0</v>
      </c>
      <c r="CB35" s="150">
        <f t="shared" si="17"/>
        <v>0</v>
      </c>
      <c r="CC35" s="150">
        <f t="shared" si="17"/>
        <v>0</v>
      </c>
      <c r="CD35" s="150">
        <f t="shared" si="17"/>
        <v>0</v>
      </c>
      <c r="CE35" s="150">
        <f t="shared" si="17"/>
        <v>0</v>
      </c>
      <c r="CF35" s="150">
        <f t="shared" si="17"/>
        <v>0</v>
      </c>
      <c r="CG35" s="150">
        <f t="shared" si="17"/>
        <v>0</v>
      </c>
      <c r="CH35" s="150">
        <f t="shared" si="17"/>
        <v>0</v>
      </c>
      <c r="CI35" s="150">
        <f t="shared" si="17"/>
        <v>0</v>
      </c>
      <c r="CJ35" s="150">
        <f t="shared" si="17"/>
        <v>0</v>
      </c>
      <c r="CK35" s="150">
        <f t="shared" si="17"/>
        <v>0</v>
      </c>
      <c r="CL35" s="150">
        <f t="shared" si="17"/>
        <v>0</v>
      </c>
      <c r="CM35" s="150">
        <f t="shared" si="17"/>
        <v>0</v>
      </c>
      <c r="CN35" s="150">
        <f t="shared" si="17"/>
        <v>0</v>
      </c>
      <c r="CO35" s="150">
        <f t="shared" si="17"/>
        <v>0</v>
      </c>
      <c r="CP35" s="150">
        <f t="shared" si="17"/>
        <v>0</v>
      </c>
      <c r="CQ35" s="150">
        <f t="shared" si="17"/>
        <v>0</v>
      </c>
      <c r="CR35" s="150">
        <f t="shared" si="17"/>
        <v>0</v>
      </c>
      <c r="CS35" s="150">
        <f t="shared" si="17"/>
        <v>0</v>
      </c>
      <c r="CT35" s="150">
        <f t="shared" si="17"/>
        <v>0</v>
      </c>
      <c r="CU35" s="150">
        <f t="shared" si="17"/>
        <v>0</v>
      </c>
      <c r="CV35" s="150">
        <f t="shared" si="17"/>
        <v>0</v>
      </c>
      <c r="CW35" s="150">
        <f t="shared" si="17"/>
        <v>0</v>
      </c>
      <c r="CX35" s="150">
        <f t="shared" si="17"/>
        <v>0</v>
      </c>
      <c r="CY35" s="150">
        <f t="shared" si="17"/>
        <v>0</v>
      </c>
      <c r="CZ35" s="218">
        <f t="shared" si="17"/>
        <v>0</v>
      </c>
      <c r="DA35" s="121">
        <f t="shared" si="14"/>
        <v>0</v>
      </c>
      <c r="DB35" s="43">
        <f t="shared" ref="DB35:DB38" si="18">DA35*24/1000</f>
        <v>0</v>
      </c>
      <c r="DC35" s="426">
        <f>DB35*14/0.9</f>
        <v>0</v>
      </c>
      <c r="DD35" s="409" t="s">
        <v>216</v>
      </c>
    </row>
    <row r="36" spans="2:115" ht="13" x14ac:dyDescent="0.3">
      <c r="D36" s="139" t="s">
        <v>217</v>
      </c>
      <c r="E36" s="121">
        <f>Delivery!E46+('Logistic Mode'!I36/1000)</f>
        <v>2.66</v>
      </c>
      <c r="F36" s="121">
        <f t="shared" ref="F36:BQ36" si="19">$E$36</f>
        <v>2.66</v>
      </c>
      <c r="G36" s="121">
        <f t="shared" si="19"/>
        <v>2.66</v>
      </c>
      <c r="H36" s="121">
        <f t="shared" si="19"/>
        <v>2.66</v>
      </c>
      <c r="I36" s="121">
        <f t="shared" si="19"/>
        <v>2.66</v>
      </c>
      <c r="J36" s="121">
        <f t="shared" si="19"/>
        <v>2.66</v>
      </c>
      <c r="K36" s="121">
        <f t="shared" si="19"/>
        <v>2.66</v>
      </c>
      <c r="L36" s="121">
        <f t="shared" si="19"/>
        <v>2.66</v>
      </c>
      <c r="M36" s="121">
        <f t="shared" si="19"/>
        <v>2.66</v>
      </c>
      <c r="N36" s="121">
        <f t="shared" si="19"/>
        <v>2.66</v>
      </c>
      <c r="O36" s="121">
        <f t="shared" si="19"/>
        <v>2.66</v>
      </c>
      <c r="P36" s="121">
        <f t="shared" si="19"/>
        <v>2.66</v>
      </c>
      <c r="Q36" s="121">
        <f t="shared" si="19"/>
        <v>2.66</v>
      </c>
      <c r="R36" s="121">
        <f t="shared" si="19"/>
        <v>2.66</v>
      </c>
      <c r="S36" s="121">
        <f t="shared" si="19"/>
        <v>2.66</v>
      </c>
      <c r="T36" s="121">
        <f t="shared" si="19"/>
        <v>2.66</v>
      </c>
      <c r="U36" s="121">
        <f t="shared" si="19"/>
        <v>2.66</v>
      </c>
      <c r="V36" s="121">
        <f t="shared" si="19"/>
        <v>2.66</v>
      </c>
      <c r="W36" s="121">
        <f t="shared" si="19"/>
        <v>2.66</v>
      </c>
      <c r="X36" s="121">
        <f t="shared" si="19"/>
        <v>2.66</v>
      </c>
      <c r="Y36" s="121">
        <f t="shared" si="19"/>
        <v>2.66</v>
      </c>
      <c r="Z36" s="121">
        <f t="shared" si="19"/>
        <v>2.66</v>
      </c>
      <c r="AA36" s="121">
        <f t="shared" si="19"/>
        <v>2.66</v>
      </c>
      <c r="AB36" s="121">
        <f t="shared" si="19"/>
        <v>2.66</v>
      </c>
      <c r="AC36" s="121">
        <f t="shared" si="19"/>
        <v>2.66</v>
      </c>
      <c r="AD36" s="121">
        <f t="shared" si="19"/>
        <v>2.66</v>
      </c>
      <c r="AE36" s="121">
        <f t="shared" si="19"/>
        <v>2.66</v>
      </c>
      <c r="AF36" s="121">
        <f t="shared" si="19"/>
        <v>2.66</v>
      </c>
      <c r="AG36" s="121">
        <f t="shared" si="19"/>
        <v>2.66</v>
      </c>
      <c r="AH36" s="121">
        <f t="shared" si="19"/>
        <v>2.66</v>
      </c>
      <c r="AI36" s="121">
        <f t="shared" si="19"/>
        <v>2.66</v>
      </c>
      <c r="AJ36" s="121">
        <f t="shared" si="19"/>
        <v>2.66</v>
      </c>
      <c r="AK36" s="121">
        <f t="shared" si="19"/>
        <v>2.66</v>
      </c>
      <c r="AL36" s="121">
        <f t="shared" si="19"/>
        <v>2.66</v>
      </c>
      <c r="AM36" s="121">
        <f t="shared" si="19"/>
        <v>2.66</v>
      </c>
      <c r="AN36" s="121">
        <f t="shared" si="19"/>
        <v>2.66</v>
      </c>
      <c r="AO36" s="121">
        <f t="shared" si="19"/>
        <v>2.66</v>
      </c>
      <c r="AP36" s="121">
        <f t="shared" si="19"/>
        <v>2.66</v>
      </c>
      <c r="AQ36" s="121">
        <f t="shared" si="19"/>
        <v>2.66</v>
      </c>
      <c r="AR36" s="217">
        <f t="shared" si="19"/>
        <v>2.66</v>
      </c>
      <c r="AS36" s="121">
        <f t="shared" si="19"/>
        <v>2.66</v>
      </c>
      <c r="AT36" s="121">
        <f t="shared" si="19"/>
        <v>2.66</v>
      </c>
      <c r="AU36" s="121">
        <f t="shared" si="19"/>
        <v>2.66</v>
      </c>
      <c r="AV36" s="121">
        <f t="shared" si="19"/>
        <v>2.66</v>
      </c>
      <c r="AW36" s="121">
        <f t="shared" si="19"/>
        <v>2.66</v>
      </c>
      <c r="AX36" s="121">
        <f t="shared" si="19"/>
        <v>2.66</v>
      </c>
      <c r="AY36" s="121">
        <f t="shared" si="19"/>
        <v>2.66</v>
      </c>
      <c r="AZ36" s="121">
        <f t="shared" si="19"/>
        <v>2.66</v>
      </c>
      <c r="BA36" s="121">
        <f t="shared" si="19"/>
        <v>2.66</v>
      </c>
      <c r="BB36" s="121">
        <f t="shared" si="19"/>
        <v>2.66</v>
      </c>
      <c r="BC36" s="121">
        <f t="shared" si="19"/>
        <v>2.66</v>
      </c>
      <c r="BD36" s="121">
        <f t="shared" si="19"/>
        <v>2.66</v>
      </c>
      <c r="BE36" s="121">
        <f t="shared" si="19"/>
        <v>2.66</v>
      </c>
      <c r="BF36" s="121">
        <f t="shared" si="19"/>
        <v>2.66</v>
      </c>
      <c r="BG36" s="121">
        <f t="shared" si="19"/>
        <v>2.66</v>
      </c>
      <c r="BH36" s="121">
        <f t="shared" si="19"/>
        <v>2.66</v>
      </c>
      <c r="BI36" s="121">
        <f t="shared" si="19"/>
        <v>2.66</v>
      </c>
      <c r="BJ36" s="121">
        <f t="shared" si="19"/>
        <v>2.66</v>
      </c>
      <c r="BK36" s="121">
        <f t="shared" si="19"/>
        <v>2.66</v>
      </c>
      <c r="BL36" s="121">
        <f t="shared" si="19"/>
        <v>2.66</v>
      </c>
      <c r="BM36" s="121">
        <f t="shared" si="19"/>
        <v>2.66</v>
      </c>
      <c r="BN36" s="121">
        <f t="shared" si="19"/>
        <v>2.66</v>
      </c>
      <c r="BO36" s="121">
        <f t="shared" si="19"/>
        <v>2.66</v>
      </c>
      <c r="BP36" s="121">
        <f t="shared" si="19"/>
        <v>2.66</v>
      </c>
      <c r="BQ36" s="121">
        <f t="shared" si="19"/>
        <v>2.66</v>
      </c>
      <c r="BR36" s="121">
        <f t="shared" ref="BR36:CZ36" si="20">$E$36</f>
        <v>2.66</v>
      </c>
      <c r="BS36" s="121">
        <f t="shared" si="20"/>
        <v>2.66</v>
      </c>
      <c r="BT36" s="121">
        <f t="shared" si="20"/>
        <v>2.66</v>
      </c>
      <c r="BU36" s="121">
        <f t="shared" si="20"/>
        <v>2.66</v>
      </c>
      <c r="BV36" s="121">
        <f t="shared" si="20"/>
        <v>2.66</v>
      </c>
      <c r="BW36" s="121">
        <f t="shared" si="20"/>
        <v>2.66</v>
      </c>
      <c r="BX36" s="121">
        <f t="shared" si="20"/>
        <v>2.66</v>
      </c>
      <c r="BY36" s="121">
        <f t="shared" si="20"/>
        <v>2.66</v>
      </c>
      <c r="BZ36" s="121">
        <f t="shared" si="20"/>
        <v>2.66</v>
      </c>
      <c r="CA36" s="121">
        <f t="shared" si="20"/>
        <v>2.66</v>
      </c>
      <c r="CB36" s="121">
        <f t="shared" si="20"/>
        <v>2.66</v>
      </c>
      <c r="CC36" s="121">
        <f t="shared" si="20"/>
        <v>2.66</v>
      </c>
      <c r="CD36" s="121">
        <f t="shared" si="20"/>
        <v>2.66</v>
      </c>
      <c r="CE36" s="121">
        <f t="shared" si="20"/>
        <v>2.66</v>
      </c>
      <c r="CF36" s="121">
        <f t="shared" si="20"/>
        <v>2.66</v>
      </c>
      <c r="CG36" s="121">
        <f t="shared" si="20"/>
        <v>2.66</v>
      </c>
      <c r="CH36" s="121">
        <f t="shared" si="20"/>
        <v>2.66</v>
      </c>
      <c r="CI36" s="121">
        <f t="shared" si="20"/>
        <v>2.66</v>
      </c>
      <c r="CJ36" s="121">
        <f t="shared" si="20"/>
        <v>2.66</v>
      </c>
      <c r="CK36" s="121">
        <f t="shared" si="20"/>
        <v>2.66</v>
      </c>
      <c r="CL36" s="121">
        <f t="shared" si="20"/>
        <v>2.66</v>
      </c>
      <c r="CM36" s="121">
        <f t="shared" si="20"/>
        <v>2.66</v>
      </c>
      <c r="CN36" s="121">
        <f t="shared" si="20"/>
        <v>2.66</v>
      </c>
      <c r="CO36" s="121">
        <f t="shared" si="20"/>
        <v>2.66</v>
      </c>
      <c r="CP36" s="121">
        <f t="shared" si="20"/>
        <v>2.66</v>
      </c>
      <c r="CQ36" s="121">
        <f t="shared" si="20"/>
        <v>2.66</v>
      </c>
      <c r="CR36" s="121">
        <f t="shared" si="20"/>
        <v>2.66</v>
      </c>
      <c r="CS36" s="121">
        <f t="shared" si="20"/>
        <v>2.66</v>
      </c>
      <c r="CT36" s="121">
        <f t="shared" si="20"/>
        <v>2.66</v>
      </c>
      <c r="CU36" s="121">
        <f t="shared" si="20"/>
        <v>2.66</v>
      </c>
      <c r="CV36" s="121">
        <f t="shared" si="20"/>
        <v>2.66</v>
      </c>
      <c r="CW36" s="121">
        <f t="shared" si="20"/>
        <v>2.66</v>
      </c>
      <c r="CX36" s="121">
        <f t="shared" si="20"/>
        <v>2.66</v>
      </c>
      <c r="CY36" s="121">
        <f t="shared" si="20"/>
        <v>2.66</v>
      </c>
      <c r="CZ36" s="217">
        <f t="shared" si="20"/>
        <v>2.66</v>
      </c>
      <c r="DA36" s="121">
        <f t="shared" si="14"/>
        <v>247.37999999999974</v>
      </c>
      <c r="DB36" s="43">
        <f t="shared" si="18"/>
        <v>5.937119999999994</v>
      </c>
      <c r="DC36" s="426">
        <f>DB36*14/0.9</f>
        <v>92.355199999999911</v>
      </c>
      <c r="DD36" s="139" t="s">
        <v>217</v>
      </c>
    </row>
    <row r="37" spans="2:115" ht="13" x14ac:dyDescent="0.3">
      <c r="C37" s="43">
        <f>Delivery!F39</f>
        <v>0.72</v>
      </c>
      <c r="D37" s="139" t="s">
        <v>218</v>
      </c>
      <c r="E37" s="121">
        <f>Delivery!F39</f>
        <v>0.72</v>
      </c>
      <c r="F37" s="43">
        <f>E37</f>
        <v>0.72</v>
      </c>
      <c r="G37" s="43">
        <f>F37</f>
        <v>0.72</v>
      </c>
      <c r="H37" s="43">
        <f t="shared" ref="H37:X37" si="21">G37</f>
        <v>0.72</v>
      </c>
      <c r="I37" s="43">
        <f>H37</f>
        <v>0.72</v>
      </c>
      <c r="J37" s="43">
        <f>I37</f>
        <v>0.72</v>
      </c>
      <c r="K37" s="43">
        <f t="shared" si="21"/>
        <v>0.72</v>
      </c>
      <c r="L37" s="43">
        <f t="shared" si="21"/>
        <v>0.72</v>
      </c>
      <c r="M37" s="43">
        <f t="shared" si="21"/>
        <v>0.72</v>
      </c>
      <c r="N37" s="43">
        <f t="shared" si="21"/>
        <v>0.72</v>
      </c>
      <c r="O37" s="43">
        <f t="shared" si="21"/>
        <v>0.72</v>
      </c>
      <c r="P37" s="43">
        <f t="shared" si="21"/>
        <v>0.72</v>
      </c>
      <c r="Q37" s="43">
        <f t="shared" si="21"/>
        <v>0.72</v>
      </c>
      <c r="R37" s="43">
        <f t="shared" si="21"/>
        <v>0.72</v>
      </c>
      <c r="S37" s="43">
        <f t="shared" si="21"/>
        <v>0.72</v>
      </c>
      <c r="T37" s="43">
        <f t="shared" si="21"/>
        <v>0.72</v>
      </c>
      <c r="U37" s="43">
        <f t="shared" si="21"/>
        <v>0.72</v>
      </c>
      <c r="V37" s="43">
        <f t="shared" si="21"/>
        <v>0.72</v>
      </c>
      <c r="W37" s="43">
        <f t="shared" si="21"/>
        <v>0.72</v>
      </c>
      <c r="X37" s="43">
        <f t="shared" si="21"/>
        <v>0.72</v>
      </c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217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223"/>
      <c r="DA37" s="121">
        <f t="shared" si="14"/>
        <v>9.36</v>
      </c>
      <c r="DB37" s="43">
        <f t="shared" si="18"/>
        <v>0.22463999999999998</v>
      </c>
      <c r="DC37" s="426">
        <f t="shared" ref="DC37:DC38" si="22">DB37*14/0.9</f>
        <v>3.4943999999999997</v>
      </c>
      <c r="DD37" s="139" t="s">
        <v>218</v>
      </c>
    </row>
    <row r="38" spans="2:115" ht="13" x14ac:dyDescent="0.3">
      <c r="C38" s="43">
        <f>Customer!E119*1000/24</f>
        <v>2.0749999999999997</v>
      </c>
      <c r="D38" s="151" t="s">
        <v>219</v>
      </c>
      <c r="E38" s="121">
        <f>Customer!E119</f>
        <v>4.9799999999999997E-2</v>
      </c>
      <c r="F38" s="121">
        <f t="shared" ref="F38:BQ38" si="23">$E$38</f>
        <v>4.9799999999999997E-2</v>
      </c>
      <c r="G38" s="121">
        <f t="shared" si="23"/>
        <v>4.9799999999999997E-2</v>
      </c>
      <c r="H38" s="121">
        <f t="shared" si="23"/>
        <v>4.9799999999999997E-2</v>
      </c>
      <c r="I38" s="121">
        <f t="shared" si="23"/>
        <v>4.9799999999999997E-2</v>
      </c>
      <c r="J38" s="121">
        <f t="shared" si="23"/>
        <v>4.9799999999999997E-2</v>
      </c>
      <c r="K38" s="121">
        <f t="shared" si="23"/>
        <v>4.9799999999999997E-2</v>
      </c>
      <c r="L38" s="121">
        <f t="shared" si="23"/>
        <v>4.9799999999999997E-2</v>
      </c>
      <c r="M38" s="121">
        <f t="shared" si="23"/>
        <v>4.9799999999999997E-2</v>
      </c>
      <c r="N38" s="121">
        <f t="shared" si="23"/>
        <v>4.9799999999999997E-2</v>
      </c>
      <c r="O38" s="121">
        <f t="shared" si="23"/>
        <v>4.9799999999999997E-2</v>
      </c>
      <c r="P38" s="121">
        <f t="shared" si="23"/>
        <v>4.9799999999999997E-2</v>
      </c>
      <c r="Q38" s="121">
        <f t="shared" si="23"/>
        <v>4.9799999999999997E-2</v>
      </c>
      <c r="R38" s="121">
        <f t="shared" si="23"/>
        <v>4.9799999999999997E-2</v>
      </c>
      <c r="S38" s="121">
        <f t="shared" si="23"/>
        <v>4.9799999999999997E-2</v>
      </c>
      <c r="T38" s="121">
        <f t="shared" si="23"/>
        <v>4.9799999999999997E-2</v>
      </c>
      <c r="U38" s="121">
        <f t="shared" si="23"/>
        <v>4.9799999999999997E-2</v>
      </c>
      <c r="V38" s="121">
        <f t="shared" si="23"/>
        <v>4.9799999999999997E-2</v>
      </c>
      <c r="W38" s="121">
        <f t="shared" si="23"/>
        <v>4.9799999999999997E-2</v>
      </c>
      <c r="X38" s="121">
        <f t="shared" si="23"/>
        <v>4.9799999999999997E-2</v>
      </c>
      <c r="Y38" s="121">
        <f t="shared" si="23"/>
        <v>4.9799999999999997E-2</v>
      </c>
      <c r="Z38" s="121">
        <f t="shared" si="23"/>
        <v>4.9799999999999997E-2</v>
      </c>
      <c r="AA38" s="121">
        <f t="shared" si="23"/>
        <v>4.9799999999999997E-2</v>
      </c>
      <c r="AB38" s="121">
        <f t="shared" si="23"/>
        <v>4.9799999999999997E-2</v>
      </c>
      <c r="AC38" s="121">
        <f t="shared" si="23"/>
        <v>4.9799999999999997E-2</v>
      </c>
      <c r="AD38" s="121">
        <f t="shared" si="23"/>
        <v>4.9799999999999997E-2</v>
      </c>
      <c r="AE38" s="121">
        <f t="shared" si="23"/>
        <v>4.9799999999999997E-2</v>
      </c>
      <c r="AF38" s="121">
        <f t="shared" si="23"/>
        <v>4.9799999999999997E-2</v>
      </c>
      <c r="AG38" s="121">
        <f t="shared" si="23"/>
        <v>4.9799999999999997E-2</v>
      </c>
      <c r="AH38" s="121">
        <f t="shared" si="23"/>
        <v>4.9799999999999997E-2</v>
      </c>
      <c r="AI38" s="121">
        <f t="shared" si="23"/>
        <v>4.9799999999999997E-2</v>
      </c>
      <c r="AJ38" s="121">
        <f t="shared" si="23"/>
        <v>4.9799999999999997E-2</v>
      </c>
      <c r="AK38" s="121">
        <f t="shared" si="23"/>
        <v>4.9799999999999997E-2</v>
      </c>
      <c r="AL38" s="121">
        <f t="shared" si="23"/>
        <v>4.9799999999999997E-2</v>
      </c>
      <c r="AM38" s="121">
        <f t="shared" si="23"/>
        <v>4.9799999999999997E-2</v>
      </c>
      <c r="AN38" s="121">
        <f t="shared" si="23"/>
        <v>4.9799999999999997E-2</v>
      </c>
      <c r="AO38" s="121">
        <f t="shared" si="23"/>
        <v>4.9799999999999997E-2</v>
      </c>
      <c r="AP38" s="121">
        <f t="shared" si="23"/>
        <v>4.9799999999999997E-2</v>
      </c>
      <c r="AQ38" s="121">
        <f t="shared" si="23"/>
        <v>4.9799999999999997E-2</v>
      </c>
      <c r="AR38" s="217">
        <f t="shared" si="23"/>
        <v>4.9799999999999997E-2</v>
      </c>
      <c r="AS38" s="121">
        <f t="shared" si="23"/>
        <v>4.9799999999999997E-2</v>
      </c>
      <c r="AT38" s="121">
        <f t="shared" si="23"/>
        <v>4.9799999999999997E-2</v>
      </c>
      <c r="AU38" s="121">
        <f t="shared" si="23"/>
        <v>4.9799999999999997E-2</v>
      </c>
      <c r="AV38" s="121">
        <f t="shared" si="23"/>
        <v>4.9799999999999997E-2</v>
      </c>
      <c r="AW38" s="121">
        <f t="shared" si="23"/>
        <v>4.9799999999999997E-2</v>
      </c>
      <c r="AX38" s="121">
        <f t="shared" si="23"/>
        <v>4.9799999999999997E-2</v>
      </c>
      <c r="AY38" s="121">
        <f t="shared" si="23"/>
        <v>4.9799999999999997E-2</v>
      </c>
      <c r="AZ38" s="121">
        <f t="shared" si="23"/>
        <v>4.9799999999999997E-2</v>
      </c>
      <c r="BA38" s="121">
        <f t="shared" si="23"/>
        <v>4.9799999999999997E-2</v>
      </c>
      <c r="BB38" s="121">
        <f t="shared" si="23"/>
        <v>4.9799999999999997E-2</v>
      </c>
      <c r="BC38" s="121">
        <f t="shared" si="23"/>
        <v>4.9799999999999997E-2</v>
      </c>
      <c r="BD38" s="121">
        <f t="shared" si="23"/>
        <v>4.9799999999999997E-2</v>
      </c>
      <c r="BE38" s="121">
        <f t="shared" si="23"/>
        <v>4.9799999999999997E-2</v>
      </c>
      <c r="BF38" s="121">
        <f t="shared" si="23"/>
        <v>4.9799999999999997E-2</v>
      </c>
      <c r="BG38" s="121">
        <f t="shared" si="23"/>
        <v>4.9799999999999997E-2</v>
      </c>
      <c r="BH38" s="121">
        <f t="shared" si="23"/>
        <v>4.9799999999999997E-2</v>
      </c>
      <c r="BI38" s="121">
        <f t="shared" si="23"/>
        <v>4.9799999999999997E-2</v>
      </c>
      <c r="BJ38" s="121">
        <f t="shared" si="23"/>
        <v>4.9799999999999997E-2</v>
      </c>
      <c r="BK38" s="121">
        <f t="shared" si="23"/>
        <v>4.9799999999999997E-2</v>
      </c>
      <c r="BL38" s="121">
        <f t="shared" si="23"/>
        <v>4.9799999999999997E-2</v>
      </c>
      <c r="BM38" s="121">
        <f t="shared" si="23"/>
        <v>4.9799999999999997E-2</v>
      </c>
      <c r="BN38" s="121">
        <f t="shared" si="23"/>
        <v>4.9799999999999997E-2</v>
      </c>
      <c r="BO38" s="121">
        <f t="shared" si="23"/>
        <v>4.9799999999999997E-2</v>
      </c>
      <c r="BP38" s="121">
        <f t="shared" si="23"/>
        <v>4.9799999999999997E-2</v>
      </c>
      <c r="BQ38" s="121">
        <f t="shared" si="23"/>
        <v>4.9799999999999997E-2</v>
      </c>
      <c r="BR38" s="121">
        <f t="shared" ref="BR38:CZ38" si="24">$E$38</f>
        <v>4.9799999999999997E-2</v>
      </c>
      <c r="BS38" s="121">
        <f t="shared" si="24"/>
        <v>4.9799999999999997E-2</v>
      </c>
      <c r="BT38" s="121">
        <f t="shared" si="24"/>
        <v>4.9799999999999997E-2</v>
      </c>
      <c r="BU38" s="121">
        <f t="shared" si="24"/>
        <v>4.9799999999999997E-2</v>
      </c>
      <c r="BV38" s="121">
        <f t="shared" si="24"/>
        <v>4.9799999999999997E-2</v>
      </c>
      <c r="BW38" s="121">
        <f t="shared" si="24"/>
        <v>4.9799999999999997E-2</v>
      </c>
      <c r="BX38" s="121">
        <f t="shared" si="24"/>
        <v>4.9799999999999997E-2</v>
      </c>
      <c r="BY38" s="121">
        <f t="shared" si="24"/>
        <v>4.9799999999999997E-2</v>
      </c>
      <c r="BZ38" s="121">
        <f t="shared" si="24"/>
        <v>4.9799999999999997E-2</v>
      </c>
      <c r="CA38" s="121">
        <f t="shared" si="24"/>
        <v>4.9799999999999997E-2</v>
      </c>
      <c r="CB38" s="121">
        <f t="shared" si="24"/>
        <v>4.9799999999999997E-2</v>
      </c>
      <c r="CC38" s="121">
        <f t="shared" si="24"/>
        <v>4.9799999999999997E-2</v>
      </c>
      <c r="CD38" s="121">
        <f t="shared" si="24"/>
        <v>4.9799999999999997E-2</v>
      </c>
      <c r="CE38" s="121">
        <f t="shared" si="24"/>
        <v>4.9799999999999997E-2</v>
      </c>
      <c r="CF38" s="121">
        <f t="shared" si="24"/>
        <v>4.9799999999999997E-2</v>
      </c>
      <c r="CG38" s="121">
        <f t="shared" si="24"/>
        <v>4.9799999999999997E-2</v>
      </c>
      <c r="CH38" s="121">
        <f t="shared" si="24"/>
        <v>4.9799999999999997E-2</v>
      </c>
      <c r="CI38" s="121">
        <f t="shared" si="24"/>
        <v>4.9799999999999997E-2</v>
      </c>
      <c r="CJ38" s="121">
        <f t="shared" si="24"/>
        <v>4.9799999999999997E-2</v>
      </c>
      <c r="CK38" s="121">
        <f t="shared" si="24"/>
        <v>4.9799999999999997E-2</v>
      </c>
      <c r="CL38" s="121">
        <f t="shared" si="24"/>
        <v>4.9799999999999997E-2</v>
      </c>
      <c r="CM38" s="121">
        <f t="shared" si="24"/>
        <v>4.9799999999999997E-2</v>
      </c>
      <c r="CN38" s="121">
        <f t="shared" si="24"/>
        <v>4.9799999999999997E-2</v>
      </c>
      <c r="CO38" s="121">
        <f t="shared" si="24"/>
        <v>4.9799999999999997E-2</v>
      </c>
      <c r="CP38" s="121">
        <f t="shared" si="24"/>
        <v>4.9799999999999997E-2</v>
      </c>
      <c r="CQ38" s="121">
        <f t="shared" si="24"/>
        <v>4.9799999999999997E-2</v>
      </c>
      <c r="CR38" s="121">
        <f t="shared" si="24"/>
        <v>4.9799999999999997E-2</v>
      </c>
      <c r="CS38" s="121">
        <f t="shared" si="24"/>
        <v>4.9799999999999997E-2</v>
      </c>
      <c r="CT38" s="121">
        <f t="shared" si="24"/>
        <v>4.9799999999999997E-2</v>
      </c>
      <c r="CU38" s="121">
        <f t="shared" si="24"/>
        <v>4.9799999999999997E-2</v>
      </c>
      <c r="CV38" s="121">
        <f t="shared" si="24"/>
        <v>4.9799999999999997E-2</v>
      </c>
      <c r="CW38" s="121">
        <f t="shared" si="24"/>
        <v>4.9799999999999997E-2</v>
      </c>
      <c r="CX38" s="121">
        <f t="shared" si="24"/>
        <v>4.9799999999999997E-2</v>
      </c>
      <c r="CY38" s="121">
        <f t="shared" si="24"/>
        <v>4.9799999999999997E-2</v>
      </c>
      <c r="CZ38" s="217">
        <f t="shared" si="24"/>
        <v>4.9799999999999997E-2</v>
      </c>
      <c r="DA38" s="121">
        <f>SUM(L38:CZ38)</f>
        <v>4.6313999999999984</v>
      </c>
      <c r="DB38" s="43">
        <f t="shared" si="18"/>
        <v>0.11115359999999995</v>
      </c>
      <c r="DC38" s="426">
        <f t="shared" si="22"/>
        <v>1.729055999999999</v>
      </c>
      <c r="DD38" s="151" t="s">
        <v>219</v>
      </c>
    </row>
    <row r="39" spans="2:115" ht="13" x14ac:dyDescent="0.3">
      <c r="D39" s="15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2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223"/>
      <c r="DA39" s="121"/>
    </row>
    <row r="40" spans="2:115" ht="13.5" thickBot="1" x14ac:dyDescent="0.35">
      <c r="D40" s="154" t="s">
        <v>220</v>
      </c>
      <c r="E40" s="121">
        <f>Customer!E119</f>
        <v>4.9799999999999997E-2</v>
      </c>
      <c r="F40" s="155">
        <f>E40</f>
        <v>4.9799999999999997E-2</v>
      </c>
      <c r="G40" s="155">
        <f>F40</f>
        <v>4.9799999999999997E-2</v>
      </c>
      <c r="H40" s="155">
        <f t="shared" ref="H40:BS40" si="25">G40</f>
        <v>4.9799999999999997E-2</v>
      </c>
      <c r="I40" s="155">
        <f t="shared" si="25"/>
        <v>4.9799999999999997E-2</v>
      </c>
      <c r="J40" s="155">
        <f>I40</f>
        <v>4.9799999999999997E-2</v>
      </c>
      <c r="K40" s="155">
        <f t="shared" si="25"/>
        <v>4.9799999999999997E-2</v>
      </c>
      <c r="L40" s="155">
        <f t="shared" si="25"/>
        <v>4.9799999999999997E-2</v>
      </c>
      <c r="M40" s="155">
        <f t="shared" si="25"/>
        <v>4.9799999999999997E-2</v>
      </c>
      <c r="N40" s="155">
        <f t="shared" si="25"/>
        <v>4.9799999999999997E-2</v>
      </c>
      <c r="O40" s="155">
        <f t="shared" si="25"/>
        <v>4.9799999999999997E-2</v>
      </c>
      <c r="P40" s="155">
        <f t="shared" si="25"/>
        <v>4.9799999999999997E-2</v>
      </c>
      <c r="Q40" s="155">
        <f t="shared" si="25"/>
        <v>4.9799999999999997E-2</v>
      </c>
      <c r="R40" s="155">
        <f t="shared" si="25"/>
        <v>4.9799999999999997E-2</v>
      </c>
      <c r="S40" s="155">
        <f t="shared" si="25"/>
        <v>4.9799999999999997E-2</v>
      </c>
      <c r="T40" s="155">
        <f t="shared" si="25"/>
        <v>4.9799999999999997E-2</v>
      </c>
      <c r="U40" s="155">
        <f t="shared" si="25"/>
        <v>4.9799999999999997E-2</v>
      </c>
      <c r="V40" s="155">
        <f t="shared" si="25"/>
        <v>4.9799999999999997E-2</v>
      </c>
      <c r="W40" s="155">
        <f t="shared" si="25"/>
        <v>4.9799999999999997E-2</v>
      </c>
      <c r="X40" s="155">
        <f t="shared" si="25"/>
        <v>4.9799999999999997E-2</v>
      </c>
      <c r="Y40" s="155">
        <f t="shared" si="25"/>
        <v>4.9799999999999997E-2</v>
      </c>
      <c r="Z40" s="155">
        <f t="shared" si="25"/>
        <v>4.9799999999999997E-2</v>
      </c>
      <c r="AA40" s="155">
        <f t="shared" si="25"/>
        <v>4.9799999999999997E-2</v>
      </c>
      <c r="AB40" s="155">
        <f t="shared" si="25"/>
        <v>4.9799999999999997E-2</v>
      </c>
      <c r="AC40" s="155">
        <f t="shared" si="25"/>
        <v>4.9799999999999997E-2</v>
      </c>
      <c r="AD40" s="155">
        <f t="shared" si="25"/>
        <v>4.9799999999999997E-2</v>
      </c>
      <c r="AE40" s="155">
        <f t="shared" si="25"/>
        <v>4.9799999999999997E-2</v>
      </c>
      <c r="AF40" s="155">
        <f t="shared" si="25"/>
        <v>4.9799999999999997E-2</v>
      </c>
      <c r="AG40" s="155">
        <f t="shared" si="25"/>
        <v>4.9799999999999997E-2</v>
      </c>
      <c r="AH40" s="155">
        <f t="shared" si="25"/>
        <v>4.9799999999999997E-2</v>
      </c>
      <c r="AI40" s="155">
        <f t="shared" si="25"/>
        <v>4.9799999999999997E-2</v>
      </c>
      <c r="AJ40" s="155">
        <f t="shared" si="25"/>
        <v>4.9799999999999997E-2</v>
      </c>
      <c r="AK40" s="155">
        <f t="shared" si="25"/>
        <v>4.9799999999999997E-2</v>
      </c>
      <c r="AL40" s="155">
        <f t="shared" si="25"/>
        <v>4.9799999999999997E-2</v>
      </c>
      <c r="AM40" s="155">
        <f t="shared" si="25"/>
        <v>4.9799999999999997E-2</v>
      </c>
      <c r="AN40" s="155">
        <f t="shared" si="25"/>
        <v>4.9799999999999997E-2</v>
      </c>
      <c r="AO40" s="155">
        <f t="shared" si="25"/>
        <v>4.9799999999999997E-2</v>
      </c>
      <c r="AP40" s="155">
        <f t="shared" si="25"/>
        <v>4.9799999999999997E-2</v>
      </c>
      <c r="AQ40" s="155">
        <f t="shared" si="25"/>
        <v>4.9799999999999997E-2</v>
      </c>
      <c r="AR40" s="155">
        <f t="shared" si="25"/>
        <v>4.9799999999999997E-2</v>
      </c>
      <c r="AS40" s="155">
        <f t="shared" si="25"/>
        <v>4.9799999999999997E-2</v>
      </c>
      <c r="AT40" s="155">
        <f t="shared" si="25"/>
        <v>4.9799999999999997E-2</v>
      </c>
      <c r="AU40" s="155">
        <f t="shared" si="25"/>
        <v>4.9799999999999997E-2</v>
      </c>
      <c r="AV40" s="155">
        <f t="shared" si="25"/>
        <v>4.9799999999999997E-2</v>
      </c>
      <c r="AW40" s="155">
        <f t="shared" si="25"/>
        <v>4.9799999999999997E-2</v>
      </c>
      <c r="AX40" s="155">
        <f t="shared" si="25"/>
        <v>4.9799999999999997E-2</v>
      </c>
      <c r="AY40" s="155">
        <f t="shared" si="25"/>
        <v>4.9799999999999997E-2</v>
      </c>
      <c r="AZ40" s="155">
        <f t="shared" si="25"/>
        <v>4.9799999999999997E-2</v>
      </c>
      <c r="BA40" s="155">
        <f t="shared" si="25"/>
        <v>4.9799999999999997E-2</v>
      </c>
      <c r="BB40" s="155">
        <f t="shared" si="25"/>
        <v>4.9799999999999997E-2</v>
      </c>
      <c r="BC40" s="155">
        <f t="shared" si="25"/>
        <v>4.9799999999999997E-2</v>
      </c>
      <c r="BD40" s="155">
        <f t="shared" si="25"/>
        <v>4.9799999999999997E-2</v>
      </c>
      <c r="BE40" s="155">
        <f t="shared" si="25"/>
        <v>4.9799999999999997E-2</v>
      </c>
      <c r="BF40" s="155">
        <f t="shared" si="25"/>
        <v>4.9799999999999997E-2</v>
      </c>
      <c r="BG40" s="155">
        <f t="shared" si="25"/>
        <v>4.9799999999999997E-2</v>
      </c>
      <c r="BH40" s="155">
        <f t="shared" si="25"/>
        <v>4.9799999999999997E-2</v>
      </c>
      <c r="BI40" s="155">
        <f t="shared" si="25"/>
        <v>4.9799999999999997E-2</v>
      </c>
      <c r="BJ40" s="155">
        <f t="shared" si="25"/>
        <v>4.9799999999999997E-2</v>
      </c>
      <c r="BK40" s="155">
        <f t="shared" si="25"/>
        <v>4.9799999999999997E-2</v>
      </c>
      <c r="BL40" s="155">
        <f t="shared" si="25"/>
        <v>4.9799999999999997E-2</v>
      </c>
      <c r="BM40" s="155">
        <f t="shared" si="25"/>
        <v>4.9799999999999997E-2</v>
      </c>
      <c r="BN40" s="155">
        <f t="shared" si="25"/>
        <v>4.9799999999999997E-2</v>
      </c>
      <c r="BO40" s="155">
        <f t="shared" si="25"/>
        <v>4.9799999999999997E-2</v>
      </c>
      <c r="BP40" s="155">
        <f t="shared" si="25"/>
        <v>4.9799999999999997E-2</v>
      </c>
      <c r="BQ40" s="155">
        <f t="shared" si="25"/>
        <v>4.9799999999999997E-2</v>
      </c>
      <c r="BR40" s="155">
        <f t="shared" si="25"/>
        <v>4.9799999999999997E-2</v>
      </c>
      <c r="BS40" s="155">
        <f t="shared" si="25"/>
        <v>4.9799999999999997E-2</v>
      </c>
      <c r="BT40" s="155">
        <f t="shared" ref="BT40:CZ40" si="26">BS40</f>
        <v>4.9799999999999997E-2</v>
      </c>
      <c r="BU40" s="155">
        <f t="shared" si="26"/>
        <v>4.9799999999999997E-2</v>
      </c>
      <c r="BV40" s="155">
        <f t="shared" si="26"/>
        <v>4.9799999999999997E-2</v>
      </c>
      <c r="BW40" s="155">
        <f t="shared" si="26"/>
        <v>4.9799999999999997E-2</v>
      </c>
      <c r="BX40" s="155">
        <f t="shared" si="26"/>
        <v>4.9799999999999997E-2</v>
      </c>
      <c r="BY40" s="155">
        <f t="shared" si="26"/>
        <v>4.9799999999999997E-2</v>
      </c>
      <c r="BZ40" s="155">
        <f t="shared" si="26"/>
        <v>4.9799999999999997E-2</v>
      </c>
      <c r="CA40" s="155">
        <f t="shared" si="26"/>
        <v>4.9799999999999997E-2</v>
      </c>
      <c r="CB40" s="155">
        <f t="shared" si="26"/>
        <v>4.9799999999999997E-2</v>
      </c>
      <c r="CC40" s="155">
        <f t="shared" si="26"/>
        <v>4.9799999999999997E-2</v>
      </c>
      <c r="CD40" s="155">
        <f t="shared" si="26"/>
        <v>4.9799999999999997E-2</v>
      </c>
      <c r="CE40" s="155">
        <f t="shared" si="26"/>
        <v>4.9799999999999997E-2</v>
      </c>
      <c r="CF40" s="155">
        <f t="shared" si="26"/>
        <v>4.9799999999999997E-2</v>
      </c>
      <c r="CG40" s="155">
        <f t="shared" si="26"/>
        <v>4.9799999999999997E-2</v>
      </c>
      <c r="CH40" s="155">
        <f t="shared" si="26"/>
        <v>4.9799999999999997E-2</v>
      </c>
      <c r="CI40" s="155">
        <f t="shared" si="26"/>
        <v>4.9799999999999997E-2</v>
      </c>
      <c r="CJ40" s="155">
        <f t="shared" si="26"/>
        <v>4.9799999999999997E-2</v>
      </c>
      <c r="CK40" s="155">
        <f t="shared" si="26"/>
        <v>4.9799999999999997E-2</v>
      </c>
      <c r="CL40" s="155">
        <f t="shared" si="26"/>
        <v>4.9799999999999997E-2</v>
      </c>
      <c r="CM40" s="155">
        <f t="shared" si="26"/>
        <v>4.9799999999999997E-2</v>
      </c>
      <c r="CN40" s="155">
        <f t="shared" si="26"/>
        <v>4.9799999999999997E-2</v>
      </c>
      <c r="CO40" s="155">
        <f t="shared" si="26"/>
        <v>4.9799999999999997E-2</v>
      </c>
      <c r="CP40" s="155">
        <f t="shared" si="26"/>
        <v>4.9799999999999997E-2</v>
      </c>
      <c r="CQ40" s="155">
        <f t="shared" si="26"/>
        <v>4.9799999999999997E-2</v>
      </c>
      <c r="CR40" s="155">
        <f t="shared" si="26"/>
        <v>4.9799999999999997E-2</v>
      </c>
      <c r="CS40" s="155">
        <f t="shared" si="26"/>
        <v>4.9799999999999997E-2</v>
      </c>
      <c r="CT40" s="155">
        <f t="shared" si="26"/>
        <v>4.9799999999999997E-2</v>
      </c>
      <c r="CU40" s="155">
        <f t="shared" si="26"/>
        <v>4.9799999999999997E-2</v>
      </c>
      <c r="CV40" s="155">
        <f t="shared" si="26"/>
        <v>4.9799999999999997E-2</v>
      </c>
      <c r="CW40" s="155">
        <f t="shared" si="26"/>
        <v>4.9799999999999997E-2</v>
      </c>
      <c r="CX40" s="155">
        <f t="shared" si="26"/>
        <v>4.9799999999999997E-2</v>
      </c>
      <c r="CY40" s="155">
        <f t="shared" si="26"/>
        <v>4.9799999999999997E-2</v>
      </c>
      <c r="CZ40" s="219">
        <f t="shared" si="26"/>
        <v>4.9799999999999997E-2</v>
      </c>
      <c r="DA40" s="121"/>
    </row>
    <row r="41" spans="2:115" ht="13.5" thickBot="1" x14ac:dyDescent="0.35">
      <c r="E41" s="412" t="s">
        <v>461</v>
      </c>
      <c r="F41" s="134" t="s">
        <v>465</v>
      </c>
      <c r="G41" s="134" t="s">
        <v>462</v>
      </c>
      <c r="H41" s="134" t="s">
        <v>463</v>
      </c>
      <c r="I41" s="134" t="s">
        <v>206</v>
      </c>
      <c r="J41" s="134" t="s">
        <v>464</v>
      </c>
      <c r="K41" s="134" t="s">
        <v>442</v>
      </c>
      <c r="L41" s="141">
        <v>1</v>
      </c>
      <c r="M41" s="43">
        <v>2</v>
      </c>
      <c r="N41" s="43">
        <v>3</v>
      </c>
      <c r="O41" s="43">
        <f>N41+0.0000001</f>
        <v>3.0000000999999998</v>
      </c>
      <c r="P41" s="43">
        <v>4</v>
      </c>
      <c r="Q41" s="43">
        <v>5</v>
      </c>
      <c r="R41" s="43">
        <f>Q41+0.0000001</f>
        <v>5.0000001000000003</v>
      </c>
      <c r="S41" s="43">
        <v>6</v>
      </c>
      <c r="T41" s="43">
        <v>7</v>
      </c>
      <c r="U41" s="43">
        <v>8</v>
      </c>
      <c r="V41" s="43">
        <f>U41+0.0000001</f>
        <v>8.0000000999999994</v>
      </c>
      <c r="W41" s="43">
        <v>9</v>
      </c>
      <c r="X41" s="43">
        <v>10</v>
      </c>
      <c r="Y41" s="43">
        <v>11</v>
      </c>
      <c r="Z41" s="43">
        <v>12</v>
      </c>
      <c r="AA41" s="43">
        <v>13</v>
      </c>
      <c r="AB41" s="43">
        <v>14</v>
      </c>
      <c r="AC41" s="43">
        <v>15</v>
      </c>
      <c r="AD41" s="43">
        <v>16</v>
      </c>
      <c r="AE41" s="43">
        <v>17</v>
      </c>
      <c r="AF41" s="43">
        <v>18</v>
      </c>
      <c r="AG41" s="43">
        <v>19</v>
      </c>
      <c r="AH41" s="43">
        <v>20</v>
      </c>
      <c r="AI41" s="43">
        <v>21</v>
      </c>
      <c r="AJ41" s="43">
        <v>22</v>
      </c>
      <c r="AK41" s="43">
        <v>23</v>
      </c>
      <c r="AL41" s="43">
        <v>24</v>
      </c>
      <c r="AM41" s="43">
        <v>25</v>
      </c>
      <c r="AN41" s="43">
        <v>26</v>
      </c>
      <c r="AO41" s="43">
        <v>27</v>
      </c>
      <c r="AP41" s="43">
        <v>28</v>
      </c>
      <c r="AQ41" s="43">
        <v>29</v>
      </c>
      <c r="AR41" s="46">
        <v>30</v>
      </c>
      <c r="CZ41" s="46"/>
    </row>
    <row r="42" spans="2:115" ht="13.5" thickBot="1" x14ac:dyDescent="0.35">
      <c r="B42" s="1136" t="s">
        <v>221</v>
      </c>
      <c r="C42" s="1055" t="s">
        <v>222</v>
      </c>
      <c r="D42" s="136" t="s">
        <v>223</v>
      </c>
      <c r="E42" s="174" t="e">
        <f>SUM(E14:E31)+SUM(E38:E38)</f>
        <v>#REF!</v>
      </c>
      <c r="F42" s="156" t="e">
        <f>SUM(F14:F31)+SUM(F38:F38)</f>
        <v>#REF!</v>
      </c>
      <c r="G42" s="156" t="e">
        <f t="shared" ref="G42" si="27">SUM(G14:G31)+SUM(G38:G38)</f>
        <v>#REF!</v>
      </c>
      <c r="H42" s="156" t="e">
        <f t="shared" ref="H42:K42" si="28">SUM(H14:H31)+SUM(H38:H38)</f>
        <v>#REF!</v>
      </c>
      <c r="I42" s="156" t="e">
        <f t="shared" si="28"/>
        <v>#REF!</v>
      </c>
      <c r="J42" s="156" t="e">
        <f t="shared" si="28"/>
        <v>#REF!</v>
      </c>
      <c r="K42" s="156" t="e">
        <f t="shared" si="28"/>
        <v>#REF!</v>
      </c>
      <c r="L42" s="161" t="e">
        <f>SUM(L14:L30)+SUM(L38:L38)</f>
        <v>#REF!</v>
      </c>
      <c r="M42" s="156" t="e">
        <f t="shared" ref="M42:AR42" si="29">SUM(M14:M30)+SUM(M38:M38)</f>
        <v>#REF!</v>
      </c>
      <c r="N42" s="156" t="e">
        <f t="shared" si="29"/>
        <v>#REF!</v>
      </c>
      <c r="O42" s="156" t="e">
        <f t="shared" si="29"/>
        <v>#REF!</v>
      </c>
      <c r="P42" s="156" t="e">
        <f t="shared" si="29"/>
        <v>#REF!</v>
      </c>
      <c r="Q42" s="156" t="e">
        <f t="shared" si="29"/>
        <v>#REF!</v>
      </c>
      <c r="R42" s="156" t="e">
        <f t="shared" si="29"/>
        <v>#REF!</v>
      </c>
      <c r="S42" s="156" t="e">
        <f t="shared" si="29"/>
        <v>#REF!</v>
      </c>
      <c r="T42" s="156" t="e">
        <f t="shared" si="29"/>
        <v>#REF!</v>
      </c>
      <c r="U42" s="156" t="e">
        <f t="shared" si="29"/>
        <v>#REF!</v>
      </c>
      <c r="V42" s="156" t="e">
        <f t="shared" si="29"/>
        <v>#REF!</v>
      </c>
      <c r="W42" s="156" t="e">
        <f t="shared" si="29"/>
        <v>#REF!</v>
      </c>
      <c r="X42" s="156" t="e">
        <f t="shared" si="29"/>
        <v>#REF!</v>
      </c>
      <c r="Y42" s="156" t="e">
        <f t="shared" si="29"/>
        <v>#REF!</v>
      </c>
      <c r="Z42" s="156" t="e">
        <f t="shared" si="29"/>
        <v>#REF!</v>
      </c>
      <c r="AA42" s="156" t="e">
        <f t="shared" si="29"/>
        <v>#REF!</v>
      </c>
      <c r="AB42" s="156" t="e">
        <f t="shared" si="29"/>
        <v>#REF!</v>
      </c>
      <c r="AC42" s="156" t="e">
        <f t="shared" si="29"/>
        <v>#REF!</v>
      </c>
      <c r="AD42" s="156" t="e">
        <f t="shared" si="29"/>
        <v>#REF!</v>
      </c>
      <c r="AE42" s="156" t="e">
        <f t="shared" si="29"/>
        <v>#REF!</v>
      </c>
      <c r="AF42" s="156" t="e">
        <f t="shared" si="29"/>
        <v>#REF!</v>
      </c>
      <c r="AG42" s="156" t="e">
        <f t="shared" si="29"/>
        <v>#REF!</v>
      </c>
      <c r="AH42" s="156" t="e">
        <f t="shared" si="29"/>
        <v>#REF!</v>
      </c>
      <c r="AI42" s="156" t="e">
        <f t="shared" si="29"/>
        <v>#REF!</v>
      </c>
      <c r="AJ42" s="156" t="e">
        <f t="shared" si="29"/>
        <v>#REF!</v>
      </c>
      <c r="AK42" s="156" t="e">
        <f t="shared" si="29"/>
        <v>#REF!</v>
      </c>
      <c r="AL42" s="156" t="e">
        <f t="shared" si="29"/>
        <v>#REF!</v>
      </c>
      <c r="AM42" s="156" t="e">
        <f t="shared" si="29"/>
        <v>#REF!</v>
      </c>
      <c r="AN42" s="156" t="e">
        <f t="shared" si="29"/>
        <v>#REF!</v>
      </c>
      <c r="AO42" s="156" t="e">
        <f>SUM(AO14:AO30)+SUM(AO38:AO38)</f>
        <v>#REF!</v>
      </c>
      <c r="AP42" s="156" t="e">
        <f t="shared" si="29"/>
        <v>#REF!</v>
      </c>
      <c r="AQ42" s="156" t="e">
        <f t="shared" si="29"/>
        <v>#REF!</v>
      </c>
      <c r="AR42" s="156" t="e">
        <f t="shared" si="29"/>
        <v>#REF!</v>
      </c>
      <c r="AS42" s="157" t="e">
        <f>AVERAGE(L42,M42,N42,P42,Q42,S42,T42,U42,W42:AR42)</f>
        <v>#REF!</v>
      </c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227"/>
    </row>
    <row r="43" spans="2:115" ht="13" x14ac:dyDescent="0.3">
      <c r="B43" s="1137"/>
      <c r="C43" s="1050"/>
      <c r="D43" s="139" t="s">
        <v>224</v>
      </c>
      <c r="E43" s="121" t="e">
        <f>E42/1000*E11*24</f>
        <v>#REF!</v>
      </c>
      <c r="F43" s="121" t="e">
        <f>F42/1000*(F11-E11)*24+E43</f>
        <v>#REF!</v>
      </c>
      <c r="G43" s="121" t="e">
        <f t="shared" ref="G43:AR43" si="30">G42/1000*(G11-F11)*24+F43</f>
        <v>#REF!</v>
      </c>
      <c r="H43" s="121" t="e">
        <f t="shared" si="30"/>
        <v>#REF!</v>
      </c>
      <c r="I43" s="121" t="e">
        <f t="shared" si="30"/>
        <v>#REF!</v>
      </c>
      <c r="J43" s="121" t="e">
        <f>J42/1000*(J11-I11)*24+I43</f>
        <v>#REF!</v>
      </c>
      <c r="K43" s="121" t="e">
        <f t="shared" si="30"/>
        <v>#REF!</v>
      </c>
      <c r="L43" s="152" t="e">
        <f t="shared" si="30"/>
        <v>#REF!</v>
      </c>
      <c r="M43" s="121" t="e">
        <f t="shared" si="30"/>
        <v>#REF!</v>
      </c>
      <c r="N43" s="121" t="e">
        <f t="shared" si="30"/>
        <v>#REF!</v>
      </c>
      <c r="O43" s="121" t="e">
        <f t="shared" si="30"/>
        <v>#REF!</v>
      </c>
      <c r="P43" s="121" t="e">
        <f t="shared" si="30"/>
        <v>#REF!</v>
      </c>
      <c r="Q43" s="121" t="e">
        <f t="shared" si="30"/>
        <v>#REF!</v>
      </c>
      <c r="R43" s="121" t="e">
        <f t="shared" si="30"/>
        <v>#REF!</v>
      </c>
      <c r="S43" s="121" t="e">
        <f t="shared" si="30"/>
        <v>#REF!</v>
      </c>
      <c r="T43" s="121" t="e">
        <f t="shared" si="30"/>
        <v>#REF!</v>
      </c>
      <c r="U43" s="121" t="e">
        <f t="shared" si="30"/>
        <v>#REF!</v>
      </c>
      <c r="V43" s="121" t="e">
        <f t="shared" si="30"/>
        <v>#REF!</v>
      </c>
      <c r="W43" s="121" t="e">
        <f t="shared" si="30"/>
        <v>#REF!</v>
      </c>
      <c r="X43" s="121" t="e">
        <f t="shared" si="30"/>
        <v>#REF!</v>
      </c>
      <c r="Y43" s="121" t="e">
        <f t="shared" si="30"/>
        <v>#REF!</v>
      </c>
      <c r="Z43" s="121" t="e">
        <f t="shared" si="30"/>
        <v>#REF!</v>
      </c>
      <c r="AA43" s="121" t="e">
        <f t="shared" si="30"/>
        <v>#REF!</v>
      </c>
      <c r="AB43" s="121" t="e">
        <f t="shared" si="30"/>
        <v>#REF!</v>
      </c>
      <c r="AC43" s="121" t="e">
        <f t="shared" si="30"/>
        <v>#REF!</v>
      </c>
      <c r="AD43" s="121" t="e">
        <f t="shared" si="30"/>
        <v>#REF!</v>
      </c>
      <c r="AE43" s="121" t="e">
        <f t="shared" si="30"/>
        <v>#REF!</v>
      </c>
      <c r="AF43" s="121" t="e">
        <f t="shared" si="30"/>
        <v>#REF!</v>
      </c>
      <c r="AG43" s="121" t="e">
        <f t="shared" si="30"/>
        <v>#REF!</v>
      </c>
      <c r="AH43" s="121" t="e">
        <f t="shared" si="30"/>
        <v>#REF!</v>
      </c>
      <c r="AI43" s="121" t="e">
        <f t="shared" si="30"/>
        <v>#REF!</v>
      </c>
      <c r="AJ43" s="121" t="e">
        <f t="shared" si="30"/>
        <v>#REF!</v>
      </c>
      <c r="AK43" s="121" t="e">
        <f t="shared" si="30"/>
        <v>#REF!</v>
      </c>
      <c r="AL43" s="121" t="e">
        <f t="shared" si="30"/>
        <v>#REF!</v>
      </c>
      <c r="AM43" s="121" t="e">
        <f t="shared" si="30"/>
        <v>#REF!</v>
      </c>
      <c r="AN43" s="121" t="e">
        <f t="shared" si="30"/>
        <v>#REF!</v>
      </c>
      <c r="AO43" s="121" t="e">
        <f t="shared" si="30"/>
        <v>#REF!</v>
      </c>
      <c r="AP43" s="121" t="e">
        <f t="shared" si="30"/>
        <v>#REF!</v>
      </c>
      <c r="AQ43" s="121" t="e">
        <f t="shared" si="30"/>
        <v>#REF!</v>
      </c>
      <c r="AR43" s="221" t="e">
        <f t="shared" si="30"/>
        <v>#REF!</v>
      </c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228"/>
      <c r="DA43" s="43" t="e">
        <f>AR43*14.5/0.9</f>
        <v>#REF!</v>
      </c>
      <c r="DB43" s="43">
        <f>DB37*24/10</f>
        <v>0.53913599999999995</v>
      </c>
      <c r="DC43" s="43">
        <f>DB43*14/0.9</f>
        <v>8.3865599999999993</v>
      </c>
    </row>
    <row r="44" spans="2:115" ht="13.5" thickBot="1" x14ac:dyDescent="0.35">
      <c r="B44" s="1137"/>
      <c r="C44" s="1051"/>
      <c r="D44" s="143" t="s">
        <v>225</v>
      </c>
      <c r="E44" s="145">
        <v>0</v>
      </c>
      <c r="F44" s="145" t="e">
        <f t="shared" ref="F44:K44" si="31">F43</f>
        <v>#REF!</v>
      </c>
      <c r="G44" s="145" t="e">
        <f t="shared" si="31"/>
        <v>#REF!</v>
      </c>
      <c r="H44" s="145" t="e">
        <f t="shared" si="31"/>
        <v>#REF!</v>
      </c>
      <c r="I44" s="145" t="e">
        <f t="shared" si="31"/>
        <v>#REF!</v>
      </c>
      <c r="J44" s="145" t="e">
        <f t="shared" si="31"/>
        <v>#REF!</v>
      </c>
      <c r="K44" s="145" t="e">
        <f t="shared" si="31"/>
        <v>#REF!</v>
      </c>
      <c r="L44" s="161" t="e">
        <f>L43</f>
        <v>#REF!</v>
      </c>
      <c r="M44" s="145" t="e">
        <f>M43-L43</f>
        <v>#REF!</v>
      </c>
      <c r="N44" s="145" t="e">
        <f>N43-M43</f>
        <v>#REF!</v>
      </c>
      <c r="O44" s="145"/>
      <c r="P44" s="162" t="e">
        <f>P43-O43</f>
        <v>#REF!</v>
      </c>
      <c r="Q44" s="162" t="e">
        <f>Q43-P43</f>
        <v>#REF!</v>
      </c>
      <c r="R44" s="145"/>
      <c r="S44" s="163" t="e">
        <f>S43-R43</f>
        <v>#REF!</v>
      </c>
      <c r="T44" s="163" t="e">
        <f>T43-S43</f>
        <v>#REF!</v>
      </c>
      <c r="U44" s="163" t="e">
        <f>U43-T43</f>
        <v>#REF!</v>
      </c>
      <c r="V44" s="145"/>
      <c r="W44" s="163" t="e">
        <f t="shared" ref="W44:AR44" si="32">W43-V43</f>
        <v>#REF!</v>
      </c>
      <c r="X44" s="163" t="e">
        <f t="shared" si="32"/>
        <v>#REF!</v>
      </c>
      <c r="Y44" s="163" t="e">
        <f t="shared" si="32"/>
        <v>#REF!</v>
      </c>
      <c r="Z44" s="163" t="e">
        <f t="shared" si="32"/>
        <v>#REF!</v>
      </c>
      <c r="AA44" s="163" t="e">
        <f t="shared" si="32"/>
        <v>#REF!</v>
      </c>
      <c r="AB44" s="163" t="e">
        <f t="shared" si="32"/>
        <v>#REF!</v>
      </c>
      <c r="AC44" s="163" t="e">
        <f t="shared" si="32"/>
        <v>#REF!</v>
      </c>
      <c r="AD44" s="163" t="e">
        <f t="shared" si="32"/>
        <v>#REF!</v>
      </c>
      <c r="AE44" s="163" t="e">
        <f t="shared" si="32"/>
        <v>#REF!</v>
      </c>
      <c r="AF44" s="163" t="e">
        <f t="shared" si="32"/>
        <v>#REF!</v>
      </c>
      <c r="AG44" s="163" t="e">
        <f t="shared" si="32"/>
        <v>#REF!</v>
      </c>
      <c r="AH44" s="163" t="e">
        <f t="shared" si="32"/>
        <v>#REF!</v>
      </c>
      <c r="AI44" s="163" t="e">
        <f t="shared" si="32"/>
        <v>#REF!</v>
      </c>
      <c r="AJ44" s="163" t="e">
        <f t="shared" si="32"/>
        <v>#REF!</v>
      </c>
      <c r="AK44" s="163" t="e">
        <f t="shared" si="32"/>
        <v>#REF!</v>
      </c>
      <c r="AL44" s="163" t="e">
        <f t="shared" si="32"/>
        <v>#REF!</v>
      </c>
      <c r="AM44" s="163" t="e">
        <f t="shared" si="32"/>
        <v>#REF!</v>
      </c>
      <c r="AN44" s="163" t="e">
        <f t="shared" si="32"/>
        <v>#REF!</v>
      </c>
      <c r="AO44" s="163" t="e">
        <f t="shared" si="32"/>
        <v>#REF!</v>
      </c>
      <c r="AP44" s="163" t="e">
        <f t="shared" si="32"/>
        <v>#REF!</v>
      </c>
      <c r="AQ44" s="163" t="e">
        <f t="shared" si="32"/>
        <v>#REF!</v>
      </c>
      <c r="AR44" s="222" t="e">
        <f t="shared" si="32"/>
        <v>#REF!</v>
      </c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229"/>
      <c r="DC44" s="43" t="e">
        <f>AR43*14.5/0.9</f>
        <v>#REF!</v>
      </c>
    </row>
    <row r="45" spans="2:115" ht="13.5" thickBot="1" x14ac:dyDescent="0.35">
      <c r="B45" s="1137"/>
      <c r="C45" s="1056" t="s">
        <v>222</v>
      </c>
      <c r="D45" s="136" t="s">
        <v>223</v>
      </c>
      <c r="E45" s="174" t="e">
        <f>SUM(E14:E33)+SUM(E39:E40)</f>
        <v>#REF!</v>
      </c>
      <c r="F45" s="156" t="e">
        <f>SUM(F14:F33)+SUM(F39:F40)</f>
        <v>#REF!</v>
      </c>
      <c r="G45" s="156" t="e">
        <f t="shared" ref="G45" si="33">SUM(G14:G33)+SUM(G39:G40)</f>
        <v>#REF!</v>
      </c>
      <c r="H45" s="156" t="e">
        <f t="shared" ref="H45:AR45" si="34">SUM(H14:H33)+SUM(H39:H40)</f>
        <v>#REF!</v>
      </c>
      <c r="I45" s="156" t="e">
        <f t="shared" si="34"/>
        <v>#REF!</v>
      </c>
      <c r="J45" s="156" t="e">
        <f t="shared" si="34"/>
        <v>#REF!</v>
      </c>
      <c r="K45" s="156" t="e">
        <f t="shared" si="34"/>
        <v>#REF!</v>
      </c>
      <c r="L45" s="161" t="e">
        <f>SUM(L14:L33)+SUM(L39:L40)</f>
        <v>#REF!</v>
      </c>
      <c r="M45" s="156" t="e">
        <f>SUM(M14:M33)+SUM(M39:M40)</f>
        <v>#REF!</v>
      </c>
      <c r="N45" s="156" t="e">
        <f t="shared" si="34"/>
        <v>#REF!</v>
      </c>
      <c r="O45" s="156" t="e">
        <f t="shared" si="34"/>
        <v>#REF!</v>
      </c>
      <c r="P45" s="156" t="e">
        <f>SUM(P14:P33)+SUM(P39:P40)</f>
        <v>#REF!</v>
      </c>
      <c r="Q45" s="156" t="e">
        <f t="shared" si="34"/>
        <v>#REF!</v>
      </c>
      <c r="R45" s="156" t="e">
        <f t="shared" si="34"/>
        <v>#REF!</v>
      </c>
      <c r="S45" s="156" t="e">
        <f t="shared" si="34"/>
        <v>#REF!</v>
      </c>
      <c r="T45" s="156" t="e">
        <f t="shared" si="34"/>
        <v>#REF!</v>
      </c>
      <c r="U45" s="156" t="e">
        <f t="shared" si="34"/>
        <v>#REF!</v>
      </c>
      <c r="V45" s="156" t="e">
        <f t="shared" si="34"/>
        <v>#REF!</v>
      </c>
      <c r="W45" s="156" t="e">
        <f t="shared" si="34"/>
        <v>#REF!</v>
      </c>
      <c r="X45" s="156" t="e">
        <f t="shared" si="34"/>
        <v>#REF!</v>
      </c>
      <c r="Y45" s="156" t="e">
        <f t="shared" si="34"/>
        <v>#REF!</v>
      </c>
      <c r="Z45" s="156" t="e">
        <f t="shared" si="34"/>
        <v>#REF!</v>
      </c>
      <c r="AA45" s="156" t="e">
        <f t="shared" si="34"/>
        <v>#REF!</v>
      </c>
      <c r="AB45" s="156" t="e">
        <f t="shared" si="34"/>
        <v>#REF!</v>
      </c>
      <c r="AC45" s="156" t="e">
        <f t="shared" si="34"/>
        <v>#REF!</v>
      </c>
      <c r="AD45" s="156" t="e">
        <f t="shared" si="34"/>
        <v>#REF!</v>
      </c>
      <c r="AE45" s="156" t="e">
        <f t="shared" si="34"/>
        <v>#REF!</v>
      </c>
      <c r="AF45" s="156" t="e">
        <f t="shared" si="34"/>
        <v>#REF!</v>
      </c>
      <c r="AG45" s="156" t="e">
        <f t="shared" si="34"/>
        <v>#REF!</v>
      </c>
      <c r="AH45" s="156" t="e">
        <f t="shared" si="34"/>
        <v>#REF!</v>
      </c>
      <c r="AI45" s="156" t="e">
        <f t="shared" si="34"/>
        <v>#REF!</v>
      </c>
      <c r="AJ45" s="156" t="e">
        <f t="shared" si="34"/>
        <v>#REF!</v>
      </c>
      <c r="AK45" s="156" t="e">
        <f t="shared" si="34"/>
        <v>#REF!</v>
      </c>
      <c r="AL45" s="156" t="e">
        <f t="shared" si="34"/>
        <v>#REF!</v>
      </c>
      <c r="AM45" s="156" t="e">
        <f t="shared" si="34"/>
        <v>#REF!</v>
      </c>
      <c r="AN45" s="156" t="e">
        <f t="shared" si="34"/>
        <v>#REF!</v>
      </c>
      <c r="AO45" s="156" t="e">
        <f t="shared" si="34"/>
        <v>#REF!</v>
      </c>
      <c r="AP45" s="156" t="e">
        <f t="shared" si="34"/>
        <v>#REF!</v>
      </c>
      <c r="AQ45" s="156" t="e">
        <f t="shared" si="34"/>
        <v>#REF!</v>
      </c>
      <c r="AR45" s="220" t="e">
        <f t="shared" si="34"/>
        <v>#REF!</v>
      </c>
      <c r="AS45" s="157" t="e">
        <f>AVERAGE(L45,M45,N45,P45,Q45,S45,T45,U45,W45:AR45)</f>
        <v>#REF!</v>
      </c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7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230"/>
    </row>
    <row r="46" spans="2:115" ht="13.5" thickBot="1" x14ac:dyDescent="0.35">
      <c r="B46" s="1137"/>
      <c r="C46" s="1021"/>
      <c r="D46" s="139" t="s">
        <v>224</v>
      </c>
      <c r="E46" s="121" t="e">
        <f>E45/1000*E11*24</f>
        <v>#REF!</v>
      </c>
      <c r="F46" s="150" t="e">
        <f>F45/1000*(F11-E11)*24+E46</f>
        <v>#REF!</v>
      </c>
      <c r="G46" s="150" t="e">
        <f t="shared" ref="G46:AR46" si="35">G45/1000*(G11-F11)*24+F46</f>
        <v>#REF!</v>
      </c>
      <c r="H46" s="150" t="e">
        <f t="shared" si="35"/>
        <v>#REF!</v>
      </c>
      <c r="I46" s="150" t="e">
        <f t="shared" si="35"/>
        <v>#REF!</v>
      </c>
      <c r="J46" s="150" t="e">
        <f>J45/1000*(J11-I11)*24+I46</f>
        <v>#REF!</v>
      </c>
      <c r="K46" s="150" t="e">
        <f t="shared" si="35"/>
        <v>#REF!</v>
      </c>
      <c r="L46" s="161" t="e">
        <f t="shared" si="35"/>
        <v>#REF!</v>
      </c>
      <c r="M46" s="150" t="e">
        <f t="shared" si="35"/>
        <v>#REF!</v>
      </c>
      <c r="N46" s="150" t="e">
        <f t="shared" si="35"/>
        <v>#REF!</v>
      </c>
      <c r="O46" s="121" t="e">
        <f t="shared" si="35"/>
        <v>#REF!</v>
      </c>
      <c r="P46" s="121" t="e">
        <f t="shared" si="35"/>
        <v>#REF!</v>
      </c>
      <c r="Q46" s="121" t="e">
        <f t="shared" si="35"/>
        <v>#REF!</v>
      </c>
      <c r="R46" s="121" t="e">
        <f t="shared" si="35"/>
        <v>#REF!</v>
      </c>
      <c r="S46" s="121" t="e">
        <f t="shared" si="35"/>
        <v>#REF!</v>
      </c>
      <c r="T46" s="121" t="e">
        <f t="shared" si="35"/>
        <v>#REF!</v>
      </c>
      <c r="U46" s="121" t="e">
        <f t="shared" si="35"/>
        <v>#REF!</v>
      </c>
      <c r="V46" s="121" t="e">
        <f t="shared" si="35"/>
        <v>#REF!</v>
      </c>
      <c r="W46" s="121" t="e">
        <f t="shared" si="35"/>
        <v>#REF!</v>
      </c>
      <c r="X46" s="121" t="e">
        <f t="shared" si="35"/>
        <v>#REF!</v>
      </c>
      <c r="Y46" s="121" t="e">
        <f t="shared" si="35"/>
        <v>#REF!</v>
      </c>
      <c r="Z46" s="121" t="e">
        <f t="shared" si="35"/>
        <v>#REF!</v>
      </c>
      <c r="AA46" s="121" t="e">
        <f t="shared" si="35"/>
        <v>#REF!</v>
      </c>
      <c r="AB46" s="121" t="e">
        <f t="shared" si="35"/>
        <v>#REF!</v>
      </c>
      <c r="AC46" s="121" t="e">
        <f t="shared" si="35"/>
        <v>#REF!</v>
      </c>
      <c r="AD46" s="121" t="e">
        <f t="shared" si="35"/>
        <v>#REF!</v>
      </c>
      <c r="AE46" s="121" t="e">
        <f t="shared" si="35"/>
        <v>#REF!</v>
      </c>
      <c r="AF46" s="121" t="e">
        <f t="shared" si="35"/>
        <v>#REF!</v>
      </c>
      <c r="AG46" s="121" t="e">
        <f t="shared" si="35"/>
        <v>#REF!</v>
      </c>
      <c r="AH46" s="121" t="e">
        <f t="shared" si="35"/>
        <v>#REF!</v>
      </c>
      <c r="AI46" s="121" t="e">
        <f t="shared" si="35"/>
        <v>#REF!</v>
      </c>
      <c r="AJ46" s="121" t="e">
        <f t="shared" si="35"/>
        <v>#REF!</v>
      </c>
      <c r="AK46" s="121" t="e">
        <f t="shared" si="35"/>
        <v>#REF!</v>
      </c>
      <c r="AL46" s="121" t="e">
        <f t="shared" si="35"/>
        <v>#REF!</v>
      </c>
      <c r="AM46" s="121" t="e">
        <f t="shared" si="35"/>
        <v>#REF!</v>
      </c>
      <c r="AN46" s="121" t="e">
        <f t="shared" si="35"/>
        <v>#REF!</v>
      </c>
      <c r="AO46" s="121" t="e">
        <f t="shared" si="35"/>
        <v>#REF!</v>
      </c>
      <c r="AP46" s="121" t="e">
        <f t="shared" si="35"/>
        <v>#REF!</v>
      </c>
      <c r="AQ46" s="121" t="e">
        <f t="shared" si="35"/>
        <v>#REF!</v>
      </c>
      <c r="AR46" s="217" t="e">
        <f t="shared" si="35"/>
        <v>#REF!</v>
      </c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228"/>
    </row>
    <row r="47" spans="2:115" ht="13.5" thickBot="1" x14ac:dyDescent="0.35">
      <c r="B47" s="1138"/>
      <c r="C47" s="1022"/>
      <c r="D47" s="143" t="s">
        <v>225</v>
      </c>
      <c r="E47" s="155">
        <v>0</v>
      </c>
      <c r="F47" s="145"/>
      <c r="G47" s="162" t="e">
        <f t="shared" ref="G47:K47" si="36">G46</f>
        <v>#REF!</v>
      </c>
      <c r="H47" s="162" t="e">
        <f t="shared" si="36"/>
        <v>#REF!</v>
      </c>
      <c r="I47" s="162" t="e">
        <f t="shared" si="36"/>
        <v>#REF!</v>
      </c>
      <c r="J47" s="162" t="e">
        <f t="shared" si="36"/>
        <v>#REF!</v>
      </c>
      <c r="K47" s="162" t="e">
        <f t="shared" si="36"/>
        <v>#REF!</v>
      </c>
      <c r="L47" s="161" t="e">
        <f>L46</f>
        <v>#REF!</v>
      </c>
      <c r="M47" s="162" t="e">
        <f>M46-L46</f>
        <v>#REF!</v>
      </c>
      <c r="N47" s="162" t="e">
        <f>N46-M46</f>
        <v>#REF!</v>
      </c>
      <c r="O47" s="145"/>
      <c r="P47" s="162" t="e">
        <f>P46-O46</f>
        <v>#REF!</v>
      </c>
      <c r="Q47" s="162" t="e">
        <f>Q46-P46</f>
        <v>#REF!</v>
      </c>
      <c r="R47" s="145"/>
      <c r="S47" s="163" t="e">
        <f>S46-R46</f>
        <v>#REF!</v>
      </c>
      <c r="T47" s="163" t="e">
        <f>T46-S46</f>
        <v>#REF!</v>
      </c>
      <c r="U47" s="163" t="e">
        <f>U46-T46</f>
        <v>#REF!</v>
      </c>
      <c r="V47" s="145"/>
      <c r="W47" s="163" t="e">
        <f t="shared" ref="W47:AR47" si="37">W46-V46</f>
        <v>#REF!</v>
      </c>
      <c r="X47" s="163" t="e">
        <f t="shared" si="37"/>
        <v>#REF!</v>
      </c>
      <c r="Y47" s="163" t="e">
        <f t="shared" si="37"/>
        <v>#REF!</v>
      </c>
      <c r="Z47" s="163" t="e">
        <f t="shared" si="37"/>
        <v>#REF!</v>
      </c>
      <c r="AA47" s="163" t="e">
        <f t="shared" si="37"/>
        <v>#REF!</v>
      </c>
      <c r="AB47" s="163" t="e">
        <f t="shared" si="37"/>
        <v>#REF!</v>
      </c>
      <c r="AC47" s="163" t="e">
        <f t="shared" si="37"/>
        <v>#REF!</v>
      </c>
      <c r="AD47" s="163" t="e">
        <f t="shared" si="37"/>
        <v>#REF!</v>
      </c>
      <c r="AE47" s="163" t="e">
        <f t="shared" si="37"/>
        <v>#REF!</v>
      </c>
      <c r="AF47" s="163" t="e">
        <f t="shared" si="37"/>
        <v>#REF!</v>
      </c>
      <c r="AG47" s="163" t="e">
        <f t="shared" si="37"/>
        <v>#REF!</v>
      </c>
      <c r="AH47" s="163" t="e">
        <f t="shared" si="37"/>
        <v>#REF!</v>
      </c>
      <c r="AI47" s="163" t="e">
        <f t="shared" si="37"/>
        <v>#REF!</v>
      </c>
      <c r="AJ47" s="163" t="e">
        <f t="shared" si="37"/>
        <v>#REF!</v>
      </c>
      <c r="AK47" s="163" t="e">
        <f t="shared" si="37"/>
        <v>#REF!</v>
      </c>
      <c r="AL47" s="163" t="e">
        <f t="shared" si="37"/>
        <v>#REF!</v>
      </c>
      <c r="AM47" s="163" t="e">
        <f t="shared" si="37"/>
        <v>#REF!</v>
      </c>
      <c r="AN47" s="163" t="e">
        <f t="shared" si="37"/>
        <v>#REF!</v>
      </c>
      <c r="AO47" s="163" t="e">
        <f t="shared" si="37"/>
        <v>#REF!</v>
      </c>
      <c r="AP47" s="163" t="e">
        <f t="shared" si="37"/>
        <v>#REF!</v>
      </c>
      <c r="AQ47" s="163" t="e">
        <f t="shared" si="37"/>
        <v>#REF!</v>
      </c>
      <c r="AR47" s="222" t="e">
        <f t="shared" si="37"/>
        <v>#REF!</v>
      </c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229"/>
    </row>
    <row r="48" spans="2:115" ht="13.25" customHeight="1" thickBot="1" x14ac:dyDescent="0.35">
      <c r="B48" s="1139" t="s">
        <v>226</v>
      </c>
      <c r="C48" s="1055" t="s">
        <v>222</v>
      </c>
      <c r="D48" s="115" t="s">
        <v>223</v>
      </c>
      <c r="E48" s="166">
        <f>SUM(E35:E38)+E15+E20</f>
        <v>2004.1937999999998</v>
      </c>
      <c r="F48" s="166">
        <f t="shared" ref="F48:BQ48" si="38">SUM(F35:F38)+F15+F20</f>
        <v>2004.1937999999998</v>
      </c>
      <c r="G48" s="166">
        <f>SUM(G35:G38)+G15+G20</f>
        <v>4.1937999999999995</v>
      </c>
      <c r="H48" s="166">
        <f t="shared" si="38"/>
        <v>4.1937999999999995</v>
      </c>
      <c r="I48" s="166">
        <f t="shared" si="38"/>
        <v>4.1937999999999995</v>
      </c>
      <c r="J48" s="166">
        <f t="shared" si="38"/>
        <v>4.1937999999999995</v>
      </c>
      <c r="K48" s="166">
        <f t="shared" si="38"/>
        <v>4.1937999999999995</v>
      </c>
      <c r="L48" s="161">
        <f t="shared" si="38"/>
        <v>3.4297999999999997</v>
      </c>
      <c r="M48" s="166">
        <f t="shared" si="38"/>
        <v>3.4297999999999997</v>
      </c>
      <c r="N48" s="166">
        <f>SUM(N35:N38)+N15+N20</f>
        <v>3.4297999999999997</v>
      </c>
      <c r="O48" s="166">
        <f t="shared" si="38"/>
        <v>3.4297999999999997</v>
      </c>
      <c r="P48" s="166">
        <f t="shared" si="38"/>
        <v>3.4297999999999997</v>
      </c>
      <c r="Q48" s="166">
        <f t="shared" si="38"/>
        <v>3.4297999999999997</v>
      </c>
      <c r="R48" s="166">
        <f t="shared" si="38"/>
        <v>3.4297999999999997</v>
      </c>
      <c r="S48" s="166">
        <f t="shared" si="38"/>
        <v>3.4297999999999997</v>
      </c>
      <c r="T48" s="166">
        <f t="shared" si="38"/>
        <v>3.4297999999999997</v>
      </c>
      <c r="U48" s="166">
        <f t="shared" si="38"/>
        <v>3.4297999999999997</v>
      </c>
      <c r="V48" s="166">
        <f t="shared" si="38"/>
        <v>3.4297999999999997</v>
      </c>
      <c r="W48" s="166">
        <f t="shared" si="38"/>
        <v>3.4297999999999997</v>
      </c>
      <c r="X48" s="166">
        <f t="shared" si="38"/>
        <v>3.4297999999999997</v>
      </c>
      <c r="Y48" s="166">
        <f t="shared" si="38"/>
        <v>2.7098</v>
      </c>
      <c r="Z48" s="166">
        <f t="shared" si="38"/>
        <v>2.7098</v>
      </c>
      <c r="AA48" s="166">
        <f t="shared" si="38"/>
        <v>2.7098</v>
      </c>
      <c r="AB48" s="166">
        <f t="shared" si="38"/>
        <v>2.7098</v>
      </c>
      <c r="AC48" s="166">
        <f t="shared" si="38"/>
        <v>2.7098</v>
      </c>
      <c r="AD48" s="166">
        <f t="shared" si="38"/>
        <v>2.7098</v>
      </c>
      <c r="AE48" s="166">
        <f t="shared" si="38"/>
        <v>2.7098</v>
      </c>
      <c r="AF48" s="166">
        <f t="shared" si="38"/>
        <v>2.7098</v>
      </c>
      <c r="AG48" s="166">
        <f t="shared" si="38"/>
        <v>2.7098</v>
      </c>
      <c r="AH48" s="166">
        <f t="shared" si="38"/>
        <v>2.7098</v>
      </c>
      <c r="AI48" s="166">
        <f t="shared" si="38"/>
        <v>2.7098</v>
      </c>
      <c r="AJ48" s="166">
        <f t="shared" si="38"/>
        <v>2.7098</v>
      </c>
      <c r="AK48" s="166">
        <f>SUM(AK35:AK38)+AK15+AK20</f>
        <v>2.7098</v>
      </c>
      <c r="AL48" s="166">
        <f t="shared" si="38"/>
        <v>2.7098</v>
      </c>
      <c r="AM48" s="166">
        <f t="shared" si="38"/>
        <v>2.7098</v>
      </c>
      <c r="AN48" s="166">
        <f t="shared" si="38"/>
        <v>2.7098</v>
      </c>
      <c r="AO48" s="166">
        <f t="shared" si="38"/>
        <v>2.7098</v>
      </c>
      <c r="AP48" s="166">
        <f t="shared" si="38"/>
        <v>2.7098</v>
      </c>
      <c r="AQ48" s="166">
        <f t="shared" si="38"/>
        <v>2.7098</v>
      </c>
      <c r="AR48" s="166">
        <f t="shared" si="38"/>
        <v>2.7098</v>
      </c>
      <c r="AS48" s="166">
        <f t="shared" si="38"/>
        <v>2.7098</v>
      </c>
      <c r="AT48" s="166">
        <f t="shared" si="38"/>
        <v>2.7098</v>
      </c>
      <c r="AU48" s="166">
        <f t="shared" si="38"/>
        <v>2.7098</v>
      </c>
      <c r="AV48" s="166">
        <f t="shared" si="38"/>
        <v>2.7098</v>
      </c>
      <c r="AW48" s="166">
        <f t="shared" si="38"/>
        <v>2.7098</v>
      </c>
      <c r="AX48" s="166">
        <f t="shared" si="38"/>
        <v>2.7098</v>
      </c>
      <c r="AY48" s="166">
        <f t="shared" si="38"/>
        <v>2.7098</v>
      </c>
      <c r="AZ48" s="166">
        <f t="shared" si="38"/>
        <v>2.7098</v>
      </c>
      <c r="BA48" s="166">
        <f t="shared" si="38"/>
        <v>2.7098</v>
      </c>
      <c r="BB48" s="166">
        <f t="shared" si="38"/>
        <v>2.7098</v>
      </c>
      <c r="BC48" s="166">
        <f t="shared" si="38"/>
        <v>2.7098</v>
      </c>
      <c r="BD48" s="166">
        <f t="shared" si="38"/>
        <v>2.7098</v>
      </c>
      <c r="BE48" s="166">
        <f t="shared" si="38"/>
        <v>2.7098</v>
      </c>
      <c r="BF48" s="166">
        <f t="shared" si="38"/>
        <v>2.7098</v>
      </c>
      <c r="BG48" s="166">
        <f t="shared" si="38"/>
        <v>2.7098</v>
      </c>
      <c r="BH48" s="166">
        <f t="shared" si="38"/>
        <v>2.7098</v>
      </c>
      <c r="BI48" s="166">
        <f t="shared" si="38"/>
        <v>2.7098</v>
      </c>
      <c r="BJ48" s="166">
        <f t="shared" si="38"/>
        <v>2.7098</v>
      </c>
      <c r="BK48" s="166">
        <f t="shared" si="38"/>
        <v>2.7098</v>
      </c>
      <c r="BL48" s="166">
        <f t="shared" si="38"/>
        <v>2.7098</v>
      </c>
      <c r="BM48" s="166">
        <f t="shared" si="38"/>
        <v>2.7098</v>
      </c>
      <c r="BN48" s="166">
        <f t="shared" si="38"/>
        <v>2.7098</v>
      </c>
      <c r="BO48" s="166">
        <f t="shared" si="38"/>
        <v>2.7098</v>
      </c>
      <c r="BP48" s="166">
        <f t="shared" si="38"/>
        <v>2.7098</v>
      </c>
      <c r="BQ48" s="166">
        <f t="shared" si="38"/>
        <v>2.7098</v>
      </c>
      <c r="BR48" s="166">
        <f t="shared" ref="BR48:CZ48" si="39">SUM(BR35:BR38)+BR15+BR20</f>
        <v>2.7098</v>
      </c>
      <c r="BS48" s="166">
        <f t="shared" si="39"/>
        <v>2.7098</v>
      </c>
      <c r="BT48" s="166">
        <f t="shared" si="39"/>
        <v>2.7098</v>
      </c>
      <c r="BU48" s="166">
        <f t="shared" si="39"/>
        <v>2.7098</v>
      </c>
      <c r="BV48" s="166">
        <f t="shared" si="39"/>
        <v>2.7098</v>
      </c>
      <c r="BW48" s="166">
        <f t="shared" si="39"/>
        <v>2.7098</v>
      </c>
      <c r="BX48" s="166">
        <f t="shared" si="39"/>
        <v>2.7098</v>
      </c>
      <c r="BY48" s="166">
        <f t="shared" si="39"/>
        <v>2.7098</v>
      </c>
      <c r="BZ48" s="166">
        <f t="shared" si="39"/>
        <v>2.7098</v>
      </c>
      <c r="CA48" s="166">
        <f t="shared" si="39"/>
        <v>2.7098</v>
      </c>
      <c r="CB48" s="166">
        <f t="shared" si="39"/>
        <v>2.7098</v>
      </c>
      <c r="CC48" s="166">
        <f t="shared" si="39"/>
        <v>2.7098</v>
      </c>
      <c r="CD48" s="166">
        <f t="shared" si="39"/>
        <v>2.7098</v>
      </c>
      <c r="CE48" s="166">
        <f t="shared" si="39"/>
        <v>2.7098</v>
      </c>
      <c r="CF48" s="166">
        <f t="shared" si="39"/>
        <v>2.7098</v>
      </c>
      <c r="CG48" s="166">
        <f t="shared" si="39"/>
        <v>2.7098</v>
      </c>
      <c r="CH48" s="166">
        <f t="shared" si="39"/>
        <v>2.7098</v>
      </c>
      <c r="CI48" s="166">
        <f t="shared" si="39"/>
        <v>2.7098</v>
      </c>
      <c r="CJ48" s="166">
        <f t="shared" si="39"/>
        <v>2.7098</v>
      </c>
      <c r="CK48" s="166">
        <f t="shared" si="39"/>
        <v>2.7098</v>
      </c>
      <c r="CL48" s="166">
        <f t="shared" si="39"/>
        <v>2.7098</v>
      </c>
      <c r="CM48" s="166">
        <f t="shared" si="39"/>
        <v>2.7098</v>
      </c>
      <c r="CN48" s="166">
        <f t="shared" si="39"/>
        <v>2.7098</v>
      </c>
      <c r="CO48" s="166">
        <f t="shared" si="39"/>
        <v>2.7098</v>
      </c>
      <c r="CP48" s="166">
        <f t="shared" si="39"/>
        <v>2.7098</v>
      </c>
      <c r="CQ48" s="166">
        <f t="shared" si="39"/>
        <v>2.7098</v>
      </c>
      <c r="CR48" s="166">
        <f t="shared" si="39"/>
        <v>2.7098</v>
      </c>
      <c r="CS48" s="166">
        <f t="shared" si="39"/>
        <v>2.7098</v>
      </c>
      <c r="CT48" s="166">
        <f t="shared" si="39"/>
        <v>2.7098</v>
      </c>
      <c r="CU48" s="166">
        <f t="shared" si="39"/>
        <v>2.7098</v>
      </c>
      <c r="CV48" s="166">
        <f t="shared" si="39"/>
        <v>2.7098</v>
      </c>
      <c r="CW48" s="166">
        <f t="shared" si="39"/>
        <v>2.7098</v>
      </c>
      <c r="CX48" s="166">
        <f t="shared" si="39"/>
        <v>2.7098</v>
      </c>
      <c r="CY48" s="166">
        <f t="shared" si="39"/>
        <v>2.7098</v>
      </c>
      <c r="CZ48" s="166">
        <f t="shared" si="39"/>
        <v>2.7098</v>
      </c>
      <c r="DA48" s="157">
        <f>AVERAGE(L48:N48,P48,Q48,S48,T48,U48,W48,X48:CZ48)</f>
        <v>2.7898000000000009</v>
      </c>
      <c r="DG48" s="1184" t="s">
        <v>227</v>
      </c>
      <c r="DH48" s="1185"/>
      <c r="DI48" s="1185"/>
      <c r="DJ48" s="1185"/>
      <c r="DK48" s="1186"/>
    </row>
    <row r="49" spans="1:115" ht="12.75" customHeight="1" thickBot="1" x14ac:dyDescent="0.35">
      <c r="B49" s="1140"/>
      <c r="C49" s="1050"/>
      <c r="D49" s="140" t="s">
        <v>224</v>
      </c>
      <c r="E49" s="121">
        <f>E48/1000*E12*24</f>
        <v>1.6701615E-2</v>
      </c>
      <c r="F49" s="121">
        <f>F48/1000*(F12-E12)*24+E49</f>
        <v>3.3403229999999999E-2</v>
      </c>
      <c r="G49" s="121">
        <f t="shared" ref="G49:I49" si="40">G48/1000*(G12-F12)*24+F49</f>
        <v>3.3473126666666665E-2</v>
      </c>
      <c r="H49" s="121">
        <f t="shared" si="40"/>
        <v>3.3682816666666664E-2</v>
      </c>
      <c r="I49" s="121">
        <f t="shared" si="40"/>
        <v>3.3822609999999996E-2</v>
      </c>
      <c r="J49" s="121">
        <f>J48/1000*(J12-I12)*24+I49</f>
        <v>3.752713333333333E-2</v>
      </c>
      <c r="K49" s="121">
        <f t="shared" ref="K49:AK49" si="41">K48/1000*(K12-J12)*24+J49</f>
        <v>6.688373333333332E-2</v>
      </c>
      <c r="L49" s="161">
        <f t="shared" si="41"/>
        <v>0.12176053333333332</v>
      </c>
      <c r="M49" s="121">
        <f t="shared" si="41"/>
        <v>0.20407573333333331</v>
      </c>
      <c r="N49" s="121">
        <f t="shared" si="41"/>
        <v>0.28639093333333332</v>
      </c>
      <c r="O49" s="121">
        <f t="shared" si="41"/>
        <v>0.28639094156485329</v>
      </c>
      <c r="P49" s="121">
        <f t="shared" si="41"/>
        <v>0.3687061333333333</v>
      </c>
      <c r="Q49" s="121">
        <f t="shared" si="41"/>
        <v>0.45102133333333327</v>
      </c>
      <c r="R49" s="121">
        <f t="shared" si="41"/>
        <v>0.4510213415648533</v>
      </c>
      <c r="S49" s="121">
        <f t="shared" si="41"/>
        <v>0.53333653333333331</v>
      </c>
      <c r="T49" s="121">
        <f t="shared" si="41"/>
        <v>0.61565173333333334</v>
      </c>
      <c r="U49" s="121">
        <f t="shared" si="41"/>
        <v>0.69796693333333337</v>
      </c>
      <c r="V49" s="121">
        <f t="shared" si="41"/>
        <v>0.69796694156485328</v>
      </c>
      <c r="W49" s="121">
        <f t="shared" si="41"/>
        <v>0.78028213333333329</v>
      </c>
      <c r="X49" s="121">
        <f t="shared" si="41"/>
        <v>0.86259733333333333</v>
      </c>
      <c r="Y49" s="121">
        <f t="shared" si="41"/>
        <v>0.92763253333333329</v>
      </c>
      <c r="Z49" s="121">
        <f t="shared" si="41"/>
        <v>0.99266773333333325</v>
      </c>
      <c r="AA49" s="121">
        <f t="shared" si="41"/>
        <v>1.0577029333333332</v>
      </c>
      <c r="AB49" s="121">
        <f t="shared" si="41"/>
        <v>1.1227381333333333</v>
      </c>
      <c r="AC49" s="121">
        <f t="shared" si="41"/>
        <v>1.1877733333333333</v>
      </c>
      <c r="AD49" s="121">
        <f t="shared" si="41"/>
        <v>1.2528085333333334</v>
      </c>
      <c r="AE49" s="121">
        <f t="shared" si="41"/>
        <v>1.3178437333333335</v>
      </c>
      <c r="AF49" s="121">
        <f t="shared" si="41"/>
        <v>1.3828789333333336</v>
      </c>
      <c r="AG49" s="121">
        <f t="shared" si="41"/>
        <v>1.4479141333333336</v>
      </c>
      <c r="AH49" s="121">
        <f t="shared" si="41"/>
        <v>1.5129493333333337</v>
      </c>
      <c r="AI49" s="121">
        <f t="shared" si="41"/>
        <v>1.5779845333333338</v>
      </c>
      <c r="AJ49" s="121">
        <f t="shared" si="41"/>
        <v>1.6430197333333338</v>
      </c>
      <c r="AK49" s="121">
        <f t="shared" si="41"/>
        <v>1.7080549333333339</v>
      </c>
      <c r="AL49" s="121">
        <f>AL48/1000*(AL12-AK12)*24+AK49</f>
        <v>1.773090133333334</v>
      </c>
      <c r="AM49" s="121">
        <f t="shared" ref="AM49:CV49" si="42">AM48/1000*(AM12-AL12)*24+AL49</f>
        <v>1.8381253333333341</v>
      </c>
      <c r="AN49" s="121">
        <f t="shared" si="42"/>
        <v>1.9031605333333341</v>
      </c>
      <c r="AO49" s="121">
        <f t="shared" si="42"/>
        <v>1.9681957333333342</v>
      </c>
      <c r="AP49" s="121">
        <f t="shared" si="42"/>
        <v>2.0332309333333343</v>
      </c>
      <c r="AQ49" s="121">
        <f t="shared" si="42"/>
        <v>2.0982661333333343</v>
      </c>
      <c r="AR49" s="217">
        <f t="shared" si="42"/>
        <v>2.1633013333333344</v>
      </c>
      <c r="AS49" s="121">
        <f t="shared" si="42"/>
        <v>2.2283365333333345</v>
      </c>
      <c r="AT49" s="121">
        <f t="shared" si="42"/>
        <v>2.2933717333333346</v>
      </c>
      <c r="AU49" s="121">
        <f t="shared" si="42"/>
        <v>2.3584069333333346</v>
      </c>
      <c r="AV49" s="121">
        <f t="shared" si="42"/>
        <v>2.4234421333333347</v>
      </c>
      <c r="AW49" s="121">
        <f t="shared" si="42"/>
        <v>2.4884773333333348</v>
      </c>
      <c r="AX49" s="121">
        <f t="shared" si="42"/>
        <v>2.5535125333333348</v>
      </c>
      <c r="AY49" s="121">
        <f t="shared" si="42"/>
        <v>2.6185477333333349</v>
      </c>
      <c r="AZ49" s="121">
        <f t="shared" si="42"/>
        <v>2.683582933333335</v>
      </c>
      <c r="BA49" s="121">
        <f t="shared" si="42"/>
        <v>2.748618133333335</v>
      </c>
      <c r="BB49" s="121">
        <f t="shared" si="42"/>
        <v>2.8136533333333351</v>
      </c>
      <c r="BC49" s="121">
        <f t="shared" si="42"/>
        <v>2.8786885333333352</v>
      </c>
      <c r="BD49" s="121">
        <f t="shared" si="42"/>
        <v>2.9437237333333353</v>
      </c>
      <c r="BE49" s="121">
        <f t="shared" si="42"/>
        <v>3.0087589333333353</v>
      </c>
      <c r="BF49" s="121">
        <f t="shared" si="42"/>
        <v>3.0737941333333354</v>
      </c>
      <c r="BG49" s="121">
        <f t="shared" si="42"/>
        <v>3.1388293333333355</v>
      </c>
      <c r="BH49" s="121">
        <f t="shared" si="42"/>
        <v>3.2038645333333355</v>
      </c>
      <c r="BI49" s="121">
        <f t="shared" si="42"/>
        <v>3.2688997333333356</v>
      </c>
      <c r="BJ49" s="121">
        <f t="shared" si="42"/>
        <v>3.3339349333333357</v>
      </c>
      <c r="BK49" s="121">
        <f t="shared" si="42"/>
        <v>3.3989701333333358</v>
      </c>
      <c r="BL49" s="121">
        <f t="shared" si="42"/>
        <v>3.4640053333333358</v>
      </c>
      <c r="BM49" s="121">
        <f t="shared" si="42"/>
        <v>3.5290405333333359</v>
      </c>
      <c r="BN49" s="121">
        <f t="shared" si="42"/>
        <v>3.594075733333336</v>
      </c>
      <c r="BO49" s="121">
        <f t="shared" si="42"/>
        <v>3.659110933333336</v>
      </c>
      <c r="BP49" s="121">
        <f t="shared" si="42"/>
        <v>3.7241461333333361</v>
      </c>
      <c r="BQ49" s="121">
        <f t="shared" si="42"/>
        <v>3.7891813333333362</v>
      </c>
      <c r="BR49" s="121">
        <f t="shared" si="42"/>
        <v>3.8542165333333362</v>
      </c>
      <c r="BS49" s="121">
        <f t="shared" si="42"/>
        <v>3.9192517333333363</v>
      </c>
      <c r="BT49" s="121">
        <f t="shared" si="42"/>
        <v>3.9842869333333364</v>
      </c>
      <c r="BU49" s="121">
        <f t="shared" si="42"/>
        <v>4.0493221333333365</v>
      </c>
      <c r="BV49" s="121">
        <f t="shared" si="42"/>
        <v>4.1143573333333361</v>
      </c>
      <c r="BW49" s="121">
        <f t="shared" si="42"/>
        <v>4.1793925333333357</v>
      </c>
      <c r="BX49" s="121">
        <f t="shared" si="42"/>
        <v>4.2444277333333353</v>
      </c>
      <c r="BY49" s="121">
        <f t="shared" si="42"/>
        <v>4.309462933333335</v>
      </c>
      <c r="BZ49" s="121">
        <f t="shared" si="42"/>
        <v>4.3744981333333346</v>
      </c>
      <c r="CA49" s="121">
        <f t="shared" si="42"/>
        <v>4.4395333333333342</v>
      </c>
      <c r="CB49" s="121">
        <f t="shared" si="42"/>
        <v>4.5045685333333338</v>
      </c>
      <c r="CC49" s="121">
        <f t="shared" si="42"/>
        <v>4.5696037333333335</v>
      </c>
      <c r="CD49" s="121">
        <f t="shared" si="42"/>
        <v>4.6346389333333331</v>
      </c>
      <c r="CE49" s="121">
        <f t="shared" si="42"/>
        <v>4.6996741333333327</v>
      </c>
      <c r="CF49" s="121">
        <f t="shared" si="42"/>
        <v>4.7647093333333324</v>
      </c>
      <c r="CG49" s="121">
        <f t="shared" si="42"/>
        <v>4.829744533333332</v>
      </c>
      <c r="CH49" s="121">
        <f t="shared" si="42"/>
        <v>4.8947797333333316</v>
      </c>
      <c r="CI49" s="121">
        <f t="shared" si="42"/>
        <v>4.9598149333333312</v>
      </c>
      <c r="CJ49" s="121">
        <f t="shared" si="42"/>
        <v>5.0248501333333309</v>
      </c>
      <c r="CK49" s="121">
        <f t="shared" si="42"/>
        <v>5.0898853333333305</v>
      </c>
      <c r="CL49" s="121">
        <f t="shared" si="42"/>
        <v>5.1549205333333301</v>
      </c>
      <c r="CM49" s="121">
        <f t="shared" si="42"/>
        <v>5.2199557333333297</v>
      </c>
      <c r="CN49" s="121">
        <f t="shared" si="42"/>
        <v>5.2849909333333294</v>
      </c>
      <c r="CO49" s="121">
        <f t="shared" si="42"/>
        <v>5.350026133333329</v>
      </c>
      <c r="CP49" s="121">
        <f t="shared" si="42"/>
        <v>5.4150613333333286</v>
      </c>
      <c r="CQ49" s="121">
        <f t="shared" si="42"/>
        <v>5.4800965333333282</v>
      </c>
      <c r="CR49" s="121">
        <f t="shared" si="42"/>
        <v>5.5451317333333279</v>
      </c>
      <c r="CS49" s="121">
        <f t="shared" si="42"/>
        <v>5.6101669333333275</v>
      </c>
      <c r="CT49" s="121">
        <f t="shared" si="42"/>
        <v>5.6752021333333271</v>
      </c>
      <c r="CU49" s="121">
        <f t="shared" si="42"/>
        <v>5.7402373333333268</v>
      </c>
      <c r="CV49" s="121">
        <f t="shared" si="42"/>
        <v>5.8052725333333264</v>
      </c>
      <c r="CW49" s="121">
        <f>CW48/1000*(CW12-CV12)*24+CV49</f>
        <v>5.870307733333326</v>
      </c>
      <c r="CX49" s="121">
        <f t="shared" ref="CX49:CZ49" si="43">CX48/1000*(CX12-CW12)*24+CW49</f>
        <v>5.9353429333333256</v>
      </c>
      <c r="CY49" s="121">
        <f t="shared" si="43"/>
        <v>6.0003781333333253</v>
      </c>
      <c r="CZ49" s="231">
        <f t="shared" si="43"/>
        <v>6.0654133333333249</v>
      </c>
      <c r="DA49" s="157"/>
      <c r="DC49" s="43">
        <f>CZ49*14/0.9</f>
        <v>94.350874074073943</v>
      </c>
      <c r="DD49" s="426">
        <f>DC49-DC29-1</f>
        <v>63.272962962962822</v>
      </c>
      <c r="DG49" s="1187"/>
      <c r="DH49" s="1188"/>
      <c r="DI49" s="1188"/>
      <c r="DJ49" s="1188"/>
      <c r="DK49" s="1189"/>
    </row>
    <row r="50" spans="1:115" ht="14" customHeight="1" thickBot="1" x14ac:dyDescent="0.35">
      <c r="B50" s="1140"/>
      <c r="C50" s="1051"/>
      <c r="D50" s="144" t="s">
        <v>225</v>
      </c>
      <c r="E50" s="155">
        <v>0</v>
      </c>
      <c r="F50" s="145"/>
      <c r="G50" s="145"/>
      <c r="H50" s="145"/>
      <c r="I50" s="145"/>
      <c r="J50" s="145"/>
      <c r="K50" s="145"/>
      <c r="L50" s="161">
        <f>L49</f>
        <v>0.12176053333333332</v>
      </c>
      <c r="M50" s="162">
        <f>M49-L49</f>
        <v>8.2315199999999991E-2</v>
      </c>
      <c r="N50" s="162">
        <f>N49-M49</f>
        <v>8.2315200000000005E-2</v>
      </c>
      <c r="O50" s="145"/>
      <c r="P50" s="162">
        <f>P49-O49</f>
        <v>8.2315191768480012E-2</v>
      </c>
      <c r="Q50" s="162">
        <f>Q49-P49</f>
        <v>8.2315199999999977E-2</v>
      </c>
      <c r="R50" s="145"/>
      <c r="S50" s="163">
        <f>S49-R49</f>
        <v>8.2315191768480012E-2</v>
      </c>
      <c r="T50" s="163">
        <f>T49-S49</f>
        <v>8.2315200000000033E-2</v>
      </c>
      <c r="U50" s="163">
        <f>U49-T49</f>
        <v>8.2315200000000033E-2</v>
      </c>
      <c r="V50" s="163">
        <f t="shared" ref="V50:CG50" si="44">V49-U49</f>
        <v>8.2315199101401504E-9</v>
      </c>
      <c r="W50" s="163">
        <f t="shared" si="44"/>
        <v>8.2315191768480012E-2</v>
      </c>
      <c r="X50" s="163">
        <f t="shared" si="44"/>
        <v>8.2315200000000033E-2</v>
      </c>
      <c r="Y50" s="163">
        <f t="shared" si="44"/>
        <v>6.503519999999996E-2</v>
      </c>
      <c r="Z50" s="163">
        <f t="shared" si="44"/>
        <v>6.503519999999996E-2</v>
      </c>
      <c r="AA50" s="163">
        <f t="shared" si="44"/>
        <v>6.503519999999996E-2</v>
      </c>
      <c r="AB50" s="163">
        <f t="shared" si="44"/>
        <v>6.5035200000000071E-2</v>
      </c>
      <c r="AC50" s="163">
        <f t="shared" si="44"/>
        <v>6.5035200000000071E-2</v>
      </c>
      <c r="AD50" s="163">
        <f t="shared" si="44"/>
        <v>6.5035200000000071E-2</v>
      </c>
      <c r="AE50" s="163">
        <f t="shared" si="44"/>
        <v>6.5035200000000071E-2</v>
      </c>
      <c r="AF50" s="163">
        <f t="shared" si="44"/>
        <v>6.5035200000000071E-2</v>
      </c>
      <c r="AG50" s="163">
        <f t="shared" si="44"/>
        <v>6.5035200000000071E-2</v>
      </c>
      <c r="AH50" s="163">
        <f t="shared" si="44"/>
        <v>6.5035200000000071E-2</v>
      </c>
      <c r="AI50" s="163">
        <f t="shared" si="44"/>
        <v>6.5035200000000071E-2</v>
      </c>
      <c r="AJ50" s="163">
        <f t="shared" si="44"/>
        <v>6.5035200000000071E-2</v>
      </c>
      <c r="AK50" s="163">
        <f t="shared" si="44"/>
        <v>6.5035200000000071E-2</v>
      </c>
      <c r="AL50" s="163">
        <f t="shared" si="44"/>
        <v>6.5035200000000071E-2</v>
      </c>
      <c r="AM50" s="163">
        <f>AM49-AL49</f>
        <v>6.5035200000000071E-2</v>
      </c>
      <c r="AN50" s="163">
        <f t="shared" si="44"/>
        <v>6.5035200000000071E-2</v>
      </c>
      <c r="AO50" s="163">
        <f t="shared" si="44"/>
        <v>6.5035200000000071E-2</v>
      </c>
      <c r="AP50" s="163">
        <f t="shared" si="44"/>
        <v>6.5035200000000071E-2</v>
      </c>
      <c r="AQ50" s="163">
        <f t="shared" si="44"/>
        <v>6.5035200000000071E-2</v>
      </c>
      <c r="AR50" s="222">
        <f t="shared" si="44"/>
        <v>6.5035200000000071E-2</v>
      </c>
      <c r="AS50" s="163">
        <f t="shared" si="44"/>
        <v>6.5035200000000071E-2</v>
      </c>
      <c r="AT50" s="163">
        <f t="shared" si="44"/>
        <v>6.5035200000000071E-2</v>
      </c>
      <c r="AU50" s="163">
        <f t="shared" si="44"/>
        <v>6.5035200000000071E-2</v>
      </c>
      <c r="AV50" s="163">
        <f t="shared" si="44"/>
        <v>6.5035200000000071E-2</v>
      </c>
      <c r="AW50" s="163">
        <f t="shared" si="44"/>
        <v>6.5035200000000071E-2</v>
      </c>
      <c r="AX50" s="163">
        <f t="shared" si="44"/>
        <v>6.5035200000000071E-2</v>
      </c>
      <c r="AY50" s="163">
        <f t="shared" si="44"/>
        <v>6.5035200000000071E-2</v>
      </c>
      <c r="AZ50" s="163">
        <f t="shared" si="44"/>
        <v>6.5035200000000071E-2</v>
      </c>
      <c r="BA50" s="163">
        <f t="shared" si="44"/>
        <v>6.5035200000000071E-2</v>
      </c>
      <c r="BB50" s="163">
        <f t="shared" si="44"/>
        <v>6.5035200000000071E-2</v>
      </c>
      <c r="BC50" s="163">
        <f t="shared" si="44"/>
        <v>6.5035200000000071E-2</v>
      </c>
      <c r="BD50" s="163">
        <f t="shared" si="44"/>
        <v>6.5035200000000071E-2</v>
      </c>
      <c r="BE50" s="163">
        <f t="shared" si="44"/>
        <v>6.5035200000000071E-2</v>
      </c>
      <c r="BF50" s="163">
        <f t="shared" si="44"/>
        <v>6.5035200000000071E-2</v>
      </c>
      <c r="BG50" s="163">
        <f t="shared" si="44"/>
        <v>6.5035200000000071E-2</v>
      </c>
      <c r="BH50" s="163">
        <f t="shared" si="44"/>
        <v>6.5035200000000071E-2</v>
      </c>
      <c r="BI50" s="163">
        <f t="shared" si="44"/>
        <v>6.5035200000000071E-2</v>
      </c>
      <c r="BJ50" s="163">
        <f t="shared" si="44"/>
        <v>6.5035200000000071E-2</v>
      </c>
      <c r="BK50" s="163">
        <f t="shared" si="44"/>
        <v>6.5035200000000071E-2</v>
      </c>
      <c r="BL50" s="163">
        <f t="shared" si="44"/>
        <v>6.5035200000000071E-2</v>
      </c>
      <c r="BM50" s="163">
        <f t="shared" si="44"/>
        <v>6.5035200000000071E-2</v>
      </c>
      <c r="BN50" s="163">
        <f t="shared" si="44"/>
        <v>6.5035200000000071E-2</v>
      </c>
      <c r="BO50" s="163">
        <f t="shared" si="44"/>
        <v>6.5035200000000071E-2</v>
      </c>
      <c r="BP50" s="163">
        <f t="shared" si="44"/>
        <v>6.5035200000000071E-2</v>
      </c>
      <c r="BQ50" s="163">
        <f t="shared" si="44"/>
        <v>6.5035200000000071E-2</v>
      </c>
      <c r="BR50" s="163">
        <f t="shared" si="44"/>
        <v>6.5035200000000071E-2</v>
      </c>
      <c r="BS50" s="163">
        <f t="shared" si="44"/>
        <v>6.5035200000000071E-2</v>
      </c>
      <c r="BT50" s="163">
        <f t="shared" si="44"/>
        <v>6.5035200000000071E-2</v>
      </c>
      <c r="BU50" s="163">
        <f t="shared" si="44"/>
        <v>6.5035200000000071E-2</v>
      </c>
      <c r="BV50" s="163">
        <f t="shared" si="44"/>
        <v>6.5035199999999627E-2</v>
      </c>
      <c r="BW50" s="163">
        <f t="shared" si="44"/>
        <v>6.5035199999999627E-2</v>
      </c>
      <c r="BX50" s="163">
        <f t="shared" si="44"/>
        <v>6.5035199999999627E-2</v>
      </c>
      <c r="BY50" s="163">
        <f t="shared" si="44"/>
        <v>6.5035199999999627E-2</v>
      </c>
      <c r="BZ50" s="163">
        <f t="shared" si="44"/>
        <v>6.5035199999999627E-2</v>
      </c>
      <c r="CA50" s="163">
        <f t="shared" si="44"/>
        <v>6.5035199999999627E-2</v>
      </c>
      <c r="CB50" s="163">
        <f t="shared" si="44"/>
        <v>6.5035199999999627E-2</v>
      </c>
      <c r="CC50" s="163">
        <f t="shared" si="44"/>
        <v>6.5035199999999627E-2</v>
      </c>
      <c r="CD50" s="163">
        <f t="shared" si="44"/>
        <v>6.5035199999999627E-2</v>
      </c>
      <c r="CE50" s="163">
        <f t="shared" si="44"/>
        <v>6.5035199999999627E-2</v>
      </c>
      <c r="CF50" s="163">
        <f t="shared" si="44"/>
        <v>6.5035199999999627E-2</v>
      </c>
      <c r="CG50" s="163">
        <f t="shared" si="44"/>
        <v>6.5035199999999627E-2</v>
      </c>
      <c r="CH50" s="163">
        <f t="shared" ref="CH50:CZ50" si="45">CH49-CG49</f>
        <v>6.5035199999999627E-2</v>
      </c>
      <c r="CI50" s="163">
        <f t="shared" si="45"/>
        <v>6.5035199999999627E-2</v>
      </c>
      <c r="CJ50" s="163">
        <f t="shared" si="45"/>
        <v>6.5035199999999627E-2</v>
      </c>
      <c r="CK50" s="163">
        <f t="shared" si="45"/>
        <v>6.5035199999999627E-2</v>
      </c>
      <c r="CL50" s="163">
        <f t="shared" si="45"/>
        <v>6.5035199999999627E-2</v>
      </c>
      <c r="CM50" s="163">
        <f t="shared" si="45"/>
        <v>6.5035199999999627E-2</v>
      </c>
      <c r="CN50" s="163">
        <f t="shared" si="45"/>
        <v>6.5035199999999627E-2</v>
      </c>
      <c r="CO50" s="163">
        <f t="shared" si="45"/>
        <v>6.5035199999999627E-2</v>
      </c>
      <c r="CP50" s="163">
        <f t="shared" si="45"/>
        <v>6.5035199999999627E-2</v>
      </c>
      <c r="CQ50" s="163">
        <f t="shared" si="45"/>
        <v>6.5035199999999627E-2</v>
      </c>
      <c r="CR50" s="163">
        <f t="shared" si="45"/>
        <v>6.5035199999999627E-2</v>
      </c>
      <c r="CS50" s="163">
        <f t="shared" si="45"/>
        <v>6.5035199999999627E-2</v>
      </c>
      <c r="CT50" s="163">
        <f t="shared" si="45"/>
        <v>6.5035199999999627E-2</v>
      </c>
      <c r="CU50" s="163">
        <f t="shared" si="45"/>
        <v>6.5035199999999627E-2</v>
      </c>
      <c r="CV50" s="163">
        <f t="shared" si="45"/>
        <v>6.5035199999999627E-2</v>
      </c>
      <c r="CW50" s="163">
        <f t="shared" si="45"/>
        <v>6.5035199999999627E-2</v>
      </c>
      <c r="CX50" s="163">
        <f t="shared" si="45"/>
        <v>6.5035199999999627E-2</v>
      </c>
      <c r="CY50" s="163">
        <f t="shared" si="45"/>
        <v>6.5035199999999627E-2</v>
      </c>
      <c r="CZ50" s="232">
        <f t="shared" si="45"/>
        <v>6.5035199999999627E-2</v>
      </c>
      <c r="DA50" s="157"/>
      <c r="DG50" s="1187"/>
      <c r="DH50" s="1188"/>
      <c r="DI50" s="1188"/>
      <c r="DJ50" s="1188"/>
      <c r="DK50" s="1189"/>
    </row>
    <row r="51" spans="1:115" ht="13.25" customHeight="1" thickBot="1" x14ac:dyDescent="0.35">
      <c r="B51" s="1140"/>
      <c r="C51" s="1056" t="s">
        <v>222</v>
      </c>
      <c r="D51" s="115" t="s">
        <v>223</v>
      </c>
      <c r="E51" s="159">
        <f>SUM(E35:E38)+E15+E20</f>
        <v>2004.1937999999998</v>
      </c>
      <c r="F51" s="159">
        <f t="shared" ref="F51:BQ51" si="46">SUM(F35:F38)+F15+F20</f>
        <v>2004.1937999999998</v>
      </c>
      <c r="G51" s="159">
        <f t="shared" si="46"/>
        <v>4.1937999999999995</v>
      </c>
      <c r="H51" s="159">
        <f t="shared" si="46"/>
        <v>4.1937999999999995</v>
      </c>
      <c r="I51" s="159">
        <f t="shared" si="46"/>
        <v>4.1937999999999995</v>
      </c>
      <c r="J51" s="159">
        <f t="shared" si="46"/>
        <v>4.1937999999999995</v>
      </c>
      <c r="K51" s="159">
        <f t="shared" si="46"/>
        <v>4.1937999999999995</v>
      </c>
      <c r="L51" s="161">
        <f t="shared" si="46"/>
        <v>3.4297999999999997</v>
      </c>
      <c r="M51" s="159">
        <f t="shared" si="46"/>
        <v>3.4297999999999997</v>
      </c>
      <c r="N51" s="159">
        <f t="shared" si="46"/>
        <v>3.4297999999999997</v>
      </c>
      <c r="O51" s="159">
        <f t="shared" si="46"/>
        <v>3.4297999999999997</v>
      </c>
      <c r="P51" s="159">
        <f t="shared" si="46"/>
        <v>3.4297999999999997</v>
      </c>
      <c r="Q51" s="159">
        <f t="shared" si="46"/>
        <v>3.4297999999999997</v>
      </c>
      <c r="R51" s="159">
        <f t="shared" si="46"/>
        <v>3.4297999999999997</v>
      </c>
      <c r="S51" s="159">
        <f t="shared" si="46"/>
        <v>3.4297999999999997</v>
      </c>
      <c r="T51" s="159">
        <f t="shared" si="46"/>
        <v>3.4297999999999997</v>
      </c>
      <c r="U51" s="159">
        <f t="shared" si="46"/>
        <v>3.4297999999999997</v>
      </c>
      <c r="V51" s="159">
        <f t="shared" si="46"/>
        <v>3.4297999999999997</v>
      </c>
      <c r="W51" s="159">
        <f t="shared" si="46"/>
        <v>3.4297999999999997</v>
      </c>
      <c r="X51" s="159">
        <f t="shared" si="46"/>
        <v>3.4297999999999997</v>
      </c>
      <c r="Y51" s="159">
        <f t="shared" si="46"/>
        <v>2.7098</v>
      </c>
      <c r="Z51" s="159">
        <f t="shared" si="46"/>
        <v>2.7098</v>
      </c>
      <c r="AA51" s="159">
        <f t="shared" si="46"/>
        <v>2.7098</v>
      </c>
      <c r="AB51" s="159">
        <f t="shared" si="46"/>
        <v>2.7098</v>
      </c>
      <c r="AC51" s="159">
        <f t="shared" si="46"/>
        <v>2.7098</v>
      </c>
      <c r="AD51" s="159">
        <f t="shared" si="46"/>
        <v>2.7098</v>
      </c>
      <c r="AE51" s="159">
        <f t="shared" si="46"/>
        <v>2.7098</v>
      </c>
      <c r="AF51" s="159">
        <f t="shared" si="46"/>
        <v>2.7098</v>
      </c>
      <c r="AG51" s="159">
        <f t="shared" si="46"/>
        <v>2.7098</v>
      </c>
      <c r="AH51" s="159">
        <f t="shared" si="46"/>
        <v>2.7098</v>
      </c>
      <c r="AI51" s="159">
        <f t="shared" si="46"/>
        <v>2.7098</v>
      </c>
      <c r="AJ51" s="159">
        <f t="shared" si="46"/>
        <v>2.7098</v>
      </c>
      <c r="AK51" s="159">
        <f t="shared" si="46"/>
        <v>2.7098</v>
      </c>
      <c r="AL51" s="159">
        <f t="shared" si="46"/>
        <v>2.7098</v>
      </c>
      <c r="AM51" s="159">
        <f t="shared" si="46"/>
        <v>2.7098</v>
      </c>
      <c r="AN51" s="159">
        <f t="shared" si="46"/>
        <v>2.7098</v>
      </c>
      <c r="AO51" s="159">
        <f t="shared" si="46"/>
        <v>2.7098</v>
      </c>
      <c r="AP51" s="159">
        <f t="shared" si="46"/>
        <v>2.7098</v>
      </c>
      <c r="AQ51" s="159">
        <f t="shared" si="46"/>
        <v>2.7098</v>
      </c>
      <c r="AR51" s="159">
        <f t="shared" si="46"/>
        <v>2.7098</v>
      </c>
      <c r="AS51" s="159">
        <f t="shared" si="46"/>
        <v>2.7098</v>
      </c>
      <c r="AT51" s="159">
        <f t="shared" si="46"/>
        <v>2.7098</v>
      </c>
      <c r="AU51" s="159">
        <f t="shared" si="46"/>
        <v>2.7098</v>
      </c>
      <c r="AV51" s="159">
        <f t="shared" si="46"/>
        <v>2.7098</v>
      </c>
      <c r="AW51" s="159">
        <f t="shared" si="46"/>
        <v>2.7098</v>
      </c>
      <c r="AX51" s="159">
        <f t="shared" si="46"/>
        <v>2.7098</v>
      </c>
      <c r="AY51" s="159">
        <f t="shared" si="46"/>
        <v>2.7098</v>
      </c>
      <c r="AZ51" s="159">
        <f t="shared" si="46"/>
        <v>2.7098</v>
      </c>
      <c r="BA51" s="159">
        <f t="shared" si="46"/>
        <v>2.7098</v>
      </c>
      <c r="BB51" s="159">
        <f t="shared" si="46"/>
        <v>2.7098</v>
      </c>
      <c r="BC51" s="159">
        <f t="shared" si="46"/>
        <v>2.7098</v>
      </c>
      <c r="BD51" s="159">
        <f t="shared" si="46"/>
        <v>2.7098</v>
      </c>
      <c r="BE51" s="159">
        <f t="shared" si="46"/>
        <v>2.7098</v>
      </c>
      <c r="BF51" s="159">
        <f t="shared" si="46"/>
        <v>2.7098</v>
      </c>
      <c r="BG51" s="159">
        <f t="shared" si="46"/>
        <v>2.7098</v>
      </c>
      <c r="BH51" s="159">
        <f t="shared" si="46"/>
        <v>2.7098</v>
      </c>
      <c r="BI51" s="159">
        <f t="shared" si="46"/>
        <v>2.7098</v>
      </c>
      <c r="BJ51" s="159">
        <f t="shared" si="46"/>
        <v>2.7098</v>
      </c>
      <c r="BK51" s="159">
        <f t="shared" si="46"/>
        <v>2.7098</v>
      </c>
      <c r="BL51" s="159">
        <f t="shared" si="46"/>
        <v>2.7098</v>
      </c>
      <c r="BM51" s="159">
        <f t="shared" si="46"/>
        <v>2.7098</v>
      </c>
      <c r="BN51" s="159">
        <f t="shared" si="46"/>
        <v>2.7098</v>
      </c>
      <c r="BO51" s="159">
        <f t="shared" si="46"/>
        <v>2.7098</v>
      </c>
      <c r="BP51" s="159">
        <f t="shared" si="46"/>
        <v>2.7098</v>
      </c>
      <c r="BQ51" s="159">
        <f t="shared" si="46"/>
        <v>2.7098</v>
      </c>
      <c r="BR51" s="159">
        <f t="shared" ref="BR51:CZ51" si="47">SUM(BR35:BR38)+BR15+BR20</f>
        <v>2.7098</v>
      </c>
      <c r="BS51" s="159">
        <f t="shared" si="47"/>
        <v>2.7098</v>
      </c>
      <c r="BT51" s="159">
        <f t="shared" si="47"/>
        <v>2.7098</v>
      </c>
      <c r="BU51" s="159">
        <f t="shared" si="47"/>
        <v>2.7098</v>
      </c>
      <c r="BV51" s="159">
        <f t="shared" si="47"/>
        <v>2.7098</v>
      </c>
      <c r="BW51" s="159">
        <f t="shared" si="47"/>
        <v>2.7098</v>
      </c>
      <c r="BX51" s="159">
        <f t="shared" si="47"/>
        <v>2.7098</v>
      </c>
      <c r="BY51" s="159">
        <f t="shared" si="47"/>
        <v>2.7098</v>
      </c>
      <c r="BZ51" s="159">
        <f t="shared" si="47"/>
        <v>2.7098</v>
      </c>
      <c r="CA51" s="159">
        <f t="shared" si="47"/>
        <v>2.7098</v>
      </c>
      <c r="CB51" s="159">
        <f t="shared" si="47"/>
        <v>2.7098</v>
      </c>
      <c r="CC51" s="159">
        <f t="shared" si="47"/>
        <v>2.7098</v>
      </c>
      <c r="CD51" s="159">
        <f t="shared" si="47"/>
        <v>2.7098</v>
      </c>
      <c r="CE51" s="159">
        <f t="shared" si="47"/>
        <v>2.7098</v>
      </c>
      <c r="CF51" s="159">
        <f t="shared" si="47"/>
        <v>2.7098</v>
      </c>
      <c r="CG51" s="159">
        <f t="shared" si="47"/>
        <v>2.7098</v>
      </c>
      <c r="CH51" s="159">
        <f t="shared" si="47"/>
        <v>2.7098</v>
      </c>
      <c r="CI51" s="159">
        <f t="shared" si="47"/>
        <v>2.7098</v>
      </c>
      <c r="CJ51" s="159">
        <f t="shared" si="47"/>
        <v>2.7098</v>
      </c>
      <c r="CK51" s="159">
        <f t="shared" si="47"/>
        <v>2.7098</v>
      </c>
      <c r="CL51" s="159">
        <f t="shared" si="47"/>
        <v>2.7098</v>
      </c>
      <c r="CM51" s="159">
        <f t="shared" si="47"/>
        <v>2.7098</v>
      </c>
      <c r="CN51" s="159">
        <f t="shared" si="47"/>
        <v>2.7098</v>
      </c>
      <c r="CO51" s="159">
        <f t="shared" si="47"/>
        <v>2.7098</v>
      </c>
      <c r="CP51" s="159">
        <f t="shared" si="47"/>
        <v>2.7098</v>
      </c>
      <c r="CQ51" s="159">
        <f t="shared" si="47"/>
        <v>2.7098</v>
      </c>
      <c r="CR51" s="159">
        <f t="shared" si="47"/>
        <v>2.7098</v>
      </c>
      <c r="CS51" s="159">
        <f t="shared" si="47"/>
        <v>2.7098</v>
      </c>
      <c r="CT51" s="159">
        <f t="shared" si="47"/>
        <v>2.7098</v>
      </c>
      <c r="CU51" s="159">
        <f t="shared" si="47"/>
        <v>2.7098</v>
      </c>
      <c r="CV51" s="159">
        <f t="shared" si="47"/>
        <v>2.7098</v>
      </c>
      <c r="CW51" s="159">
        <f t="shared" si="47"/>
        <v>2.7098</v>
      </c>
      <c r="CX51" s="159">
        <f t="shared" si="47"/>
        <v>2.7098</v>
      </c>
      <c r="CY51" s="159">
        <f t="shared" si="47"/>
        <v>2.7098</v>
      </c>
      <c r="CZ51" s="159">
        <f t="shared" si="47"/>
        <v>2.7098</v>
      </c>
      <c r="DA51" s="157">
        <f t="shared" ref="DA51" si="48">AVERAGE(L51:N51,P51,Q51,S51,T51,U51,W51,X51:CZ51)</f>
        <v>2.7898000000000009</v>
      </c>
      <c r="DG51" s="1187"/>
      <c r="DH51" s="1188"/>
      <c r="DI51" s="1188"/>
      <c r="DJ51" s="1188"/>
      <c r="DK51" s="1189"/>
    </row>
    <row r="52" spans="1:115" ht="14" customHeight="1" thickBot="1" x14ac:dyDescent="0.35">
      <c r="B52" s="1140"/>
      <c r="C52" s="1021"/>
      <c r="D52" s="140" t="s">
        <v>224</v>
      </c>
      <c r="E52" s="121">
        <f>E51/1000*E12*24</f>
        <v>1.6701615E-2</v>
      </c>
      <c r="F52" s="121">
        <f t="shared" ref="F52:BQ52" si="49">F51/1000*(F12-E12)*24+E52</f>
        <v>3.3403229999999999E-2</v>
      </c>
      <c r="G52" s="121">
        <f t="shared" si="49"/>
        <v>3.3473126666666665E-2</v>
      </c>
      <c r="H52" s="121">
        <f t="shared" si="49"/>
        <v>3.3682816666666664E-2</v>
      </c>
      <c r="I52" s="121">
        <f t="shared" si="49"/>
        <v>3.3822609999999996E-2</v>
      </c>
      <c r="J52" s="121">
        <f>J51/1000*(J12-I12)*24+I52</f>
        <v>3.752713333333333E-2</v>
      </c>
      <c r="K52" s="121">
        <f t="shared" si="49"/>
        <v>6.688373333333332E-2</v>
      </c>
      <c r="L52" s="161">
        <f t="shared" si="49"/>
        <v>0.12176053333333332</v>
      </c>
      <c r="M52" s="121">
        <f t="shared" si="49"/>
        <v>0.20407573333333331</v>
      </c>
      <c r="N52" s="121">
        <f t="shared" si="49"/>
        <v>0.28639093333333332</v>
      </c>
      <c r="O52" s="121">
        <f t="shared" si="49"/>
        <v>0.28639094156485329</v>
      </c>
      <c r="P52" s="121">
        <f t="shared" si="49"/>
        <v>0.3687061333333333</v>
      </c>
      <c r="Q52" s="121">
        <f t="shared" si="49"/>
        <v>0.45102133333333327</v>
      </c>
      <c r="R52" s="121">
        <f t="shared" si="49"/>
        <v>0.4510213415648533</v>
      </c>
      <c r="S52" s="121">
        <f t="shared" si="49"/>
        <v>0.53333653333333331</v>
      </c>
      <c r="T52" s="121">
        <f t="shared" si="49"/>
        <v>0.61565173333333334</v>
      </c>
      <c r="U52" s="121">
        <f t="shared" si="49"/>
        <v>0.69796693333333337</v>
      </c>
      <c r="V52" s="121">
        <f t="shared" si="49"/>
        <v>0.69796694156485328</v>
      </c>
      <c r="W52" s="121">
        <f t="shared" si="49"/>
        <v>0.78028213333333329</v>
      </c>
      <c r="X52" s="121">
        <f t="shared" si="49"/>
        <v>0.86259733333333333</v>
      </c>
      <c r="Y52" s="121">
        <f t="shared" si="49"/>
        <v>0.92763253333333329</v>
      </c>
      <c r="Z52" s="121">
        <f t="shared" si="49"/>
        <v>0.99266773333333325</v>
      </c>
      <c r="AA52" s="121">
        <f t="shared" si="49"/>
        <v>1.0577029333333332</v>
      </c>
      <c r="AB52" s="121">
        <f t="shared" si="49"/>
        <v>1.1227381333333333</v>
      </c>
      <c r="AC52" s="121">
        <f t="shared" si="49"/>
        <v>1.1877733333333333</v>
      </c>
      <c r="AD52" s="121">
        <f t="shared" si="49"/>
        <v>1.2528085333333334</v>
      </c>
      <c r="AE52" s="121">
        <f t="shared" si="49"/>
        <v>1.3178437333333335</v>
      </c>
      <c r="AF52" s="121">
        <f t="shared" si="49"/>
        <v>1.3828789333333336</v>
      </c>
      <c r="AG52" s="121">
        <f t="shared" si="49"/>
        <v>1.4479141333333336</v>
      </c>
      <c r="AH52" s="121">
        <f t="shared" si="49"/>
        <v>1.5129493333333337</v>
      </c>
      <c r="AI52" s="121">
        <f t="shared" si="49"/>
        <v>1.5779845333333338</v>
      </c>
      <c r="AJ52" s="121">
        <f t="shared" si="49"/>
        <v>1.6430197333333338</v>
      </c>
      <c r="AK52" s="121">
        <f t="shared" si="49"/>
        <v>1.7080549333333339</v>
      </c>
      <c r="AL52" s="121">
        <f t="shared" si="49"/>
        <v>1.773090133333334</v>
      </c>
      <c r="AM52" s="121">
        <f t="shared" si="49"/>
        <v>1.8381253333333341</v>
      </c>
      <c r="AN52" s="121">
        <f t="shared" si="49"/>
        <v>1.9031605333333341</v>
      </c>
      <c r="AO52" s="121">
        <f t="shared" si="49"/>
        <v>1.9681957333333342</v>
      </c>
      <c r="AP52" s="121">
        <f t="shared" si="49"/>
        <v>2.0332309333333343</v>
      </c>
      <c r="AQ52" s="121">
        <f t="shared" si="49"/>
        <v>2.0982661333333343</v>
      </c>
      <c r="AR52" s="217">
        <f t="shared" si="49"/>
        <v>2.1633013333333344</v>
      </c>
      <c r="AS52" s="121">
        <f t="shared" si="49"/>
        <v>2.2283365333333345</v>
      </c>
      <c r="AT52" s="121">
        <f t="shared" si="49"/>
        <v>2.2933717333333346</v>
      </c>
      <c r="AU52" s="121">
        <f t="shared" si="49"/>
        <v>2.3584069333333346</v>
      </c>
      <c r="AV52" s="121">
        <f t="shared" si="49"/>
        <v>2.4234421333333347</v>
      </c>
      <c r="AW52" s="121">
        <f t="shared" si="49"/>
        <v>2.4884773333333348</v>
      </c>
      <c r="AX52" s="121">
        <f t="shared" si="49"/>
        <v>2.5535125333333348</v>
      </c>
      <c r="AY52" s="121">
        <f t="shared" si="49"/>
        <v>2.6185477333333349</v>
      </c>
      <c r="AZ52" s="121">
        <f t="shared" si="49"/>
        <v>2.683582933333335</v>
      </c>
      <c r="BA52" s="121">
        <f t="shared" si="49"/>
        <v>2.748618133333335</v>
      </c>
      <c r="BB52" s="121">
        <f t="shared" si="49"/>
        <v>2.8136533333333351</v>
      </c>
      <c r="BC52" s="121">
        <f t="shared" si="49"/>
        <v>2.8786885333333352</v>
      </c>
      <c r="BD52" s="121">
        <f t="shared" si="49"/>
        <v>2.9437237333333353</v>
      </c>
      <c r="BE52" s="121">
        <f t="shared" si="49"/>
        <v>3.0087589333333353</v>
      </c>
      <c r="BF52" s="121">
        <f t="shared" si="49"/>
        <v>3.0737941333333354</v>
      </c>
      <c r="BG52" s="121">
        <f t="shared" si="49"/>
        <v>3.1388293333333355</v>
      </c>
      <c r="BH52" s="121">
        <f t="shared" si="49"/>
        <v>3.2038645333333355</v>
      </c>
      <c r="BI52" s="121">
        <f t="shared" si="49"/>
        <v>3.2688997333333356</v>
      </c>
      <c r="BJ52" s="121">
        <f t="shared" si="49"/>
        <v>3.3339349333333357</v>
      </c>
      <c r="BK52" s="121">
        <f t="shared" si="49"/>
        <v>3.3989701333333358</v>
      </c>
      <c r="BL52" s="121">
        <f t="shared" si="49"/>
        <v>3.4640053333333358</v>
      </c>
      <c r="BM52" s="121">
        <f t="shared" si="49"/>
        <v>3.5290405333333359</v>
      </c>
      <c r="BN52" s="121">
        <f t="shared" si="49"/>
        <v>3.594075733333336</v>
      </c>
      <c r="BO52" s="121">
        <f t="shared" si="49"/>
        <v>3.659110933333336</v>
      </c>
      <c r="BP52" s="121">
        <f t="shared" si="49"/>
        <v>3.7241461333333361</v>
      </c>
      <c r="BQ52" s="121">
        <f t="shared" si="49"/>
        <v>3.7891813333333362</v>
      </c>
      <c r="BR52" s="121">
        <f t="shared" ref="BR52:CZ52" si="50">BR51/1000*(BR12-BQ12)*24+BQ52</f>
        <v>3.8542165333333362</v>
      </c>
      <c r="BS52" s="121">
        <f t="shared" si="50"/>
        <v>3.9192517333333363</v>
      </c>
      <c r="BT52" s="121">
        <f t="shared" si="50"/>
        <v>3.9842869333333364</v>
      </c>
      <c r="BU52" s="121">
        <f t="shared" si="50"/>
        <v>4.0493221333333365</v>
      </c>
      <c r="BV52" s="121">
        <f t="shared" si="50"/>
        <v>4.1143573333333361</v>
      </c>
      <c r="BW52" s="121">
        <f t="shared" si="50"/>
        <v>4.1793925333333357</v>
      </c>
      <c r="BX52" s="121">
        <f t="shared" si="50"/>
        <v>4.2444277333333353</v>
      </c>
      <c r="BY52" s="121">
        <f t="shared" si="50"/>
        <v>4.309462933333335</v>
      </c>
      <c r="BZ52" s="121">
        <f t="shared" si="50"/>
        <v>4.3744981333333346</v>
      </c>
      <c r="CA52" s="121">
        <f t="shared" si="50"/>
        <v>4.4395333333333342</v>
      </c>
      <c r="CB52" s="121">
        <f t="shared" si="50"/>
        <v>4.5045685333333338</v>
      </c>
      <c r="CC52" s="121">
        <f t="shared" si="50"/>
        <v>4.5696037333333335</v>
      </c>
      <c r="CD52" s="121">
        <f t="shared" si="50"/>
        <v>4.6346389333333331</v>
      </c>
      <c r="CE52" s="121">
        <f t="shared" si="50"/>
        <v>4.6996741333333327</v>
      </c>
      <c r="CF52" s="121">
        <f t="shared" si="50"/>
        <v>4.7647093333333324</v>
      </c>
      <c r="CG52" s="121">
        <f t="shared" si="50"/>
        <v>4.829744533333332</v>
      </c>
      <c r="CH52" s="121">
        <f t="shared" si="50"/>
        <v>4.8947797333333316</v>
      </c>
      <c r="CI52" s="121">
        <f t="shared" si="50"/>
        <v>4.9598149333333312</v>
      </c>
      <c r="CJ52" s="121">
        <f t="shared" si="50"/>
        <v>5.0248501333333309</v>
      </c>
      <c r="CK52" s="121">
        <f t="shared" si="50"/>
        <v>5.0898853333333305</v>
      </c>
      <c r="CL52" s="121">
        <f t="shared" si="50"/>
        <v>5.1549205333333301</v>
      </c>
      <c r="CM52" s="121">
        <f t="shared" si="50"/>
        <v>5.2199557333333297</v>
      </c>
      <c r="CN52" s="121">
        <f t="shared" si="50"/>
        <v>5.2849909333333294</v>
      </c>
      <c r="CO52" s="121">
        <f t="shared" si="50"/>
        <v>5.350026133333329</v>
      </c>
      <c r="CP52" s="121">
        <f t="shared" si="50"/>
        <v>5.4150613333333286</v>
      </c>
      <c r="CQ52" s="121">
        <f t="shared" si="50"/>
        <v>5.4800965333333282</v>
      </c>
      <c r="CR52" s="121">
        <f t="shared" si="50"/>
        <v>5.5451317333333279</v>
      </c>
      <c r="CS52" s="121">
        <f t="shared" si="50"/>
        <v>5.6101669333333275</v>
      </c>
      <c r="CT52" s="121">
        <f t="shared" si="50"/>
        <v>5.6752021333333271</v>
      </c>
      <c r="CU52" s="121">
        <f t="shared" si="50"/>
        <v>5.7402373333333268</v>
      </c>
      <c r="CV52" s="121">
        <f t="shared" si="50"/>
        <v>5.8052725333333264</v>
      </c>
      <c r="CW52" s="121">
        <f t="shared" si="50"/>
        <v>5.870307733333326</v>
      </c>
      <c r="CX52" s="121">
        <f t="shared" si="50"/>
        <v>5.9353429333333256</v>
      </c>
      <c r="CY52" s="121">
        <f t="shared" si="50"/>
        <v>6.0003781333333253</v>
      </c>
      <c r="CZ52" s="231">
        <f t="shared" si="50"/>
        <v>6.0654133333333249</v>
      </c>
      <c r="DG52" s="1190"/>
      <c r="DH52" s="1191"/>
      <c r="DI52" s="1191"/>
      <c r="DJ52" s="1191"/>
      <c r="DK52" s="1192"/>
    </row>
    <row r="53" spans="1:115" ht="14" customHeight="1" thickBot="1" x14ac:dyDescent="0.35">
      <c r="B53" s="1141"/>
      <c r="C53" s="1022"/>
      <c r="D53" s="144" t="s">
        <v>225</v>
      </c>
      <c r="E53" s="155">
        <v>0</v>
      </c>
      <c r="F53" s="145"/>
      <c r="G53" s="145"/>
      <c r="H53" s="145"/>
      <c r="I53" s="145"/>
      <c r="J53" s="145"/>
      <c r="K53" s="145"/>
      <c r="L53" s="165">
        <f>L52</f>
        <v>0.12176053333333332</v>
      </c>
      <c r="M53" s="163">
        <f>M52-L52</f>
        <v>8.2315199999999991E-2</v>
      </c>
      <c r="N53" s="163">
        <f>N52-M52</f>
        <v>8.2315200000000005E-2</v>
      </c>
      <c r="O53" s="145"/>
      <c r="P53" s="162">
        <f>P52-O52</f>
        <v>8.2315191768480012E-2</v>
      </c>
      <c r="Q53" s="162">
        <f>Q52-P52</f>
        <v>8.2315199999999977E-2</v>
      </c>
      <c r="R53" s="145"/>
      <c r="S53" s="163">
        <f>S52-R52</f>
        <v>8.2315191768480012E-2</v>
      </c>
      <c r="T53" s="163">
        <f>T52-S52</f>
        <v>8.2315200000000033E-2</v>
      </c>
      <c r="U53" s="163">
        <f>U52-T52</f>
        <v>8.2315200000000033E-2</v>
      </c>
      <c r="V53" s="163">
        <f t="shared" ref="V53:CG53" si="51">V52-U52</f>
        <v>8.2315199101401504E-9</v>
      </c>
      <c r="W53" s="163">
        <f t="shared" si="51"/>
        <v>8.2315191768480012E-2</v>
      </c>
      <c r="X53" s="163">
        <f t="shared" si="51"/>
        <v>8.2315200000000033E-2</v>
      </c>
      <c r="Y53" s="163">
        <f t="shared" si="51"/>
        <v>6.503519999999996E-2</v>
      </c>
      <c r="Z53" s="163">
        <f t="shared" si="51"/>
        <v>6.503519999999996E-2</v>
      </c>
      <c r="AA53" s="163">
        <f t="shared" si="51"/>
        <v>6.503519999999996E-2</v>
      </c>
      <c r="AB53" s="163">
        <f t="shared" si="51"/>
        <v>6.5035200000000071E-2</v>
      </c>
      <c r="AC53" s="163">
        <f t="shared" si="51"/>
        <v>6.5035200000000071E-2</v>
      </c>
      <c r="AD53" s="163">
        <f t="shared" si="51"/>
        <v>6.5035200000000071E-2</v>
      </c>
      <c r="AE53" s="163">
        <f t="shared" si="51"/>
        <v>6.5035200000000071E-2</v>
      </c>
      <c r="AF53" s="163">
        <f t="shared" si="51"/>
        <v>6.5035200000000071E-2</v>
      </c>
      <c r="AG53" s="163">
        <f t="shared" si="51"/>
        <v>6.5035200000000071E-2</v>
      </c>
      <c r="AH53" s="163">
        <f t="shared" si="51"/>
        <v>6.5035200000000071E-2</v>
      </c>
      <c r="AI53" s="163">
        <f t="shared" si="51"/>
        <v>6.5035200000000071E-2</v>
      </c>
      <c r="AJ53" s="163">
        <f t="shared" si="51"/>
        <v>6.5035200000000071E-2</v>
      </c>
      <c r="AK53" s="163">
        <f t="shared" si="51"/>
        <v>6.5035200000000071E-2</v>
      </c>
      <c r="AL53" s="163">
        <f t="shared" si="51"/>
        <v>6.5035200000000071E-2</v>
      </c>
      <c r="AM53" s="163">
        <f t="shared" si="51"/>
        <v>6.5035200000000071E-2</v>
      </c>
      <c r="AN53" s="163">
        <f t="shared" si="51"/>
        <v>6.5035200000000071E-2</v>
      </c>
      <c r="AO53" s="163">
        <f t="shared" si="51"/>
        <v>6.5035200000000071E-2</v>
      </c>
      <c r="AP53" s="163">
        <f t="shared" si="51"/>
        <v>6.5035200000000071E-2</v>
      </c>
      <c r="AQ53" s="163">
        <f t="shared" si="51"/>
        <v>6.5035200000000071E-2</v>
      </c>
      <c r="AR53" s="222">
        <f t="shared" si="51"/>
        <v>6.5035200000000071E-2</v>
      </c>
      <c r="AS53" s="163">
        <f t="shared" si="51"/>
        <v>6.5035200000000071E-2</v>
      </c>
      <c r="AT53" s="163">
        <f t="shared" si="51"/>
        <v>6.5035200000000071E-2</v>
      </c>
      <c r="AU53" s="163">
        <f t="shared" si="51"/>
        <v>6.5035200000000071E-2</v>
      </c>
      <c r="AV53" s="163">
        <f t="shared" si="51"/>
        <v>6.5035200000000071E-2</v>
      </c>
      <c r="AW53" s="163">
        <f t="shared" si="51"/>
        <v>6.5035200000000071E-2</v>
      </c>
      <c r="AX53" s="163">
        <f t="shared" si="51"/>
        <v>6.5035200000000071E-2</v>
      </c>
      <c r="AY53" s="163">
        <f t="shared" si="51"/>
        <v>6.5035200000000071E-2</v>
      </c>
      <c r="AZ53" s="163">
        <f t="shared" si="51"/>
        <v>6.5035200000000071E-2</v>
      </c>
      <c r="BA53" s="163">
        <f t="shared" si="51"/>
        <v>6.5035200000000071E-2</v>
      </c>
      <c r="BB53" s="163">
        <f t="shared" si="51"/>
        <v>6.5035200000000071E-2</v>
      </c>
      <c r="BC53" s="163">
        <f t="shared" si="51"/>
        <v>6.5035200000000071E-2</v>
      </c>
      <c r="BD53" s="163">
        <f t="shared" si="51"/>
        <v>6.5035200000000071E-2</v>
      </c>
      <c r="BE53" s="163">
        <f t="shared" si="51"/>
        <v>6.5035200000000071E-2</v>
      </c>
      <c r="BF53" s="163">
        <f t="shared" si="51"/>
        <v>6.5035200000000071E-2</v>
      </c>
      <c r="BG53" s="163">
        <f t="shared" si="51"/>
        <v>6.5035200000000071E-2</v>
      </c>
      <c r="BH53" s="163">
        <f t="shared" si="51"/>
        <v>6.5035200000000071E-2</v>
      </c>
      <c r="BI53" s="163">
        <f t="shared" si="51"/>
        <v>6.5035200000000071E-2</v>
      </c>
      <c r="BJ53" s="163">
        <f t="shared" si="51"/>
        <v>6.5035200000000071E-2</v>
      </c>
      <c r="BK53" s="163">
        <f t="shared" si="51"/>
        <v>6.5035200000000071E-2</v>
      </c>
      <c r="BL53" s="163">
        <f t="shared" si="51"/>
        <v>6.5035200000000071E-2</v>
      </c>
      <c r="BM53" s="163">
        <f t="shared" si="51"/>
        <v>6.5035200000000071E-2</v>
      </c>
      <c r="BN53" s="163">
        <f t="shared" si="51"/>
        <v>6.5035200000000071E-2</v>
      </c>
      <c r="BO53" s="163">
        <f t="shared" si="51"/>
        <v>6.5035200000000071E-2</v>
      </c>
      <c r="BP53" s="163">
        <f t="shared" si="51"/>
        <v>6.5035200000000071E-2</v>
      </c>
      <c r="BQ53" s="163">
        <f t="shared" si="51"/>
        <v>6.5035200000000071E-2</v>
      </c>
      <c r="BR53" s="163">
        <f t="shared" si="51"/>
        <v>6.5035200000000071E-2</v>
      </c>
      <c r="BS53" s="163">
        <f t="shared" si="51"/>
        <v>6.5035200000000071E-2</v>
      </c>
      <c r="BT53" s="163">
        <f t="shared" si="51"/>
        <v>6.5035200000000071E-2</v>
      </c>
      <c r="BU53" s="163">
        <f t="shared" si="51"/>
        <v>6.5035200000000071E-2</v>
      </c>
      <c r="BV53" s="163">
        <f t="shared" si="51"/>
        <v>6.5035199999999627E-2</v>
      </c>
      <c r="BW53" s="163">
        <f t="shared" si="51"/>
        <v>6.5035199999999627E-2</v>
      </c>
      <c r="BX53" s="163">
        <f t="shared" si="51"/>
        <v>6.5035199999999627E-2</v>
      </c>
      <c r="BY53" s="163">
        <f t="shared" si="51"/>
        <v>6.5035199999999627E-2</v>
      </c>
      <c r="BZ53" s="163">
        <f t="shared" si="51"/>
        <v>6.5035199999999627E-2</v>
      </c>
      <c r="CA53" s="163">
        <f t="shared" si="51"/>
        <v>6.5035199999999627E-2</v>
      </c>
      <c r="CB53" s="163">
        <f t="shared" si="51"/>
        <v>6.5035199999999627E-2</v>
      </c>
      <c r="CC53" s="163">
        <f t="shared" si="51"/>
        <v>6.5035199999999627E-2</v>
      </c>
      <c r="CD53" s="163">
        <f t="shared" si="51"/>
        <v>6.5035199999999627E-2</v>
      </c>
      <c r="CE53" s="163">
        <f t="shared" si="51"/>
        <v>6.5035199999999627E-2</v>
      </c>
      <c r="CF53" s="163">
        <f t="shared" si="51"/>
        <v>6.5035199999999627E-2</v>
      </c>
      <c r="CG53" s="163">
        <f t="shared" si="51"/>
        <v>6.5035199999999627E-2</v>
      </c>
      <c r="CH53" s="163">
        <f t="shared" ref="CH53:CZ53" si="52">CH52-CG52</f>
        <v>6.5035199999999627E-2</v>
      </c>
      <c r="CI53" s="163">
        <f t="shared" si="52"/>
        <v>6.5035199999999627E-2</v>
      </c>
      <c r="CJ53" s="163">
        <f t="shared" si="52"/>
        <v>6.5035199999999627E-2</v>
      </c>
      <c r="CK53" s="163">
        <f t="shared" si="52"/>
        <v>6.5035199999999627E-2</v>
      </c>
      <c r="CL53" s="163">
        <f t="shared" si="52"/>
        <v>6.5035199999999627E-2</v>
      </c>
      <c r="CM53" s="163">
        <f t="shared" si="52"/>
        <v>6.5035199999999627E-2</v>
      </c>
      <c r="CN53" s="163">
        <f t="shared" si="52"/>
        <v>6.5035199999999627E-2</v>
      </c>
      <c r="CO53" s="163">
        <f t="shared" si="52"/>
        <v>6.5035199999999627E-2</v>
      </c>
      <c r="CP53" s="163">
        <f t="shared" si="52"/>
        <v>6.5035199999999627E-2</v>
      </c>
      <c r="CQ53" s="163">
        <f t="shared" si="52"/>
        <v>6.5035199999999627E-2</v>
      </c>
      <c r="CR53" s="163">
        <f t="shared" si="52"/>
        <v>6.5035199999999627E-2</v>
      </c>
      <c r="CS53" s="163">
        <f t="shared" si="52"/>
        <v>6.5035199999999627E-2</v>
      </c>
      <c r="CT53" s="163">
        <f t="shared" si="52"/>
        <v>6.5035199999999627E-2</v>
      </c>
      <c r="CU53" s="163">
        <f t="shared" si="52"/>
        <v>6.5035199999999627E-2</v>
      </c>
      <c r="CV53" s="163">
        <f t="shared" si="52"/>
        <v>6.5035199999999627E-2</v>
      </c>
      <c r="CW53" s="163">
        <f t="shared" si="52"/>
        <v>6.5035199999999627E-2</v>
      </c>
      <c r="CX53" s="163">
        <f t="shared" si="52"/>
        <v>6.5035199999999627E-2</v>
      </c>
      <c r="CY53" s="163">
        <f t="shared" si="52"/>
        <v>6.5035199999999627E-2</v>
      </c>
      <c r="CZ53" s="232">
        <f t="shared" si="52"/>
        <v>6.5035199999999627E-2</v>
      </c>
    </row>
    <row r="54" spans="1:115" ht="13" thickBot="1" x14ac:dyDescent="0.3">
      <c r="F54" s="121"/>
      <c r="G54" s="121"/>
      <c r="H54" s="121"/>
      <c r="I54" s="121"/>
      <c r="J54" s="121"/>
      <c r="K54" s="121"/>
      <c r="L54" s="61">
        <v>1</v>
      </c>
      <c r="M54" s="61">
        <v>2</v>
      </c>
      <c r="N54" s="61">
        <v>3</v>
      </c>
      <c r="O54" s="61">
        <v>3</v>
      </c>
      <c r="P54" s="61">
        <v>4</v>
      </c>
      <c r="Q54" s="61">
        <v>5</v>
      </c>
      <c r="R54" s="61">
        <v>5</v>
      </c>
      <c r="S54" s="61">
        <v>6</v>
      </c>
      <c r="T54" s="61">
        <v>7</v>
      </c>
      <c r="U54" s="61">
        <v>8</v>
      </c>
      <c r="V54" s="61">
        <v>8</v>
      </c>
      <c r="W54" s="61">
        <v>9</v>
      </c>
      <c r="X54" s="61">
        <v>10</v>
      </c>
      <c r="Y54" s="61">
        <v>11</v>
      </c>
      <c r="Z54" s="61">
        <v>12</v>
      </c>
      <c r="AA54" s="61">
        <v>13</v>
      </c>
      <c r="AB54" s="61">
        <v>14</v>
      </c>
      <c r="AC54" s="61">
        <v>15</v>
      </c>
      <c r="AD54" s="61">
        <v>16</v>
      </c>
      <c r="AE54" s="61">
        <v>17</v>
      </c>
      <c r="AF54" s="61">
        <v>18</v>
      </c>
      <c r="AG54" s="61">
        <v>19</v>
      </c>
      <c r="AH54" s="61">
        <v>20</v>
      </c>
      <c r="AI54" s="61">
        <v>21</v>
      </c>
      <c r="AJ54" s="61">
        <v>22</v>
      </c>
      <c r="AK54" s="61">
        <v>23</v>
      </c>
      <c r="AL54" s="61">
        <v>24</v>
      </c>
      <c r="AM54" s="61">
        <v>25</v>
      </c>
      <c r="AN54" s="61">
        <v>26</v>
      </c>
      <c r="AO54" s="61">
        <v>27</v>
      </c>
      <c r="AP54" s="61">
        <v>28</v>
      </c>
      <c r="AQ54" s="61">
        <v>29</v>
      </c>
      <c r="AR54" s="61">
        <v>30</v>
      </c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</row>
    <row r="55" spans="1:115" ht="12.75" customHeight="1" x14ac:dyDescent="0.25">
      <c r="A55" s="167"/>
      <c r="B55" s="168"/>
      <c r="C55" s="168"/>
      <c r="D55" s="168"/>
      <c r="E55" s="413"/>
      <c r="F55" s="168"/>
      <c r="G55" s="171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9"/>
    </row>
    <row r="56" spans="1:115" hidden="1" x14ac:dyDescent="0.25">
      <c r="A56" s="170"/>
      <c r="B56" s="171"/>
      <c r="C56" s="171"/>
      <c r="D56" s="171"/>
      <c r="E56" s="279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  <c r="AN56" s="171"/>
      <c r="AO56" s="171"/>
      <c r="AP56" s="171"/>
      <c r="AQ56" s="171"/>
      <c r="AR56" s="171"/>
      <c r="AS56" s="171"/>
      <c r="AT56" s="171"/>
      <c r="AU56" s="171"/>
      <c r="AV56" s="171"/>
      <c r="AW56" s="171"/>
      <c r="AX56" s="171"/>
      <c r="AY56" s="171"/>
      <c r="AZ56" s="171"/>
      <c r="BA56" s="171"/>
      <c r="BB56" s="171"/>
      <c r="BC56" s="171"/>
      <c r="BD56" s="171"/>
      <c r="BE56" s="171"/>
      <c r="BF56" s="171"/>
      <c r="BG56" s="171"/>
      <c r="BH56" s="171"/>
      <c r="BI56" s="171"/>
      <c r="BJ56" s="171"/>
      <c r="BK56" s="171"/>
      <c r="BL56" s="171"/>
      <c r="BM56" s="171"/>
      <c r="BN56" s="171"/>
      <c r="BO56" s="171"/>
      <c r="BP56" s="171"/>
      <c r="BQ56" s="171"/>
      <c r="BR56" s="171"/>
      <c r="BS56" s="171"/>
      <c r="BT56" s="171"/>
      <c r="BU56" s="171"/>
      <c r="BV56" s="171"/>
      <c r="BW56" s="171"/>
      <c r="BX56" s="171"/>
      <c r="BY56" s="171"/>
      <c r="BZ56" s="171"/>
      <c r="CA56" s="171"/>
      <c r="CB56" s="171"/>
      <c r="CC56" s="171"/>
      <c r="CD56" s="171"/>
      <c r="CE56" s="171"/>
      <c r="CF56" s="171"/>
      <c r="CG56" s="171"/>
      <c r="CH56" s="171"/>
      <c r="CI56" s="171"/>
      <c r="CJ56" s="171"/>
      <c r="CK56" s="171"/>
      <c r="CL56" s="171"/>
      <c r="CM56" s="171"/>
      <c r="CN56" s="171"/>
      <c r="CO56" s="171"/>
      <c r="CP56" s="171"/>
      <c r="CQ56" s="171"/>
      <c r="CR56" s="171"/>
      <c r="CS56" s="171"/>
      <c r="CT56" s="171"/>
      <c r="CU56" s="171"/>
      <c r="CV56" s="171"/>
      <c r="CW56" s="171"/>
      <c r="CX56" s="171"/>
      <c r="CY56" s="171"/>
      <c r="CZ56" s="171"/>
      <c r="DA56" s="171"/>
      <c r="DB56" s="171"/>
      <c r="DC56" s="171"/>
      <c r="DD56" s="171"/>
      <c r="DE56" s="172"/>
    </row>
    <row r="57" spans="1:115" ht="13.5" hidden="1" customHeight="1" thickBot="1" x14ac:dyDescent="0.3">
      <c r="A57" s="170"/>
      <c r="B57" s="1029" t="s">
        <v>228</v>
      </c>
      <c r="C57" s="1045" t="s">
        <v>229</v>
      </c>
      <c r="D57" s="136" t="s">
        <v>230</v>
      </c>
      <c r="E57" s="414">
        <v>8.7349999999999994</v>
      </c>
      <c r="F57" s="138" t="s">
        <v>231</v>
      </c>
      <c r="G57" s="171"/>
      <c r="H57" s="171"/>
      <c r="I57" s="171"/>
      <c r="J57" s="1057" t="s">
        <v>232</v>
      </c>
      <c r="K57" s="1058"/>
      <c r="L57" s="1058"/>
      <c r="M57" s="1058"/>
      <c r="N57" s="1058"/>
      <c r="O57" s="1058"/>
      <c r="P57" s="1059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  <c r="AN57" s="171"/>
      <c r="AO57" s="171"/>
      <c r="AP57" s="171"/>
      <c r="AQ57" s="171"/>
      <c r="AR57" s="171"/>
      <c r="AS57" s="171"/>
      <c r="AT57" s="171"/>
      <c r="AU57" s="171"/>
      <c r="AV57" s="171"/>
      <c r="AW57" s="171"/>
      <c r="AX57" s="171"/>
      <c r="AY57" s="171"/>
      <c r="AZ57" s="171"/>
      <c r="BA57" s="171"/>
      <c r="BB57" s="171"/>
      <c r="BC57" s="171"/>
      <c r="BD57" s="171"/>
      <c r="BE57" s="171"/>
      <c r="BF57" s="171"/>
      <c r="BG57" s="171"/>
      <c r="BH57" s="171"/>
      <c r="BI57" s="171"/>
      <c r="BJ57" s="171"/>
      <c r="BK57" s="171"/>
      <c r="BL57" s="171"/>
      <c r="BM57" s="171"/>
      <c r="BN57" s="171"/>
      <c r="BO57" s="171"/>
      <c r="BP57" s="171"/>
      <c r="BQ57" s="171"/>
      <c r="BR57" s="171"/>
      <c r="BS57" s="171"/>
      <c r="BT57" s="171"/>
      <c r="BU57" s="171"/>
      <c r="BV57" s="171"/>
      <c r="BW57" s="171"/>
      <c r="BX57" s="171"/>
      <c r="BY57" s="171"/>
      <c r="BZ57" s="171"/>
      <c r="CA57" s="171"/>
      <c r="CB57" s="171"/>
      <c r="CC57" s="171"/>
      <c r="CD57" s="171"/>
      <c r="CE57" s="171"/>
      <c r="CF57" s="171"/>
      <c r="CG57" s="171"/>
      <c r="CH57" s="171"/>
      <c r="CI57" s="171"/>
      <c r="CJ57" s="171"/>
      <c r="CK57" s="171"/>
      <c r="CL57" s="171"/>
      <c r="CM57" s="171"/>
      <c r="CN57" s="171"/>
      <c r="CO57" s="171"/>
      <c r="CP57" s="171"/>
      <c r="CQ57" s="171"/>
      <c r="CR57" s="171"/>
      <c r="CS57" s="171"/>
      <c r="CT57" s="171"/>
      <c r="CU57" s="171"/>
      <c r="CV57" s="171"/>
      <c r="CW57" s="171"/>
      <c r="CX57" s="171"/>
      <c r="CY57" s="171"/>
      <c r="CZ57" s="171"/>
      <c r="DA57" s="171"/>
      <c r="DB57" s="171"/>
      <c r="DC57" s="171"/>
      <c r="DD57" s="171"/>
      <c r="DE57" s="172"/>
    </row>
    <row r="58" spans="1:115" ht="16.5" hidden="1" customHeight="1" thickBot="1" x14ac:dyDescent="0.4">
      <c r="A58" s="170"/>
      <c r="B58" s="1030"/>
      <c r="C58" s="1050"/>
      <c r="D58" s="139" t="s">
        <v>233</v>
      </c>
      <c r="E58" s="415">
        <f>C7</f>
        <v>10</v>
      </c>
      <c r="F58" s="142" t="s">
        <v>234</v>
      </c>
      <c r="G58" s="171"/>
      <c r="H58" s="171"/>
      <c r="I58" s="171"/>
      <c r="J58" s="1060"/>
      <c r="K58" s="1061"/>
      <c r="L58" s="1061"/>
      <c r="M58" s="1061"/>
      <c r="N58" s="1061"/>
      <c r="O58" s="1061"/>
      <c r="P58" s="1062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  <c r="AN58" s="171"/>
      <c r="AO58" s="171"/>
      <c r="AP58" s="171"/>
      <c r="AQ58" s="171"/>
      <c r="AR58" s="171"/>
      <c r="AS58" s="171"/>
      <c r="AT58" s="171"/>
      <c r="AU58" s="171"/>
      <c r="AV58" s="171"/>
      <c r="AW58" s="171"/>
      <c r="AX58" s="171"/>
      <c r="AY58" s="171"/>
      <c r="AZ58" s="171"/>
      <c r="BA58" s="171"/>
      <c r="BB58" s="171"/>
      <c r="BC58" s="171"/>
      <c r="BD58" s="171"/>
      <c r="BE58" s="171"/>
      <c r="BF58" s="171"/>
      <c r="BG58" s="171"/>
      <c r="BH58" s="171"/>
      <c r="BI58" s="171"/>
      <c r="BJ58" s="171"/>
      <c r="BK58" s="171"/>
      <c r="BL58" s="171"/>
      <c r="BM58" s="171"/>
      <c r="BN58" s="171"/>
      <c r="BO58" s="171"/>
      <c r="BP58" s="171"/>
      <c r="BQ58" s="171"/>
      <c r="BR58" s="171"/>
      <c r="BS58" s="171"/>
      <c r="BT58" s="171"/>
      <c r="BU58" s="171"/>
      <c r="BV58" s="171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1"/>
      <c r="CM58" s="171"/>
      <c r="CN58" s="171"/>
      <c r="CO58" s="171"/>
      <c r="CP58" s="171"/>
      <c r="CQ58" s="171"/>
      <c r="CR58" s="171"/>
      <c r="CS58" s="171"/>
      <c r="CT58" s="171"/>
      <c r="CU58" s="171"/>
      <c r="CV58" s="171"/>
      <c r="CW58" s="171"/>
      <c r="CX58" s="171"/>
      <c r="CY58" s="171"/>
      <c r="CZ58" s="171"/>
      <c r="DA58" s="171"/>
      <c r="DB58" s="171"/>
      <c r="DC58" s="171"/>
      <c r="DD58" s="171"/>
      <c r="DE58" s="172"/>
    </row>
    <row r="59" spans="1:115" ht="13.5" hidden="1" customHeight="1" thickBot="1" x14ac:dyDescent="0.3">
      <c r="A59" s="170"/>
      <c r="B59" s="1031"/>
      <c r="C59" s="1051"/>
      <c r="D59" s="143" t="s">
        <v>235</v>
      </c>
      <c r="E59" s="416">
        <f>E57*E58/60</f>
        <v>1.4558333333333333</v>
      </c>
      <c r="F59" s="147" t="s">
        <v>182</v>
      </c>
      <c r="G59" s="171"/>
      <c r="H59" s="171"/>
      <c r="I59" s="171"/>
      <c r="J59" s="1063"/>
      <c r="K59" s="1064"/>
      <c r="L59" s="1064"/>
      <c r="M59" s="1064"/>
      <c r="N59" s="1064"/>
      <c r="O59" s="1064"/>
      <c r="P59" s="1065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  <c r="AN59" s="171"/>
      <c r="AO59" s="171"/>
      <c r="AP59" s="171"/>
      <c r="AQ59" s="171"/>
      <c r="AR59" s="171"/>
      <c r="AS59" s="171"/>
      <c r="AT59" s="171"/>
      <c r="AU59" s="171"/>
      <c r="AV59" s="171"/>
      <c r="AW59" s="171"/>
      <c r="AX59" s="171"/>
      <c r="AY59" s="171"/>
      <c r="AZ59" s="171"/>
      <c r="BA59" s="171"/>
      <c r="BB59" s="171"/>
      <c r="BC59" s="171"/>
      <c r="BD59" s="171"/>
      <c r="BE59" s="171"/>
      <c r="BF59" s="171"/>
      <c r="BG59" s="171"/>
      <c r="BH59" s="171"/>
      <c r="BI59" s="171"/>
      <c r="BJ59" s="171"/>
      <c r="BK59" s="171"/>
      <c r="BL59" s="171"/>
      <c r="BM59" s="171"/>
      <c r="BN59" s="171"/>
      <c r="BO59" s="171"/>
      <c r="BP59" s="171"/>
      <c r="BQ59" s="171"/>
      <c r="BR59" s="171"/>
      <c r="BS59" s="171"/>
      <c r="BT59" s="171"/>
      <c r="BU59" s="171"/>
      <c r="BV59" s="171"/>
      <c r="BW59" s="171"/>
      <c r="BX59" s="171"/>
      <c r="BY59" s="171"/>
      <c r="BZ59" s="171"/>
      <c r="CA59" s="171"/>
      <c r="CB59" s="171"/>
      <c r="CC59" s="171"/>
      <c r="CD59" s="171"/>
      <c r="CE59" s="171"/>
      <c r="CF59" s="171"/>
      <c r="CG59" s="171"/>
      <c r="CH59" s="171"/>
      <c r="CI59" s="171"/>
      <c r="CJ59" s="171"/>
      <c r="CK59" s="171"/>
      <c r="CL59" s="171"/>
      <c r="CM59" s="171"/>
      <c r="CN59" s="171"/>
      <c r="CO59" s="171"/>
      <c r="CP59" s="171"/>
      <c r="CQ59" s="171"/>
      <c r="CR59" s="171"/>
      <c r="CS59" s="171"/>
      <c r="CT59" s="171"/>
      <c r="CU59" s="171"/>
      <c r="CV59" s="171"/>
      <c r="CW59" s="171"/>
      <c r="CX59" s="171"/>
      <c r="CY59" s="171"/>
      <c r="CZ59" s="171"/>
      <c r="DA59" s="171"/>
      <c r="DB59" s="171"/>
      <c r="DC59" s="171"/>
      <c r="DD59" s="171"/>
      <c r="DE59" s="172"/>
    </row>
    <row r="60" spans="1:115" ht="13.5" hidden="1" customHeight="1" thickBot="1" x14ac:dyDescent="0.3">
      <c r="A60" s="170"/>
      <c r="B60" s="1029" t="s">
        <v>228</v>
      </c>
      <c r="C60" s="1020" t="s">
        <v>229</v>
      </c>
      <c r="D60" s="136" t="s">
        <v>230</v>
      </c>
      <c r="E60" s="414">
        <v>8.7349999999999994</v>
      </c>
      <c r="F60" s="138" t="s">
        <v>231</v>
      </c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  <c r="AN60" s="171"/>
      <c r="AO60" s="171"/>
      <c r="AP60" s="171"/>
      <c r="AQ60" s="171"/>
      <c r="AR60" s="171"/>
      <c r="AS60" s="171"/>
      <c r="AT60" s="171"/>
      <c r="AU60" s="171"/>
      <c r="AV60" s="171"/>
      <c r="AW60" s="171"/>
      <c r="AX60" s="171"/>
      <c r="AY60" s="171"/>
      <c r="AZ60" s="171"/>
      <c r="BA60" s="171"/>
      <c r="BB60" s="171"/>
      <c r="BC60" s="171"/>
      <c r="BD60" s="171"/>
      <c r="BE60" s="171"/>
      <c r="BF60" s="171"/>
      <c r="BG60" s="171"/>
      <c r="BH60" s="171"/>
      <c r="BI60" s="171"/>
      <c r="BJ60" s="171"/>
      <c r="BK60" s="171"/>
      <c r="BL60" s="171"/>
      <c r="BM60" s="171"/>
      <c r="BN60" s="171"/>
      <c r="BO60" s="171"/>
      <c r="BP60" s="171"/>
      <c r="BQ60" s="171"/>
      <c r="BR60" s="171"/>
      <c r="BS60" s="171"/>
      <c r="BT60" s="171"/>
      <c r="BU60" s="171"/>
      <c r="BV60" s="171"/>
      <c r="BW60" s="171"/>
      <c r="BX60" s="171"/>
      <c r="BY60" s="171"/>
      <c r="BZ60" s="171"/>
      <c r="CA60" s="171"/>
      <c r="CB60" s="171"/>
      <c r="CC60" s="171"/>
      <c r="CD60" s="171"/>
      <c r="CE60" s="171"/>
      <c r="CF60" s="171"/>
      <c r="CG60" s="171"/>
      <c r="CH60" s="171"/>
      <c r="CI60" s="171"/>
      <c r="CJ60" s="171"/>
      <c r="CK60" s="171"/>
      <c r="CL60" s="171"/>
      <c r="CM60" s="171"/>
      <c r="CN60" s="171"/>
      <c r="CO60" s="171"/>
      <c r="CP60" s="171"/>
      <c r="CQ60" s="171"/>
      <c r="CR60" s="171"/>
      <c r="CS60" s="171"/>
      <c r="CT60" s="171"/>
      <c r="CU60" s="171"/>
      <c r="CV60" s="171"/>
      <c r="CW60" s="171"/>
      <c r="CX60" s="171"/>
      <c r="CY60" s="171"/>
      <c r="CZ60" s="171"/>
      <c r="DA60" s="171"/>
      <c r="DB60" s="171"/>
      <c r="DC60" s="171"/>
      <c r="DD60" s="171"/>
      <c r="DE60" s="172"/>
    </row>
    <row r="61" spans="1:115" ht="16.5" hidden="1" customHeight="1" thickBot="1" x14ac:dyDescent="0.4">
      <c r="A61" s="170"/>
      <c r="B61" s="1030"/>
      <c r="C61" s="1021"/>
      <c r="D61" s="139" t="s">
        <v>233</v>
      </c>
      <c r="E61" s="415">
        <f>C7</f>
        <v>10</v>
      </c>
      <c r="F61" s="142" t="s">
        <v>234</v>
      </c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  <c r="AN61" s="171"/>
      <c r="AO61" s="171"/>
      <c r="AP61" s="171"/>
      <c r="AQ61" s="171"/>
      <c r="AR61" s="171"/>
      <c r="AS61" s="171"/>
      <c r="AT61" s="171"/>
      <c r="AU61" s="171"/>
      <c r="AV61" s="171"/>
      <c r="AW61" s="171"/>
      <c r="AX61" s="171"/>
      <c r="AY61" s="171"/>
      <c r="AZ61" s="171"/>
      <c r="BA61" s="171"/>
      <c r="BB61" s="171"/>
      <c r="BC61" s="171"/>
      <c r="BD61" s="171"/>
      <c r="BE61" s="171"/>
      <c r="BF61" s="171"/>
      <c r="BG61" s="171"/>
      <c r="BH61" s="171"/>
      <c r="BI61" s="171"/>
      <c r="BJ61" s="171"/>
      <c r="BK61" s="171"/>
      <c r="BL61" s="171"/>
      <c r="BM61" s="171"/>
      <c r="BN61" s="171"/>
      <c r="BO61" s="171"/>
      <c r="BP61" s="171"/>
      <c r="BQ61" s="171"/>
      <c r="BR61" s="171"/>
      <c r="BS61" s="171"/>
      <c r="BT61" s="171"/>
      <c r="BU61" s="171"/>
      <c r="BV61" s="171"/>
      <c r="BW61" s="171"/>
      <c r="BX61" s="171"/>
      <c r="BY61" s="171"/>
      <c r="BZ61" s="171"/>
      <c r="CA61" s="171"/>
      <c r="CB61" s="171"/>
      <c r="CC61" s="171"/>
      <c r="CD61" s="171"/>
      <c r="CE61" s="171"/>
      <c r="CF61" s="171"/>
      <c r="CG61" s="171"/>
      <c r="CH61" s="171"/>
      <c r="CI61" s="171"/>
      <c r="CJ61" s="171"/>
      <c r="CK61" s="171"/>
      <c r="CL61" s="171"/>
      <c r="CM61" s="171"/>
      <c r="CN61" s="171"/>
      <c r="CO61" s="171"/>
      <c r="CP61" s="171"/>
      <c r="CQ61" s="171"/>
      <c r="CR61" s="171"/>
      <c r="CS61" s="171"/>
      <c r="CT61" s="171"/>
      <c r="CU61" s="171"/>
      <c r="CV61" s="171"/>
      <c r="CW61" s="171"/>
      <c r="CX61" s="171"/>
      <c r="CY61" s="171"/>
      <c r="CZ61" s="171"/>
      <c r="DA61" s="171"/>
      <c r="DB61" s="171"/>
      <c r="DC61" s="171"/>
      <c r="DD61" s="171"/>
      <c r="DE61" s="172"/>
    </row>
    <row r="62" spans="1:115" ht="13.5" hidden="1" customHeight="1" thickBot="1" x14ac:dyDescent="0.3">
      <c r="A62" s="170"/>
      <c r="B62" s="1031"/>
      <c r="C62" s="1022"/>
      <c r="D62" s="143" t="s">
        <v>235</v>
      </c>
      <c r="E62" s="416">
        <f>E60*E61/60</f>
        <v>1.4558333333333333</v>
      </c>
      <c r="F62" s="147" t="s">
        <v>182</v>
      </c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  <c r="AN62" s="171"/>
      <c r="AO62" s="171"/>
      <c r="AP62" s="171"/>
      <c r="AQ62" s="171"/>
      <c r="AR62" s="171"/>
      <c r="AS62" s="171"/>
      <c r="AT62" s="171"/>
      <c r="AU62" s="171"/>
      <c r="AV62" s="171"/>
      <c r="AW62" s="171"/>
      <c r="AX62" s="171"/>
      <c r="AY62" s="171"/>
      <c r="AZ62" s="171"/>
      <c r="BA62" s="171"/>
      <c r="BB62" s="171"/>
      <c r="BC62" s="171"/>
      <c r="BD62" s="171"/>
      <c r="BE62" s="171"/>
      <c r="BF62" s="171"/>
      <c r="BG62" s="171"/>
      <c r="BH62" s="171"/>
      <c r="BI62" s="171"/>
      <c r="BJ62" s="171"/>
      <c r="BK62" s="171"/>
      <c r="BL62" s="171"/>
      <c r="BM62" s="171"/>
      <c r="BN62" s="171"/>
      <c r="BO62" s="171"/>
      <c r="BP62" s="171"/>
      <c r="BQ62" s="171"/>
      <c r="BR62" s="171"/>
      <c r="BS62" s="171"/>
      <c r="BT62" s="171"/>
      <c r="BU62" s="171"/>
      <c r="BV62" s="171"/>
      <c r="BW62" s="171"/>
      <c r="BX62" s="171"/>
      <c r="BY62" s="171"/>
      <c r="BZ62" s="171"/>
      <c r="CA62" s="171"/>
      <c r="CB62" s="171"/>
      <c r="CC62" s="171"/>
      <c r="CD62" s="171"/>
      <c r="CE62" s="171"/>
      <c r="CF62" s="171"/>
      <c r="CG62" s="171"/>
      <c r="CH62" s="171"/>
      <c r="CI62" s="171"/>
      <c r="CJ62" s="171"/>
      <c r="CK62" s="171"/>
      <c r="CL62" s="171"/>
      <c r="CM62" s="171"/>
      <c r="CN62" s="171"/>
      <c r="CO62" s="171"/>
      <c r="CP62" s="171"/>
      <c r="CQ62" s="171"/>
      <c r="CR62" s="171"/>
      <c r="CS62" s="171"/>
      <c r="CT62" s="171"/>
      <c r="CU62" s="171"/>
      <c r="CV62" s="171"/>
      <c r="CW62" s="171"/>
      <c r="CX62" s="171"/>
      <c r="CY62" s="171"/>
      <c r="CZ62" s="171"/>
      <c r="DA62" s="171"/>
      <c r="DB62" s="171"/>
      <c r="DC62" s="171"/>
      <c r="DD62" s="171"/>
      <c r="DE62" s="172"/>
    </row>
    <row r="63" spans="1:115" hidden="1" x14ac:dyDescent="0.25">
      <c r="A63" s="170"/>
      <c r="B63" s="171"/>
      <c r="C63" s="171"/>
      <c r="D63" s="171"/>
      <c r="E63" s="417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  <c r="AN63" s="171"/>
      <c r="AO63" s="171"/>
      <c r="AP63" s="171"/>
      <c r="AQ63" s="171"/>
      <c r="AR63" s="171"/>
      <c r="AS63" s="171"/>
      <c r="AT63" s="171"/>
      <c r="AU63" s="171"/>
      <c r="AV63" s="171"/>
      <c r="AW63" s="171"/>
      <c r="AX63" s="171"/>
      <c r="AY63" s="171"/>
      <c r="AZ63" s="171"/>
      <c r="BA63" s="171"/>
      <c r="BB63" s="171"/>
      <c r="BC63" s="171"/>
      <c r="BD63" s="171"/>
      <c r="BE63" s="171"/>
      <c r="BF63" s="171"/>
      <c r="BG63" s="171"/>
      <c r="BH63" s="171"/>
      <c r="BI63" s="171"/>
      <c r="BJ63" s="171"/>
      <c r="BK63" s="171"/>
      <c r="BL63" s="171"/>
      <c r="BM63" s="171"/>
      <c r="BN63" s="171"/>
      <c r="BO63" s="171"/>
      <c r="BP63" s="171"/>
      <c r="BQ63" s="171"/>
      <c r="BR63" s="171"/>
      <c r="BS63" s="171"/>
      <c r="BT63" s="171"/>
      <c r="BU63" s="171"/>
      <c r="BV63" s="171"/>
      <c r="BW63" s="171"/>
      <c r="BX63" s="171"/>
      <c r="BY63" s="171"/>
      <c r="BZ63" s="171"/>
      <c r="CA63" s="171"/>
      <c r="CB63" s="171"/>
      <c r="CC63" s="171"/>
      <c r="CD63" s="171"/>
      <c r="CE63" s="171"/>
      <c r="CF63" s="171"/>
      <c r="CG63" s="171"/>
      <c r="CH63" s="171"/>
      <c r="CI63" s="171"/>
      <c r="CJ63" s="171"/>
      <c r="CK63" s="171"/>
      <c r="CL63" s="171"/>
      <c r="CM63" s="171"/>
      <c r="CN63" s="171"/>
      <c r="CO63" s="171"/>
      <c r="CP63" s="171"/>
      <c r="CQ63" s="171"/>
      <c r="CR63" s="171"/>
      <c r="CS63" s="171"/>
      <c r="CT63" s="171"/>
      <c r="CU63" s="171"/>
      <c r="CV63" s="171"/>
      <c r="CW63" s="171"/>
      <c r="CX63" s="171"/>
      <c r="CY63" s="171"/>
      <c r="CZ63" s="171"/>
      <c r="DA63" s="171"/>
      <c r="DB63" s="171"/>
      <c r="DC63" s="171"/>
      <c r="DD63" s="171"/>
      <c r="DE63" s="172"/>
    </row>
    <row r="64" spans="1:115" ht="13.5" hidden="1" customHeight="1" thickBot="1" x14ac:dyDescent="0.3">
      <c r="A64" s="170"/>
      <c r="B64" s="1017" t="s">
        <v>236</v>
      </c>
      <c r="C64" s="1045" t="s">
        <v>229</v>
      </c>
      <c r="D64" s="136" t="s">
        <v>230</v>
      </c>
      <c r="E64" s="414">
        <v>8.7349999999999994</v>
      </c>
      <c r="F64" s="138" t="s">
        <v>231</v>
      </c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  <c r="AN64" s="171"/>
      <c r="AO64" s="171"/>
      <c r="AP64" s="171"/>
      <c r="AQ64" s="171"/>
      <c r="AR64" s="171"/>
      <c r="AS64" s="171"/>
      <c r="AT64" s="171"/>
      <c r="AU64" s="171"/>
      <c r="AV64" s="171"/>
      <c r="AW64" s="171"/>
      <c r="AX64" s="171"/>
      <c r="AY64" s="171"/>
      <c r="AZ64" s="171"/>
      <c r="BA64" s="171"/>
      <c r="BB64" s="171"/>
      <c r="BC64" s="171"/>
      <c r="BD64" s="171"/>
      <c r="BE64" s="171"/>
      <c r="BF64" s="171"/>
      <c r="BG64" s="171"/>
      <c r="BH64" s="171"/>
      <c r="BI64" s="171"/>
      <c r="BJ64" s="171"/>
      <c r="BK64" s="171"/>
      <c r="BL64" s="171"/>
      <c r="BM64" s="171"/>
      <c r="BN64" s="171"/>
      <c r="BO64" s="171"/>
      <c r="BP64" s="171"/>
      <c r="BQ64" s="171"/>
      <c r="BR64" s="171"/>
      <c r="BS64" s="171"/>
      <c r="BT64" s="171"/>
      <c r="BU64" s="171"/>
      <c r="BV64" s="171"/>
      <c r="BW64" s="171"/>
      <c r="BX64" s="171"/>
      <c r="BY64" s="171"/>
      <c r="BZ64" s="171"/>
      <c r="CA64" s="171"/>
      <c r="CB64" s="171"/>
      <c r="CC64" s="171"/>
      <c r="CD64" s="171"/>
      <c r="CE64" s="171"/>
      <c r="CF64" s="171"/>
      <c r="CG64" s="171"/>
      <c r="CH64" s="171"/>
      <c r="CI64" s="171"/>
      <c r="CJ64" s="171"/>
      <c r="CK64" s="171"/>
      <c r="CL64" s="171"/>
      <c r="CM64" s="171"/>
      <c r="CN64" s="171"/>
      <c r="CO64" s="171"/>
      <c r="CP64" s="171"/>
      <c r="CQ64" s="171"/>
      <c r="CR64" s="171"/>
      <c r="CS64" s="171"/>
      <c r="CT64" s="171"/>
      <c r="CU64" s="171"/>
      <c r="CV64" s="171"/>
      <c r="CW64" s="171"/>
      <c r="CX64" s="171"/>
      <c r="CY64" s="171"/>
      <c r="CZ64" s="171"/>
      <c r="DA64" s="171"/>
      <c r="DB64" s="171"/>
      <c r="DC64" s="171"/>
      <c r="DD64" s="171"/>
      <c r="DE64" s="172"/>
    </row>
    <row r="65" spans="1:112" ht="16.5" hidden="1" customHeight="1" thickBot="1" x14ac:dyDescent="0.4">
      <c r="A65" s="170"/>
      <c r="B65" s="1018"/>
      <c r="C65" s="1050"/>
      <c r="D65" s="139" t="s">
        <v>233</v>
      </c>
      <c r="E65" s="415">
        <f>C7</f>
        <v>10</v>
      </c>
      <c r="F65" s="142" t="s">
        <v>234</v>
      </c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  <c r="AN65" s="171"/>
      <c r="AO65" s="171"/>
      <c r="AP65" s="171"/>
      <c r="AQ65" s="171"/>
      <c r="AR65" s="171"/>
      <c r="AS65" s="171"/>
      <c r="AT65" s="171"/>
      <c r="AU65" s="171"/>
      <c r="AV65" s="171"/>
      <c r="AW65" s="171"/>
      <c r="AX65" s="171"/>
      <c r="AY65" s="171"/>
      <c r="AZ65" s="171"/>
      <c r="BA65" s="171"/>
      <c r="BB65" s="171"/>
      <c r="BC65" s="171"/>
      <c r="BD65" s="171"/>
      <c r="BE65" s="171"/>
      <c r="BF65" s="171"/>
      <c r="BG65" s="171"/>
      <c r="BH65" s="171"/>
      <c r="BI65" s="171"/>
      <c r="BJ65" s="171"/>
      <c r="BK65" s="171"/>
      <c r="BL65" s="171"/>
      <c r="BM65" s="171"/>
      <c r="BN65" s="171"/>
      <c r="BO65" s="171"/>
      <c r="BP65" s="171"/>
      <c r="BQ65" s="171"/>
      <c r="BR65" s="171"/>
      <c r="BS65" s="171"/>
      <c r="BT65" s="171"/>
      <c r="BU65" s="171"/>
      <c r="BV65" s="171"/>
      <c r="BW65" s="171"/>
      <c r="BX65" s="171"/>
      <c r="BY65" s="171"/>
      <c r="BZ65" s="171"/>
      <c r="CA65" s="171"/>
      <c r="CB65" s="171"/>
      <c r="CC65" s="171"/>
      <c r="CD65" s="171"/>
      <c r="CE65" s="171"/>
      <c r="CF65" s="171"/>
      <c r="CG65" s="171"/>
      <c r="CH65" s="171"/>
      <c r="CI65" s="171"/>
      <c r="CJ65" s="171"/>
      <c r="CK65" s="171"/>
      <c r="CL65" s="171"/>
      <c r="CM65" s="171"/>
      <c r="CN65" s="171"/>
      <c r="CO65" s="171"/>
      <c r="CP65" s="171"/>
      <c r="CQ65" s="171"/>
      <c r="CR65" s="171"/>
      <c r="CS65" s="171"/>
      <c r="CT65" s="171"/>
      <c r="CU65" s="171"/>
      <c r="CV65" s="171"/>
      <c r="CW65" s="171"/>
      <c r="CX65" s="171"/>
      <c r="CY65" s="171"/>
      <c r="CZ65" s="171"/>
      <c r="DA65" s="171"/>
      <c r="DB65" s="171"/>
      <c r="DC65" s="171"/>
      <c r="DD65" s="171"/>
      <c r="DE65" s="172"/>
    </row>
    <row r="66" spans="1:112" ht="13.5" hidden="1" customHeight="1" thickBot="1" x14ac:dyDescent="0.3">
      <c r="A66" s="170"/>
      <c r="B66" s="1019"/>
      <c r="C66" s="1051"/>
      <c r="D66" s="143" t="s">
        <v>235</v>
      </c>
      <c r="E66" s="416">
        <f>E64*E65/60</f>
        <v>1.4558333333333333</v>
      </c>
      <c r="F66" s="147" t="s">
        <v>182</v>
      </c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  <c r="AN66" s="171"/>
      <c r="AO66" s="171"/>
      <c r="AP66" s="171"/>
      <c r="AQ66" s="171"/>
      <c r="AR66" s="171"/>
      <c r="AS66" s="171"/>
      <c r="AT66" s="171"/>
      <c r="AU66" s="171"/>
      <c r="AV66" s="171"/>
      <c r="AW66" s="171"/>
      <c r="AX66" s="171"/>
      <c r="AY66" s="171"/>
      <c r="AZ66" s="171"/>
      <c r="BA66" s="171"/>
      <c r="BB66" s="171"/>
      <c r="BC66" s="171"/>
      <c r="BD66" s="171"/>
      <c r="BE66" s="171"/>
      <c r="BF66" s="171"/>
      <c r="BG66" s="171"/>
      <c r="BH66" s="171"/>
      <c r="BI66" s="171"/>
      <c r="BJ66" s="171"/>
      <c r="BK66" s="171"/>
      <c r="BL66" s="171"/>
      <c r="BM66" s="171"/>
      <c r="BN66" s="171"/>
      <c r="BO66" s="171"/>
      <c r="BP66" s="171"/>
      <c r="BQ66" s="171"/>
      <c r="BR66" s="171"/>
      <c r="BS66" s="171"/>
      <c r="BT66" s="171"/>
      <c r="BU66" s="171"/>
      <c r="BV66" s="171"/>
      <c r="BW66" s="171"/>
      <c r="BX66" s="171"/>
      <c r="BY66" s="171"/>
      <c r="BZ66" s="171"/>
      <c r="CA66" s="171"/>
      <c r="CB66" s="171"/>
      <c r="CC66" s="171"/>
      <c r="CD66" s="171"/>
      <c r="CE66" s="171"/>
      <c r="CF66" s="171"/>
      <c r="CG66" s="171"/>
      <c r="CH66" s="171"/>
      <c r="CI66" s="171"/>
      <c r="CJ66" s="171"/>
      <c r="CK66" s="171"/>
      <c r="CL66" s="171"/>
      <c r="CM66" s="171"/>
      <c r="CN66" s="171"/>
      <c r="CO66" s="171"/>
      <c r="CP66" s="171"/>
      <c r="CQ66" s="171"/>
      <c r="CR66" s="171"/>
      <c r="CS66" s="171"/>
      <c r="CT66" s="171"/>
      <c r="CU66" s="171"/>
      <c r="CV66" s="171"/>
      <c r="CW66" s="171"/>
      <c r="CX66" s="171"/>
      <c r="CY66" s="171"/>
      <c r="CZ66" s="171"/>
      <c r="DA66" s="171"/>
      <c r="DB66" s="171"/>
      <c r="DC66" s="171"/>
      <c r="DD66" s="171"/>
      <c r="DE66" s="172"/>
      <c r="DG66" s="43" t="e">
        <f>DE76/14</f>
        <v>#REF!</v>
      </c>
    </row>
    <row r="67" spans="1:112" ht="13.5" hidden="1" customHeight="1" thickBot="1" x14ac:dyDescent="0.3">
      <c r="A67" s="170"/>
      <c r="B67" s="1017" t="s">
        <v>236</v>
      </c>
      <c r="C67" s="1020" t="s">
        <v>229</v>
      </c>
      <c r="D67" s="136" t="s">
        <v>230</v>
      </c>
      <c r="E67" s="414">
        <v>8.7349999999999994</v>
      </c>
      <c r="F67" s="138" t="s">
        <v>231</v>
      </c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  <c r="AN67" s="171"/>
      <c r="AO67" s="171"/>
      <c r="AP67" s="171"/>
      <c r="AQ67" s="171"/>
      <c r="AR67" s="171"/>
      <c r="AS67" s="171"/>
      <c r="AT67" s="171"/>
      <c r="AU67" s="171"/>
      <c r="AV67" s="171"/>
      <c r="AW67" s="171"/>
      <c r="AX67" s="171"/>
      <c r="AY67" s="171"/>
      <c r="AZ67" s="171"/>
      <c r="BA67" s="171"/>
      <c r="BB67" s="171"/>
      <c r="BC67" s="171"/>
      <c r="BD67" s="171"/>
      <c r="BE67" s="171"/>
      <c r="BF67" s="171"/>
      <c r="BG67" s="171"/>
      <c r="BH67" s="171"/>
      <c r="BI67" s="171"/>
      <c r="BJ67" s="171"/>
      <c r="BK67" s="171"/>
      <c r="BL67" s="171"/>
      <c r="BM67" s="171"/>
      <c r="BN67" s="171"/>
      <c r="BO67" s="171"/>
      <c r="BP67" s="171"/>
      <c r="BQ67" s="171"/>
      <c r="BR67" s="171"/>
      <c r="BS67" s="171"/>
      <c r="BT67" s="171"/>
      <c r="BU67" s="171"/>
      <c r="BV67" s="171"/>
      <c r="BW67" s="171"/>
      <c r="BX67" s="171"/>
      <c r="BY67" s="171"/>
      <c r="BZ67" s="171"/>
      <c r="CA67" s="171"/>
      <c r="CB67" s="171"/>
      <c r="CC67" s="171"/>
      <c r="CD67" s="171"/>
      <c r="CE67" s="171"/>
      <c r="CF67" s="171"/>
      <c r="CG67" s="171"/>
      <c r="CH67" s="171"/>
      <c r="CI67" s="171"/>
      <c r="CJ67" s="171"/>
      <c r="CK67" s="171"/>
      <c r="CL67" s="171"/>
      <c r="CM67" s="171"/>
      <c r="CN67" s="171"/>
      <c r="CO67" s="171"/>
      <c r="CP67" s="171"/>
      <c r="CQ67" s="171"/>
      <c r="CR67" s="171"/>
      <c r="CS67" s="171"/>
      <c r="CT67" s="171"/>
      <c r="CU67" s="171"/>
      <c r="CV67" s="171"/>
      <c r="CW67" s="171"/>
      <c r="CX67" s="171"/>
      <c r="CY67" s="171"/>
      <c r="CZ67" s="171"/>
      <c r="DA67" s="171"/>
      <c r="DB67" s="171"/>
      <c r="DC67" s="171"/>
      <c r="DD67" s="171"/>
      <c r="DE67" s="172"/>
    </row>
    <row r="68" spans="1:112" ht="16" hidden="1" thickBot="1" x14ac:dyDescent="0.4">
      <c r="A68" s="170"/>
      <c r="B68" s="1018"/>
      <c r="C68" s="1021"/>
      <c r="D68" s="139" t="s">
        <v>233</v>
      </c>
      <c r="E68" s="415">
        <f>C7</f>
        <v>10</v>
      </c>
      <c r="F68" s="142" t="s">
        <v>234</v>
      </c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171"/>
      <c r="AV68" s="171"/>
      <c r="AW68" s="171"/>
      <c r="AX68" s="171"/>
      <c r="AY68" s="171"/>
      <c r="AZ68" s="171"/>
      <c r="BA68" s="171"/>
      <c r="BB68" s="171"/>
      <c r="BC68" s="171"/>
      <c r="BD68" s="171"/>
      <c r="BE68" s="171"/>
      <c r="BF68" s="171"/>
      <c r="BG68" s="171"/>
      <c r="BH68" s="171"/>
      <c r="BI68" s="171"/>
      <c r="BJ68" s="171"/>
      <c r="BK68" s="171"/>
      <c r="BL68" s="171"/>
      <c r="BM68" s="171"/>
      <c r="BN68" s="171"/>
      <c r="BO68" s="171"/>
      <c r="BP68" s="171"/>
      <c r="BQ68" s="171"/>
      <c r="BR68" s="171"/>
      <c r="BS68" s="171"/>
      <c r="BT68" s="171"/>
      <c r="BU68" s="171"/>
      <c r="BV68" s="171"/>
      <c r="BW68" s="171"/>
      <c r="BX68" s="171"/>
      <c r="BY68" s="171"/>
      <c r="BZ68" s="171"/>
      <c r="CA68" s="171"/>
      <c r="CB68" s="171"/>
      <c r="CC68" s="171"/>
      <c r="CD68" s="171"/>
      <c r="CE68" s="171"/>
      <c r="CF68" s="171"/>
      <c r="CG68" s="171"/>
      <c r="CH68" s="171"/>
      <c r="CI68" s="171"/>
      <c r="CJ68" s="171"/>
      <c r="CK68" s="171"/>
      <c r="CL68" s="171"/>
      <c r="CM68" s="171"/>
      <c r="CN68" s="171"/>
      <c r="CO68" s="171"/>
      <c r="CP68" s="171"/>
      <c r="CQ68" s="171"/>
      <c r="CR68" s="171"/>
      <c r="CS68" s="171"/>
      <c r="CT68" s="171"/>
      <c r="CU68" s="171"/>
      <c r="CV68" s="171"/>
      <c r="CW68" s="171"/>
      <c r="CX68" s="171"/>
      <c r="CY68" s="171"/>
      <c r="CZ68" s="171"/>
      <c r="DA68" s="171"/>
      <c r="DB68" s="171"/>
      <c r="DC68" s="171"/>
      <c r="DD68" s="171"/>
      <c r="DE68" s="172"/>
    </row>
    <row r="69" spans="1:112" ht="13.5" hidden="1" customHeight="1" thickBot="1" x14ac:dyDescent="0.3">
      <c r="A69" s="170"/>
      <c r="B69" s="1019"/>
      <c r="C69" s="1022"/>
      <c r="D69" s="143" t="s">
        <v>235</v>
      </c>
      <c r="E69" s="416">
        <f>E67*E68/60</f>
        <v>1.4558333333333333</v>
      </c>
      <c r="F69" s="147" t="s">
        <v>182</v>
      </c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  <c r="AN69" s="171"/>
      <c r="AO69" s="171"/>
      <c r="AP69" s="171"/>
      <c r="AQ69" s="171"/>
      <c r="AR69" s="171"/>
      <c r="AS69" s="171"/>
      <c r="AT69" s="171"/>
      <c r="AU69" s="171"/>
      <c r="AV69" s="171"/>
      <c r="AW69" s="171"/>
      <c r="AX69" s="171"/>
      <c r="AY69" s="171"/>
      <c r="AZ69" s="171"/>
      <c r="BA69" s="171"/>
      <c r="BB69" s="171"/>
      <c r="BC69" s="171"/>
      <c r="BD69" s="171"/>
      <c r="BE69" s="171"/>
      <c r="BF69" s="171"/>
      <c r="BG69" s="171"/>
      <c r="BH69" s="171"/>
      <c r="BI69" s="171"/>
      <c r="BJ69" s="171"/>
      <c r="BK69" s="171"/>
      <c r="BL69" s="171"/>
      <c r="BM69" s="171"/>
      <c r="BN69" s="171"/>
      <c r="BO69" s="171"/>
      <c r="BP69" s="171"/>
      <c r="BQ69" s="171"/>
      <c r="BR69" s="171"/>
      <c r="BS69" s="171"/>
      <c r="BT69" s="171"/>
      <c r="BU69" s="171"/>
      <c r="BV69" s="171"/>
      <c r="BW69" s="171"/>
      <c r="BX69" s="171"/>
      <c r="BY69" s="171"/>
      <c r="BZ69" s="171"/>
      <c r="CA69" s="171"/>
      <c r="CB69" s="171"/>
      <c r="CC69" s="171"/>
      <c r="CD69" s="171"/>
      <c r="CE69" s="171"/>
      <c r="CF69" s="171"/>
      <c r="CG69" s="171"/>
      <c r="CH69" s="171"/>
      <c r="CI69" s="171"/>
      <c r="CJ69" s="171"/>
      <c r="CK69" s="171"/>
      <c r="CL69" s="171"/>
      <c r="CM69" s="171"/>
      <c r="CN69" s="171"/>
      <c r="CO69" s="171"/>
      <c r="CP69" s="171"/>
      <c r="CQ69" s="171"/>
      <c r="CR69" s="171"/>
      <c r="CS69" s="171"/>
      <c r="CT69" s="171"/>
      <c r="CU69" s="171"/>
      <c r="CV69" s="171"/>
      <c r="CW69" s="171"/>
      <c r="CX69" s="171"/>
      <c r="CY69" s="171"/>
      <c r="CZ69" s="171"/>
      <c r="DA69" s="171"/>
      <c r="DB69" s="171"/>
      <c r="DC69" s="171"/>
      <c r="DD69" s="171"/>
      <c r="DE69" s="172"/>
    </row>
    <row r="70" spans="1:112" ht="18.75" hidden="1" customHeight="1" x14ac:dyDescent="0.25">
      <c r="A70" s="170"/>
      <c r="B70" s="171"/>
      <c r="C70" s="171"/>
      <c r="D70" s="171"/>
      <c r="E70" s="279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1"/>
      <c r="AV70" s="171"/>
      <c r="AW70" s="171"/>
      <c r="AX70" s="171"/>
      <c r="AY70" s="171"/>
      <c r="AZ70" s="171"/>
      <c r="BA70" s="171"/>
      <c r="BB70" s="171"/>
      <c r="BC70" s="171"/>
      <c r="BD70" s="171"/>
      <c r="BE70" s="171"/>
      <c r="BF70" s="171"/>
      <c r="BG70" s="171"/>
      <c r="BH70" s="171"/>
      <c r="BI70" s="171"/>
      <c r="BJ70" s="171"/>
      <c r="BK70" s="171"/>
      <c r="BL70" s="171"/>
      <c r="BM70" s="171"/>
      <c r="BN70" s="171"/>
      <c r="BO70" s="171"/>
      <c r="BP70" s="171"/>
      <c r="BQ70" s="171"/>
      <c r="BR70" s="171"/>
      <c r="BS70" s="171"/>
      <c r="BT70" s="171"/>
      <c r="BU70" s="171"/>
      <c r="BV70" s="171"/>
      <c r="BW70" s="171"/>
      <c r="BX70" s="171"/>
      <c r="BY70" s="171"/>
      <c r="BZ70" s="171"/>
      <c r="CA70" s="171"/>
      <c r="CB70" s="171"/>
      <c r="CC70" s="171"/>
      <c r="CD70" s="171"/>
      <c r="CE70" s="171"/>
      <c r="CF70" s="171"/>
      <c r="CG70" s="171"/>
      <c r="CH70" s="171"/>
      <c r="CI70" s="171"/>
      <c r="CJ70" s="171"/>
      <c r="CK70" s="171"/>
      <c r="CL70" s="171"/>
      <c r="CM70" s="171"/>
      <c r="CN70" s="171"/>
      <c r="CO70" s="171"/>
      <c r="CP70" s="171"/>
      <c r="CQ70" s="171"/>
      <c r="CR70" s="171"/>
      <c r="CS70" s="171"/>
      <c r="CT70" s="171"/>
      <c r="CU70" s="171"/>
      <c r="CV70" s="171"/>
      <c r="CW70" s="171"/>
      <c r="CX70" s="171"/>
      <c r="CY70" s="171"/>
      <c r="CZ70" s="171"/>
      <c r="DA70" s="171"/>
      <c r="DB70" s="171"/>
      <c r="DC70" s="171"/>
      <c r="DD70" s="171"/>
      <c r="DE70" s="172"/>
    </row>
    <row r="71" spans="1:112" ht="20.25" hidden="1" customHeight="1" thickBot="1" x14ac:dyDescent="0.3">
      <c r="A71" s="170"/>
      <c r="B71" s="171"/>
      <c r="C71" s="171"/>
      <c r="D71" s="171"/>
      <c r="E71" s="279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1"/>
      <c r="AV71" s="171"/>
      <c r="AW71" s="171"/>
      <c r="AX71" s="171"/>
      <c r="AY71" s="171"/>
      <c r="AZ71" s="171"/>
      <c r="BA71" s="171"/>
      <c r="BB71" s="171"/>
      <c r="BC71" s="171"/>
      <c r="BD71" s="171"/>
      <c r="BE71" s="171"/>
      <c r="BF71" s="171"/>
      <c r="BG71" s="171"/>
      <c r="BH71" s="171"/>
      <c r="BI71" s="171"/>
      <c r="BJ71" s="171"/>
      <c r="BK71" s="171"/>
      <c r="BL71" s="171"/>
      <c r="BM71" s="171"/>
      <c r="BN71" s="171"/>
      <c r="BO71" s="171"/>
      <c r="BP71" s="171"/>
      <c r="BQ71" s="171"/>
      <c r="BR71" s="171"/>
      <c r="BS71" s="171"/>
      <c r="BT71" s="171"/>
      <c r="BU71" s="171"/>
      <c r="BV71" s="171"/>
      <c r="BW71" s="171"/>
      <c r="BX71" s="171"/>
      <c r="BY71" s="171"/>
      <c r="BZ71" s="171"/>
      <c r="CA71" s="171"/>
      <c r="CB71" s="171"/>
      <c r="CC71" s="171"/>
      <c r="CD71" s="171"/>
      <c r="CE71" s="171"/>
      <c r="CF71" s="171"/>
      <c r="CG71" s="171"/>
      <c r="CH71" s="171"/>
      <c r="CI71" s="171"/>
      <c r="CJ71" s="171"/>
      <c r="CK71" s="171"/>
      <c r="CL71" s="171"/>
      <c r="CM71" s="171"/>
      <c r="CN71" s="171"/>
      <c r="CO71" s="171"/>
      <c r="CP71" s="171"/>
      <c r="CQ71" s="171"/>
      <c r="CR71" s="171"/>
      <c r="CS71" s="171"/>
      <c r="CT71" s="171"/>
      <c r="CU71" s="171"/>
      <c r="CV71" s="171"/>
      <c r="CW71" s="171"/>
      <c r="CX71" s="171"/>
      <c r="CY71" s="171"/>
      <c r="CZ71" s="171"/>
      <c r="DA71" s="171"/>
      <c r="DB71" s="171"/>
      <c r="DC71" s="171"/>
      <c r="DD71" s="171"/>
      <c r="DE71" s="172"/>
    </row>
    <row r="72" spans="1:112" hidden="1" x14ac:dyDescent="0.25">
      <c r="A72" s="170"/>
      <c r="B72" s="171"/>
      <c r="C72" s="171"/>
      <c r="D72" s="171"/>
      <c r="E72" s="412" t="s">
        <v>461</v>
      </c>
      <c r="F72" s="134" t="s">
        <v>465</v>
      </c>
      <c r="G72" s="134" t="s">
        <v>462</v>
      </c>
      <c r="H72" s="134" t="s">
        <v>463</v>
      </c>
      <c r="I72" s="134" t="s">
        <v>206</v>
      </c>
      <c r="J72" s="134" t="s">
        <v>464</v>
      </c>
      <c r="K72" s="134" t="s">
        <v>442</v>
      </c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  <c r="AN72" s="171"/>
      <c r="AO72" s="171"/>
      <c r="AP72" s="171"/>
      <c r="AQ72" s="171"/>
      <c r="AR72" s="171"/>
      <c r="AS72" s="171"/>
      <c r="AT72" s="171"/>
      <c r="AU72" s="171"/>
      <c r="AV72" s="171"/>
      <c r="AW72" s="171"/>
      <c r="AX72" s="171"/>
      <c r="AY72" s="171"/>
      <c r="AZ72" s="171"/>
      <c r="BA72" s="171"/>
      <c r="BB72" s="171"/>
      <c r="BC72" s="171"/>
      <c r="BD72" s="171"/>
      <c r="BE72" s="171"/>
      <c r="BF72" s="171"/>
      <c r="BG72" s="171"/>
      <c r="BH72" s="171"/>
      <c r="BI72" s="171"/>
      <c r="BJ72" s="171"/>
      <c r="BK72" s="171"/>
      <c r="BL72" s="171"/>
      <c r="BM72" s="171"/>
      <c r="BN72" s="171"/>
      <c r="BO72" s="171"/>
      <c r="BP72" s="171"/>
      <c r="BQ72" s="171"/>
      <c r="BR72" s="171"/>
      <c r="BS72" s="171"/>
      <c r="BT72" s="171"/>
      <c r="BU72" s="171"/>
      <c r="BV72" s="171"/>
      <c r="BW72" s="171"/>
      <c r="BX72" s="171"/>
      <c r="BY72" s="171"/>
      <c r="BZ72" s="171"/>
      <c r="CA72" s="171"/>
      <c r="CB72" s="171"/>
      <c r="CC72" s="171"/>
      <c r="CD72" s="171"/>
      <c r="CE72" s="171"/>
      <c r="CF72" s="171"/>
      <c r="CG72" s="171"/>
      <c r="CH72" s="171"/>
      <c r="CI72" s="171"/>
      <c r="CJ72" s="171"/>
      <c r="CK72" s="171"/>
      <c r="CL72" s="171"/>
      <c r="CM72" s="171"/>
      <c r="CN72" s="171"/>
      <c r="CO72" s="171"/>
      <c r="CP72" s="171"/>
      <c r="CQ72" s="171"/>
      <c r="CR72" s="171"/>
      <c r="CS72" s="171"/>
      <c r="CT72" s="171"/>
      <c r="CU72" s="171"/>
      <c r="CV72" s="171"/>
      <c r="CW72" s="171"/>
      <c r="CX72" s="171"/>
      <c r="CY72" s="171"/>
      <c r="CZ72" s="171"/>
      <c r="DA72" s="171"/>
      <c r="DB72" s="171"/>
      <c r="DC72" s="171"/>
      <c r="DD72" s="171"/>
      <c r="DE72" s="172"/>
    </row>
    <row r="73" spans="1:112" ht="13" hidden="1" thickBot="1" x14ac:dyDescent="0.3">
      <c r="A73" s="170"/>
      <c r="B73" s="171"/>
      <c r="C73" s="171"/>
      <c r="D73" s="136" t="s">
        <v>237</v>
      </c>
      <c r="E73" s="432">
        <f>30/3600/24</f>
        <v>3.4722222222222224E-4</v>
      </c>
      <c r="F73" s="61">
        <f>1/60/24</f>
        <v>6.9444444444444447E-4</v>
      </c>
      <c r="G73" s="61">
        <f>2/60/24</f>
        <v>1.3888888888888889E-3</v>
      </c>
      <c r="H73" s="61">
        <f>5/60/24</f>
        <v>3.472222222222222E-3</v>
      </c>
      <c r="I73" s="61">
        <f>7/60/24</f>
        <v>4.8611111111111112E-3</v>
      </c>
      <c r="J73" s="433">
        <f>1/24</f>
        <v>4.1666666666666664E-2</v>
      </c>
      <c r="K73" s="434">
        <f>8/24</f>
        <v>0.33333333333333331</v>
      </c>
      <c r="L73" s="61">
        <v>1</v>
      </c>
      <c r="M73" s="61">
        <v>2</v>
      </c>
      <c r="N73" s="61">
        <v>3</v>
      </c>
      <c r="O73" s="61">
        <v>3</v>
      </c>
      <c r="P73" s="61">
        <v>4</v>
      </c>
      <c r="Q73" s="61">
        <v>5</v>
      </c>
      <c r="R73" s="61">
        <v>5</v>
      </c>
      <c r="S73" s="61">
        <v>6</v>
      </c>
      <c r="T73" s="61">
        <v>7</v>
      </c>
      <c r="U73" s="61">
        <v>8</v>
      </c>
      <c r="V73" s="61">
        <v>8</v>
      </c>
      <c r="W73" s="61">
        <v>9</v>
      </c>
      <c r="X73" s="61">
        <v>10</v>
      </c>
      <c r="Y73" s="61">
        <v>11</v>
      </c>
      <c r="Z73" s="61">
        <v>12</v>
      </c>
      <c r="AA73" s="61">
        <v>13</v>
      </c>
      <c r="AB73" s="61">
        <v>14</v>
      </c>
      <c r="AC73" s="61">
        <v>15</v>
      </c>
      <c r="AD73" s="61">
        <v>16</v>
      </c>
      <c r="AE73" s="61">
        <v>17</v>
      </c>
      <c r="AF73" s="61">
        <v>18</v>
      </c>
      <c r="AG73" s="61">
        <v>19</v>
      </c>
      <c r="AH73" s="61">
        <v>20</v>
      </c>
      <c r="AI73" s="61">
        <v>21</v>
      </c>
      <c r="AJ73" s="61">
        <v>22</v>
      </c>
      <c r="AK73" s="61">
        <v>23</v>
      </c>
      <c r="AL73" s="61">
        <v>24</v>
      </c>
      <c r="AM73" s="61">
        <v>25</v>
      </c>
      <c r="AN73" s="61">
        <v>26</v>
      </c>
      <c r="AO73" s="61">
        <v>27</v>
      </c>
      <c r="AP73" s="61">
        <v>28</v>
      </c>
      <c r="AQ73" s="61">
        <v>29</v>
      </c>
      <c r="AR73" s="61">
        <v>30</v>
      </c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173"/>
      <c r="DA73" s="171"/>
      <c r="DB73" s="171"/>
      <c r="DC73" s="171"/>
      <c r="DD73" s="171"/>
      <c r="DE73" s="172"/>
    </row>
    <row r="74" spans="1:112" ht="12.75" hidden="1" customHeight="1" x14ac:dyDescent="0.25">
      <c r="A74" s="170"/>
      <c r="B74" s="1029" t="s">
        <v>228</v>
      </c>
      <c r="C74" s="1045" t="s">
        <v>238</v>
      </c>
      <c r="D74" s="136" t="s">
        <v>225</v>
      </c>
      <c r="E74" s="174">
        <f t="shared" ref="E74:V74" si="53">E44</f>
        <v>0</v>
      </c>
      <c r="F74" s="166" t="e">
        <f t="shared" si="53"/>
        <v>#REF!</v>
      </c>
      <c r="G74" s="166" t="e">
        <f t="shared" si="53"/>
        <v>#REF!</v>
      </c>
      <c r="H74" s="166" t="e">
        <f t="shared" si="53"/>
        <v>#REF!</v>
      </c>
      <c r="I74" s="166" t="e">
        <f t="shared" si="53"/>
        <v>#REF!</v>
      </c>
      <c r="J74" s="166" t="e">
        <f t="shared" si="53"/>
        <v>#REF!</v>
      </c>
      <c r="K74" s="166" t="e">
        <f t="shared" si="53"/>
        <v>#REF!</v>
      </c>
      <c r="L74" s="166" t="e">
        <f>L$44</f>
        <v>#REF!</v>
      </c>
      <c r="M74" s="166" t="e">
        <f t="shared" ref="M74:AR74" si="54">M$44</f>
        <v>#REF!</v>
      </c>
      <c r="N74" s="166" t="e">
        <f t="shared" si="54"/>
        <v>#REF!</v>
      </c>
      <c r="O74" s="166">
        <f t="shared" si="53"/>
        <v>0</v>
      </c>
      <c r="P74" s="166" t="e">
        <f t="shared" si="54"/>
        <v>#REF!</v>
      </c>
      <c r="Q74" s="166" t="e">
        <f t="shared" si="54"/>
        <v>#REF!</v>
      </c>
      <c r="R74" s="166">
        <f t="shared" si="53"/>
        <v>0</v>
      </c>
      <c r="S74" s="166" t="e">
        <f t="shared" si="54"/>
        <v>#REF!</v>
      </c>
      <c r="T74" s="166" t="e">
        <f t="shared" si="54"/>
        <v>#REF!</v>
      </c>
      <c r="U74" s="166" t="e">
        <f t="shared" si="54"/>
        <v>#REF!</v>
      </c>
      <c r="V74" s="166">
        <f t="shared" si="53"/>
        <v>0</v>
      </c>
      <c r="W74" s="166" t="e">
        <f t="shared" si="54"/>
        <v>#REF!</v>
      </c>
      <c r="X74" s="166" t="e">
        <f>X$44</f>
        <v>#REF!</v>
      </c>
      <c r="Y74" s="166" t="e">
        <f t="shared" si="54"/>
        <v>#REF!</v>
      </c>
      <c r="Z74" s="166" t="e">
        <f t="shared" si="54"/>
        <v>#REF!</v>
      </c>
      <c r="AA74" s="166" t="e">
        <f t="shared" si="54"/>
        <v>#REF!</v>
      </c>
      <c r="AB74" s="166" t="e">
        <f t="shared" si="54"/>
        <v>#REF!</v>
      </c>
      <c r="AC74" s="166" t="e">
        <f t="shared" si="54"/>
        <v>#REF!</v>
      </c>
      <c r="AD74" s="166" t="e">
        <f t="shared" si="54"/>
        <v>#REF!</v>
      </c>
      <c r="AE74" s="166" t="e">
        <f t="shared" si="54"/>
        <v>#REF!</v>
      </c>
      <c r="AF74" s="166" t="e">
        <f t="shared" si="54"/>
        <v>#REF!</v>
      </c>
      <c r="AG74" s="166" t="e">
        <f t="shared" si="54"/>
        <v>#REF!</v>
      </c>
      <c r="AH74" s="166" t="e">
        <f t="shared" si="54"/>
        <v>#REF!</v>
      </c>
      <c r="AI74" s="166" t="e">
        <f t="shared" si="54"/>
        <v>#REF!</v>
      </c>
      <c r="AJ74" s="166" t="e">
        <f t="shared" si="54"/>
        <v>#REF!</v>
      </c>
      <c r="AK74" s="166" t="e">
        <f t="shared" si="54"/>
        <v>#REF!</v>
      </c>
      <c r="AL74" s="166" t="e">
        <f t="shared" si="54"/>
        <v>#REF!</v>
      </c>
      <c r="AM74" s="166" t="e">
        <f t="shared" si="54"/>
        <v>#REF!</v>
      </c>
      <c r="AN74" s="166" t="e">
        <f t="shared" si="54"/>
        <v>#REF!</v>
      </c>
      <c r="AO74" s="166" t="e">
        <f t="shared" si="54"/>
        <v>#REF!</v>
      </c>
      <c r="AP74" s="166" t="e">
        <f t="shared" si="54"/>
        <v>#REF!</v>
      </c>
      <c r="AQ74" s="166" t="e">
        <f t="shared" si="54"/>
        <v>#REF!</v>
      </c>
      <c r="AR74" s="166" t="e">
        <f t="shared" si="54"/>
        <v>#REF!</v>
      </c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6"/>
      <c r="BD74" s="166"/>
      <c r="BE74" s="166"/>
      <c r="BF74" s="166"/>
      <c r="BG74" s="166"/>
      <c r="BH74" s="166"/>
      <c r="BI74" s="166"/>
      <c r="BJ74" s="166"/>
      <c r="BK74" s="166"/>
      <c r="BL74" s="166"/>
      <c r="BM74" s="166"/>
      <c r="BN74" s="166"/>
      <c r="BO74" s="166"/>
      <c r="BP74" s="166"/>
      <c r="BQ74" s="166"/>
      <c r="BR74" s="166"/>
      <c r="BS74" s="166"/>
      <c r="BT74" s="166"/>
      <c r="BU74" s="166"/>
      <c r="BV74" s="166"/>
      <c r="BW74" s="166"/>
      <c r="BX74" s="166"/>
      <c r="BY74" s="166"/>
      <c r="BZ74" s="166"/>
      <c r="CA74" s="166"/>
      <c r="CB74" s="166"/>
      <c r="CC74" s="166"/>
      <c r="CD74" s="166"/>
      <c r="CE74" s="166"/>
      <c r="CF74" s="166"/>
      <c r="CG74" s="166"/>
      <c r="CH74" s="166"/>
      <c r="CI74" s="166"/>
      <c r="CJ74" s="166"/>
      <c r="CK74" s="166"/>
      <c r="CL74" s="166"/>
      <c r="CM74" s="166"/>
      <c r="CN74" s="166"/>
      <c r="CO74" s="166"/>
      <c r="CP74" s="166"/>
      <c r="CQ74" s="166"/>
      <c r="CR74" s="166"/>
      <c r="CS74" s="166"/>
      <c r="CT74" s="166"/>
      <c r="CU74" s="166"/>
      <c r="CV74" s="166"/>
      <c r="CW74" s="166"/>
      <c r="CX74" s="166"/>
      <c r="CY74" s="166"/>
      <c r="CZ74" s="175"/>
      <c r="DA74" s="171"/>
      <c r="DB74" s="171"/>
      <c r="DC74" s="1180" t="s">
        <v>239</v>
      </c>
      <c r="DD74" s="1180" t="s">
        <v>240</v>
      </c>
      <c r="DE74" s="172"/>
    </row>
    <row r="75" spans="1:112" ht="13" hidden="1" thickBot="1" x14ac:dyDescent="0.3">
      <c r="A75" s="170"/>
      <c r="B75" s="1030"/>
      <c r="C75" s="1050"/>
      <c r="D75" s="139" t="s">
        <v>235</v>
      </c>
      <c r="E75" s="159"/>
      <c r="F75" s="121"/>
      <c r="G75" s="121"/>
      <c r="H75" s="121"/>
      <c r="I75" s="121"/>
      <c r="J75" s="121"/>
      <c r="K75" s="121"/>
      <c r="L75" s="121">
        <f>$E$59</f>
        <v>1.4558333333333333</v>
      </c>
      <c r="M75" s="121">
        <f>$E$59</f>
        <v>1.4558333333333333</v>
      </c>
      <c r="N75" s="121">
        <f>$E$59</f>
        <v>1.4558333333333333</v>
      </c>
      <c r="O75" s="121"/>
      <c r="P75" s="121">
        <f>$E$59</f>
        <v>1.4558333333333333</v>
      </c>
      <c r="Q75" s="121">
        <f>$E$59</f>
        <v>1.4558333333333333</v>
      </c>
      <c r="R75" s="121"/>
      <c r="S75" s="121">
        <f>$E$59</f>
        <v>1.4558333333333333</v>
      </c>
      <c r="T75" s="121">
        <f>$E$59</f>
        <v>1.4558333333333333</v>
      </c>
      <c r="U75" s="121">
        <f>$E$59</f>
        <v>1.4558333333333333</v>
      </c>
      <c r="V75" s="121"/>
      <c r="W75" s="121">
        <f>$E$59</f>
        <v>1.4558333333333333</v>
      </c>
      <c r="X75" s="121">
        <f t="shared" ref="X75:AR75" si="55">$E$59</f>
        <v>1.4558333333333333</v>
      </c>
      <c r="Y75" s="121">
        <f t="shared" si="55"/>
        <v>1.4558333333333333</v>
      </c>
      <c r="Z75" s="121">
        <f t="shared" si="55"/>
        <v>1.4558333333333333</v>
      </c>
      <c r="AA75" s="121">
        <f t="shared" si="55"/>
        <v>1.4558333333333333</v>
      </c>
      <c r="AB75" s="121">
        <f t="shared" si="55"/>
        <v>1.4558333333333333</v>
      </c>
      <c r="AC75" s="121">
        <f t="shared" si="55"/>
        <v>1.4558333333333333</v>
      </c>
      <c r="AD75" s="121">
        <f t="shared" si="55"/>
        <v>1.4558333333333333</v>
      </c>
      <c r="AE75" s="121">
        <f t="shared" si="55"/>
        <v>1.4558333333333333</v>
      </c>
      <c r="AF75" s="121">
        <f t="shared" si="55"/>
        <v>1.4558333333333333</v>
      </c>
      <c r="AG75" s="121">
        <f t="shared" si="55"/>
        <v>1.4558333333333333</v>
      </c>
      <c r="AH75" s="121">
        <f t="shared" si="55"/>
        <v>1.4558333333333333</v>
      </c>
      <c r="AI75" s="121">
        <f t="shared" si="55"/>
        <v>1.4558333333333333</v>
      </c>
      <c r="AJ75" s="121">
        <f t="shared" si="55"/>
        <v>1.4558333333333333</v>
      </c>
      <c r="AK75" s="121">
        <f t="shared" si="55"/>
        <v>1.4558333333333333</v>
      </c>
      <c r="AL75" s="121">
        <f t="shared" si="55"/>
        <v>1.4558333333333333</v>
      </c>
      <c r="AM75" s="121">
        <f t="shared" si="55"/>
        <v>1.4558333333333333</v>
      </c>
      <c r="AN75" s="121">
        <f t="shared" si="55"/>
        <v>1.4558333333333333</v>
      </c>
      <c r="AO75" s="121">
        <f t="shared" si="55"/>
        <v>1.4558333333333333</v>
      </c>
      <c r="AP75" s="121">
        <f t="shared" si="55"/>
        <v>1.4558333333333333</v>
      </c>
      <c r="AQ75" s="121">
        <f t="shared" si="55"/>
        <v>1.4558333333333333</v>
      </c>
      <c r="AR75" s="121">
        <f t="shared" si="55"/>
        <v>1.4558333333333333</v>
      </c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60"/>
      <c r="DA75" s="171"/>
      <c r="DB75" s="171"/>
      <c r="DC75" s="1183"/>
      <c r="DD75" s="1181"/>
      <c r="DE75" s="172"/>
      <c r="DG75" s="43" t="s">
        <v>241</v>
      </c>
    </row>
    <row r="76" spans="1:112" ht="14.4" hidden="1" customHeight="1" thickBot="1" x14ac:dyDescent="0.35">
      <c r="A76" s="170"/>
      <c r="B76" s="1030"/>
      <c r="C76" s="1050"/>
      <c r="D76" s="139" t="s">
        <v>242</v>
      </c>
      <c r="E76" s="159"/>
      <c r="F76" s="121"/>
      <c r="G76" s="121"/>
      <c r="H76" s="121"/>
      <c r="I76" s="121"/>
      <c r="J76" s="121"/>
      <c r="K76" s="121"/>
      <c r="L76" s="176" t="e">
        <f>L74+L75</f>
        <v>#REF!</v>
      </c>
      <c r="M76" s="152" t="e">
        <f>M74+M75</f>
        <v>#REF!</v>
      </c>
      <c r="N76" s="152" t="e">
        <f>N74+N75</f>
        <v>#REF!</v>
      </c>
      <c r="O76" s="121"/>
      <c r="P76" s="152" t="e">
        <f>P74+P75</f>
        <v>#REF!</v>
      </c>
      <c r="Q76" s="152" t="e">
        <f>Q74+Q75</f>
        <v>#REF!</v>
      </c>
      <c r="R76" s="121"/>
      <c r="S76" s="152" t="e">
        <f>S74+S75</f>
        <v>#REF!</v>
      </c>
      <c r="T76" s="152" t="e">
        <f>T74+T75</f>
        <v>#REF!</v>
      </c>
      <c r="U76" s="152" t="e">
        <f>U74+U75</f>
        <v>#REF!</v>
      </c>
      <c r="V76" s="121"/>
      <c r="W76" s="152" t="e">
        <f t="shared" ref="W76:AR76" si="56">W74+W75</f>
        <v>#REF!</v>
      </c>
      <c r="X76" s="152" t="e">
        <f t="shared" si="56"/>
        <v>#REF!</v>
      </c>
      <c r="Y76" s="152" t="e">
        <f t="shared" si="56"/>
        <v>#REF!</v>
      </c>
      <c r="Z76" s="152" t="e">
        <f t="shared" si="56"/>
        <v>#REF!</v>
      </c>
      <c r="AA76" s="152" t="e">
        <f t="shared" si="56"/>
        <v>#REF!</v>
      </c>
      <c r="AB76" s="152" t="e">
        <f t="shared" si="56"/>
        <v>#REF!</v>
      </c>
      <c r="AC76" s="152" t="e">
        <f t="shared" si="56"/>
        <v>#REF!</v>
      </c>
      <c r="AD76" s="152" t="e">
        <f t="shared" si="56"/>
        <v>#REF!</v>
      </c>
      <c r="AE76" s="152" t="e">
        <f t="shared" si="56"/>
        <v>#REF!</v>
      </c>
      <c r="AF76" s="152" t="e">
        <f t="shared" si="56"/>
        <v>#REF!</v>
      </c>
      <c r="AG76" s="152" t="e">
        <f t="shared" si="56"/>
        <v>#REF!</v>
      </c>
      <c r="AH76" s="152" t="e">
        <f t="shared" si="56"/>
        <v>#REF!</v>
      </c>
      <c r="AI76" s="152" t="e">
        <f t="shared" si="56"/>
        <v>#REF!</v>
      </c>
      <c r="AJ76" s="152" t="e">
        <f t="shared" si="56"/>
        <v>#REF!</v>
      </c>
      <c r="AK76" s="152" t="e">
        <f t="shared" si="56"/>
        <v>#REF!</v>
      </c>
      <c r="AL76" s="152" t="e">
        <f t="shared" si="56"/>
        <v>#REF!</v>
      </c>
      <c r="AM76" s="152" t="e">
        <f t="shared" si="56"/>
        <v>#REF!</v>
      </c>
      <c r="AN76" s="152" t="e">
        <f t="shared" si="56"/>
        <v>#REF!</v>
      </c>
      <c r="AO76" s="152" t="e">
        <f t="shared" si="56"/>
        <v>#REF!</v>
      </c>
      <c r="AP76" s="152" t="e">
        <f t="shared" si="56"/>
        <v>#REF!</v>
      </c>
      <c r="AQ76" s="152" t="e">
        <f t="shared" si="56"/>
        <v>#REF!</v>
      </c>
      <c r="AR76" s="152" t="e">
        <f t="shared" si="56"/>
        <v>#REF!</v>
      </c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60"/>
      <c r="DA76" s="171"/>
      <c r="DB76" s="130" t="s">
        <v>243</v>
      </c>
      <c r="DC76" s="177" t="e">
        <f>AR43</f>
        <v>#REF!</v>
      </c>
      <c r="DD76" s="177" t="e">
        <f>DC76*14/0.9</f>
        <v>#REF!</v>
      </c>
      <c r="DE76" s="1104" t="e">
        <f>DD76+DD77</f>
        <v>#REF!</v>
      </c>
      <c r="DG76" s="43">
        <v>740</v>
      </c>
      <c r="DH76" s="43">
        <v>971</v>
      </c>
    </row>
    <row r="77" spans="1:112" ht="14.5" hidden="1" thickBot="1" x14ac:dyDescent="0.35">
      <c r="A77" s="170"/>
      <c r="B77" s="1031"/>
      <c r="C77" s="1051"/>
      <c r="D77" s="143"/>
      <c r="E77" s="155"/>
      <c r="F77" s="67"/>
      <c r="G77" s="67"/>
      <c r="H77" s="67"/>
      <c r="I77" s="67"/>
      <c r="J77" s="67"/>
      <c r="K77" s="67"/>
      <c r="L77" s="145" t="e">
        <f>L76</f>
        <v>#REF!</v>
      </c>
      <c r="M77" s="145" t="e">
        <f>M76+L77</f>
        <v>#REF!</v>
      </c>
      <c r="N77" s="145" t="e">
        <f t="shared" ref="N77:AR77" si="57">N76+M77</f>
        <v>#REF!</v>
      </c>
      <c r="O77" s="145" t="e">
        <f t="shared" si="57"/>
        <v>#REF!</v>
      </c>
      <c r="P77" s="145" t="e">
        <f t="shared" si="57"/>
        <v>#REF!</v>
      </c>
      <c r="Q77" s="145" t="e">
        <f t="shared" si="57"/>
        <v>#REF!</v>
      </c>
      <c r="R77" s="145" t="e">
        <f t="shared" si="57"/>
        <v>#REF!</v>
      </c>
      <c r="S77" s="145" t="e">
        <f t="shared" si="57"/>
        <v>#REF!</v>
      </c>
      <c r="T77" s="145" t="e">
        <f t="shared" si="57"/>
        <v>#REF!</v>
      </c>
      <c r="U77" s="145" t="e">
        <f t="shared" si="57"/>
        <v>#REF!</v>
      </c>
      <c r="V77" s="145" t="e">
        <f t="shared" si="57"/>
        <v>#REF!</v>
      </c>
      <c r="W77" s="145" t="e">
        <f t="shared" si="57"/>
        <v>#REF!</v>
      </c>
      <c r="X77" s="145" t="e">
        <f t="shared" si="57"/>
        <v>#REF!</v>
      </c>
      <c r="Y77" s="145" t="e">
        <f t="shared" si="57"/>
        <v>#REF!</v>
      </c>
      <c r="Z77" s="145" t="e">
        <f t="shared" si="57"/>
        <v>#REF!</v>
      </c>
      <c r="AA77" s="145" t="e">
        <f t="shared" si="57"/>
        <v>#REF!</v>
      </c>
      <c r="AB77" s="145" t="e">
        <f t="shared" si="57"/>
        <v>#REF!</v>
      </c>
      <c r="AC77" s="145" t="e">
        <f t="shared" si="57"/>
        <v>#REF!</v>
      </c>
      <c r="AD77" s="145" t="e">
        <f t="shared" si="57"/>
        <v>#REF!</v>
      </c>
      <c r="AE77" s="145" t="e">
        <f t="shared" si="57"/>
        <v>#REF!</v>
      </c>
      <c r="AF77" s="145" t="e">
        <f t="shared" si="57"/>
        <v>#REF!</v>
      </c>
      <c r="AG77" s="145" t="e">
        <f t="shared" si="57"/>
        <v>#REF!</v>
      </c>
      <c r="AH77" s="145" t="e">
        <f t="shared" si="57"/>
        <v>#REF!</v>
      </c>
      <c r="AI77" s="145" t="e">
        <f t="shared" si="57"/>
        <v>#REF!</v>
      </c>
      <c r="AJ77" s="145" t="e">
        <f t="shared" si="57"/>
        <v>#REF!</v>
      </c>
      <c r="AK77" s="145" t="e">
        <f t="shared" si="57"/>
        <v>#REF!</v>
      </c>
      <c r="AL77" s="145" t="e">
        <f t="shared" si="57"/>
        <v>#REF!</v>
      </c>
      <c r="AM77" s="145" t="e">
        <f t="shared" si="57"/>
        <v>#REF!</v>
      </c>
      <c r="AN77" s="145" t="e">
        <f t="shared" si="57"/>
        <v>#REF!</v>
      </c>
      <c r="AO77" s="145" t="e">
        <f t="shared" si="57"/>
        <v>#REF!</v>
      </c>
      <c r="AP77" s="145" t="e">
        <f t="shared" si="57"/>
        <v>#REF!</v>
      </c>
      <c r="AQ77" s="145" t="e">
        <f t="shared" si="57"/>
        <v>#REF!</v>
      </c>
      <c r="AR77" s="145" t="e">
        <f t="shared" si="57"/>
        <v>#REF!</v>
      </c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147"/>
      <c r="DA77" s="171" t="e">
        <f>AR77/24/30</f>
        <v>#REF!</v>
      </c>
      <c r="DB77" s="130" t="s">
        <v>244</v>
      </c>
      <c r="DC77" s="177" t="e">
        <f>SUM(L76:AR76)-DC76</f>
        <v>#REF!</v>
      </c>
      <c r="DD77" s="177" t="e">
        <f>DC77*14/0.9</f>
        <v>#REF!</v>
      </c>
      <c r="DE77" s="1105"/>
    </row>
    <row r="78" spans="1:112" ht="13" hidden="1" x14ac:dyDescent="0.3">
      <c r="A78" s="170"/>
      <c r="B78" s="1029" t="s">
        <v>228</v>
      </c>
      <c r="C78" s="1020" t="s">
        <v>238</v>
      </c>
      <c r="D78" s="136" t="s">
        <v>225</v>
      </c>
      <c r="E78" s="174">
        <f t="shared" ref="E78:K78" si="58">E47</f>
        <v>0</v>
      </c>
      <c r="F78" s="166">
        <f t="shared" si="58"/>
        <v>0</v>
      </c>
      <c r="G78" s="166" t="e">
        <f t="shared" si="58"/>
        <v>#REF!</v>
      </c>
      <c r="H78" s="166" t="e">
        <f t="shared" si="58"/>
        <v>#REF!</v>
      </c>
      <c r="I78" s="166" t="e">
        <f t="shared" si="58"/>
        <v>#REF!</v>
      </c>
      <c r="J78" s="166" t="e">
        <f t="shared" si="58"/>
        <v>#REF!</v>
      </c>
      <c r="K78" s="166" t="e">
        <f t="shared" si="58"/>
        <v>#REF!</v>
      </c>
      <c r="L78" s="166" t="e">
        <f>L$47</f>
        <v>#REF!</v>
      </c>
      <c r="M78" s="166" t="e">
        <f>M$47</f>
        <v>#REF!</v>
      </c>
      <c r="N78" s="166" t="e">
        <f>N$47</f>
        <v>#REF!</v>
      </c>
      <c r="O78" s="166">
        <f>O47</f>
        <v>0</v>
      </c>
      <c r="P78" s="166" t="e">
        <f>P$47</f>
        <v>#REF!</v>
      </c>
      <c r="Q78" s="166" t="e">
        <f>Q$47</f>
        <v>#REF!</v>
      </c>
      <c r="R78" s="166">
        <f>R47</f>
        <v>0</v>
      </c>
      <c r="S78" s="166" t="e">
        <f>S$47</f>
        <v>#REF!</v>
      </c>
      <c r="T78" s="166" t="e">
        <f>T$47</f>
        <v>#REF!</v>
      </c>
      <c r="U78" s="166" t="e">
        <f>U$47</f>
        <v>#REF!</v>
      </c>
      <c r="V78" s="166">
        <f>V47</f>
        <v>0</v>
      </c>
      <c r="W78" s="166" t="e">
        <f t="shared" ref="W78:AR78" si="59">W$47</f>
        <v>#REF!</v>
      </c>
      <c r="X78" s="166" t="e">
        <f t="shared" si="59"/>
        <v>#REF!</v>
      </c>
      <c r="Y78" s="166" t="e">
        <f t="shared" si="59"/>
        <v>#REF!</v>
      </c>
      <c r="Z78" s="166" t="e">
        <f t="shared" si="59"/>
        <v>#REF!</v>
      </c>
      <c r="AA78" s="166" t="e">
        <f t="shared" si="59"/>
        <v>#REF!</v>
      </c>
      <c r="AB78" s="166" t="e">
        <f t="shared" si="59"/>
        <v>#REF!</v>
      </c>
      <c r="AC78" s="166" t="e">
        <f t="shared" si="59"/>
        <v>#REF!</v>
      </c>
      <c r="AD78" s="166" t="e">
        <f t="shared" si="59"/>
        <v>#REF!</v>
      </c>
      <c r="AE78" s="166" t="e">
        <f t="shared" si="59"/>
        <v>#REF!</v>
      </c>
      <c r="AF78" s="166" t="e">
        <f t="shared" si="59"/>
        <v>#REF!</v>
      </c>
      <c r="AG78" s="166" t="e">
        <f t="shared" si="59"/>
        <v>#REF!</v>
      </c>
      <c r="AH78" s="166" t="e">
        <f t="shared" si="59"/>
        <v>#REF!</v>
      </c>
      <c r="AI78" s="166" t="e">
        <f t="shared" si="59"/>
        <v>#REF!</v>
      </c>
      <c r="AJ78" s="166" t="e">
        <f t="shared" si="59"/>
        <v>#REF!</v>
      </c>
      <c r="AK78" s="166" t="e">
        <f t="shared" si="59"/>
        <v>#REF!</v>
      </c>
      <c r="AL78" s="166" t="e">
        <f t="shared" si="59"/>
        <v>#REF!</v>
      </c>
      <c r="AM78" s="166" t="e">
        <f t="shared" si="59"/>
        <v>#REF!</v>
      </c>
      <c r="AN78" s="166" t="e">
        <f t="shared" si="59"/>
        <v>#REF!</v>
      </c>
      <c r="AO78" s="166" t="e">
        <f t="shared" si="59"/>
        <v>#REF!</v>
      </c>
      <c r="AP78" s="166" t="e">
        <f t="shared" si="59"/>
        <v>#REF!</v>
      </c>
      <c r="AQ78" s="166" t="e">
        <f t="shared" si="59"/>
        <v>#REF!</v>
      </c>
      <c r="AR78" s="166" t="e">
        <f t="shared" si="59"/>
        <v>#REF!</v>
      </c>
      <c r="AS78" s="166"/>
      <c r="AT78" s="166"/>
      <c r="AU78" s="166"/>
      <c r="AV78" s="166"/>
      <c r="AW78" s="166"/>
      <c r="AX78" s="166"/>
      <c r="AY78" s="166"/>
      <c r="AZ78" s="166"/>
      <c r="BA78" s="166"/>
      <c r="BB78" s="166"/>
      <c r="BC78" s="166"/>
      <c r="BD78" s="166"/>
      <c r="BE78" s="166"/>
      <c r="BF78" s="166"/>
      <c r="BG78" s="166"/>
      <c r="BH78" s="166"/>
      <c r="BI78" s="166"/>
      <c r="BJ78" s="166"/>
      <c r="BK78" s="166"/>
      <c r="BL78" s="166"/>
      <c r="BM78" s="166"/>
      <c r="BN78" s="166"/>
      <c r="BO78" s="166"/>
      <c r="BP78" s="166"/>
      <c r="BQ78" s="166"/>
      <c r="BR78" s="166"/>
      <c r="BS78" s="166"/>
      <c r="BT78" s="166"/>
      <c r="BU78" s="166"/>
      <c r="BV78" s="166"/>
      <c r="BW78" s="166"/>
      <c r="BX78" s="166"/>
      <c r="BY78" s="166"/>
      <c r="BZ78" s="166"/>
      <c r="CA78" s="166"/>
      <c r="CB78" s="166"/>
      <c r="CC78" s="166"/>
      <c r="CD78" s="166"/>
      <c r="CE78" s="166"/>
      <c r="CF78" s="166"/>
      <c r="CG78" s="166"/>
      <c r="CH78" s="166"/>
      <c r="CI78" s="166"/>
      <c r="CJ78" s="166"/>
      <c r="CK78" s="166"/>
      <c r="CL78" s="166"/>
      <c r="CM78" s="166"/>
      <c r="CN78" s="166"/>
      <c r="CO78" s="166"/>
      <c r="CP78" s="166"/>
      <c r="CQ78" s="166"/>
      <c r="CR78" s="166"/>
      <c r="CS78" s="166"/>
      <c r="CT78" s="166"/>
      <c r="CU78" s="166"/>
      <c r="CV78" s="166"/>
      <c r="CW78" s="166"/>
      <c r="CX78" s="166"/>
      <c r="CY78" s="166"/>
      <c r="CZ78" s="175"/>
      <c r="DA78" s="171"/>
      <c r="DB78" s="130"/>
      <c r="DC78" s="1180" t="s">
        <v>239</v>
      </c>
      <c r="DD78" s="1180" t="s">
        <v>240</v>
      </c>
      <c r="DE78" s="43" t="e">
        <f>(DC76+DC77)/30/24</f>
        <v>#REF!</v>
      </c>
      <c r="DF78" s="43" t="s">
        <v>231</v>
      </c>
    </row>
    <row r="79" spans="1:112" ht="13.5" hidden="1" thickBot="1" x14ac:dyDescent="0.35">
      <c r="A79" s="170"/>
      <c r="B79" s="1030"/>
      <c r="C79" s="1021"/>
      <c r="D79" s="139" t="s">
        <v>235</v>
      </c>
      <c r="E79" s="159"/>
      <c r="F79" s="121"/>
      <c r="G79" s="121"/>
      <c r="H79" s="121"/>
      <c r="I79" s="121"/>
      <c r="J79" s="121"/>
      <c r="K79" s="121"/>
      <c r="L79" s="121">
        <f>$E$62</f>
        <v>1.4558333333333333</v>
      </c>
      <c r="M79" s="121">
        <f>$E$62</f>
        <v>1.4558333333333333</v>
      </c>
      <c r="N79" s="121">
        <f>$E$62</f>
        <v>1.4558333333333333</v>
      </c>
      <c r="O79" s="121"/>
      <c r="P79" s="121">
        <f>$E$62</f>
        <v>1.4558333333333333</v>
      </c>
      <c r="Q79" s="121">
        <f>$E$62</f>
        <v>1.4558333333333333</v>
      </c>
      <c r="R79" s="121"/>
      <c r="S79" s="121">
        <f>$E$62</f>
        <v>1.4558333333333333</v>
      </c>
      <c r="T79" s="121">
        <f t="shared" ref="T79:AR79" si="60">$E$62</f>
        <v>1.4558333333333333</v>
      </c>
      <c r="U79" s="121">
        <f t="shared" si="60"/>
        <v>1.4558333333333333</v>
      </c>
      <c r="V79" s="121"/>
      <c r="W79" s="121">
        <f t="shared" si="60"/>
        <v>1.4558333333333333</v>
      </c>
      <c r="X79" s="121">
        <f t="shared" si="60"/>
        <v>1.4558333333333333</v>
      </c>
      <c r="Y79" s="121">
        <f t="shared" si="60"/>
        <v>1.4558333333333333</v>
      </c>
      <c r="Z79" s="121">
        <f t="shared" si="60"/>
        <v>1.4558333333333333</v>
      </c>
      <c r="AA79" s="121">
        <f t="shared" si="60"/>
        <v>1.4558333333333333</v>
      </c>
      <c r="AB79" s="121">
        <f t="shared" si="60"/>
        <v>1.4558333333333333</v>
      </c>
      <c r="AC79" s="121">
        <f t="shared" si="60"/>
        <v>1.4558333333333333</v>
      </c>
      <c r="AD79" s="121">
        <f t="shared" si="60"/>
        <v>1.4558333333333333</v>
      </c>
      <c r="AE79" s="121">
        <f t="shared" si="60"/>
        <v>1.4558333333333333</v>
      </c>
      <c r="AF79" s="121">
        <f t="shared" si="60"/>
        <v>1.4558333333333333</v>
      </c>
      <c r="AG79" s="121">
        <f t="shared" si="60"/>
        <v>1.4558333333333333</v>
      </c>
      <c r="AH79" s="121">
        <f t="shared" si="60"/>
        <v>1.4558333333333333</v>
      </c>
      <c r="AI79" s="121">
        <f t="shared" si="60"/>
        <v>1.4558333333333333</v>
      </c>
      <c r="AJ79" s="121">
        <f t="shared" si="60"/>
        <v>1.4558333333333333</v>
      </c>
      <c r="AK79" s="121">
        <f t="shared" si="60"/>
        <v>1.4558333333333333</v>
      </c>
      <c r="AL79" s="121">
        <f t="shared" si="60"/>
        <v>1.4558333333333333</v>
      </c>
      <c r="AM79" s="121">
        <f t="shared" si="60"/>
        <v>1.4558333333333333</v>
      </c>
      <c r="AN79" s="121">
        <f t="shared" si="60"/>
        <v>1.4558333333333333</v>
      </c>
      <c r="AO79" s="121">
        <f t="shared" si="60"/>
        <v>1.4558333333333333</v>
      </c>
      <c r="AP79" s="121">
        <f t="shared" si="60"/>
        <v>1.4558333333333333</v>
      </c>
      <c r="AQ79" s="121">
        <f t="shared" si="60"/>
        <v>1.4558333333333333</v>
      </c>
      <c r="AR79" s="121">
        <f t="shared" si="60"/>
        <v>1.4558333333333333</v>
      </c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60"/>
      <c r="DA79" s="171"/>
      <c r="DB79" s="130"/>
      <c r="DC79" s="1183"/>
      <c r="DD79" s="1181"/>
      <c r="DE79" s="172"/>
    </row>
    <row r="80" spans="1:112" ht="14.5" hidden="1" thickBot="1" x14ac:dyDescent="0.35">
      <c r="A80" s="170"/>
      <c r="B80" s="1030"/>
      <c r="C80" s="1021"/>
      <c r="D80" s="139" t="s">
        <v>242</v>
      </c>
      <c r="E80" s="159"/>
      <c r="F80" s="121"/>
      <c r="G80" s="121"/>
      <c r="H80" s="121"/>
      <c r="I80" s="121"/>
      <c r="J80" s="121"/>
      <c r="K80" s="121"/>
      <c r="L80" s="176" t="e">
        <f>L78+L79</f>
        <v>#REF!</v>
      </c>
      <c r="M80" s="152" t="e">
        <f>M78+M79</f>
        <v>#REF!</v>
      </c>
      <c r="N80" s="152" t="e">
        <f>N78+N79</f>
        <v>#REF!</v>
      </c>
      <c r="O80" s="121"/>
      <c r="P80" s="152" t="e">
        <f>P78+P79</f>
        <v>#REF!</v>
      </c>
      <c r="Q80" s="152" t="e">
        <f>Q78+Q79</f>
        <v>#REF!</v>
      </c>
      <c r="R80" s="121"/>
      <c r="S80" s="152" t="e">
        <f>S78+S79</f>
        <v>#REF!</v>
      </c>
      <c r="T80" s="152" t="e">
        <f>T78+T79</f>
        <v>#REF!</v>
      </c>
      <c r="U80" s="152" t="e">
        <f>U78+U79</f>
        <v>#REF!</v>
      </c>
      <c r="V80" s="121"/>
      <c r="W80" s="152" t="e">
        <f t="shared" ref="W80:AR80" si="61">W78+W79</f>
        <v>#REF!</v>
      </c>
      <c r="X80" s="152" t="e">
        <f t="shared" si="61"/>
        <v>#REF!</v>
      </c>
      <c r="Y80" s="152" t="e">
        <f t="shared" si="61"/>
        <v>#REF!</v>
      </c>
      <c r="Z80" s="152" t="e">
        <f t="shared" si="61"/>
        <v>#REF!</v>
      </c>
      <c r="AA80" s="152" t="e">
        <f t="shared" si="61"/>
        <v>#REF!</v>
      </c>
      <c r="AB80" s="152" t="e">
        <f t="shared" si="61"/>
        <v>#REF!</v>
      </c>
      <c r="AC80" s="152" t="e">
        <f t="shared" si="61"/>
        <v>#REF!</v>
      </c>
      <c r="AD80" s="152" t="e">
        <f t="shared" si="61"/>
        <v>#REF!</v>
      </c>
      <c r="AE80" s="152" t="e">
        <f t="shared" si="61"/>
        <v>#REF!</v>
      </c>
      <c r="AF80" s="152" t="e">
        <f t="shared" si="61"/>
        <v>#REF!</v>
      </c>
      <c r="AG80" s="152" t="e">
        <f t="shared" si="61"/>
        <v>#REF!</v>
      </c>
      <c r="AH80" s="152" t="e">
        <f t="shared" si="61"/>
        <v>#REF!</v>
      </c>
      <c r="AI80" s="152" t="e">
        <f t="shared" si="61"/>
        <v>#REF!</v>
      </c>
      <c r="AJ80" s="152" t="e">
        <f t="shared" si="61"/>
        <v>#REF!</v>
      </c>
      <c r="AK80" s="152" t="e">
        <f t="shared" si="61"/>
        <v>#REF!</v>
      </c>
      <c r="AL80" s="152" t="e">
        <f t="shared" si="61"/>
        <v>#REF!</v>
      </c>
      <c r="AM80" s="152" t="e">
        <f t="shared" si="61"/>
        <v>#REF!</v>
      </c>
      <c r="AN80" s="152" t="e">
        <f t="shared" si="61"/>
        <v>#REF!</v>
      </c>
      <c r="AO80" s="152" t="e">
        <f t="shared" si="61"/>
        <v>#REF!</v>
      </c>
      <c r="AP80" s="152" t="e">
        <f t="shared" si="61"/>
        <v>#REF!</v>
      </c>
      <c r="AQ80" s="152" t="e">
        <f t="shared" si="61"/>
        <v>#REF!</v>
      </c>
      <c r="AR80" s="152" t="e">
        <f t="shared" si="61"/>
        <v>#REF!</v>
      </c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21"/>
      <c r="CO80" s="121"/>
      <c r="CP80" s="121"/>
      <c r="CQ80" s="121"/>
      <c r="CR80" s="121"/>
      <c r="CS80" s="121"/>
      <c r="CT80" s="121"/>
      <c r="CU80" s="121"/>
      <c r="CV80" s="121"/>
      <c r="CW80" s="121"/>
      <c r="CX80" s="121"/>
      <c r="CY80" s="121"/>
      <c r="CZ80" s="160"/>
      <c r="DA80" s="171"/>
      <c r="DB80" s="130" t="s">
        <v>243</v>
      </c>
      <c r="DC80" s="178" t="e">
        <f>AR46</f>
        <v>#REF!</v>
      </c>
      <c r="DD80" s="178" t="e">
        <f>DC80*14/0.9</f>
        <v>#REF!</v>
      </c>
      <c r="DE80" s="172"/>
    </row>
    <row r="81" spans="1:111" ht="14.5" hidden="1" thickBot="1" x14ac:dyDescent="0.35">
      <c r="A81" s="170"/>
      <c r="B81" s="1031"/>
      <c r="C81" s="1022"/>
      <c r="D81" s="143"/>
      <c r="E81" s="155"/>
      <c r="F81" s="67"/>
      <c r="G81" s="67"/>
      <c r="H81" s="67"/>
      <c r="I81" s="67"/>
      <c r="J81" s="67"/>
      <c r="K81" s="67"/>
      <c r="L81" s="145" t="e">
        <f>L80</f>
        <v>#REF!</v>
      </c>
      <c r="M81" s="145" t="e">
        <f t="shared" ref="M81:AR81" si="62">M80+L81</f>
        <v>#REF!</v>
      </c>
      <c r="N81" s="145" t="e">
        <f t="shared" si="62"/>
        <v>#REF!</v>
      </c>
      <c r="O81" s="145" t="e">
        <f t="shared" si="62"/>
        <v>#REF!</v>
      </c>
      <c r="P81" s="145" t="e">
        <f t="shared" si="62"/>
        <v>#REF!</v>
      </c>
      <c r="Q81" s="145" t="e">
        <f t="shared" si="62"/>
        <v>#REF!</v>
      </c>
      <c r="R81" s="145" t="e">
        <f t="shared" si="62"/>
        <v>#REF!</v>
      </c>
      <c r="S81" s="145" t="e">
        <f t="shared" si="62"/>
        <v>#REF!</v>
      </c>
      <c r="T81" s="145" t="e">
        <f t="shared" si="62"/>
        <v>#REF!</v>
      </c>
      <c r="U81" s="145" t="e">
        <f t="shared" si="62"/>
        <v>#REF!</v>
      </c>
      <c r="V81" s="145" t="e">
        <f t="shared" si="62"/>
        <v>#REF!</v>
      </c>
      <c r="W81" s="145" t="e">
        <f t="shared" si="62"/>
        <v>#REF!</v>
      </c>
      <c r="X81" s="145" t="e">
        <f t="shared" si="62"/>
        <v>#REF!</v>
      </c>
      <c r="Y81" s="145" t="e">
        <f t="shared" si="62"/>
        <v>#REF!</v>
      </c>
      <c r="Z81" s="145" t="e">
        <f t="shared" si="62"/>
        <v>#REF!</v>
      </c>
      <c r="AA81" s="145" t="e">
        <f t="shared" si="62"/>
        <v>#REF!</v>
      </c>
      <c r="AB81" s="145" t="e">
        <f t="shared" si="62"/>
        <v>#REF!</v>
      </c>
      <c r="AC81" s="145" t="e">
        <f t="shared" si="62"/>
        <v>#REF!</v>
      </c>
      <c r="AD81" s="145" t="e">
        <f t="shared" si="62"/>
        <v>#REF!</v>
      </c>
      <c r="AE81" s="145" t="e">
        <f t="shared" si="62"/>
        <v>#REF!</v>
      </c>
      <c r="AF81" s="145" t="e">
        <f t="shared" si="62"/>
        <v>#REF!</v>
      </c>
      <c r="AG81" s="145" t="e">
        <f t="shared" si="62"/>
        <v>#REF!</v>
      </c>
      <c r="AH81" s="145" t="e">
        <f t="shared" si="62"/>
        <v>#REF!</v>
      </c>
      <c r="AI81" s="145" t="e">
        <f t="shared" si="62"/>
        <v>#REF!</v>
      </c>
      <c r="AJ81" s="145" t="e">
        <f t="shared" si="62"/>
        <v>#REF!</v>
      </c>
      <c r="AK81" s="145" t="e">
        <f t="shared" si="62"/>
        <v>#REF!</v>
      </c>
      <c r="AL81" s="145" t="e">
        <f t="shared" si="62"/>
        <v>#REF!</v>
      </c>
      <c r="AM81" s="145" t="e">
        <f t="shared" si="62"/>
        <v>#REF!</v>
      </c>
      <c r="AN81" s="145" t="e">
        <f t="shared" si="62"/>
        <v>#REF!</v>
      </c>
      <c r="AO81" s="145" t="e">
        <f t="shared" si="62"/>
        <v>#REF!</v>
      </c>
      <c r="AP81" s="145" t="e">
        <f t="shared" si="62"/>
        <v>#REF!</v>
      </c>
      <c r="AQ81" s="145" t="e">
        <f t="shared" si="62"/>
        <v>#REF!</v>
      </c>
      <c r="AR81" s="145" t="e">
        <f t="shared" si="62"/>
        <v>#REF!</v>
      </c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  <c r="CW81" s="67"/>
      <c r="CX81" s="67"/>
      <c r="CY81" s="67"/>
      <c r="CZ81" s="147"/>
      <c r="DA81" s="171"/>
      <c r="DB81" s="130" t="s">
        <v>244</v>
      </c>
      <c r="DC81" s="178" t="e">
        <f>SUM(L80:CZ80)-DC80</f>
        <v>#REF!</v>
      </c>
      <c r="DD81" s="178" t="e">
        <f>DC81*14/0.9</f>
        <v>#REF!</v>
      </c>
      <c r="DE81" s="172"/>
    </row>
    <row r="82" spans="1:111" ht="13.5" hidden="1" thickBot="1" x14ac:dyDescent="0.35">
      <c r="A82" s="170"/>
      <c r="B82" s="171"/>
      <c r="C82" s="171"/>
      <c r="D82" s="139" t="s">
        <v>237</v>
      </c>
      <c r="E82" s="432">
        <f>30/3600/24</f>
        <v>3.4722222222222224E-4</v>
      </c>
      <c r="F82" s="61">
        <f>1/60/24</f>
        <v>6.9444444444444447E-4</v>
      </c>
      <c r="G82" s="61">
        <f>2/60/24</f>
        <v>1.3888888888888889E-3</v>
      </c>
      <c r="H82" s="61">
        <f>5/60/24</f>
        <v>3.472222222222222E-3</v>
      </c>
      <c r="I82" s="61">
        <f>7/60/24</f>
        <v>4.8611111111111112E-3</v>
      </c>
      <c r="J82" s="433">
        <f>1/24</f>
        <v>4.1666666666666664E-2</v>
      </c>
      <c r="K82" s="434">
        <f>8/24</f>
        <v>0.33333333333333331</v>
      </c>
      <c r="L82" s="43">
        <v>1</v>
      </c>
      <c r="M82" s="43">
        <v>2</v>
      </c>
      <c r="N82" s="43">
        <v>3</v>
      </c>
      <c r="O82" s="43">
        <f>N82+0.0000001</f>
        <v>3.0000000999999998</v>
      </c>
      <c r="P82" s="43">
        <v>4</v>
      </c>
      <c r="Q82" s="43">
        <v>5</v>
      </c>
      <c r="R82" s="43">
        <f>Q82+0.0000001</f>
        <v>5.0000001000000003</v>
      </c>
      <c r="S82" s="43">
        <v>6</v>
      </c>
      <c r="T82" s="43">
        <v>7</v>
      </c>
      <c r="U82" s="43">
        <v>8</v>
      </c>
      <c r="V82" s="43">
        <f>U82+0.0000001</f>
        <v>8.0000000999999994</v>
      </c>
      <c r="W82" s="43">
        <v>9</v>
      </c>
      <c r="X82" s="43">
        <v>10</v>
      </c>
      <c r="Y82" s="43">
        <v>11</v>
      </c>
      <c r="Z82" s="43">
        <v>12</v>
      </c>
      <c r="AA82" s="43">
        <v>13</v>
      </c>
      <c r="AB82" s="43">
        <v>14</v>
      </c>
      <c r="AC82" s="43">
        <v>15</v>
      </c>
      <c r="AD82" s="43">
        <v>16</v>
      </c>
      <c r="AE82" s="43">
        <v>17</v>
      </c>
      <c r="AF82" s="43">
        <v>18</v>
      </c>
      <c r="AG82" s="43">
        <v>19</v>
      </c>
      <c r="AH82" s="43">
        <v>20</v>
      </c>
      <c r="AI82" s="43">
        <v>21</v>
      </c>
      <c r="AJ82" s="43">
        <v>22</v>
      </c>
      <c r="AK82" s="43">
        <v>23</v>
      </c>
      <c r="AL82" s="43">
        <v>24</v>
      </c>
      <c r="AM82" s="43">
        <v>25</v>
      </c>
      <c r="AN82" s="43">
        <v>26</v>
      </c>
      <c r="AO82" s="43">
        <v>27</v>
      </c>
      <c r="AP82" s="43">
        <v>28</v>
      </c>
      <c r="AQ82" s="43">
        <v>29</v>
      </c>
      <c r="AR82" s="46">
        <v>30</v>
      </c>
      <c r="AS82" s="43">
        <v>31</v>
      </c>
      <c r="AT82" s="43">
        <v>32</v>
      </c>
      <c r="AU82" s="43">
        <v>33</v>
      </c>
      <c r="AV82" s="43">
        <v>34</v>
      </c>
      <c r="AW82" s="43">
        <v>35</v>
      </c>
      <c r="AX82" s="43">
        <v>36</v>
      </c>
      <c r="AY82" s="43">
        <v>37</v>
      </c>
      <c r="AZ82" s="43">
        <v>38</v>
      </c>
      <c r="BA82" s="43">
        <v>39</v>
      </c>
      <c r="BB82" s="43">
        <v>40</v>
      </c>
      <c r="BC82" s="43">
        <v>41</v>
      </c>
      <c r="BD82" s="43">
        <v>42</v>
      </c>
      <c r="BE82" s="43">
        <v>43</v>
      </c>
      <c r="BF82" s="43">
        <v>44</v>
      </c>
      <c r="BG82" s="43">
        <v>45</v>
      </c>
      <c r="BH82" s="43">
        <v>46</v>
      </c>
      <c r="BI82" s="43">
        <v>47</v>
      </c>
      <c r="BJ82" s="43">
        <v>48</v>
      </c>
      <c r="BK82" s="43">
        <v>49</v>
      </c>
      <c r="BL82" s="43">
        <v>50</v>
      </c>
      <c r="BM82" s="43">
        <v>51</v>
      </c>
      <c r="BN82" s="43">
        <v>52</v>
      </c>
      <c r="BO82" s="43">
        <v>53</v>
      </c>
      <c r="BP82" s="43">
        <v>54</v>
      </c>
      <c r="BQ82" s="43">
        <v>55</v>
      </c>
      <c r="BR82" s="43">
        <v>56</v>
      </c>
      <c r="BS82" s="43">
        <v>57</v>
      </c>
      <c r="BT82" s="43">
        <v>58</v>
      </c>
      <c r="BU82" s="43">
        <v>59</v>
      </c>
      <c r="BV82" s="43">
        <v>60</v>
      </c>
      <c r="BW82" s="43">
        <v>61</v>
      </c>
      <c r="BX82" s="43">
        <v>62</v>
      </c>
      <c r="BY82" s="43">
        <v>63</v>
      </c>
      <c r="BZ82" s="43">
        <v>64</v>
      </c>
      <c r="CA82" s="43">
        <v>65</v>
      </c>
      <c r="CB82" s="43">
        <v>66</v>
      </c>
      <c r="CC82" s="43">
        <v>67</v>
      </c>
      <c r="CD82" s="43">
        <v>68</v>
      </c>
      <c r="CE82" s="43">
        <v>69</v>
      </c>
      <c r="CF82" s="43">
        <v>70</v>
      </c>
      <c r="CG82" s="43">
        <v>71</v>
      </c>
      <c r="CH82" s="43">
        <v>72</v>
      </c>
      <c r="CI82" s="43">
        <v>73</v>
      </c>
      <c r="CJ82" s="43">
        <v>74</v>
      </c>
      <c r="CK82" s="43">
        <v>75</v>
      </c>
      <c r="CL82" s="43">
        <v>76</v>
      </c>
      <c r="CM82" s="43">
        <v>77</v>
      </c>
      <c r="CN82" s="43">
        <v>78</v>
      </c>
      <c r="CO82" s="43">
        <v>79</v>
      </c>
      <c r="CP82" s="43">
        <v>80</v>
      </c>
      <c r="CQ82" s="43">
        <v>81</v>
      </c>
      <c r="CR82" s="43">
        <v>82</v>
      </c>
      <c r="CS82" s="43">
        <v>83</v>
      </c>
      <c r="CT82" s="43">
        <v>84</v>
      </c>
      <c r="CU82" s="43">
        <v>85</v>
      </c>
      <c r="CV82" s="43">
        <v>86</v>
      </c>
      <c r="CW82" s="43">
        <v>87</v>
      </c>
      <c r="CX82" s="43">
        <v>88</v>
      </c>
      <c r="CY82" s="43">
        <v>89</v>
      </c>
      <c r="CZ82" s="142">
        <v>90</v>
      </c>
      <c r="DA82" s="171"/>
      <c r="DB82" s="130"/>
      <c r="DC82" s="171"/>
      <c r="DD82" s="171"/>
      <c r="DE82" s="172"/>
    </row>
    <row r="83" spans="1:111" ht="13.25" hidden="1" customHeight="1" x14ac:dyDescent="0.3">
      <c r="A83" s="170"/>
      <c r="B83" s="1017" t="s">
        <v>236</v>
      </c>
      <c r="C83" s="1045" t="s">
        <v>353</v>
      </c>
      <c r="D83" s="136" t="s">
        <v>225</v>
      </c>
      <c r="E83" s="174">
        <f t="shared" ref="E83:K83" si="63">E50</f>
        <v>0</v>
      </c>
      <c r="F83" s="166">
        <f t="shared" si="63"/>
        <v>0</v>
      </c>
      <c r="G83" s="166">
        <f t="shared" si="63"/>
        <v>0</v>
      </c>
      <c r="H83" s="166">
        <f t="shared" si="63"/>
        <v>0</v>
      </c>
      <c r="I83" s="166">
        <f t="shared" si="63"/>
        <v>0</v>
      </c>
      <c r="J83" s="166">
        <f t="shared" si="63"/>
        <v>0</v>
      </c>
      <c r="K83" s="166">
        <f t="shared" si="63"/>
        <v>0</v>
      </c>
      <c r="L83" s="166">
        <f>L$50</f>
        <v>0.12176053333333332</v>
      </c>
      <c r="M83" s="166">
        <f>M$50</f>
        <v>8.2315199999999991E-2</v>
      </c>
      <c r="N83" s="166">
        <f>N$50</f>
        <v>8.2315200000000005E-2</v>
      </c>
      <c r="O83" s="166">
        <f>O50</f>
        <v>0</v>
      </c>
      <c r="P83" s="166">
        <f>P$50</f>
        <v>8.2315191768480012E-2</v>
      </c>
      <c r="Q83" s="166">
        <f>Q$50</f>
        <v>8.2315199999999977E-2</v>
      </c>
      <c r="R83" s="166">
        <f>R50</f>
        <v>0</v>
      </c>
      <c r="S83" s="166">
        <f>S$50</f>
        <v>8.2315191768480012E-2</v>
      </c>
      <c r="T83" s="166">
        <f>T$50</f>
        <v>8.2315200000000033E-2</v>
      </c>
      <c r="U83" s="166">
        <f>U$50</f>
        <v>8.2315200000000033E-2</v>
      </c>
      <c r="V83" s="166">
        <f>V50</f>
        <v>8.2315199101401504E-9</v>
      </c>
      <c r="W83" s="166">
        <f t="shared" ref="W83:CH83" si="64">W$50</f>
        <v>8.2315191768480012E-2</v>
      </c>
      <c r="X83" s="166">
        <f t="shared" si="64"/>
        <v>8.2315200000000033E-2</v>
      </c>
      <c r="Y83" s="166">
        <f t="shared" si="64"/>
        <v>6.503519999999996E-2</v>
      </c>
      <c r="Z83" s="166">
        <f t="shared" si="64"/>
        <v>6.503519999999996E-2</v>
      </c>
      <c r="AA83" s="166">
        <f t="shared" si="64"/>
        <v>6.503519999999996E-2</v>
      </c>
      <c r="AB83" s="166">
        <f t="shared" si="64"/>
        <v>6.5035200000000071E-2</v>
      </c>
      <c r="AC83" s="166">
        <f t="shared" si="64"/>
        <v>6.5035200000000071E-2</v>
      </c>
      <c r="AD83" s="166">
        <f t="shared" si="64"/>
        <v>6.5035200000000071E-2</v>
      </c>
      <c r="AE83" s="166">
        <f t="shared" si="64"/>
        <v>6.5035200000000071E-2</v>
      </c>
      <c r="AF83" s="166">
        <f t="shared" si="64"/>
        <v>6.5035200000000071E-2</v>
      </c>
      <c r="AG83" s="166">
        <f t="shared" si="64"/>
        <v>6.5035200000000071E-2</v>
      </c>
      <c r="AH83" s="166">
        <f t="shared" si="64"/>
        <v>6.5035200000000071E-2</v>
      </c>
      <c r="AI83" s="166">
        <f t="shared" si="64"/>
        <v>6.5035200000000071E-2</v>
      </c>
      <c r="AJ83" s="166">
        <f t="shared" si="64"/>
        <v>6.5035200000000071E-2</v>
      </c>
      <c r="AK83" s="166">
        <f t="shared" si="64"/>
        <v>6.5035200000000071E-2</v>
      </c>
      <c r="AL83" s="166">
        <f t="shared" si="64"/>
        <v>6.5035200000000071E-2</v>
      </c>
      <c r="AM83" s="166">
        <f t="shared" si="64"/>
        <v>6.5035200000000071E-2</v>
      </c>
      <c r="AN83" s="166">
        <f t="shared" si="64"/>
        <v>6.5035200000000071E-2</v>
      </c>
      <c r="AO83" s="166">
        <f t="shared" si="64"/>
        <v>6.5035200000000071E-2</v>
      </c>
      <c r="AP83" s="166">
        <f t="shared" si="64"/>
        <v>6.5035200000000071E-2</v>
      </c>
      <c r="AQ83" s="166">
        <f t="shared" si="64"/>
        <v>6.5035200000000071E-2</v>
      </c>
      <c r="AR83" s="166">
        <f t="shared" si="64"/>
        <v>6.5035200000000071E-2</v>
      </c>
      <c r="AS83" s="166">
        <f t="shared" si="64"/>
        <v>6.5035200000000071E-2</v>
      </c>
      <c r="AT83" s="166">
        <f t="shared" si="64"/>
        <v>6.5035200000000071E-2</v>
      </c>
      <c r="AU83" s="166">
        <f t="shared" si="64"/>
        <v>6.5035200000000071E-2</v>
      </c>
      <c r="AV83" s="166">
        <f t="shared" si="64"/>
        <v>6.5035200000000071E-2</v>
      </c>
      <c r="AW83" s="166">
        <f t="shared" si="64"/>
        <v>6.5035200000000071E-2</v>
      </c>
      <c r="AX83" s="166">
        <f t="shared" si="64"/>
        <v>6.5035200000000071E-2</v>
      </c>
      <c r="AY83" s="166">
        <f t="shared" si="64"/>
        <v>6.5035200000000071E-2</v>
      </c>
      <c r="AZ83" s="166">
        <f t="shared" si="64"/>
        <v>6.5035200000000071E-2</v>
      </c>
      <c r="BA83" s="166">
        <f t="shared" si="64"/>
        <v>6.5035200000000071E-2</v>
      </c>
      <c r="BB83" s="166">
        <f t="shared" si="64"/>
        <v>6.5035200000000071E-2</v>
      </c>
      <c r="BC83" s="166">
        <f t="shared" si="64"/>
        <v>6.5035200000000071E-2</v>
      </c>
      <c r="BD83" s="166">
        <f t="shared" si="64"/>
        <v>6.5035200000000071E-2</v>
      </c>
      <c r="BE83" s="166">
        <f t="shared" si="64"/>
        <v>6.5035200000000071E-2</v>
      </c>
      <c r="BF83" s="166">
        <f t="shared" si="64"/>
        <v>6.5035200000000071E-2</v>
      </c>
      <c r="BG83" s="166">
        <f t="shared" si="64"/>
        <v>6.5035200000000071E-2</v>
      </c>
      <c r="BH83" s="166">
        <f t="shared" si="64"/>
        <v>6.5035200000000071E-2</v>
      </c>
      <c r="BI83" s="166">
        <f t="shared" si="64"/>
        <v>6.5035200000000071E-2</v>
      </c>
      <c r="BJ83" s="166">
        <f t="shared" si="64"/>
        <v>6.5035200000000071E-2</v>
      </c>
      <c r="BK83" s="166">
        <f t="shared" si="64"/>
        <v>6.5035200000000071E-2</v>
      </c>
      <c r="BL83" s="166">
        <f t="shared" si="64"/>
        <v>6.5035200000000071E-2</v>
      </c>
      <c r="BM83" s="166">
        <f t="shared" si="64"/>
        <v>6.5035200000000071E-2</v>
      </c>
      <c r="BN83" s="166">
        <f t="shared" si="64"/>
        <v>6.5035200000000071E-2</v>
      </c>
      <c r="BO83" s="166">
        <f t="shared" si="64"/>
        <v>6.5035200000000071E-2</v>
      </c>
      <c r="BP83" s="166">
        <f t="shared" si="64"/>
        <v>6.5035200000000071E-2</v>
      </c>
      <c r="BQ83" s="166">
        <f t="shared" si="64"/>
        <v>6.5035200000000071E-2</v>
      </c>
      <c r="BR83" s="166">
        <f t="shared" si="64"/>
        <v>6.5035200000000071E-2</v>
      </c>
      <c r="BS83" s="166">
        <f t="shared" si="64"/>
        <v>6.5035200000000071E-2</v>
      </c>
      <c r="BT83" s="166">
        <f t="shared" si="64"/>
        <v>6.5035200000000071E-2</v>
      </c>
      <c r="BU83" s="166">
        <f t="shared" si="64"/>
        <v>6.5035200000000071E-2</v>
      </c>
      <c r="BV83" s="166">
        <f t="shared" si="64"/>
        <v>6.5035199999999627E-2</v>
      </c>
      <c r="BW83" s="166">
        <f t="shared" si="64"/>
        <v>6.5035199999999627E-2</v>
      </c>
      <c r="BX83" s="166">
        <f t="shared" si="64"/>
        <v>6.5035199999999627E-2</v>
      </c>
      <c r="BY83" s="166">
        <f t="shared" si="64"/>
        <v>6.5035199999999627E-2</v>
      </c>
      <c r="BZ83" s="166">
        <f t="shared" si="64"/>
        <v>6.5035199999999627E-2</v>
      </c>
      <c r="CA83" s="166">
        <f t="shared" si="64"/>
        <v>6.5035199999999627E-2</v>
      </c>
      <c r="CB83" s="166">
        <f t="shared" si="64"/>
        <v>6.5035199999999627E-2</v>
      </c>
      <c r="CC83" s="166">
        <f t="shared" si="64"/>
        <v>6.5035199999999627E-2</v>
      </c>
      <c r="CD83" s="166">
        <f t="shared" si="64"/>
        <v>6.5035199999999627E-2</v>
      </c>
      <c r="CE83" s="166">
        <f t="shared" si="64"/>
        <v>6.5035199999999627E-2</v>
      </c>
      <c r="CF83" s="166">
        <f t="shared" si="64"/>
        <v>6.5035199999999627E-2</v>
      </c>
      <c r="CG83" s="166">
        <f t="shared" si="64"/>
        <v>6.5035199999999627E-2</v>
      </c>
      <c r="CH83" s="166">
        <f t="shared" si="64"/>
        <v>6.5035199999999627E-2</v>
      </c>
      <c r="CI83" s="166">
        <f t="shared" ref="CI83:CZ83" si="65">CI$50</f>
        <v>6.5035199999999627E-2</v>
      </c>
      <c r="CJ83" s="166">
        <f t="shared" si="65"/>
        <v>6.5035199999999627E-2</v>
      </c>
      <c r="CK83" s="166">
        <f t="shared" si="65"/>
        <v>6.5035199999999627E-2</v>
      </c>
      <c r="CL83" s="166">
        <f t="shared" si="65"/>
        <v>6.5035199999999627E-2</v>
      </c>
      <c r="CM83" s="166">
        <f t="shared" si="65"/>
        <v>6.5035199999999627E-2</v>
      </c>
      <c r="CN83" s="166">
        <f t="shared" si="65"/>
        <v>6.5035199999999627E-2</v>
      </c>
      <c r="CO83" s="166">
        <f t="shared" si="65"/>
        <v>6.5035199999999627E-2</v>
      </c>
      <c r="CP83" s="166">
        <f t="shared" si="65"/>
        <v>6.5035199999999627E-2</v>
      </c>
      <c r="CQ83" s="166">
        <f t="shared" si="65"/>
        <v>6.5035199999999627E-2</v>
      </c>
      <c r="CR83" s="166">
        <f t="shared" si="65"/>
        <v>6.5035199999999627E-2</v>
      </c>
      <c r="CS83" s="166">
        <f t="shared" si="65"/>
        <v>6.5035199999999627E-2</v>
      </c>
      <c r="CT83" s="166">
        <f t="shared" si="65"/>
        <v>6.5035199999999627E-2</v>
      </c>
      <c r="CU83" s="166">
        <f t="shared" si="65"/>
        <v>6.5035199999999627E-2</v>
      </c>
      <c r="CV83" s="166">
        <f t="shared" si="65"/>
        <v>6.5035199999999627E-2</v>
      </c>
      <c r="CW83" s="166">
        <f t="shared" si="65"/>
        <v>6.5035199999999627E-2</v>
      </c>
      <c r="CX83" s="166">
        <f t="shared" si="65"/>
        <v>6.5035199999999627E-2</v>
      </c>
      <c r="CY83" s="166">
        <f t="shared" si="65"/>
        <v>6.5035199999999627E-2</v>
      </c>
      <c r="CZ83" s="175">
        <f t="shared" si="65"/>
        <v>6.5035199999999627E-2</v>
      </c>
      <c r="DA83" s="171"/>
      <c r="DB83" s="130"/>
      <c r="DC83" s="1178" t="s">
        <v>239</v>
      </c>
      <c r="DD83" s="1178" t="s">
        <v>240</v>
      </c>
      <c r="DE83" s="172"/>
    </row>
    <row r="84" spans="1:111" ht="14" hidden="1" customHeight="1" thickBot="1" x14ac:dyDescent="0.35">
      <c r="A84" s="170"/>
      <c r="B84" s="1018"/>
      <c r="C84" s="1050"/>
      <c r="D84" s="139" t="s">
        <v>235</v>
      </c>
      <c r="E84" s="159"/>
      <c r="F84" s="121"/>
      <c r="G84" s="121"/>
      <c r="H84" s="121"/>
      <c r="I84" s="121"/>
      <c r="J84" s="121"/>
      <c r="K84" s="121"/>
      <c r="L84" s="121">
        <f>$E$66</f>
        <v>1.4558333333333333</v>
      </c>
      <c r="M84" s="121">
        <f t="shared" ref="M84:BX84" si="66">$E$66</f>
        <v>1.4558333333333333</v>
      </c>
      <c r="N84" s="121">
        <f t="shared" si="66"/>
        <v>1.4558333333333333</v>
      </c>
      <c r="O84" s="121"/>
      <c r="P84" s="121">
        <f t="shared" si="66"/>
        <v>1.4558333333333333</v>
      </c>
      <c r="Q84" s="121">
        <f t="shared" si="66"/>
        <v>1.4558333333333333</v>
      </c>
      <c r="R84" s="121"/>
      <c r="S84" s="121">
        <f t="shared" si="66"/>
        <v>1.4558333333333333</v>
      </c>
      <c r="T84" s="121">
        <f t="shared" si="66"/>
        <v>1.4558333333333333</v>
      </c>
      <c r="U84" s="121">
        <f t="shared" si="66"/>
        <v>1.4558333333333333</v>
      </c>
      <c r="V84" s="121"/>
      <c r="W84" s="121">
        <f t="shared" si="66"/>
        <v>1.4558333333333333</v>
      </c>
      <c r="X84" s="121">
        <f t="shared" si="66"/>
        <v>1.4558333333333333</v>
      </c>
      <c r="Y84" s="121">
        <f t="shared" si="66"/>
        <v>1.4558333333333333</v>
      </c>
      <c r="Z84" s="121">
        <f t="shared" si="66"/>
        <v>1.4558333333333333</v>
      </c>
      <c r="AA84" s="121">
        <f t="shared" si="66"/>
        <v>1.4558333333333333</v>
      </c>
      <c r="AB84" s="121">
        <f t="shared" si="66"/>
        <v>1.4558333333333333</v>
      </c>
      <c r="AC84" s="121">
        <f t="shared" si="66"/>
        <v>1.4558333333333333</v>
      </c>
      <c r="AD84" s="121">
        <f t="shared" si="66"/>
        <v>1.4558333333333333</v>
      </c>
      <c r="AE84" s="121">
        <f t="shared" si="66"/>
        <v>1.4558333333333333</v>
      </c>
      <c r="AF84" s="121">
        <f t="shared" si="66"/>
        <v>1.4558333333333333</v>
      </c>
      <c r="AG84" s="121">
        <f t="shared" si="66"/>
        <v>1.4558333333333333</v>
      </c>
      <c r="AH84" s="121">
        <f t="shared" si="66"/>
        <v>1.4558333333333333</v>
      </c>
      <c r="AI84" s="121">
        <f t="shared" si="66"/>
        <v>1.4558333333333333</v>
      </c>
      <c r="AJ84" s="121">
        <f t="shared" si="66"/>
        <v>1.4558333333333333</v>
      </c>
      <c r="AK84" s="121">
        <f t="shared" si="66"/>
        <v>1.4558333333333333</v>
      </c>
      <c r="AL84" s="121">
        <f t="shared" si="66"/>
        <v>1.4558333333333333</v>
      </c>
      <c r="AM84" s="121">
        <f t="shared" si="66"/>
        <v>1.4558333333333333</v>
      </c>
      <c r="AN84" s="121">
        <f t="shared" si="66"/>
        <v>1.4558333333333333</v>
      </c>
      <c r="AO84" s="121">
        <f t="shared" si="66"/>
        <v>1.4558333333333333</v>
      </c>
      <c r="AP84" s="121">
        <f t="shared" si="66"/>
        <v>1.4558333333333333</v>
      </c>
      <c r="AQ84" s="121">
        <f t="shared" si="66"/>
        <v>1.4558333333333333</v>
      </c>
      <c r="AR84" s="121">
        <f t="shared" si="66"/>
        <v>1.4558333333333333</v>
      </c>
      <c r="AS84" s="121">
        <f t="shared" si="66"/>
        <v>1.4558333333333333</v>
      </c>
      <c r="AT84" s="121">
        <f t="shared" si="66"/>
        <v>1.4558333333333333</v>
      </c>
      <c r="AU84" s="121">
        <f t="shared" si="66"/>
        <v>1.4558333333333333</v>
      </c>
      <c r="AV84" s="121">
        <f t="shared" si="66"/>
        <v>1.4558333333333333</v>
      </c>
      <c r="AW84" s="121">
        <f t="shared" si="66"/>
        <v>1.4558333333333333</v>
      </c>
      <c r="AX84" s="121">
        <f t="shared" si="66"/>
        <v>1.4558333333333333</v>
      </c>
      <c r="AY84" s="121">
        <f t="shared" si="66"/>
        <v>1.4558333333333333</v>
      </c>
      <c r="AZ84" s="121">
        <f t="shared" si="66"/>
        <v>1.4558333333333333</v>
      </c>
      <c r="BA84" s="121">
        <f t="shared" si="66"/>
        <v>1.4558333333333333</v>
      </c>
      <c r="BB84" s="121">
        <f t="shared" si="66"/>
        <v>1.4558333333333333</v>
      </c>
      <c r="BC84" s="121">
        <f t="shared" si="66"/>
        <v>1.4558333333333333</v>
      </c>
      <c r="BD84" s="121">
        <f t="shared" si="66"/>
        <v>1.4558333333333333</v>
      </c>
      <c r="BE84" s="121">
        <f t="shared" si="66"/>
        <v>1.4558333333333333</v>
      </c>
      <c r="BF84" s="121">
        <f t="shared" si="66"/>
        <v>1.4558333333333333</v>
      </c>
      <c r="BG84" s="121">
        <f t="shared" si="66"/>
        <v>1.4558333333333333</v>
      </c>
      <c r="BH84" s="121">
        <f t="shared" si="66"/>
        <v>1.4558333333333333</v>
      </c>
      <c r="BI84" s="121">
        <f t="shared" si="66"/>
        <v>1.4558333333333333</v>
      </c>
      <c r="BJ84" s="121">
        <f t="shared" si="66"/>
        <v>1.4558333333333333</v>
      </c>
      <c r="BK84" s="121">
        <f t="shared" si="66"/>
        <v>1.4558333333333333</v>
      </c>
      <c r="BL84" s="121">
        <f t="shared" si="66"/>
        <v>1.4558333333333333</v>
      </c>
      <c r="BM84" s="121">
        <f t="shared" si="66"/>
        <v>1.4558333333333333</v>
      </c>
      <c r="BN84" s="121">
        <f t="shared" si="66"/>
        <v>1.4558333333333333</v>
      </c>
      <c r="BO84" s="121">
        <f t="shared" si="66"/>
        <v>1.4558333333333333</v>
      </c>
      <c r="BP84" s="121">
        <f t="shared" si="66"/>
        <v>1.4558333333333333</v>
      </c>
      <c r="BQ84" s="121">
        <f t="shared" si="66"/>
        <v>1.4558333333333333</v>
      </c>
      <c r="BR84" s="121">
        <f t="shared" si="66"/>
        <v>1.4558333333333333</v>
      </c>
      <c r="BS84" s="121">
        <f t="shared" si="66"/>
        <v>1.4558333333333333</v>
      </c>
      <c r="BT84" s="121">
        <f t="shared" si="66"/>
        <v>1.4558333333333333</v>
      </c>
      <c r="BU84" s="121">
        <f t="shared" si="66"/>
        <v>1.4558333333333333</v>
      </c>
      <c r="BV84" s="121">
        <f t="shared" si="66"/>
        <v>1.4558333333333333</v>
      </c>
      <c r="BW84" s="121">
        <f t="shared" si="66"/>
        <v>1.4558333333333333</v>
      </c>
      <c r="BX84" s="121">
        <f t="shared" si="66"/>
        <v>1.4558333333333333</v>
      </c>
      <c r="BY84" s="121">
        <f t="shared" ref="BY84:CZ84" si="67">$E$66</f>
        <v>1.4558333333333333</v>
      </c>
      <c r="BZ84" s="121">
        <f t="shared" si="67"/>
        <v>1.4558333333333333</v>
      </c>
      <c r="CA84" s="121">
        <f t="shared" si="67"/>
        <v>1.4558333333333333</v>
      </c>
      <c r="CB84" s="121">
        <f t="shared" si="67"/>
        <v>1.4558333333333333</v>
      </c>
      <c r="CC84" s="121">
        <f t="shared" si="67"/>
        <v>1.4558333333333333</v>
      </c>
      <c r="CD84" s="121">
        <f t="shared" si="67"/>
        <v>1.4558333333333333</v>
      </c>
      <c r="CE84" s="121">
        <f t="shared" si="67"/>
        <v>1.4558333333333333</v>
      </c>
      <c r="CF84" s="121">
        <f t="shared" si="67"/>
        <v>1.4558333333333333</v>
      </c>
      <c r="CG84" s="121">
        <f t="shared" si="67"/>
        <v>1.4558333333333333</v>
      </c>
      <c r="CH84" s="121">
        <f t="shared" si="67"/>
        <v>1.4558333333333333</v>
      </c>
      <c r="CI84" s="121">
        <f t="shared" si="67"/>
        <v>1.4558333333333333</v>
      </c>
      <c r="CJ84" s="121">
        <f t="shared" si="67"/>
        <v>1.4558333333333333</v>
      </c>
      <c r="CK84" s="121">
        <f t="shared" si="67"/>
        <v>1.4558333333333333</v>
      </c>
      <c r="CL84" s="121">
        <f t="shared" si="67"/>
        <v>1.4558333333333333</v>
      </c>
      <c r="CM84" s="121">
        <f t="shared" si="67"/>
        <v>1.4558333333333333</v>
      </c>
      <c r="CN84" s="121">
        <f t="shared" si="67"/>
        <v>1.4558333333333333</v>
      </c>
      <c r="CO84" s="121">
        <f t="shared" si="67"/>
        <v>1.4558333333333333</v>
      </c>
      <c r="CP84" s="121">
        <f t="shared" si="67"/>
        <v>1.4558333333333333</v>
      </c>
      <c r="CQ84" s="121">
        <f t="shared" si="67"/>
        <v>1.4558333333333333</v>
      </c>
      <c r="CR84" s="121">
        <f t="shared" si="67"/>
        <v>1.4558333333333333</v>
      </c>
      <c r="CS84" s="121">
        <f t="shared" si="67"/>
        <v>1.4558333333333333</v>
      </c>
      <c r="CT84" s="121">
        <f t="shared" si="67"/>
        <v>1.4558333333333333</v>
      </c>
      <c r="CU84" s="121">
        <f t="shared" si="67"/>
        <v>1.4558333333333333</v>
      </c>
      <c r="CV84" s="121">
        <f t="shared" si="67"/>
        <v>1.4558333333333333</v>
      </c>
      <c r="CW84" s="121">
        <f t="shared" si="67"/>
        <v>1.4558333333333333</v>
      </c>
      <c r="CX84" s="121">
        <f t="shared" si="67"/>
        <v>1.4558333333333333</v>
      </c>
      <c r="CY84" s="121">
        <f t="shared" si="67"/>
        <v>1.4558333333333333</v>
      </c>
      <c r="CZ84" s="160">
        <f t="shared" si="67"/>
        <v>1.4558333333333333</v>
      </c>
      <c r="DA84" s="171"/>
      <c r="DB84" s="130"/>
      <c r="DC84" s="1182"/>
      <c r="DD84" s="1179"/>
      <c r="DE84" s="172"/>
    </row>
    <row r="85" spans="1:111" ht="14.4" hidden="1" customHeight="1" thickBot="1" x14ac:dyDescent="0.35">
      <c r="A85" s="170"/>
      <c r="B85" s="1018"/>
      <c r="C85" s="1050"/>
      <c r="D85" s="139" t="s">
        <v>242</v>
      </c>
      <c r="E85" s="159"/>
      <c r="F85" s="121"/>
      <c r="G85" s="121"/>
      <c r="H85" s="121"/>
      <c r="I85" s="121"/>
      <c r="J85" s="121"/>
      <c r="K85" s="121"/>
      <c r="L85" s="176">
        <f>L83+L84</f>
        <v>1.5775938666666667</v>
      </c>
      <c r="M85" s="152">
        <f>M83+M84</f>
        <v>1.5381485333333333</v>
      </c>
      <c r="N85" s="152">
        <f>N83+N84</f>
        <v>1.5381485333333333</v>
      </c>
      <c r="O85" s="121"/>
      <c r="P85" s="152">
        <f>P83+P84</f>
        <v>1.5381485251018132</v>
      </c>
      <c r="Q85" s="152">
        <f>Q83+Q84</f>
        <v>1.5381485333333333</v>
      </c>
      <c r="R85" s="121"/>
      <c r="S85" s="152">
        <f>S83+S84</f>
        <v>1.5381485251018132</v>
      </c>
      <c r="T85" s="152">
        <f>T83+T84</f>
        <v>1.5381485333333333</v>
      </c>
      <c r="U85" s="152">
        <f>U83+U84</f>
        <v>1.5381485333333333</v>
      </c>
      <c r="V85" s="121"/>
      <c r="W85" s="152">
        <f t="shared" ref="W85:CH85" si="68">W83+W84</f>
        <v>1.5381485251018132</v>
      </c>
      <c r="X85" s="152">
        <f t="shared" si="68"/>
        <v>1.5381485333333333</v>
      </c>
      <c r="Y85" s="152">
        <f t="shared" si="68"/>
        <v>1.5208685333333332</v>
      </c>
      <c r="Z85" s="152">
        <f t="shared" si="68"/>
        <v>1.5208685333333332</v>
      </c>
      <c r="AA85" s="152">
        <f t="shared" si="68"/>
        <v>1.5208685333333332</v>
      </c>
      <c r="AB85" s="152">
        <f t="shared" si="68"/>
        <v>1.5208685333333334</v>
      </c>
      <c r="AC85" s="152">
        <f t="shared" si="68"/>
        <v>1.5208685333333334</v>
      </c>
      <c r="AD85" s="152">
        <f t="shared" si="68"/>
        <v>1.5208685333333334</v>
      </c>
      <c r="AE85" s="152">
        <f t="shared" si="68"/>
        <v>1.5208685333333334</v>
      </c>
      <c r="AF85" s="152">
        <f t="shared" si="68"/>
        <v>1.5208685333333334</v>
      </c>
      <c r="AG85" s="152">
        <f t="shared" si="68"/>
        <v>1.5208685333333334</v>
      </c>
      <c r="AH85" s="152">
        <f t="shared" si="68"/>
        <v>1.5208685333333334</v>
      </c>
      <c r="AI85" s="152">
        <f t="shared" si="68"/>
        <v>1.5208685333333334</v>
      </c>
      <c r="AJ85" s="152">
        <f t="shared" si="68"/>
        <v>1.5208685333333334</v>
      </c>
      <c r="AK85" s="152">
        <f t="shared" si="68"/>
        <v>1.5208685333333334</v>
      </c>
      <c r="AL85" s="152">
        <f t="shared" si="68"/>
        <v>1.5208685333333334</v>
      </c>
      <c r="AM85" s="152">
        <f t="shared" si="68"/>
        <v>1.5208685333333334</v>
      </c>
      <c r="AN85" s="152">
        <f t="shared" si="68"/>
        <v>1.5208685333333334</v>
      </c>
      <c r="AO85" s="152">
        <f t="shared" si="68"/>
        <v>1.5208685333333334</v>
      </c>
      <c r="AP85" s="152">
        <f t="shared" si="68"/>
        <v>1.5208685333333334</v>
      </c>
      <c r="AQ85" s="152">
        <f t="shared" si="68"/>
        <v>1.5208685333333334</v>
      </c>
      <c r="AR85" s="152">
        <f t="shared" si="68"/>
        <v>1.5208685333333334</v>
      </c>
      <c r="AS85" s="152">
        <f t="shared" si="68"/>
        <v>1.5208685333333334</v>
      </c>
      <c r="AT85" s="152">
        <f t="shared" si="68"/>
        <v>1.5208685333333334</v>
      </c>
      <c r="AU85" s="152">
        <f t="shared" si="68"/>
        <v>1.5208685333333334</v>
      </c>
      <c r="AV85" s="152">
        <f t="shared" si="68"/>
        <v>1.5208685333333334</v>
      </c>
      <c r="AW85" s="152">
        <f t="shared" si="68"/>
        <v>1.5208685333333334</v>
      </c>
      <c r="AX85" s="152">
        <f t="shared" si="68"/>
        <v>1.5208685333333334</v>
      </c>
      <c r="AY85" s="152">
        <f t="shared" si="68"/>
        <v>1.5208685333333334</v>
      </c>
      <c r="AZ85" s="152">
        <f t="shared" si="68"/>
        <v>1.5208685333333334</v>
      </c>
      <c r="BA85" s="152">
        <f t="shared" si="68"/>
        <v>1.5208685333333334</v>
      </c>
      <c r="BB85" s="152">
        <f t="shared" si="68"/>
        <v>1.5208685333333334</v>
      </c>
      <c r="BC85" s="152">
        <f t="shared" si="68"/>
        <v>1.5208685333333334</v>
      </c>
      <c r="BD85" s="152">
        <f t="shared" si="68"/>
        <v>1.5208685333333334</v>
      </c>
      <c r="BE85" s="152">
        <f t="shared" si="68"/>
        <v>1.5208685333333334</v>
      </c>
      <c r="BF85" s="152">
        <f t="shared" si="68"/>
        <v>1.5208685333333334</v>
      </c>
      <c r="BG85" s="152">
        <f t="shared" si="68"/>
        <v>1.5208685333333334</v>
      </c>
      <c r="BH85" s="152">
        <f t="shared" si="68"/>
        <v>1.5208685333333334</v>
      </c>
      <c r="BI85" s="152">
        <f t="shared" si="68"/>
        <v>1.5208685333333334</v>
      </c>
      <c r="BJ85" s="152">
        <f t="shared" si="68"/>
        <v>1.5208685333333334</v>
      </c>
      <c r="BK85" s="152">
        <f t="shared" si="68"/>
        <v>1.5208685333333334</v>
      </c>
      <c r="BL85" s="152">
        <f t="shared" si="68"/>
        <v>1.5208685333333334</v>
      </c>
      <c r="BM85" s="152">
        <f t="shared" si="68"/>
        <v>1.5208685333333334</v>
      </c>
      <c r="BN85" s="152">
        <f t="shared" si="68"/>
        <v>1.5208685333333334</v>
      </c>
      <c r="BO85" s="152">
        <f t="shared" si="68"/>
        <v>1.5208685333333334</v>
      </c>
      <c r="BP85" s="152">
        <f t="shared" si="68"/>
        <v>1.5208685333333334</v>
      </c>
      <c r="BQ85" s="152">
        <f t="shared" si="68"/>
        <v>1.5208685333333334</v>
      </c>
      <c r="BR85" s="152">
        <f t="shared" si="68"/>
        <v>1.5208685333333334</v>
      </c>
      <c r="BS85" s="152">
        <f t="shared" si="68"/>
        <v>1.5208685333333334</v>
      </c>
      <c r="BT85" s="152">
        <f t="shared" si="68"/>
        <v>1.5208685333333334</v>
      </c>
      <c r="BU85" s="152">
        <f t="shared" si="68"/>
        <v>1.5208685333333334</v>
      </c>
      <c r="BV85" s="152">
        <f t="shared" si="68"/>
        <v>1.5208685333333329</v>
      </c>
      <c r="BW85" s="152">
        <f t="shared" si="68"/>
        <v>1.5208685333333329</v>
      </c>
      <c r="BX85" s="152">
        <f t="shared" si="68"/>
        <v>1.5208685333333329</v>
      </c>
      <c r="BY85" s="152">
        <f t="shared" si="68"/>
        <v>1.5208685333333329</v>
      </c>
      <c r="BZ85" s="152">
        <f t="shared" si="68"/>
        <v>1.5208685333333329</v>
      </c>
      <c r="CA85" s="152">
        <f t="shared" si="68"/>
        <v>1.5208685333333329</v>
      </c>
      <c r="CB85" s="152">
        <f t="shared" si="68"/>
        <v>1.5208685333333329</v>
      </c>
      <c r="CC85" s="152">
        <f t="shared" si="68"/>
        <v>1.5208685333333329</v>
      </c>
      <c r="CD85" s="152">
        <f t="shared" si="68"/>
        <v>1.5208685333333329</v>
      </c>
      <c r="CE85" s="152">
        <f t="shared" si="68"/>
        <v>1.5208685333333329</v>
      </c>
      <c r="CF85" s="152">
        <f t="shared" si="68"/>
        <v>1.5208685333333329</v>
      </c>
      <c r="CG85" s="152">
        <f t="shared" si="68"/>
        <v>1.5208685333333329</v>
      </c>
      <c r="CH85" s="152">
        <f t="shared" si="68"/>
        <v>1.5208685333333329</v>
      </c>
      <c r="CI85" s="152">
        <f t="shared" ref="CI85:CZ85" si="69">CI83+CI84</f>
        <v>1.5208685333333329</v>
      </c>
      <c r="CJ85" s="152">
        <f t="shared" si="69"/>
        <v>1.5208685333333329</v>
      </c>
      <c r="CK85" s="152">
        <f t="shared" si="69"/>
        <v>1.5208685333333329</v>
      </c>
      <c r="CL85" s="152">
        <f t="shared" si="69"/>
        <v>1.5208685333333329</v>
      </c>
      <c r="CM85" s="152">
        <f t="shared" si="69"/>
        <v>1.5208685333333329</v>
      </c>
      <c r="CN85" s="152">
        <f t="shared" si="69"/>
        <v>1.5208685333333329</v>
      </c>
      <c r="CO85" s="152">
        <f t="shared" si="69"/>
        <v>1.5208685333333329</v>
      </c>
      <c r="CP85" s="152">
        <f t="shared" si="69"/>
        <v>1.5208685333333329</v>
      </c>
      <c r="CQ85" s="152">
        <f t="shared" si="69"/>
        <v>1.5208685333333329</v>
      </c>
      <c r="CR85" s="152">
        <f t="shared" si="69"/>
        <v>1.5208685333333329</v>
      </c>
      <c r="CS85" s="152">
        <f t="shared" si="69"/>
        <v>1.5208685333333329</v>
      </c>
      <c r="CT85" s="152">
        <f t="shared" si="69"/>
        <v>1.5208685333333329</v>
      </c>
      <c r="CU85" s="152">
        <f t="shared" si="69"/>
        <v>1.5208685333333329</v>
      </c>
      <c r="CV85" s="152">
        <f t="shared" si="69"/>
        <v>1.5208685333333329</v>
      </c>
      <c r="CW85" s="152">
        <f t="shared" si="69"/>
        <v>1.5208685333333329</v>
      </c>
      <c r="CX85" s="152">
        <f t="shared" si="69"/>
        <v>1.5208685333333329</v>
      </c>
      <c r="CY85" s="152">
        <f t="shared" si="69"/>
        <v>1.5208685333333329</v>
      </c>
      <c r="CZ85" s="179">
        <f t="shared" si="69"/>
        <v>1.5208685333333329</v>
      </c>
      <c r="DA85" s="171"/>
      <c r="DB85" s="130" t="s">
        <v>243</v>
      </c>
      <c r="DC85" s="177">
        <f>CZ49</f>
        <v>6.0654133333333249</v>
      </c>
      <c r="DD85" s="177">
        <f>DC85*14/0.9</f>
        <v>94.350874074073943</v>
      </c>
      <c r="DE85" s="1104">
        <f>DD85+DD86</f>
        <v>2132.5175403565991</v>
      </c>
    </row>
    <row r="86" spans="1:111" ht="14.4" hidden="1" customHeight="1" thickBot="1" x14ac:dyDescent="0.35">
      <c r="A86" s="170"/>
      <c r="B86" s="1019"/>
      <c r="C86" s="1051"/>
      <c r="D86" s="143"/>
      <c r="E86" s="155"/>
      <c r="F86" s="67"/>
      <c r="G86" s="67"/>
      <c r="H86" s="67"/>
      <c r="I86" s="67"/>
      <c r="J86" s="67"/>
      <c r="K86" s="67"/>
      <c r="L86" s="145">
        <f>L85</f>
        <v>1.5775938666666667</v>
      </c>
      <c r="M86" s="145">
        <f t="shared" ref="M86:BX86" si="70">M85+L86</f>
        <v>3.1157424000000002</v>
      </c>
      <c r="N86" s="145">
        <f t="shared" si="70"/>
        <v>4.6538909333333338</v>
      </c>
      <c r="O86" s="145">
        <f t="shared" si="70"/>
        <v>4.6538909333333338</v>
      </c>
      <c r="P86" s="145">
        <f t="shared" si="70"/>
        <v>6.192039458435147</v>
      </c>
      <c r="Q86" s="145">
        <f t="shared" si="70"/>
        <v>7.7301879917684806</v>
      </c>
      <c r="R86" s="145">
        <f t="shared" si="70"/>
        <v>7.7301879917684806</v>
      </c>
      <c r="S86" s="145">
        <f t="shared" si="70"/>
        <v>9.2683365168702938</v>
      </c>
      <c r="T86" s="145">
        <f t="shared" si="70"/>
        <v>10.806485050203626</v>
      </c>
      <c r="U86" s="145">
        <f t="shared" si="70"/>
        <v>12.344633583536959</v>
      </c>
      <c r="V86" s="145">
        <f t="shared" si="70"/>
        <v>12.344633583536959</v>
      </c>
      <c r="W86" s="145">
        <f t="shared" si="70"/>
        <v>13.882782108638771</v>
      </c>
      <c r="X86" s="145">
        <f t="shared" si="70"/>
        <v>15.420930641972104</v>
      </c>
      <c r="Y86" s="145">
        <f t="shared" si="70"/>
        <v>16.941799175305437</v>
      </c>
      <c r="Z86" s="145">
        <f t="shared" si="70"/>
        <v>18.462667708638769</v>
      </c>
      <c r="AA86" s="145">
        <f t="shared" si="70"/>
        <v>19.983536241972104</v>
      </c>
      <c r="AB86" s="145">
        <f t="shared" si="70"/>
        <v>21.504404775305439</v>
      </c>
      <c r="AC86" s="145">
        <f t="shared" si="70"/>
        <v>23.025273308638774</v>
      </c>
      <c r="AD86" s="145">
        <f t="shared" si="70"/>
        <v>24.546141841972108</v>
      </c>
      <c r="AE86" s="145">
        <f t="shared" si="70"/>
        <v>26.067010375305443</v>
      </c>
      <c r="AF86" s="145">
        <f t="shared" si="70"/>
        <v>27.587878908638778</v>
      </c>
      <c r="AG86" s="145">
        <f t="shared" si="70"/>
        <v>29.108747441972113</v>
      </c>
      <c r="AH86" s="145">
        <f t="shared" si="70"/>
        <v>30.629615975305448</v>
      </c>
      <c r="AI86" s="145">
        <f t="shared" si="70"/>
        <v>32.150484508638783</v>
      </c>
      <c r="AJ86" s="145">
        <f t="shared" si="70"/>
        <v>33.671353041972118</v>
      </c>
      <c r="AK86" s="145">
        <f t="shared" si="70"/>
        <v>35.192221575305453</v>
      </c>
      <c r="AL86" s="145">
        <f t="shared" si="70"/>
        <v>36.713090108638788</v>
      </c>
      <c r="AM86" s="145">
        <f t="shared" si="70"/>
        <v>38.233958641972123</v>
      </c>
      <c r="AN86" s="145">
        <f t="shared" si="70"/>
        <v>39.754827175305458</v>
      </c>
      <c r="AO86" s="145">
        <f t="shared" si="70"/>
        <v>41.275695708638793</v>
      </c>
      <c r="AP86" s="145">
        <f t="shared" si="70"/>
        <v>42.796564241972128</v>
      </c>
      <c r="AQ86" s="145">
        <f t="shared" si="70"/>
        <v>44.317432775305463</v>
      </c>
      <c r="AR86" s="145">
        <f t="shared" si="70"/>
        <v>45.838301308638798</v>
      </c>
      <c r="AS86" s="145">
        <f t="shared" si="70"/>
        <v>47.359169841972133</v>
      </c>
      <c r="AT86" s="145">
        <f t="shared" si="70"/>
        <v>48.880038375305467</v>
      </c>
      <c r="AU86" s="145">
        <f t="shared" si="70"/>
        <v>50.400906908638802</v>
      </c>
      <c r="AV86" s="145">
        <f t="shared" si="70"/>
        <v>51.921775441972137</v>
      </c>
      <c r="AW86" s="145">
        <f t="shared" si="70"/>
        <v>53.442643975305472</v>
      </c>
      <c r="AX86" s="145">
        <f t="shared" si="70"/>
        <v>54.963512508638807</v>
      </c>
      <c r="AY86" s="145">
        <f t="shared" si="70"/>
        <v>56.484381041972142</v>
      </c>
      <c r="AZ86" s="145">
        <f t="shared" si="70"/>
        <v>58.005249575305477</v>
      </c>
      <c r="BA86" s="145">
        <f t="shared" si="70"/>
        <v>59.526118108638812</v>
      </c>
      <c r="BB86" s="145">
        <f t="shared" si="70"/>
        <v>61.046986641972147</v>
      </c>
      <c r="BC86" s="145">
        <f t="shared" si="70"/>
        <v>62.567855175305482</v>
      </c>
      <c r="BD86" s="145">
        <f t="shared" si="70"/>
        <v>64.08872370863881</v>
      </c>
      <c r="BE86" s="145">
        <f t="shared" si="70"/>
        <v>65.609592241972138</v>
      </c>
      <c r="BF86" s="145">
        <f t="shared" si="70"/>
        <v>67.130460775305465</v>
      </c>
      <c r="BG86" s="145">
        <f t="shared" si="70"/>
        <v>68.651329308638793</v>
      </c>
      <c r="BH86" s="145">
        <f t="shared" si="70"/>
        <v>70.172197841972121</v>
      </c>
      <c r="BI86" s="145">
        <f t="shared" si="70"/>
        <v>71.693066375305449</v>
      </c>
      <c r="BJ86" s="145">
        <f t="shared" si="70"/>
        <v>73.213934908638777</v>
      </c>
      <c r="BK86" s="145">
        <f t="shared" si="70"/>
        <v>74.734803441972105</v>
      </c>
      <c r="BL86" s="145">
        <f t="shared" si="70"/>
        <v>76.255671975305432</v>
      </c>
      <c r="BM86" s="145">
        <f t="shared" si="70"/>
        <v>77.77654050863876</v>
      </c>
      <c r="BN86" s="145">
        <f t="shared" si="70"/>
        <v>79.297409041972088</v>
      </c>
      <c r="BO86" s="145">
        <f t="shared" si="70"/>
        <v>80.818277575305416</v>
      </c>
      <c r="BP86" s="145">
        <f t="shared" si="70"/>
        <v>82.339146108638744</v>
      </c>
      <c r="BQ86" s="145">
        <f t="shared" si="70"/>
        <v>83.860014641972072</v>
      </c>
      <c r="BR86" s="145">
        <f t="shared" si="70"/>
        <v>85.380883175305399</v>
      </c>
      <c r="BS86" s="145">
        <f t="shared" si="70"/>
        <v>86.901751708638727</v>
      </c>
      <c r="BT86" s="145">
        <f t="shared" si="70"/>
        <v>88.422620241972055</v>
      </c>
      <c r="BU86" s="145">
        <f t="shared" si="70"/>
        <v>89.943488775305383</v>
      </c>
      <c r="BV86" s="145">
        <f t="shared" si="70"/>
        <v>91.464357308638711</v>
      </c>
      <c r="BW86" s="145">
        <f t="shared" si="70"/>
        <v>92.985225841972039</v>
      </c>
      <c r="BX86" s="145">
        <f t="shared" si="70"/>
        <v>94.506094375305366</v>
      </c>
      <c r="BY86" s="145">
        <f t="shared" ref="BY86:CZ86" si="71">BY85+BX86</f>
        <v>96.026962908638694</v>
      </c>
      <c r="BZ86" s="145">
        <f t="shared" si="71"/>
        <v>97.547831441972022</v>
      </c>
      <c r="CA86" s="145">
        <f t="shared" si="71"/>
        <v>99.06869997530535</v>
      </c>
      <c r="CB86" s="145">
        <f t="shared" si="71"/>
        <v>100.58956850863868</v>
      </c>
      <c r="CC86" s="145">
        <f t="shared" si="71"/>
        <v>102.11043704197201</v>
      </c>
      <c r="CD86" s="145">
        <f t="shared" si="71"/>
        <v>103.63130557530533</v>
      </c>
      <c r="CE86" s="145">
        <f t="shared" si="71"/>
        <v>105.15217410863866</v>
      </c>
      <c r="CF86" s="145">
        <f t="shared" si="71"/>
        <v>106.67304264197199</v>
      </c>
      <c r="CG86" s="145">
        <f t="shared" si="71"/>
        <v>108.19391117530532</v>
      </c>
      <c r="CH86" s="145">
        <f t="shared" si="71"/>
        <v>109.71477970863864</v>
      </c>
      <c r="CI86" s="145">
        <f t="shared" si="71"/>
        <v>111.23564824197197</v>
      </c>
      <c r="CJ86" s="145">
        <f t="shared" si="71"/>
        <v>112.7565167753053</v>
      </c>
      <c r="CK86" s="145">
        <f t="shared" si="71"/>
        <v>114.27738530863863</v>
      </c>
      <c r="CL86" s="145">
        <f t="shared" si="71"/>
        <v>115.79825384197196</v>
      </c>
      <c r="CM86" s="145">
        <f t="shared" si="71"/>
        <v>117.31912237530528</v>
      </c>
      <c r="CN86" s="145">
        <f t="shared" si="71"/>
        <v>118.83999090863861</v>
      </c>
      <c r="CO86" s="145">
        <f t="shared" si="71"/>
        <v>120.36085944197194</v>
      </c>
      <c r="CP86" s="145">
        <f t="shared" si="71"/>
        <v>121.88172797530527</v>
      </c>
      <c r="CQ86" s="145">
        <f t="shared" si="71"/>
        <v>123.4025965086386</v>
      </c>
      <c r="CR86" s="145">
        <f t="shared" si="71"/>
        <v>124.92346504197192</v>
      </c>
      <c r="CS86" s="145">
        <f t="shared" si="71"/>
        <v>126.44433357530525</v>
      </c>
      <c r="CT86" s="145">
        <f t="shared" si="71"/>
        <v>127.96520210863858</v>
      </c>
      <c r="CU86" s="145">
        <f t="shared" si="71"/>
        <v>129.48607064197191</v>
      </c>
      <c r="CV86" s="145">
        <f t="shared" si="71"/>
        <v>131.00693917530523</v>
      </c>
      <c r="CW86" s="145">
        <f t="shared" si="71"/>
        <v>132.52780770863856</v>
      </c>
      <c r="CX86" s="145">
        <f t="shared" si="71"/>
        <v>134.04867624197189</v>
      </c>
      <c r="CY86" s="145">
        <f t="shared" si="71"/>
        <v>135.56954477530522</v>
      </c>
      <c r="CZ86" s="164">
        <f t="shared" si="71"/>
        <v>137.09041330863855</v>
      </c>
      <c r="DA86" s="171">
        <f>CZ86/24/30</f>
        <v>0.19040335181755355</v>
      </c>
      <c r="DB86" s="130" t="s">
        <v>244</v>
      </c>
      <c r="DC86" s="177">
        <f>SUM(L85:CZ85)-DC85</f>
        <v>131.02499997530521</v>
      </c>
      <c r="DD86" s="177">
        <f>DC86*14/0.9</f>
        <v>2038.1666662825253</v>
      </c>
      <c r="DE86" s="1105"/>
      <c r="DG86" s="43">
        <v>2225</v>
      </c>
    </row>
    <row r="87" spans="1:111" ht="13.25" hidden="1" customHeight="1" x14ac:dyDescent="0.3">
      <c r="A87" s="170"/>
      <c r="B87" s="1017" t="s">
        <v>236</v>
      </c>
      <c r="C87" s="1020" t="s">
        <v>353</v>
      </c>
      <c r="D87" s="136" t="s">
        <v>225</v>
      </c>
      <c r="E87" s="174">
        <f t="shared" ref="E87:K87" si="72">E53</f>
        <v>0</v>
      </c>
      <c r="F87" s="166">
        <f t="shared" si="72"/>
        <v>0</v>
      </c>
      <c r="G87" s="166">
        <f t="shared" si="72"/>
        <v>0</v>
      </c>
      <c r="H87" s="166">
        <f t="shared" si="72"/>
        <v>0</v>
      </c>
      <c r="I87" s="166">
        <f t="shared" si="72"/>
        <v>0</v>
      </c>
      <c r="J87" s="166">
        <f t="shared" si="72"/>
        <v>0</v>
      </c>
      <c r="K87" s="166">
        <f t="shared" si="72"/>
        <v>0</v>
      </c>
      <c r="L87" s="166">
        <f>L$53</f>
        <v>0.12176053333333332</v>
      </c>
      <c r="M87" s="166">
        <f>M$53</f>
        <v>8.2315199999999991E-2</v>
      </c>
      <c r="N87" s="166">
        <f>N$53</f>
        <v>8.2315200000000005E-2</v>
      </c>
      <c r="O87" s="166">
        <f>O53</f>
        <v>0</v>
      </c>
      <c r="P87" s="166">
        <f>P$53</f>
        <v>8.2315191768480012E-2</v>
      </c>
      <c r="Q87" s="166">
        <f>Q$53</f>
        <v>8.2315199999999977E-2</v>
      </c>
      <c r="R87" s="166">
        <f>R53</f>
        <v>0</v>
      </c>
      <c r="S87" s="166">
        <f>S$53</f>
        <v>8.2315191768480012E-2</v>
      </c>
      <c r="T87" s="166">
        <f>T$53</f>
        <v>8.2315200000000033E-2</v>
      </c>
      <c r="U87" s="166">
        <f>U$53</f>
        <v>8.2315200000000033E-2</v>
      </c>
      <c r="V87" s="166">
        <f>V53</f>
        <v>8.2315199101401504E-9</v>
      </c>
      <c r="W87" s="166">
        <f t="shared" ref="W87:CH87" si="73">W$53</f>
        <v>8.2315191768480012E-2</v>
      </c>
      <c r="X87" s="166">
        <f t="shared" si="73"/>
        <v>8.2315200000000033E-2</v>
      </c>
      <c r="Y87" s="166">
        <f t="shared" si="73"/>
        <v>6.503519999999996E-2</v>
      </c>
      <c r="Z87" s="166">
        <f t="shared" si="73"/>
        <v>6.503519999999996E-2</v>
      </c>
      <c r="AA87" s="166">
        <f t="shared" si="73"/>
        <v>6.503519999999996E-2</v>
      </c>
      <c r="AB87" s="166">
        <f t="shared" si="73"/>
        <v>6.5035200000000071E-2</v>
      </c>
      <c r="AC87" s="166">
        <f t="shared" si="73"/>
        <v>6.5035200000000071E-2</v>
      </c>
      <c r="AD87" s="166">
        <f t="shared" si="73"/>
        <v>6.5035200000000071E-2</v>
      </c>
      <c r="AE87" s="166">
        <f t="shared" si="73"/>
        <v>6.5035200000000071E-2</v>
      </c>
      <c r="AF87" s="166">
        <f t="shared" si="73"/>
        <v>6.5035200000000071E-2</v>
      </c>
      <c r="AG87" s="166">
        <f t="shared" si="73"/>
        <v>6.5035200000000071E-2</v>
      </c>
      <c r="AH87" s="166">
        <f t="shared" si="73"/>
        <v>6.5035200000000071E-2</v>
      </c>
      <c r="AI87" s="166">
        <f t="shared" si="73"/>
        <v>6.5035200000000071E-2</v>
      </c>
      <c r="AJ87" s="166">
        <f t="shared" si="73"/>
        <v>6.5035200000000071E-2</v>
      </c>
      <c r="AK87" s="166">
        <f t="shared" si="73"/>
        <v>6.5035200000000071E-2</v>
      </c>
      <c r="AL87" s="166">
        <f t="shared" si="73"/>
        <v>6.5035200000000071E-2</v>
      </c>
      <c r="AM87" s="166">
        <f t="shared" si="73"/>
        <v>6.5035200000000071E-2</v>
      </c>
      <c r="AN87" s="166">
        <f t="shared" si="73"/>
        <v>6.5035200000000071E-2</v>
      </c>
      <c r="AO87" s="166">
        <f t="shared" si="73"/>
        <v>6.5035200000000071E-2</v>
      </c>
      <c r="AP87" s="166">
        <f t="shared" si="73"/>
        <v>6.5035200000000071E-2</v>
      </c>
      <c r="AQ87" s="166">
        <f t="shared" si="73"/>
        <v>6.5035200000000071E-2</v>
      </c>
      <c r="AR87" s="166">
        <f t="shared" si="73"/>
        <v>6.5035200000000071E-2</v>
      </c>
      <c r="AS87" s="166">
        <f t="shared" si="73"/>
        <v>6.5035200000000071E-2</v>
      </c>
      <c r="AT87" s="166">
        <f t="shared" si="73"/>
        <v>6.5035200000000071E-2</v>
      </c>
      <c r="AU87" s="166">
        <f t="shared" si="73"/>
        <v>6.5035200000000071E-2</v>
      </c>
      <c r="AV87" s="166">
        <f t="shared" si="73"/>
        <v>6.5035200000000071E-2</v>
      </c>
      <c r="AW87" s="166">
        <f t="shared" si="73"/>
        <v>6.5035200000000071E-2</v>
      </c>
      <c r="AX87" s="166">
        <f t="shared" si="73"/>
        <v>6.5035200000000071E-2</v>
      </c>
      <c r="AY87" s="166">
        <f t="shared" si="73"/>
        <v>6.5035200000000071E-2</v>
      </c>
      <c r="AZ87" s="166">
        <f t="shared" si="73"/>
        <v>6.5035200000000071E-2</v>
      </c>
      <c r="BA87" s="166">
        <f t="shared" si="73"/>
        <v>6.5035200000000071E-2</v>
      </c>
      <c r="BB87" s="166">
        <f t="shared" si="73"/>
        <v>6.5035200000000071E-2</v>
      </c>
      <c r="BC87" s="166">
        <f t="shared" si="73"/>
        <v>6.5035200000000071E-2</v>
      </c>
      <c r="BD87" s="166">
        <f t="shared" si="73"/>
        <v>6.5035200000000071E-2</v>
      </c>
      <c r="BE87" s="166">
        <f t="shared" si="73"/>
        <v>6.5035200000000071E-2</v>
      </c>
      <c r="BF87" s="166">
        <f t="shared" si="73"/>
        <v>6.5035200000000071E-2</v>
      </c>
      <c r="BG87" s="166">
        <f t="shared" si="73"/>
        <v>6.5035200000000071E-2</v>
      </c>
      <c r="BH87" s="166">
        <f t="shared" si="73"/>
        <v>6.5035200000000071E-2</v>
      </c>
      <c r="BI87" s="166">
        <f t="shared" si="73"/>
        <v>6.5035200000000071E-2</v>
      </c>
      <c r="BJ87" s="166">
        <f t="shared" si="73"/>
        <v>6.5035200000000071E-2</v>
      </c>
      <c r="BK87" s="166">
        <f t="shared" si="73"/>
        <v>6.5035200000000071E-2</v>
      </c>
      <c r="BL87" s="166">
        <f t="shared" si="73"/>
        <v>6.5035200000000071E-2</v>
      </c>
      <c r="BM87" s="166">
        <f t="shared" si="73"/>
        <v>6.5035200000000071E-2</v>
      </c>
      <c r="BN87" s="166">
        <f t="shared" si="73"/>
        <v>6.5035200000000071E-2</v>
      </c>
      <c r="BO87" s="166">
        <f t="shared" si="73"/>
        <v>6.5035200000000071E-2</v>
      </c>
      <c r="BP87" s="166">
        <f t="shared" si="73"/>
        <v>6.5035200000000071E-2</v>
      </c>
      <c r="BQ87" s="166">
        <f t="shared" si="73"/>
        <v>6.5035200000000071E-2</v>
      </c>
      <c r="BR87" s="166">
        <f t="shared" si="73"/>
        <v>6.5035200000000071E-2</v>
      </c>
      <c r="BS87" s="166">
        <f t="shared" si="73"/>
        <v>6.5035200000000071E-2</v>
      </c>
      <c r="BT87" s="166">
        <f t="shared" si="73"/>
        <v>6.5035200000000071E-2</v>
      </c>
      <c r="BU87" s="166">
        <f t="shared" si="73"/>
        <v>6.5035200000000071E-2</v>
      </c>
      <c r="BV87" s="166">
        <f t="shared" si="73"/>
        <v>6.5035199999999627E-2</v>
      </c>
      <c r="BW87" s="166">
        <f t="shared" si="73"/>
        <v>6.5035199999999627E-2</v>
      </c>
      <c r="BX87" s="166">
        <f t="shared" si="73"/>
        <v>6.5035199999999627E-2</v>
      </c>
      <c r="BY87" s="166">
        <f t="shared" si="73"/>
        <v>6.5035199999999627E-2</v>
      </c>
      <c r="BZ87" s="166">
        <f t="shared" si="73"/>
        <v>6.5035199999999627E-2</v>
      </c>
      <c r="CA87" s="166">
        <f t="shared" si="73"/>
        <v>6.5035199999999627E-2</v>
      </c>
      <c r="CB87" s="166">
        <f t="shared" si="73"/>
        <v>6.5035199999999627E-2</v>
      </c>
      <c r="CC87" s="166">
        <f t="shared" si="73"/>
        <v>6.5035199999999627E-2</v>
      </c>
      <c r="CD87" s="166">
        <f t="shared" si="73"/>
        <v>6.5035199999999627E-2</v>
      </c>
      <c r="CE87" s="166">
        <f t="shared" si="73"/>
        <v>6.5035199999999627E-2</v>
      </c>
      <c r="CF87" s="166">
        <f t="shared" si="73"/>
        <v>6.5035199999999627E-2</v>
      </c>
      <c r="CG87" s="166">
        <f t="shared" si="73"/>
        <v>6.5035199999999627E-2</v>
      </c>
      <c r="CH87" s="166">
        <f t="shared" si="73"/>
        <v>6.5035199999999627E-2</v>
      </c>
      <c r="CI87" s="166">
        <f t="shared" ref="CI87:CZ87" si="74">CI$53</f>
        <v>6.5035199999999627E-2</v>
      </c>
      <c r="CJ87" s="166">
        <f t="shared" si="74"/>
        <v>6.5035199999999627E-2</v>
      </c>
      <c r="CK87" s="166">
        <f t="shared" si="74"/>
        <v>6.5035199999999627E-2</v>
      </c>
      <c r="CL87" s="166">
        <f t="shared" si="74"/>
        <v>6.5035199999999627E-2</v>
      </c>
      <c r="CM87" s="166">
        <f t="shared" si="74"/>
        <v>6.5035199999999627E-2</v>
      </c>
      <c r="CN87" s="166">
        <f t="shared" si="74"/>
        <v>6.5035199999999627E-2</v>
      </c>
      <c r="CO87" s="166">
        <f t="shared" si="74"/>
        <v>6.5035199999999627E-2</v>
      </c>
      <c r="CP87" s="166">
        <f t="shared" si="74"/>
        <v>6.5035199999999627E-2</v>
      </c>
      <c r="CQ87" s="166">
        <f t="shared" si="74"/>
        <v>6.5035199999999627E-2</v>
      </c>
      <c r="CR87" s="166">
        <f t="shared" si="74"/>
        <v>6.5035199999999627E-2</v>
      </c>
      <c r="CS87" s="166">
        <f t="shared" si="74"/>
        <v>6.5035199999999627E-2</v>
      </c>
      <c r="CT87" s="166">
        <f t="shared" si="74"/>
        <v>6.5035199999999627E-2</v>
      </c>
      <c r="CU87" s="166">
        <f t="shared" si="74"/>
        <v>6.5035199999999627E-2</v>
      </c>
      <c r="CV87" s="166">
        <f t="shared" si="74"/>
        <v>6.5035199999999627E-2</v>
      </c>
      <c r="CW87" s="166">
        <f t="shared" si="74"/>
        <v>6.5035199999999627E-2</v>
      </c>
      <c r="CX87" s="166">
        <f t="shared" si="74"/>
        <v>6.5035199999999627E-2</v>
      </c>
      <c r="CY87" s="166">
        <f t="shared" si="74"/>
        <v>6.5035199999999627E-2</v>
      </c>
      <c r="CZ87" s="175">
        <f t="shared" si="74"/>
        <v>6.5035199999999627E-2</v>
      </c>
      <c r="DA87" s="171"/>
      <c r="DB87" s="130"/>
      <c r="DC87" s="1178" t="s">
        <v>239</v>
      </c>
      <c r="DD87" s="1178" t="s">
        <v>240</v>
      </c>
      <c r="DE87" s="172"/>
    </row>
    <row r="88" spans="1:111" ht="13.5" hidden="1" customHeight="1" thickBot="1" x14ac:dyDescent="0.35">
      <c r="A88" s="170"/>
      <c r="B88" s="1018"/>
      <c r="C88" s="1021"/>
      <c r="D88" s="139" t="s">
        <v>235</v>
      </c>
      <c r="E88" s="159"/>
      <c r="F88" s="121"/>
      <c r="G88" s="121"/>
      <c r="H88" s="121"/>
      <c r="I88" s="121"/>
      <c r="J88" s="121"/>
      <c r="K88" s="121"/>
      <c r="L88" s="121">
        <f>$E$69</f>
        <v>1.4558333333333333</v>
      </c>
      <c r="M88" s="121">
        <f>$E$69</f>
        <v>1.4558333333333333</v>
      </c>
      <c r="N88" s="121">
        <f>$E$69</f>
        <v>1.4558333333333333</v>
      </c>
      <c r="O88" s="121"/>
      <c r="P88" s="121">
        <f>$E$69</f>
        <v>1.4558333333333333</v>
      </c>
      <c r="Q88" s="121">
        <f>$E$69</f>
        <v>1.4558333333333333</v>
      </c>
      <c r="R88" s="121"/>
      <c r="S88" s="121">
        <f>$E$69</f>
        <v>1.4558333333333333</v>
      </c>
      <c r="T88" s="121">
        <f>$E$69</f>
        <v>1.4558333333333333</v>
      </c>
      <c r="U88" s="121">
        <f>$E$69</f>
        <v>1.4558333333333333</v>
      </c>
      <c r="V88" s="121"/>
      <c r="W88" s="121">
        <f t="shared" ref="W88:CH88" si="75">$E$69</f>
        <v>1.4558333333333333</v>
      </c>
      <c r="X88" s="121">
        <f t="shared" si="75"/>
        <v>1.4558333333333333</v>
      </c>
      <c r="Y88" s="121">
        <f t="shared" si="75"/>
        <v>1.4558333333333333</v>
      </c>
      <c r="Z88" s="121">
        <f t="shared" si="75"/>
        <v>1.4558333333333333</v>
      </c>
      <c r="AA88" s="121">
        <f t="shared" si="75"/>
        <v>1.4558333333333333</v>
      </c>
      <c r="AB88" s="121">
        <f t="shared" si="75"/>
        <v>1.4558333333333333</v>
      </c>
      <c r="AC88" s="121">
        <f t="shared" si="75"/>
        <v>1.4558333333333333</v>
      </c>
      <c r="AD88" s="121">
        <f t="shared" si="75"/>
        <v>1.4558333333333333</v>
      </c>
      <c r="AE88" s="121">
        <f t="shared" si="75"/>
        <v>1.4558333333333333</v>
      </c>
      <c r="AF88" s="121">
        <f t="shared" si="75"/>
        <v>1.4558333333333333</v>
      </c>
      <c r="AG88" s="121">
        <f t="shared" si="75"/>
        <v>1.4558333333333333</v>
      </c>
      <c r="AH88" s="121">
        <f t="shared" si="75"/>
        <v>1.4558333333333333</v>
      </c>
      <c r="AI88" s="121">
        <f t="shared" si="75"/>
        <v>1.4558333333333333</v>
      </c>
      <c r="AJ88" s="121">
        <f t="shared" si="75"/>
        <v>1.4558333333333333</v>
      </c>
      <c r="AK88" s="121">
        <f t="shared" si="75"/>
        <v>1.4558333333333333</v>
      </c>
      <c r="AL88" s="121">
        <f t="shared" si="75"/>
        <v>1.4558333333333333</v>
      </c>
      <c r="AM88" s="121">
        <f t="shared" si="75"/>
        <v>1.4558333333333333</v>
      </c>
      <c r="AN88" s="121">
        <f t="shared" si="75"/>
        <v>1.4558333333333333</v>
      </c>
      <c r="AO88" s="121">
        <f t="shared" si="75"/>
        <v>1.4558333333333333</v>
      </c>
      <c r="AP88" s="121">
        <f t="shared" si="75"/>
        <v>1.4558333333333333</v>
      </c>
      <c r="AQ88" s="121">
        <f t="shared" si="75"/>
        <v>1.4558333333333333</v>
      </c>
      <c r="AR88" s="121">
        <f t="shared" si="75"/>
        <v>1.4558333333333333</v>
      </c>
      <c r="AS88" s="121">
        <f t="shared" si="75"/>
        <v>1.4558333333333333</v>
      </c>
      <c r="AT88" s="121">
        <f t="shared" si="75"/>
        <v>1.4558333333333333</v>
      </c>
      <c r="AU88" s="121">
        <f t="shared" si="75"/>
        <v>1.4558333333333333</v>
      </c>
      <c r="AV88" s="121">
        <f t="shared" si="75"/>
        <v>1.4558333333333333</v>
      </c>
      <c r="AW88" s="121">
        <f t="shared" si="75"/>
        <v>1.4558333333333333</v>
      </c>
      <c r="AX88" s="121">
        <f t="shared" si="75"/>
        <v>1.4558333333333333</v>
      </c>
      <c r="AY88" s="121">
        <f t="shared" si="75"/>
        <v>1.4558333333333333</v>
      </c>
      <c r="AZ88" s="121">
        <f t="shared" si="75"/>
        <v>1.4558333333333333</v>
      </c>
      <c r="BA88" s="121">
        <f t="shared" si="75"/>
        <v>1.4558333333333333</v>
      </c>
      <c r="BB88" s="121">
        <f t="shared" si="75"/>
        <v>1.4558333333333333</v>
      </c>
      <c r="BC88" s="121">
        <f t="shared" si="75"/>
        <v>1.4558333333333333</v>
      </c>
      <c r="BD88" s="121">
        <f t="shared" si="75"/>
        <v>1.4558333333333333</v>
      </c>
      <c r="BE88" s="121">
        <f t="shared" si="75"/>
        <v>1.4558333333333333</v>
      </c>
      <c r="BF88" s="121">
        <f t="shared" si="75"/>
        <v>1.4558333333333333</v>
      </c>
      <c r="BG88" s="121">
        <f t="shared" si="75"/>
        <v>1.4558333333333333</v>
      </c>
      <c r="BH88" s="121">
        <f t="shared" si="75"/>
        <v>1.4558333333333333</v>
      </c>
      <c r="BI88" s="121">
        <f t="shared" si="75"/>
        <v>1.4558333333333333</v>
      </c>
      <c r="BJ88" s="121">
        <f t="shared" si="75"/>
        <v>1.4558333333333333</v>
      </c>
      <c r="BK88" s="121">
        <f t="shared" si="75"/>
        <v>1.4558333333333333</v>
      </c>
      <c r="BL88" s="121">
        <f t="shared" si="75"/>
        <v>1.4558333333333333</v>
      </c>
      <c r="BM88" s="121">
        <f t="shared" si="75"/>
        <v>1.4558333333333333</v>
      </c>
      <c r="BN88" s="121">
        <f t="shared" si="75"/>
        <v>1.4558333333333333</v>
      </c>
      <c r="BO88" s="121">
        <f t="shared" si="75"/>
        <v>1.4558333333333333</v>
      </c>
      <c r="BP88" s="121">
        <f t="shared" si="75"/>
        <v>1.4558333333333333</v>
      </c>
      <c r="BQ88" s="121">
        <f t="shared" si="75"/>
        <v>1.4558333333333333</v>
      </c>
      <c r="BR88" s="121">
        <f t="shared" si="75"/>
        <v>1.4558333333333333</v>
      </c>
      <c r="BS88" s="121">
        <f t="shared" si="75"/>
        <v>1.4558333333333333</v>
      </c>
      <c r="BT88" s="121">
        <f t="shared" si="75"/>
        <v>1.4558333333333333</v>
      </c>
      <c r="BU88" s="121">
        <f t="shared" si="75"/>
        <v>1.4558333333333333</v>
      </c>
      <c r="BV88" s="121">
        <f t="shared" si="75"/>
        <v>1.4558333333333333</v>
      </c>
      <c r="BW88" s="121">
        <f t="shared" si="75"/>
        <v>1.4558333333333333</v>
      </c>
      <c r="BX88" s="121">
        <f t="shared" si="75"/>
        <v>1.4558333333333333</v>
      </c>
      <c r="BY88" s="121">
        <f t="shared" si="75"/>
        <v>1.4558333333333333</v>
      </c>
      <c r="BZ88" s="121">
        <f t="shared" si="75"/>
        <v>1.4558333333333333</v>
      </c>
      <c r="CA88" s="121">
        <f t="shared" si="75"/>
        <v>1.4558333333333333</v>
      </c>
      <c r="CB88" s="121">
        <f t="shared" si="75"/>
        <v>1.4558333333333333</v>
      </c>
      <c r="CC88" s="121">
        <f t="shared" si="75"/>
        <v>1.4558333333333333</v>
      </c>
      <c r="CD88" s="121">
        <f t="shared" si="75"/>
        <v>1.4558333333333333</v>
      </c>
      <c r="CE88" s="121">
        <f t="shared" si="75"/>
        <v>1.4558333333333333</v>
      </c>
      <c r="CF88" s="121">
        <f t="shared" si="75"/>
        <v>1.4558333333333333</v>
      </c>
      <c r="CG88" s="121">
        <f t="shared" si="75"/>
        <v>1.4558333333333333</v>
      </c>
      <c r="CH88" s="121">
        <f t="shared" si="75"/>
        <v>1.4558333333333333</v>
      </c>
      <c r="CI88" s="121">
        <f t="shared" ref="CI88:CZ88" si="76">$E$69</f>
        <v>1.4558333333333333</v>
      </c>
      <c r="CJ88" s="121">
        <f t="shared" si="76"/>
        <v>1.4558333333333333</v>
      </c>
      <c r="CK88" s="121">
        <f t="shared" si="76"/>
        <v>1.4558333333333333</v>
      </c>
      <c r="CL88" s="121">
        <f t="shared" si="76"/>
        <v>1.4558333333333333</v>
      </c>
      <c r="CM88" s="121">
        <f t="shared" si="76"/>
        <v>1.4558333333333333</v>
      </c>
      <c r="CN88" s="121">
        <f t="shared" si="76"/>
        <v>1.4558333333333333</v>
      </c>
      <c r="CO88" s="121">
        <f t="shared" si="76"/>
        <v>1.4558333333333333</v>
      </c>
      <c r="CP88" s="121">
        <f t="shared" si="76"/>
        <v>1.4558333333333333</v>
      </c>
      <c r="CQ88" s="121">
        <f t="shared" si="76"/>
        <v>1.4558333333333333</v>
      </c>
      <c r="CR88" s="121">
        <f t="shared" si="76"/>
        <v>1.4558333333333333</v>
      </c>
      <c r="CS88" s="121">
        <f t="shared" si="76"/>
        <v>1.4558333333333333</v>
      </c>
      <c r="CT88" s="121">
        <f t="shared" si="76"/>
        <v>1.4558333333333333</v>
      </c>
      <c r="CU88" s="121">
        <f t="shared" si="76"/>
        <v>1.4558333333333333</v>
      </c>
      <c r="CV88" s="121">
        <f t="shared" si="76"/>
        <v>1.4558333333333333</v>
      </c>
      <c r="CW88" s="121">
        <f t="shared" si="76"/>
        <v>1.4558333333333333</v>
      </c>
      <c r="CX88" s="121">
        <f t="shared" si="76"/>
        <v>1.4558333333333333</v>
      </c>
      <c r="CY88" s="121">
        <f t="shared" si="76"/>
        <v>1.4558333333333333</v>
      </c>
      <c r="CZ88" s="160">
        <f t="shared" si="76"/>
        <v>1.4558333333333333</v>
      </c>
      <c r="DA88" s="171"/>
      <c r="DB88" s="130"/>
      <c r="DC88" s="1182"/>
      <c r="DD88" s="1179"/>
      <c r="DE88" s="172"/>
    </row>
    <row r="89" spans="1:111" ht="13.5" hidden="1" customHeight="1" thickBot="1" x14ac:dyDescent="0.35">
      <c r="A89" s="170"/>
      <c r="B89" s="1018"/>
      <c r="C89" s="1021"/>
      <c r="D89" s="139" t="s">
        <v>242</v>
      </c>
      <c r="E89" s="159"/>
      <c r="F89" s="121"/>
      <c r="G89" s="121"/>
      <c r="H89" s="121"/>
      <c r="I89" s="121"/>
      <c r="J89" s="121"/>
      <c r="K89" s="121"/>
      <c r="L89" s="176">
        <f>L87+L88</f>
        <v>1.5775938666666667</v>
      </c>
      <c r="M89" s="152">
        <f>M87+M88</f>
        <v>1.5381485333333333</v>
      </c>
      <c r="N89" s="152">
        <f>N87+N88</f>
        <v>1.5381485333333333</v>
      </c>
      <c r="O89" s="121"/>
      <c r="P89" s="152">
        <f>P87+P88</f>
        <v>1.5381485251018132</v>
      </c>
      <c r="Q89" s="152">
        <f>Q87+Q88</f>
        <v>1.5381485333333333</v>
      </c>
      <c r="R89" s="121"/>
      <c r="S89" s="152">
        <f>S87+S88</f>
        <v>1.5381485251018132</v>
      </c>
      <c r="T89" s="152">
        <f>T87+T88</f>
        <v>1.5381485333333333</v>
      </c>
      <c r="U89" s="152">
        <f>U87+U88</f>
        <v>1.5381485333333333</v>
      </c>
      <c r="V89" s="121"/>
      <c r="W89" s="152">
        <f t="shared" ref="W89:CH89" si="77">W87+W88</f>
        <v>1.5381485251018132</v>
      </c>
      <c r="X89" s="152">
        <f t="shared" si="77"/>
        <v>1.5381485333333333</v>
      </c>
      <c r="Y89" s="152">
        <f t="shared" si="77"/>
        <v>1.5208685333333332</v>
      </c>
      <c r="Z89" s="152">
        <f t="shared" si="77"/>
        <v>1.5208685333333332</v>
      </c>
      <c r="AA89" s="152">
        <f t="shared" si="77"/>
        <v>1.5208685333333332</v>
      </c>
      <c r="AB89" s="152">
        <f t="shared" si="77"/>
        <v>1.5208685333333334</v>
      </c>
      <c r="AC89" s="152">
        <f t="shared" si="77"/>
        <v>1.5208685333333334</v>
      </c>
      <c r="AD89" s="152">
        <f t="shared" si="77"/>
        <v>1.5208685333333334</v>
      </c>
      <c r="AE89" s="152">
        <f t="shared" si="77"/>
        <v>1.5208685333333334</v>
      </c>
      <c r="AF89" s="152">
        <f t="shared" si="77"/>
        <v>1.5208685333333334</v>
      </c>
      <c r="AG89" s="152">
        <f t="shared" si="77"/>
        <v>1.5208685333333334</v>
      </c>
      <c r="AH89" s="152">
        <f t="shared" si="77"/>
        <v>1.5208685333333334</v>
      </c>
      <c r="AI89" s="152">
        <f t="shared" si="77"/>
        <v>1.5208685333333334</v>
      </c>
      <c r="AJ89" s="152">
        <f t="shared" si="77"/>
        <v>1.5208685333333334</v>
      </c>
      <c r="AK89" s="152">
        <f t="shared" si="77"/>
        <v>1.5208685333333334</v>
      </c>
      <c r="AL89" s="152">
        <f t="shared" si="77"/>
        <v>1.5208685333333334</v>
      </c>
      <c r="AM89" s="152">
        <f t="shared" si="77"/>
        <v>1.5208685333333334</v>
      </c>
      <c r="AN89" s="152">
        <f t="shared" si="77"/>
        <v>1.5208685333333334</v>
      </c>
      <c r="AO89" s="152">
        <f t="shared" si="77"/>
        <v>1.5208685333333334</v>
      </c>
      <c r="AP89" s="152">
        <f t="shared" si="77"/>
        <v>1.5208685333333334</v>
      </c>
      <c r="AQ89" s="152">
        <f t="shared" si="77"/>
        <v>1.5208685333333334</v>
      </c>
      <c r="AR89" s="152">
        <f t="shared" si="77"/>
        <v>1.5208685333333334</v>
      </c>
      <c r="AS89" s="152">
        <f t="shared" si="77"/>
        <v>1.5208685333333334</v>
      </c>
      <c r="AT89" s="152">
        <f t="shared" si="77"/>
        <v>1.5208685333333334</v>
      </c>
      <c r="AU89" s="152">
        <f t="shared" si="77"/>
        <v>1.5208685333333334</v>
      </c>
      <c r="AV89" s="152">
        <f t="shared" si="77"/>
        <v>1.5208685333333334</v>
      </c>
      <c r="AW89" s="152">
        <f t="shared" si="77"/>
        <v>1.5208685333333334</v>
      </c>
      <c r="AX89" s="152">
        <f t="shared" si="77"/>
        <v>1.5208685333333334</v>
      </c>
      <c r="AY89" s="152">
        <f t="shared" si="77"/>
        <v>1.5208685333333334</v>
      </c>
      <c r="AZ89" s="152">
        <f t="shared" si="77"/>
        <v>1.5208685333333334</v>
      </c>
      <c r="BA89" s="152">
        <f t="shared" si="77"/>
        <v>1.5208685333333334</v>
      </c>
      <c r="BB89" s="152">
        <f t="shared" si="77"/>
        <v>1.5208685333333334</v>
      </c>
      <c r="BC89" s="152">
        <f t="shared" si="77"/>
        <v>1.5208685333333334</v>
      </c>
      <c r="BD89" s="152">
        <f t="shared" si="77"/>
        <v>1.5208685333333334</v>
      </c>
      <c r="BE89" s="152">
        <f t="shared" si="77"/>
        <v>1.5208685333333334</v>
      </c>
      <c r="BF89" s="152">
        <f t="shared" si="77"/>
        <v>1.5208685333333334</v>
      </c>
      <c r="BG89" s="152">
        <f t="shared" si="77"/>
        <v>1.5208685333333334</v>
      </c>
      <c r="BH89" s="152">
        <f t="shared" si="77"/>
        <v>1.5208685333333334</v>
      </c>
      <c r="BI89" s="152">
        <f t="shared" si="77"/>
        <v>1.5208685333333334</v>
      </c>
      <c r="BJ89" s="152">
        <f t="shared" si="77"/>
        <v>1.5208685333333334</v>
      </c>
      <c r="BK89" s="152">
        <f t="shared" si="77"/>
        <v>1.5208685333333334</v>
      </c>
      <c r="BL89" s="152">
        <f t="shared" si="77"/>
        <v>1.5208685333333334</v>
      </c>
      <c r="BM89" s="152">
        <f t="shared" si="77"/>
        <v>1.5208685333333334</v>
      </c>
      <c r="BN89" s="152">
        <f t="shared" si="77"/>
        <v>1.5208685333333334</v>
      </c>
      <c r="BO89" s="152">
        <f t="shared" si="77"/>
        <v>1.5208685333333334</v>
      </c>
      <c r="BP89" s="152">
        <f t="shared" si="77"/>
        <v>1.5208685333333334</v>
      </c>
      <c r="BQ89" s="152">
        <f t="shared" si="77"/>
        <v>1.5208685333333334</v>
      </c>
      <c r="BR89" s="152">
        <f t="shared" si="77"/>
        <v>1.5208685333333334</v>
      </c>
      <c r="BS89" s="152">
        <f t="shared" si="77"/>
        <v>1.5208685333333334</v>
      </c>
      <c r="BT89" s="152">
        <f t="shared" si="77"/>
        <v>1.5208685333333334</v>
      </c>
      <c r="BU89" s="152">
        <f t="shared" si="77"/>
        <v>1.5208685333333334</v>
      </c>
      <c r="BV89" s="152">
        <f t="shared" si="77"/>
        <v>1.5208685333333329</v>
      </c>
      <c r="BW89" s="152">
        <f t="shared" si="77"/>
        <v>1.5208685333333329</v>
      </c>
      <c r="BX89" s="152">
        <f t="shared" si="77"/>
        <v>1.5208685333333329</v>
      </c>
      <c r="BY89" s="152">
        <f t="shared" si="77"/>
        <v>1.5208685333333329</v>
      </c>
      <c r="BZ89" s="152">
        <f t="shared" si="77"/>
        <v>1.5208685333333329</v>
      </c>
      <c r="CA89" s="152">
        <f t="shared" si="77"/>
        <v>1.5208685333333329</v>
      </c>
      <c r="CB89" s="152">
        <f t="shared" si="77"/>
        <v>1.5208685333333329</v>
      </c>
      <c r="CC89" s="152">
        <f t="shared" si="77"/>
        <v>1.5208685333333329</v>
      </c>
      <c r="CD89" s="152">
        <f t="shared" si="77"/>
        <v>1.5208685333333329</v>
      </c>
      <c r="CE89" s="152">
        <f t="shared" si="77"/>
        <v>1.5208685333333329</v>
      </c>
      <c r="CF89" s="152">
        <f t="shared" si="77"/>
        <v>1.5208685333333329</v>
      </c>
      <c r="CG89" s="152">
        <f t="shared" si="77"/>
        <v>1.5208685333333329</v>
      </c>
      <c r="CH89" s="152">
        <f t="shared" si="77"/>
        <v>1.5208685333333329</v>
      </c>
      <c r="CI89" s="152">
        <f t="shared" ref="CI89:CZ89" si="78">CI87+CI88</f>
        <v>1.5208685333333329</v>
      </c>
      <c r="CJ89" s="152">
        <f t="shared" si="78"/>
        <v>1.5208685333333329</v>
      </c>
      <c r="CK89" s="152">
        <f t="shared" si="78"/>
        <v>1.5208685333333329</v>
      </c>
      <c r="CL89" s="152">
        <f t="shared" si="78"/>
        <v>1.5208685333333329</v>
      </c>
      <c r="CM89" s="152">
        <f t="shared" si="78"/>
        <v>1.5208685333333329</v>
      </c>
      <c r="CN89" s="152">
        <f t="shared" si="78"/>
        <v>1.5208685333333329</v>
      </c>
      <c r="CO89" s="152">
        <f t="shared" si="78"/>
        <v>1.5208685333333329</v>
      </c>
      <c r="CP89" s="152">
        <f t="shared" si="78"/>
        <v>1.5208685333333329</v>
      </c>
      <c r="CQ89" s="152">
        <f t="shared" si="78"/>
        <v>1.5208685333333329</v>
      </c>
      <c r="CR89" s="152">
        <f t="shared" si="78"/>
        <v>1.5208685333333329</v>
      </c>
      <c r="CS89" s="152">
        <f t="shared" si="78"/>
        <v>1.5208685333333329</v>
      </c>
      <c r="CT89" s="152">
        <f t="shared" si="78"/>
        <v>1.5208685333333329</v>
      </c>
      <c r="CU89" s="152">
        <f t="shared" si="78"/>
        <v>1.5208685333333329</v>
      </c>
      <c r="CV89" s="152">
        <f t="shared" si="78"/>
        <v>1.5208685333333329</v>
      </c>
      <c r="CW89" s="152">
        <f t="shared" si="78"/>
        <v>1.5208685333333329</v>
      </c>
      <c r="CX89" s="152">
        <f t="shared" si="78"/>
        <v>1.5208685333333329</v>
      </c>
      <c r="CY89" s="152">
        <f t="shared" si="78"/>
        <v>1.5208685333333329</v>
      </c>
      <c r="CZ89" s="179">
        <f t="shared" si="78"/>
        <v>1.5208685333333329</v>
      </c>
      <c r="DA89" s="171"/>
      <c r="DB89" s="130" t="s">
        <v>243</v>
      </c>
      <c r="DC89" s="178">
        <f>CZ52</f>
        <v>6.0654133333333249</v>
      </c>
      <c r="DD89" s="178">
        <f>DC89*14/0.9</f>
        <v>94.350874074073943</v>
      </c>
      <c r="DE89" s="172"/>
    </row>
    <row r="90" spans="1:111" ht="14.4" hidden="1" customHeight="1" thickBot="1" x14ac:dyDescent="0.35">
      <c r="A90" s="170"/>
      <c r="B90" s="1019"/>
      <c r="C90" s="1022"/>
      <c r="D90" s="143"/>
      <c r="E90" s="155"/>
      <c r="F90" s="67"/>
      <c r="G90" s="67"/>
      <c r="H90" s="67"/>
      <c r="I90" s="67"/>
      <c r="J90" s="67"/>
      <c r="K90" s="67"/>
      <c r="L90" s="145">
        <f>L89</f>
        <v>1.5775938666666667</v>
      </c>
      <c r="M90" s="145">
        <f t="shared" ref="M90:BX90" si="79">M89+L90</f>
        <v>3.1157424000000002</v>
      </c>
      <c r="N90" s="145">
        <f t="shared" si="79"/>
        <v>4.6538909333333338</v>
      </c>
      <c r="O90" s="145">
        <f t="shared" si="79"/>
        <v>4.6538909333333338</v>
      </c>
      <c r="P90" s="145">
        <f t="shared" si="79"/>
        <v>6.192039458435147</v>
      </c>
      <c r="Q90" s="145">
        <f t="shared" si="79"/>
        <v>7.7301879917684806</v>
      </c>
      <c r="R90" s="145">
        <f t="shared" si="79"/>
        <v>7.7301879917684806</v>
      </c>
      <c r="S90" s="145">
        <f t="shared" si="79"/>
        <v>9.2683365168702938</v>
      </c>
      <c r="T90" s="145">
        <f t="shared" si="79"/>
        <v>10.806485050203626</v>
      </c>
      <c r="U90" s="145">
        <f t="shared" si="79"/>
        <v>12.344633583536959</v>
      </c>
      <c r="V90" s="145">
        <f t="shared" si="79"/>
        <v>12.344633583536959</v>
      </c>
      <c r="W90" s="145">
        <f t="shared" si="79"/>
        <v>13.882782108638771</v>
      </c>
      <c r="X90" s="145">
        <f t="shared" si="79"/>
        <v>15.420930641972104</v>
      </c>
      <c r="Y90" s="145">
        <f t="shared" si="79"/>
        <v>16.941799175305437</v>
      </c>
      <c r="Z90" s="145">
        <f t="shared" si="79"/>
        <v>18.462667708638769</v>
      </c>
      <c r="AA90" s="145">
        <f t="shared" si="79"/>
        <v>19.983536241972104</v>
      </c>
      <c r="AB90" s="145">
        <f t="shared" si="79"/>
        <v>21.504404775305439</v>
      </c>
      <c r="AC90" s="145">
        <f t="shared" si="79"/>
        <v>23.025273308638774</v>
      </c>
      <c r="AD90" s="145">
        <f t="shared" si="79"/>
        <v>24.546141841972108</v>
      </c>
      <c r="AE90" s="145">
        <f t="shared" si="79"/>
        <v>26.067010375305443</v>
      </c>
      <c r="AF90" s="145">
        <f t="shared" si="79"/>
        <v>27.587878908638778</v>
      </c>
      <c r="AG90" s="145">
        <f t="shared" si="79"/>
        <v>29.108747441972113</v>
      </c>
      <c r="AH90" s="145">
        <f t="shared" si="79"/>
        <v>30.629615975305448</v>
      </c>
      <c r="AI90" s="145">
        <f t="shared" si="79"/>
        <v>32.150484508638783</v>
      </c>
      <c r="AJ90" s="145">
        <f t="shared" si="79"/>
        <v>33.671353041972118</v>
      </c>
      <c r="AK90" s="145">
        <f t="shared" si="79"/>
        <v>35.192221575305453</v>
      </c>
      <c r="AL90" s="145">
        <f t="shared" si="79"/>
        <v>36.713090108638788</v>
      </c>
      <c r="AM90" s="145">
        <f t="shared" si="79"/>
        <v>38.233958641972123</v>
      </c>
      <c r="AN90" s="145">
        <f t="shared" si="79"/>
        <v>39.754827175305458</v>
      </c>
      <c r="AO90" s="145">
        <f t="shared" si="79"/>
        <v>41.275695708638793</v>
      </c>
      <c r="AP90" s="145">
        <f t="shared" si="79"/>
        <v>42.796564241972128</v>
      </c>
      <c r="AQ90" s="145">
        <f t="shared" si="79"/>
        <v>44.317432775305463</v>
      </c>
      <c r="AR90" s="145">
        <f t="shared" si="79"/>
        <v>45.838301308638798</v>
      </c>
      <c r="AS90" s="145">
        <f t="shared" si="79"/>
        <v>47.359169841972133</v>
      </c>
      <c r="AT90" s="145">
        <f t="shared" si="79"/>
        <v>48.880038375305467</v>
      </c>
      <c r="AU90" s="145">
        <f t="shared" si="79"/>
        <v>50.400906908638802</v>
      </c>
      <c r="AV90" s="145">
        <f t="shared" si="79"/>
        <v>51.921775441972137</v>
      </c>
      <c r="AW90" s="145">
        <f t="shared" si="79"/>
        <v>53.442643975305472</v>
      </c>
      <c r="AX90" s="145">
        <f t="shared" si="79"/>
        <v>54.963512508638807</v>
      </c>
      <c r="AY90" s="145">
        <f t="shared" si="79"/>
        <v>56.484381041972142</v>
      </c>
      <c r="AZ90" s="145">
        <f t="shared" si="79"/>
        <v>58.005249575305477</v>
      </c>
      <c r="BA90" s="145">
        <f t="shared" si="79"/>
        <v>59.526118108638812</v>
      </c>
      <c r="BB90" s="145">
        <f t="shared" si="79"/>
        <v>61.046986641972147</v>
      </c>
      <c r="BC90" s="145">
        <f t="shared" si="79"/>
        <v>62.567855175305482</v>
      </c>
      <c r="BD90" s="145">
        <f t="shared" si="79"/>
        <v>64.08872370863881</v>
      </c>
      <c r="BE90" s="145">
        <f t="shared" si="79"/>
        <v>65.609592241972138</v>
      </c>
      <c r="BF90" s="145">
        <f t="shared" si="79"/>
        <v>67.130460775305465</v>
      </c>
      <c r="BG90" s="145">
        <f t="shared" si="79"/>
        <v>68.651329308638793</v>
      </c>
      <c r="BH90" s="145">
        <f t="shared" si="79"/>
        <v>70.172197841972121</v>
      </c>
      <c r="BI90" s="145">
        <f t="shared" si="79"/>
        <v>71.693066375305449</v>
      </c>
      <c r="BJ90" s="145">
        <f t="shared" si="79"/>
        <v>73.213934908638777</v>
      </c>
      <c r="BK90" s="145">
        <f t="shared" si="79"/>
        <v>74.734803441972105</v>
      </c>
      <c r="BL90" s="145">
        <f t="shared" si="79"/>
        <v>76.255671975305432</v>
      </c>
      <c r="BM90" s="145">
        <f t="shared" si="79"/>
        <v>77.77654050863876</v>
      </c>
      <c r="BN90" s="145">
        <f t="shared" si="79"/>
        <v>79.297409041972088</v>
      </c>
      <c r="BO90" s="145">
        <f t="shared" si="79"/>
        <v>80.818277575305416</v>
      </c>
      <c r="BP90" s="145">
        <f t="shared" si="79"/>
        <v>82.339146108638744</v>
      </c>
      <c r="BQ90" s="145">
        <f t="shared" si="79"/>
        <v>83.860014641972072</v>
      </c>
      <c r="BR90" s="145">
        <f t="shared" si="79"/>
        <v>85.380883175305399</v>
      </c>
      <c r="BS90" s="145">
        <f t="shared" si="79"/>
        <v>86.901751708638727</v>
      </c>
      <c r="BT90" s="145">
        <f t="shared" si="79"/>
        <v>88.422620241972055</v>
      </c>
      <c r="BU90" s="145">
        <f t="shared" si="79"/>
        <v>89.943488775305383</v>
      </c>
      <c r="BV90" s="145">
        <f t="shared" si="79"/>
        <v>91.464357308638711</v>
      </c>
      <c r="BW90" s="145">
        <f t="shared" si="79"/>
        <v>92.985225841972039</v>
      </c>
      <c r="BX90" s="145">
        <f t="shared" si="79"/>
        <v>94.506094375305366</v>
      </c>
      <c r="BY90" s="145">
        <f t="shared" ref="BY90:CZ90" si="80">BY89+BX90</f>
        <v>96.026962908638694</v>
      </c>
      <c r="BZ90" s="145">
        <f t="shared" si="80"/>
        <v>97.547831441972022</v>
      </c>
      <c r="CA90" s="145">
        <f t="shared" si="80"/>
        <v>99.06869997530535</v>
      </c>
      <c r="CB90" s="145">
        <f t="shared" si="80"/>
        <v>100.58956850863868</v>
      </c>
      <c r="CC90" s="145">
        <f t="shared" si="80"/>
        <v>102.11043704197201</v>
      </c>
      <c r="CD90" s="145">
        <f t="shared" si="80"/>
        <v>103.63130557530533</v>
      </c>
      <c r="CE90" s="145">
        <f t="shared" si="80"/>
        <v>105.15217410863866</v>
      </c>
      <c r="CF90" s="145">
        <f t="shared" si="80"/>
        <v>106.67304264197199</v>
      </c>
      <c r="CG90" s="145">
        <f t="shared" si="80"/>
        <v>108.19391117530532</v>
      </c>
      <c r="CH90" s="145">
        <f t="shared" si="80"/>
        <v>109.71477970863864</v>
      </c>
      <c r="CI90" s="145">
        <f t="shared" si="80"/>
        <v>111.23564824197197</v>
      </c>
      <c r="CJ90" s="145">
        <f t="shared" si="80"/>
        <v>112.7565167753053</v>
      </c>
      <c r="CK90" s="145">
        <f t="shared" si="80"/>
        <v>114.27738530863863</v>
      </c>
      <c r="CL90" s="145">
        <f t="shared" si="80"/>
        <v>115.79825384197196</v>
      </c>
      <c r="CM90" s="145">
        <f t="shared" si="80"/>
        <v>117.31912237530528</v>
      </c>
      <c r="CN90" s="145">
        <f t="shared" si="80"/>
        <v>118.83999090863861</v>
      </c>
      <c r="CO90" s="145">
        <f t="shared" si="80"/>
        <v>120.36085944197194</v>
      </c>
      <c r="CP90" s="145">
        <f t="shared" si="80"/>
        <v>121.88172797530527</v>
      </c>
      <c r="CQ90" s="145">
        <f t="shared" si="80"/>
        <v>123.4025965086386</v>
      </c>
      <c r="CR90" s="145">
        <f t="shared" si="80"/>
        <v>124.92346504197192</v>
      </c>
      <c r="CS90" s="145">
        <f t="shared" si="80"/>
        <v>126.44433357530525</v>
      </c>
      <c r="CT90" s="145">
        <f t="shared" si="80"/>
        <v>127.96520210863858</v>
      </c>
      <c r="CU90" s="145">
        <f t="shared" si="80"/>
        <v>129.48607064197191</v>
      </c>
      <c r="CV90" s="145">
        <f t="shared" si="80"/>
        <v>131.00693917530523</v>
      </c>
      <c r="CW90" s="145">
        <f t="shared" si="80"/>
        <v>132.52780770863856</v>
      </c>
      <c r="CX90" s="145">
        <f t="shared" si="80"/>
        <v>134.04867624197189</v>
      </c>
      <c r="CY90" s="145">
        <f t="shared" si="80"/>
        <v>135.56954477530522</v>
      </c>
      <c r="CZ90" s="164">
        <f t="shared" si="80"/>
        <v>137.09041330863855</v>
      </c>
      <c r="DA90" s="171"/>
      <c r="DB90" s="130" t="s">
        <v>244</v>
      </c>
      <c r="DC90" s="178">
        <f>SUM(L89:CZ89)-DC89</f>
        <v>131.02499997530521</v>
      </c>
      <c r="DD90" s="178">
        <f>DC90*14/0.9</f>
        <v>2038.1666662825253</v>
      </c>
      <c r="DE90" s="172"/>
    </row>
    <row r="91" spans="1:111" hidden="1" x14ac:dyDescent="0.25">
      <c r="A91" s="170"/>
      <c r="B91" s="171"/>
      <c r="C91" s="171"/>
      <c r="D91" s="171"/>
      <c r="E91" s="279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1"/>
      <c r="AQ91" s="171"/>
      <c r="AR91" s="171"/>
      <c r="AS91" s="171"/>
      <c r="AT91" s="171"/>
      <c r="AU91" s="171"/>
      <c r="AV91" s="171"/>
      <c r="AW91" s="171"/>
      <c r="AX91" s="171"/>
      <c r="AY91" s="171"/>
      <c r="AZ91" s="171"/>
      <c r="BA91" s="171"/>
      <c r="BB91" s="171"/>
      <c r="BC91" s="171"/>
      <c r="BD91" s="171"/>
      <c r="BE91" s="171"/>
      <c r="BF91" s="171"/>
      <c r="BG91" s="171"/>
      <c r="BH91" s="171"/>
      <c r="BI91" s="171"/>
      <c r="BJ91" s="171"/>
      <c r="BK91" s="171"/>
      <c r="BL91" s="171"/>
      <c r="BM91" s="171"/>
      <c r="BN91" s="171"/>
      <c r="BO91" s="171"/>
      <c r="BP91" s="171"/>
      <c r="BQ91" s="171"/>
      <c r="BR91" s="171"/>
      <c r="BS91" s="171"/>
      <c r="BT91" s="171"/>
      <c r="BU91" s="171"/>
      <c r="BV91" s="171"/>
      <c r="BW91" s="171"/>
      <c r="BX91" s="171"/>
      <c r="BY91" s="171"/>
      <c r="BZ91" s="171"/>
      <c r="CA91" s="171"/>
      <c r="CB91" s="171"/>
      <c r="CC91" s="171"/>
      <c r="CD91" s="171"/>
      <c r="CE91" s="171"/>
      <c r="CF91" s="171"/>
      <c r="CG91" s="171"/>
      <c r="CH91" s="171"/>
      <c r="CI91" s="171"/>
      <c r="CJ91" s="171"/>
      <c r="CK91" s="171"/>
      <c r="CL91" s="171"/>
      <c r="CM91" s="171"/>
      <c r="CN91" s="171"/>
      <c r="CO91" s="171"/>
      <c r="CP91" s="171"/>
      <c r="CQ91" s="171"/>
      <c r="CR91" s="171"/>
      <c r="CS91" s="171"/>
      <c r="CT91" s="171"/>
      <c r="CU91" s="171"/>
      <c r="CV91" s="171"/>
      <c r="CW91" s="171"/>
      <c r="CX91" s="171"/>
      <c r="CY91" s="171"/>
      <c r="CZ91" s="171"/>
      <c r="DA91" s="171"/>
      <c r="DB91" s="171"/>
      <c r="DC91" s="171"/>
      <c r="DD91" s="171"/>
      <c r="DE91" s="172"/>
    </row>
    <row r="92" spans="1:111" ht="13" hidden="1" thickBot="1" x14ac:dyDescent="0.3">
      <c r="A92" s="180"/>
      <c r="B92" s="181"/>
      <c r="C92" s="181"/>
      <c r="D92" s="181"/>
      <c r="E92" s="419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181"/>
      <c r="AD92" s="181"/>
      <c r="AE92" s="181"/>
      <c r="AF92" s="181"/>
      <c r="AG92" s="181"/>
      <c r="AH92" s="181"/>
      <c r="AI92" s="181"/>
      <c r="AJ92" s="181"/>
      <c r="AK92" s="181"/>
      <c r="AL92" s="181"/>
      <c r="AM92" s="181"/>
      <c r="AN92" s="181"/>
      <c r="AO92" s="181"/>
      <c r="AP92" s="181"/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1"/>
      <c r="BV92" s="181"/>
      <c r="BW92" s="181"/>
      <c r="BX92" s="181"/>
      <c r="BY92" s="181"/>
      <c r="BZ92" s="181"/>
      <c r="CA92" s="181"/>
      <c r="CB92" s="181"/>
      <c r="CC92" s="181"/>
      <c r="CD92" s="181"/>
      <c r="CE92" s="181"/>
      <c r="CF92" s="181"/>
      <c r="CG92" s="181"/>
      <c r="CH92" s="181"/>
      <c r="CI92" s="181"/>
      <c r="CJ92" s="181"/>
      <c r="CK92" s="181"/>
      <c r="CL92" s="181"/>
      <c r="CM92" s="181"/>
      <c r="CN92" s="181"/>
      <c r="CO92" s="181"/>
      <c r="CP92" s="181"/>
      <c r="CQ92" s="181"/>
      <c r="CR92" s="181"/>
      <c r="CS92" s="181"/>
      <c r="CT92" s="181"/>
      <c r="CU92" s="181"/>
      <c r="CV92" s="181"/>
      <c r="CW92" s="181"/>
      <c r="CX92" s="181"/>
      <c r="CY92" s="181"/>
      <c r="CZ92" s="181"/>
      <c r="DA92" s="181"/>
      <c r="DB92" s="181"/>
      <c r="DC92" s="181"/>
      <c r="DD92" s="181"/>
      <c r="DE92" s="182"/>
    </row>
    <row r="93" spans="1:111" hidden="1" x14ac:dyDescent="0.25"/>
    <row r="94" spans="1:111" hidden="1" x14ac:dyDescent="0.25"/>
    <row r="95" spans="1:111" hidden="1" x14ac:dyDescent="0.25">
      <c r="A95" s="167"/>
      <c r="B95" s="168"/>
      <c r="C95" s="168"/>
      <c r="D95" s="168"/>
      <c r="E95" s="413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  <c r="BN95" s="168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9"/>
    </row>
    <row r="96" spans="1:111" hidden="1" x14ac:dyDescent="0.25">
      <c r="A96" s="170"/>
      <c r="B96" s="171"/>
      <c r="C96" s="171"/>
      <c r="D96" s="171"/>
      <c r="E96" s="279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  <c r="BB96" s="171"/>
      <c r="BC96" s="171"/>
      <c r="BD96" s="171"/>
      <c r="BE96" s="171"/>
      <c r="BF96" s="171"/>
      <c r="BG96" s="171"/>
      <c r="BH96" s="171"/>
      <c r="BI96" s="171"/>
      <c r="BJ96" s="171"/>
      <c r="BK96" s="171"/>
      <c r="BL96" s="171"/>
      <c r="BM96" s="171"/>
      <c r="BN96" s="171"/>
      <c r="BO96" s="171"/>
      <c r="BP96" s="171"/>
      <c r="BQ96" s="171"/>
      <c r="BR96" s="171"/>
      <c r="BS96" s="171"/>
      <c r="BT96" s="171"/>
      <c r="BU96" s="171"/>
      <c r="BV96" s="171"/>
      <c r="BW96" s="171"/>
      <c r="BX96" s="171"/>
      <c r="BY96" s="171"/>
      <c r="BZ96" s="171"/>
      <c r="CA96" s="171"/>
      <c r="CB96" s="171"/>
      <c r="CC96" s="171"/>
      <c r="CD96" s="171"/>
      <c r="CE96" s="171"/>
      <c r="CF96" s="171"/>
      <c r="CG96" s="171"/>
      <c r="CH96" s="171"/>
      <c r="CI96" s="171"/>
      <c r="CJ96" s="171"/>
      <c r="CK96" s="171"/>
      <c r="CL96" s="171"/>
      <c r="CM96" s="171"/>
      <c r="CN96" s="171"/>
      <c r="CO96" s="171"/>
      <c r="CP96" s="171"/>
      <c r="CQ96" s="171"/>
      <c r="CR96" s="171"/>
      <c r="CS96" s="171"/>
      <c r="CT96" s="171"/>
      <c r="CU96" s="171"/>
      <c r="CV96" s="171"/>
      <c r="CW96" s="171"/>
      <c r="CX96" s="171"/>
      <c r="CY96" s="171"/>
      <c r="CZ96" s="171"/>
      <c r="DA96" s="171"/>
      <c r="DB96" s="171"/>
      <c r="DC96" s="171"/>
      <c r="DD96" s="171"/>
      <c r="DE96" s="172"/>
    </row>
    <row r="97" spans="1:109" ht="13.5" hidden="1" customHeight="1" thickBot="1" x14ac:dyDescent="0.3">
      <c r="A97" s="170"/>
      <c r="B97" s="1029" t="s">
        <v>228</v>
      </c>
      <c r="C97" s="1045" t="s">
        <v>245</v>
      </c>
      <c r="D97" s="136" t="s">
        <v>230</v>
      </c>
      <c r="E97" s="414">
        <v>4</v>
      </c>
      <c r="F97" s="138" t="s">
        <v>231</v>
      </c>
      <c r="G97" s="171"/>
      <c r="H97" s="171"/>
      <c r="I97" s="171"/>
      <c r="J97" s="1083" t="s">
        <v>246</v>
      </c>
      <c r="K97" s="1084"/>
      <c r="L97" s="1084"/>
      <c r="M97" s="1084"/>
      <c r="N97" s="1084"/>
      <c r="O97" s="1084"/>
      <c r="P97" s="1085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  <c r="AN97" s="171"/>
      <c r="AO97" s="171"/>
      <c r="AP97" s="171"/>
      <c r="AQ97" s="171"/>
      <c r="AR97" s="171"/>
      <c r="AS97" s="171"/>
      <c r="AT97" s="171"/>
      <c r="AU97" s="171"/>
      <c r="AV97" s="171"/>
      <c r="AW97" s="171"/>
      <c r="AX97" s="171"/>
      <c r="AY97" s="171"/>
      <c r="AZ97" s="171"/>
      <c r="BA97" s="171"/>
      <c r="BB97" s="171"/>
      <c r="BC97" s="171"/>
      <c r="BD97" s="171"/>
      <c r="BE97" s="171"/>
      <c r="BF97" s="171"/>
      <c r="BG97" s="171"/>
      <c r="BH97" s="171"/>
      <c r="BI97" s="171"/>
      <c r="BJ97" s="171"/>
      <c r="BK97" s="171"/>
      <c r="BL97" s="171"/>
      <c r="BM97" s="171"/>
      <c r="BN97" s="171"/>
      <c r="BO97" s="171"/>
      <c r="BP97" s="171"/>
      <c r="BQ97" s="171"/>
      <c r="BR97" s="171"/>
      <c r="BS97" s="171"/>
      <c r="BT97" s="171"/>
      <c r="BU97" s="171"/>
      <c r="BV97" s="171"/>
      <c r="BW97" s="171"/>
      <c r="BX97" s="171"/>
      <c r="BY97" s="171"/>
      <c r="BZ97" s="171"/>
      <c r="CA97" s="171"/>
      <c r="CB97" s="171"/>
      <c r="CC97" s="171"/>
      <c r="CD97" s="171"/>
      <c r="CE97" s="171"/>
      <c r="CF97" s="171"/>
      <c r="CG97" s="171"/>
      <c r="CH97" s="171"/>
      <c r="CI97" s="171"/>
      <c r="CJ97" s="171"/>
      <c r="CK97" s="171"/>
      <c r="CL97" s="171"/>
      <c r="CM97" s="171"/>
      <c r="CN97" s="171"/>
      <c r="CO97" s="171"/>
      <c r="CP97" s="171"/>
      <c r="CQ97" s="171"/>
      <c r="CR97" s="171"/>
      <c r="CS97" s="171"/>
      <c r="CT97" s="171"/>
      <c r="CU97" s="171"/>
      <c r="CV97" s="171"/>
      <c r="CW97" s="171"/>
      <c r="CX97" s="171"/>
      <c r="CY97" s="171"/>
      <c r="CZ97" s="171"/>
      <c r="DA97" s="171"/>
      <c r="DB97" s="171"/>
      <c r="DC97" s="171"/>
      <c r="DD97" s="171"/>
      <c r="DE97" s="172"/>
    </row>
    <row r="98" spans="1:109" ht="16.5" hidden="1" customHeight="1" thickBot="1" x14ac:dyDescent="0.4">
      <c r="A98" s="170"/>
      <c r="B98" s="1030"/>
      <c r="C98" s="1050"/>
      <c r="D98" s="139" t="s">
        <v>233</v>
      </c>
      <c r="E98" s="415">
        <v>90</v>
      </c>
      <c r="F98" s="142" t="s">
        <v>234</v>
      </c>
      <c r="G98" s="171"/>
      <c r="H98" s="171"/>
      <c r="I98" s="171"/>
      <c r="J98" s="1086"/>
      <c r="K98" s="1087"/>
      <c r="L98" s="1087"/>
      <c r="M98" s="1087"/>
      <c r="N98" s="1087"/>
      <c r="O98" s="1087"/>
      <c r="P98" s="1088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  <c r="AN98" s="171"/>
      <c r="AO98" s="171"/>
      <c r="AP98" s="171"/>
      <c r="AQ98" s="171"/>
      <c r="AR98" s="171"/>
      <c r="AS98" s="171"/>
      <c r="AT98" s="171"/>
      <c r="AU98" s="171"/>
      <c r="AV98" s="171"/>
      <c r="AW98" s="171"/>
      <c r="AX98" s="171"/>
      <c r="AY98" s="171"/>
      <c r="AZ98" s="171"/>
      <c r="BA98" s="171"/>
      <c r="BB98" s="171"/>
      <c r="BC98" s="171"/>
      <c r="BD98" s="171"/>
      <c r="BE98" s="171"/>
      <c r="BF98" s="171"/>
      <c r="BG98" s="171"/>
      <c r="BH98" s="171"/>
      <c r="BI98" s="171"/>
      <c r="BJ98" s="171"/>
      <c r="BK98" s="171"/>
      <c r="BL98" s="171"/>
      <c r="BM98" s="171"/>
      <c r="BN98" s="171"/>
      <c r="BO98" s="171"/>
      <c r="BP98" s="171"/>
      <c r="BQ98" s="171"/>
      <c r="BR98" s="171"/>
      <c r="BS98" s="171"/>
      <c r="BT98" s="171"/>
      <c r="BU98" s="171"/>
      <c r="BV98" s="171"/>
      <c r="BW98" s="171"/>
      <c r="BX98" s="171"/>
      <c r="BY98" s="171"/>
      <c r="BZ98" s="171"/>
      <c r="CA98" s="171"/>
      <c r="CB98" s="171"/>
      <c r="CC98" s="171"/>
      <c r="CD98" s="171"/>
      <c r="CE98" s="171"/>
      <c r="CF98" s="171"/>
      <c r="CG98" s="171"/>
      <c r="CH98" s="171"/>
      <c r="CI98" s="171"/>
      <c r="CJ98" s="171"/>
      <c r="CK98" s="171"/>
      <c r="CL98" s="171"/>
      <c r="CM98" s="171"/>
      <c r="CN98" s="171"/>
      <c r="CO98" s="171"/>
      <c r="CP98" s="171"/>
      <c r="CQ98" s="171"/>
      <c r="CR98" s="171"/>
      <c r="CS98" s="171"/>
      <c r="CT98" s="171"/>
      <c r="CU98" s="171"/>
      <c r="CV98" s="171"/>
      <c r="CW98" s="171"/>
      <c r="CX98" s="171"/>
      <c r="CY98" s="171"/>
      <c r="CZ98" s="171"/>
      <c r="DA98" s="171"/>
      <c r="DB98" s="171"/>
      <c r="DC98" s="171"/>
      <c r="DD98" s="171"/>
      <c r="DE98" s="172"/>
    </row>
    <row r="99" spans="1:109" ht="13.5" hidden="1" customHeight="1" thickBot="1" x14ac:dyDescent="0.3">
      <c r="A99" s="170"/>
      <c r="B99" s="1031"/>
      <c r="C99" s="1051"/>
      <c r="D99" s="143" t="s">
        <v>235</v>
      </c>
      <c r="E99" s="416">
        <f>E97*E98/60</f>
        <v>6</v>
      </c>
      <c r="F99" s="147" t="s">
        <v>182</v>
      </c>
      <c r="G99" s="171"/>
      <c r="H99" s="171"/>
      <c r="I99" s="171"/>
      <c r="J99" s="1089"/>
      <c r="K99" s="1090"/>
      <c r="L99" s="1090"/>
      <c r="M99" s="1090"/>
      <c r="N99" s="1090"/>
      <c r="O99" s="1090"/>
      <c r="P99" s="109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  <c r="AN99" s="171"/>
      <c r="AO99" s="171"/>
      <c r="AP99" s="171"/>
      <c r="AQ99" s="171"/>
      <c r="AR99" s="171"/>
      <c r="AS99" s="171"/>
      <c r="AT99" s="171"/>
      <c r="AU99" s="171"/>
      <c r="AV99" s="171"/>
      <c r="AW99" s="171"/>
      <c r="AX99" s="171"/>
      <c r="AY99" s="171"/>
      <c r="AZ99" s="171"/>
      <c r="BA99" s="171"/>
      <c r="BB99" s="171"/>
      <c r="BC99" s="171"/>
      <c r="BD99" s="171"/>
      <c r="BE99" s="171"/>
      <c r="BF99" s="171"/>
      <c r="BG99" s="171"/>
      <c r="BH99" s="171"/>
      <c r="BI99" s="171"/>
      <c r="BJ99" s="171"/>
      <c r="BK99" s="171"/>
      <c r="BL99" s="171"/>
      <c r="BM99" s="171"/>
      <c r="BN99" s="171"/>
      <c r="BO99" s="171"/>
      <c r="BP99" s="171"/>
      <c r="BQ99" s="171"/>
      <c r="BR99" s="171"/>
      <c r="BS99" s="171"/>
      <c r="BT99" s="171"/>
      <c r="BU99" s="171"/>
      <c r="BV99" s="171"/>
      <c r="BW99" s="171"/>
      <c r="BX99" s="171"/>
      <c r="BY99" s="171"/>
      <c r="BZ99" s="171"/>
      <c r="CA99" s="171"/>
      <c r="CB99" s="171"/>
      <c r="CC99" s="171"/>
      <c r="CD99" s="171"/>
      <c r="CE99" s="171"/>
      <c r="CF99" s="171"/>
      <c r="CG99" s="171"/>
      <c r="CH99" s="171"/>
      <c r="CI99" s="171"/>
      <c r="CJ99" s="171"/>
      <c r="CK99" s="171"/>
      <c r="CL99" s="171"/>
      <c r="CM99" s="171"/>
      <c r="CN99" s="171"/>
      <c r="CO99" s="171"/>
      <c r="CP99" s="171"/>
      <c r="CQ99" s="171"/>
      <c r="CR99" s="171"/>
      <c r="CS99" s="171"/>
      <c r="CT99" s="171"/>
      <c r="CU99" s="171"/>
      <c r="CV99" s="171"/>
      <c r="CW99" s="171"/>
      <c r="CX99" s="171"/>
      <c r="CY99" s="171"/>
      <c r="CZ99" s="171"/>
      <c r="DA99" s="171"/>
      <c r="DB99" s="171"/>
      <c r="DC99" s="171"/>
      <c r="DD99" s="171"/>
      <c r="DE99" s="172"/>
    </row>
    <row r="100" spans="1:109" ht="13.5" hidden="1" customHeight="1" thickBot="1" x14ac:dyDescent="0.3">
      <c r="A100" s="170"/>
      <c r="B100" s="1029" t="s">
        <v>228</v>
      </c>
      <c r="C100" s="1020" t="s">
        <v>245</v>
      </c>
      <c r="D100" s="136" t="s">
        <v>230</v>
      </c>
      <c r="E100" s="414">
        <v>4</v>
      </c>
      <c r="F100" s="138" t="s">
        <v>231</v>
      </c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  <c r="AN100" s="171"/>
      <c r="AO100" s="171"/>
      <c r="AP100" s="171"/>
      <c r="AQ100" s="171"/>
      <c r="AR100" s="171"/>
      <c r="AS100" s="171"/>
      <c r="AT100" s="171"/>
      <c r="AU100" s="171"/>
      <c r="AV100" s="171"/>
      <c r="AW100" s="171"/>
      <c r="AX100" s="171"/>
      <c r="AY100" s="171"/>
      <c r="AZ100" s="171"/>
      <c r="BA100" s="171"/>
      <c r="BB100" s="171"/>
      <c r="BC100" s="171"/>
      <c r="BD100" s="171"/>
      <c r="BE100" s="171"/>
      <c r="BF100" s="171"/>
      <c r="BG100" s="171"/>
      <c r="BH100" s="171"/>
      <c r="BI100" s="171"/>
      <c r="BJ100" s="171"/>
      <c r="BK100" s="171"/>
      <c r="BL100" s="171"/>
      <c r="BM100" s="171"/>
      <c r="BN100" s="171"/>
      <c r="BO100" s="171"/>
      <c r="BP100" s="171"/>
      <c r="BQ100" s="171"/>
      <c r="BR100" s="171"/>
      <c r="BS100" s="171"/>
      <c r="BT100" s="171"/>
      <c r="BU100" s="171"/>
      <c r="BV100" s="171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1"/>
      <c r="CM100" s="171"/>
      <c r="CN100" s="171"/>
      <c r="CO100" s="171"/>
      <c r="CP100" s="171"/>
      <c r="CQ100" s="171"/>
      <c r="CR100" s="171"/>
      <c r="CS100" s="171"/>
      <c r="CT100" s="171"/>
      <c r="CU100" s="171"/>
      <c r="CV100" s="171"/>
      <c r="CW100" s="171"/>
      <c r="CX100" s="171"/>
      <c r="CY100" s="171"/>
      <c r="CZ100" s="171"/>
      <c r="DA100" s="171"/>
      <c r="DB100" s="171"/>
      <c r="DC100" s="171"/>
      <c r="DD100" s="171"/>
      <c r="DE100" s="172"/>
    </row>
    <row r="101" spans="1:109" ht="16.5" hidden="1" customHeight="1" thickBot="1" x14ac:dyDescent="0.4">
      <c r="A101" s="170"/>
      <c r="B101" s="1030"/>
      <c r="C101" s="1021"/>
      <c r="D101" s="139" t="s">
        <v>233</v>
      </c>
      <c r="E101" s="415">
        <v>90</v>
      </c>
      <c r="F101" s="142" t="s">
        <v>234</v>
      </c>
      <c r="G101" s="171"/>
      <c r="H101" s="171"/>
      <c r="I101" s="171"/>
      <c r="J101" s="1047" t="str">
        <f>B5</f>
        <v>LIB</v>
      </c>
      <c r="K101" s="1048"/>
      <c r="L101" s="1048"/>
      <c r="M101" s="1048"/>
      <c r="N101" s="1048"/>
      <c r="O101" s="1048"/>
      <c r="P101" s="1049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  <c r="AN101" s="171"/>
      <c r="AO101" s="171"/>
      <c r="AP101" s="171"/>
      <c r="AQ101" s="171"/>
      <c r="AR101" s="171"/>
      <c r="AS101" s="171"/>
      <c r="AT101" s="171"/>
      <c r="AU101" s="171"/>
      <c r="AV101" s="171"/>
      <c r="AW101" s="171"/>
      <c r="AX101" s="171"/>
      <c r="AY101" s="171"/>
      <c r="AZ101" s="171"/>
      <c r="BA101" s="171"/>
      <c r="BB101" s="171"/>
      <c r="BC101" s="171"/>
      <c r="BD101" s="171"/>
      <c r="BE101" s="171"/>
      <c r="BF101" s="171"/>
      <c r="BG101" s="171"/>
      <c r="BH101" s="171"/>
      <c r="BI101" s="171"/>
      <c r="BJ101" s="171"/>
      <c r="BK101" s="171"/>
      <c r="BL101" s="171"/>
      <c r="BM101" s="171"/>
      <c r="BN101" s="171"/>
      <c r="BO101" s="171"/>
      <c r="BP101" s="171"/>
      <c r="BQ101" s="171"/>
      <c r="BR101" s="171"/>
      <c r="BS101" s="171"/>
      <c r="BT101" s="171"/>
      <c r="BU101" s="171"/>
      <c r="BV101" s="171"/>
      <c r="BW101" s="171"/>
      <c r="BX101" s="171"/>
      <c r="BY101" s="171"/>
      <c r="BZ101" s="171"/>
      <c r="CA101" s="171"/>
      <c r="CB101" s="171"/>
      <c r="CC101" s="171"/>
      <c r="CD101" s="171"/>
      <c r="CE101" s="171"/>
      <c r="CF101" s="171"/>
      <c r="CG101" s="171"/>
      <c r="CH101" s="171"/>
      <c r="CI101" s="171"/>
      <c r="CJ101" s="171"/>
      <c r="CK101" s="171"/>
      <c r="CL101" s="171"/>
      <c r="CM101" s="171"/>
      <c r="CN101" s="171"/>
      <c r="CO101" s="171"/>
      <c r="CP101" s="171"/>
      <c r="CQ101" s="171"/>
      <c r="CR101" s="171"/>
      <c r="CS101" s="171"/>
      <c r="CT101" s="171"/>
      <c r="CU101" s="171"/>
      <c r="CV101" s="171"/>
      <c r="CW101" s="171"/>
      <c r="CX101" s="171"/>
      <c r="CY101" s="171"/>
      <c r="CZ101" s="171"/>
      <c r="DA101" s="171"/>
      <c r="DB101" s="171"/>
      <c r="DC101" s="171"/>
      <c r="DD101" s="171"/>
      <c r="DE101" s="172"/>
    </row>
    <row r="102" spans="1:109" ht="13.5" hidden="1" customHeight="1" thickBot="1" x14ac:dyDescent="0.35">
      <c r="A102" s="170"/>
      <c r="B102" s="1031"/>
      <c r="C102" s="1022"/>
      <c r="D102" s="143" t="s">
        <v>235</v>
      </c>
      <c r="E102" s="416">
        <f>E100*E101/60</f>
        <v>6</v>
      </c>
      <c r="F102" s="147" t="s">
        <v>182</v>
      </c>
      <c r="G102" s="171"/>
      <c r="H102" s="171"/>
      <c r="I102" s="171"/>
      <c r="J102" s="1023" t="s">
        <v>247</v>
      </c>
      <c r="K102" s="1024"/>
      <c r="L102" s="1024"/>
      <c r="M102" s="1025"/>
      <c r="N102" s="1026">
        <v>92</v>
      </c>
      <c r="O102" s="1027"/>
      <c r="P102" s="1028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  <c r="AN102" s="171"/>
      <c r="AO102" s="171"/>
      <c r="AP102" s="171"/>
      <c r="AQ102" s="171"/>
      <c r="AR102" s="171"/>
      <c r="AS102" s="171"/>
      <c r="AT102" s="171"/>
      <c r="AU102" s="171"/>
      <c r="AV102" s="171"/>
      <c r="AW102" s="171"/>
      <c r="AX102" s="171"/>
      <c r="AY102" s="171"/>
      <c r="AZ102" s="171"/>
      <c r="BA102" s="171"/>
      <c r="BB102" s="171"/>
      <c r="BC102" s="171"/>
      <c r="BD102" s="171"/>
      <c r="BE102" s="171"/>
      <c r="BF102" s="171"/>
      <c r="BG102" s="171"/>
      <c r="BH102" s="171"/>
      <c r="BI102" s="171"/>
      <c r="BJ102" s="171"/>
      <c r="BK102" s="171"/>
      <c r="BL102" s="171"/>
      <c r="BM102" s="171"/>
      <c r="BN102" s="171"/>
      <c r="BO102" s="171"/>
      <c r="BP102" s="171"/>
      <c r="BQ102" s="171"/>
      <c r="BR102" s="171"/>
      <c r="BS102" s="171"/>
      <c r="BT102" s="171"/>
      <c r="BU102" s="171"/>
      <c r="BV102" s="171"/>
      <c r="BW102" s="171"/>
      <c r="BX102" s="171"/>
      <c r="BY102" s="171"/>
      <c r="BZ102" s="171"/>
      <c r="CA102" s="171"/>
      <c r="CB102" s="171"/>
      <c r="CC102" s="171"/>
      <c r="CD102" s="171"/>
      <c r="CE102" s="171"/>
      <c r="CF102" s="171"/>
      <c r="CG102" s="171"/>
      <c r="CH102" s="171"/>
      <c r="CI102" s="171"/>
      <c r="CJ102" s="171"/>
      <c r="CK102" s="171"/>
      <c r="CL102" s="171"/>
      <c r="CM102" s="171"/>
      <c r="CN102" s="171"/>
      <c r="CO102" s="171"/>
      <c r="CP102" s="171"/>
      <c r="CQ102" s="171"/>
      <c r="CR102" s="171"/>
      <c r="CS102" s="171"/>
      <c r="CT102" s="171"/>
      <c r="CU102" s="171"/>
      <c r="CV102" s="171"/>
      <c r="CW102" s="171"/>
      <c r="CX102" s="171"/>
      <c r="CY102" s="171"/>
      <c r="CZ102" s="171"/>
      <c r="DA102" s="171"/>
      <c r="DB102" s="171"/>
      <c r="DC102" s="171"/>
      <c r="DD102" s="171"/>
      <c r="DE102" s="172"/>
    </row>
    <row r="103" spans="1:109" ht="13.5" hidden="1" thickBot="1" x14ac:dyDescent="0.35">
      <c r="A103" s="170"/>
      <c r="B103" s="171"/>
      <c r="C103" s="171"/>
      <c r="D103" s="171"/>
      <c r="E103" s="417"/>
      <c r="F103" s="171"/>
      <c r="G103" s="171"/>
      <c r="H103" s="171"/>
      <c r="I103" s="171"/>
      <c r="J103" s="1023" t="s">
        <v>248</v>
      </c>
      <c r="K103" s="1024"/>
      <c r="L103" s="1024"/>
      <c r="M103" s="1025"/>
      <c r="N103" s="1026">
        <v>70</v>
      </c>
      <c r="O103" s="1027"/>
      <c r="P103" s="1028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  <c r="AN103" s="171"/>
      <c r="AO103" s="171"/>
      <c r="AP103" s="171"/>
      <c r="AQ103" s="171"/>
      <c r="AR103" s="171"/>
      <c r="AS103" s="171"/>
      <c r="AT103" s="171"/>
      <c r="AU103" s="171"/>
      <c r="AV103" s="171"/>
      <c r="AW103" s="171"/>
      <c r="AX103" s="171"/>
      <c r="AY103" s="171"/>
      <c r="AZ103" s="171"/>
      <c r="BA103" s="171"/>
      <c r="BB103" s="171"/>
      <c r="BC103" s="171"/>
      <c r="BD103" s="171"/>
      <c r="BE103" s="171"/>
      <c r="BF103" s="171"/>
      <c r="BG103" s="171"/>
      <c r="BH103" s="171"/>
      <c r="BI103" s="171"/>
      <c r="BJ103" s="171"/>
      <c r="BK103" s="171"/>
      <c r="BL103" s="171"/>
      <c r="BM103" s="171"/>
      <c r="BN103" s="171"/>
      <c r="BO103" s="171"/>
      <c r="BP103" s="171"/>
      <c r="BQ103" s="171"/>
      <c r="BR103" s="171"/>
      <c r="BS103" s="171"/>
      <c r="BT103" s="171"/>
      <c r="BU103" s="171"/>
      <c r="BV103" s="171"/>
      <c r="BW103" s="171"/>
      <c r="BX103" s="171"/>
      <c r="BY103" s="171"/>
      <c r="BZ103" s="171"/>
      <c r="CA103" s="171"/>
      <c r="CB103" s="171"/>
      <c r="CC103" s="171"/>
      <c r="CD103" s="171"/>
      <c r="CE103" s="171"/>
      <c r="CF103" s="171"/>
      <c r="CG103" s="171"/>
      <c r="CH103" s="171"/>
      <c r="CI103" s="171"/>
      <c r="CJ103" s="171"/>
      <c r="CK103" s="171"/>
      <c r="CL103" s="171"/>
      <c r="CM103" s="171"/>
      <c r="CN103" s="171"/>
      <c r="CO103" s="171"/>
      <c r="CP103" s="171"/>
      <c r="CQ103" s="171"/>
      <c r="CR103" s="171"/>
      <c r="CS103" s="171"/>
      <c r="CT103" s="171"/>
      <c r="CU103" s="171"/>
      <c r="CV103" s="171"/>
      <c r="CW103" s="171"/>
      <c r="CX103" s="171"/>
      <c r="CY103" s="171"/>
      <c r="CZ103" s="171"/>
      <c r="DA103" s="171"/>
      <c r="DB103" s="171"/>
      <c r="DC103" s="171"/>
      <c r="DD103" s="171"/>
      <c r="DE103" s="172"/>
    </row>
    <row r="104" spans="1:109" ht="13.5" hidden="1" customHeight="1" thickBot="1" x14ac:dyDescent="0.3">
      <c r="A104" s="170"/>
      <c r="B104" s="1017" t="s">
        <v>236</v>
      </c>
      <c r="C104" s="1045" t="s">
        <v>245</v>
      </c>
      <c r="D104" s="136" t="s">
        <v>230</v>
      </c>
      <c r="E104" s="414">
        <v>4</v>
      </c>
      <c r="F104" s="138" t="s">
        <v>231</v>
      </c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  <c r="AN104" s="171"/>
      <c r="AO104" s="171"/>
      <c r="AP104" s="171"/>
      <c r="AQ104" s="171"/>
      <c r="AR104" s="171"/>
      <c r="AS104" s="171"/>
      <c r="AT104" s="171"/>
      <c r="AU104" s="171"/>
      <c r="AV104" s="171"/>
      <c r="AW104" s="171"/>
      <c r="AX104" s="171"/>
      <c r="AY104" s="171"/>
      <c r="AZ104" s="171"/>
      <c r="BA104" s="171"/>
      <c r="BB104" s="171"/>
      <c r="BC104" s="171"/>
      <c r="BD104" s="171"/>
      <c r="BE104" s="171"/>
      <c r="BF104" s="171"/>
      <c r="BG104" s="171"/>
      <c r="BH104" s="171"/>
      <c r="BI104" s="171"/>
      <c r="BJ104" s="171"/>
      <c r="BK104" s="171"/>
      <c r="BL104" s="171"/>
      <c r="BM104" s="171"/>
      <c r="BN104" s="171"/>
      <c r="BO104" s="171"/>
      <c r="BP104" s="171"/>
      <c r="BQ104" s="171"/>
      <c r="BR104" s="171"/>
      <c r="BS104" s="171"/>
      <c r="BT104" s="171"/>
      <c r="BU104" s="171"/>
      <c r="BV104" s="171"/>
      <c r="BW104" s="171"/>
      <c r="BX104" s="171"/>
      <c r="BY104" s="171"/>
      <c r="BZ104" s="171"/>
      <c r="CA104" s="171"/>
      <c r="CB104" s="171"/>
      <c r="CC104" s="171"/>
      <c r="CD104" s="171"/>
      <c r="CE104" s="171"/>
      <c r="CF104" s="171"/>
      <c r="CG104" s="171"/>
      <c r="CH104" s="171"/>
      <c r="CI104" s="171"/>
      <c r="CJ104" s="171"/>
      <c r="CK104" s="171"/>
      <c r="CL104" s="171"/>
      <c r="CM104" s="171"/>
      <c r="CN104" s="171"/>
      <c r="CO104" s="171"/>
      <c r="CP104" s="171"/>
      <c r="CQ104" s="171"/>
      <c r="CR104" s="171"/>
      <c r="CS104" s="171"/>
      <c r="CT104" s="171"/>
      <c r="CU104" s="171"/>
      <c r="CV104" s="171"/>
      <c r="CW104" s="171"/>
      <c r="CX104" s="171"/>
      <c r="CY104" s="171"/>
      <c r="CZ104" s="171"/>
      <c r="DA104" s="171"/>
      <c r="DB104" s="171"/>
      <c r="DC104" s="171"/>
      <c r="DD104" s="171"/>
      <c r="DE104" s="172"/>
    </row>
    <row r="105" spans="1:109" ht="16.5" hidden="1" customHeight="1" thickBot="1" x14ac:dyDescent="0.4">
      <c r="A105" s="170"/>
      <c r="B105" s="1018"/>
      <c r="C105" s="1050"/>
      <c r="D105" s="139" t="s">
        <v>233</v>
      </c>
      <c r="E105" s="415">
        <v>90</v>
      </c>
      <c r="F105" s="142" t="s">
        <v>234</v>
      </c>
      <c r="G105" s="171"/>
      <c r="H105" s="171"/>
      <c r="I105" s="171"/>
      <c r="J105" s="1052" t="s">
        <v>249</v>
      </c>
      <c r="K105" s="1053"/>
      <c r="L105" s="1053"/>
      <c r="M105" s="1053"/>
      <c r="N105" s="1053"/>
      <c r="O105" s="1053"/>
      <c r="P105" s="1054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  <c r="AN105" s="171"/>
      <c r="AO105" s="171"/>
      <c r="AP105" s="171"/>
      <c r="AQ105" s="171"/>
      <c r="AR105" s="171"/>
      <c r="AS105" s="171"/>
      <c r="AT105" s="171"/>
      <c r="AU105" s="171"/>
      <c r="AV105" s="171"/>
      <c r="AW105" s="171"/>
      <c r="AX105" s="171"/>
      <c r="AY105" s="171"/>
      <c r="AZ105" s="171"/>
      <c r="BA105" s="171"/>
      <c r="BB105" s="171"/>
      <c r="BC105" s="171"/>
      <c r="BD105" s="171"/>
      <c r="BE105" s="171"/>
      <c r="BF105" s="171"/>
      <c r="BG105" s="171"/>
      <c r="BH105" s="171"/>
      <c r="BI105" s="171"/>
      <c r="BJ105" s="171"/>
      <c r="BK105" s="171"/>
      <c r="BL105" s="171"/>
      <c r="BM105" s="171"/>
      <c r="BN105" s="171"/>
      <c r="BO105" s="171"/>
      <c r="BP105" s="171"/>
      <c r="BQ105" s="171"/>
      <c r="BR105" s="171"/>
      <c r="BS105" s="171"/>
      <c r="BT105" s="171"/>
      <c r="BU105" s="171"/>
      <c r="BV105" s="171"/>
      <c r="BW105" s="171"/>
      <c r="BX105" s="171"/>
      <c r="BY105" s="171"/>
      <c r="BZ105" s="171"/>
      <c r="CA105" s="171"/>
      <c r="CB105" s="171"/>
      <c r="CC105" s="171"/>
      <c r="CD105" s="171"/>
      <c r="CE105" s="171"/>
      <c r="CF105" s="171"/>
      <c r="CG105" s="171"/>
      <c r="CH105" s="171"/>
      <c r="CI105" s="171"/>
      <c r="CJ105" s="171"/>
      <c r="CK105" s="171"/>
      <c r="CL105" s="171"/>
      <c r="CM105" s="171"/>
      <c r="CN105" s="171"/>
      <c r="CO105" s="171"/>
      <c r="CP105" s="171"/>
      <c r="CQ105" s="171"/>
      <c r="CR105" s="171"/>
      <c r="CS105" s="171"/>
      <c r="CT105" s="171"/>
      <c r="CU105" s="171"/>
      <c r="CV105" s="171"/>
      <c r="CW105" s="171"/>
      <c r="CX105" s="171"/>
      <c r="CY105" s="171"/>
      <c r="CZ105" s="171"/>
      <c r="DA105" s="171"/>
      <c r="DB105" s="171"/>
      <c r="DC105" s="171"/>
      <c r="DD105" s="171"/>
      <c r="DE105" s="172"/>
    </row>
    <row r="106" spans="1:109" ht="13.5" hidden="1" customHeight="1" thickBot="1" x14ac:dyDescent="0.35">
      <c r="A106" s="170"/>
      <c r="B106" s="1019"/>
      <c r="C106" s="1051"/>
      <c r="D106" s="143" t="s">
        <v>235</v>
      </c>
      <c r="E106" s="416">
        <f>E104*E105/60</f>
        <v>6</v>
      </c>
      <c r="F106" s="147" t="s">
        <v>182</v>
      </c>
      <c r="G106" s="171"/>
      <c r="H106" s="171"/>
      <c r="I106" s="171"/>
      <c r="J106" s="1023" t="s">
        <v>250</v>
      </c>
      <c r="K106" s="1024"/>
      <c r="L106" s="1024"/>
      <c r="M106" s="1025"/>
      <c r="N106" s="1026">
        <v>92</v>
      </c>
      <c r="O106" s="1027"/>
      <c r="P106" s="1028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  <c r="AN106" s="171"/>
      <c r="AO106" s="171"/>
      <c r="AP106" s="171"/>
      <c r="AQ106" s="171"/>
      <c r="AR106" s="171"/>
      <c r="AS106" s="171"/>
      <c r="AT106" s="171"/>
      <c r="AU106" s="171"/>
      <c r="AV106" s="171"/>
      <c r="AW106" s="171"/>
      <c r="AX106" s="171"/>
      <c r="AY106" s="171"/>
      <c r="AZ106" s="171"/>
      <c r="BA106" s="171"/>
      <c r="BB106" s="171"/>
      <c r="BC106" s="171"/>
      <c r="BD106" s="171"/>
      <c r="BE106" s="171"/>
      <c r="BF106" s="171"/>
      <c r="BG106" s="171"/>
      <c r="BH106" s="171"/>
      <c r="BI106" s="171"/>
      <c r="BJ106" s="171"/>
      <c r="BK106" s="171"/>
      <c r="BL106" s="171"/>
      <c r="BM106" s="171"/>
      <c r="BN106" s="171"/>
      <c r="BO106" s="171"/>
      <c r="BP106" s="171"/>
      <c r="BQ106" s="171"/>
      <c r="BR106" s="171"/>
      <c r="BS106" s="171"/>
      <c r="BT106" s="171"/>
      <c r="BU106" s="171"/>
      <c r="BV106" s="171"/>
      <c r="BW106" s="171"/>
      <c r="BX106" s="171"/>
      <c r="BY106" s="171"/>
      <c r="BZ106" s="171"/>
      <c r="CA106" s="171"/>
      <c r="CB106" s="171"/>
      <c r="CC106" s="171"/>
      <c r="CD106" s="171"/>
      <c r="CE106" s="171"/>
      <c r="CF106" s="171"/>
      <c r="CG106" s="171"/>
      <c r="CH106" s="171"/>
      <c r="CI106" s="171"/>
      <c r="CJ106" s="171"/>
      <c r="CK106" s="171"/>
      <c r="CL106" s="171"/>
      <c r="CM106" s="171"/>
      <c r="CN106" s="171"/>
      <c r="CO106" s="171"/>
      <c r="CP106" s="171"/>
      <c r="CQ106" s="171"/>
      <c r="CR106" s="171"/>
      <c r="CS106" s="171"/>
      <c r="CT106" s="171"/>
      <c r="CU106" s="171"/>
      <c r="CV106" s="171"/>
      <c r="CW106" s="171"/>
      <c r="CX106" s="171"/>
      <c r="CY106" s="171"/>
      <c r="CZ106" s="171"/>
      <c r="DA106" s="171"/>
      <c r="DB106" s="171"/>
      <c r="DC106" s="171"/>
      <c r="DD106" s="171"/>
      <c r="DE106" s="172"/>
    </row>
    <row r="107" spans="1:109" ht="13.5" hidden="1" customHeight="1" thickBot="1" x14ac:dyDescent="0.35">
      <c r="A107" s="170"/>
      <c r="B107" s="1017" t="s">
        <v>236</v>
      </c>
      <c r="C107" s="1020" t="s">
        <v>245</v>
      </c>
      <c r="D107" s="136" t="s">
        <v>230</v>
      </c>
      <c r="E107" s="414">
        <v>4</v>
      </c>
      <c r="F107" s="138" t="s">
        <v>231</v>
      </c>
      <c r="G107" s="171"/>
      <c r="H107" s="171"/>
      <c r="I107" s="171"/>
      <c r="J107" s="1023" t="s">
        <v>248</v>
      </c>
      <c r="K107" s="1024"/>
      <c r="L107" s="1024"/>
      <c r="M107" s="1025"/>
      <c r="N107" s="1026">
        <v>70</v>
      </c>
      <c r="O107" s="1027"/>
      <c r="P107" s="1028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  <c r="AN107" s="171"/>
      <c r="AO107" s="171"/>
      <c r="AP107" s="171"/>
      <c r="AQ107" s="171"/>
      <c r="AR107" s="171"/>
      <c r="AS107" s="171"/>
      <c r="AT107" s="171"/>
      <c r="AU107" s="171"/>
      <c r="AV107" s="171"/>
      <c r="AW107" s="171"/>
      <c r="AX107" s="171"/>
      <c r="AY107" s="171"/>
      <c r="AZ107" s="171"/>
      <c r="BA107" s="171"/>
      <c r="BB107" s="171"/>
      <c r="BC107" s="171"/>
      <c r="BD107" s="171"/>
      <c r="BE107" s="171"/>
      <c r="BF107" s="171"/>
      <c r="BG107" s="171"/>
      <c r="BH107" s="171"/>
      <c r="BI107" s="171"/>
      <c r="BJ107" s="171"/>
      <c r="BK107" s="171"/>
      <c r="BL107" s="171"/>
      <c r="BM107" s="171"/>
      <c r="BN107" s="171"/>
      <c r="BO107" s="171"/>
      <c r="BP107" s="171"/>
      <c r="BQ107" s="171"/>
      <c r="BR107" s="171"/>
      <c r="BS107" s="171"/>
      <c r="BT107" s="171"/>
      <c r="BU107" s="171"/>
      <c r="BV107" s="171"/>
      <c r="BW107" s="171"/>
      <c r="BX107" s="171"/>
      <c r="BY107" s="171"/>
      <c r="BZ107" s="171"/>
      <c r="CA107" s="171"/>
      <c r="CB107" s="171"/>
      <c r="CC107" s="171"/>
      <c r="CD107" s="171"/>
      <c r="CE107" s="171"/>
      <c r="CF107" s="171"/>
      <c r="CG107" s="171"/>
      <c r="CH107" s="171"/>
      <c r="CI107" s="171"/>
      <c r="CJ107" s="171"/>
      <c r="CK107" s="171"/>
      <c r="CL107" s="171"/>
      <c r="CM107" s="171"/>
      <c r="CN107" s="171"/>
      <c r="CO107" s="171"/>
      <c r="CP107" s="171"/>
      <c r="CQ107" s="171"/>
      <c r="CR107" s="171"/>
      <c r="CS107" s="171"/>
      <c r="CT107" s="171"/>
      <c r="CU107" s="171"/>
      <c r="CV107" s="171"/>
      <c r="CW107" s="171"/>
      <c r="CX107" s="171"/>
      <c r="CY107" s="171"/>
      <c r="CZ107" s="171"/>
      <c r="DA107" s="171"/>
      <c r="DB107" s="171"/>
      <c r="DC107" s="171"/>
      <c r="DD107" s="171"/>
      <c r="DE107" s="172"/>
    </row>
    <row r="108" spans="1:109" ht="16.5" hidden="1" customHeight="1" thickBot="1" x14ac:dyDescent="0.4">
      <c r="A108" s="170"/>
      <c r="B108" s="1018"/>
      <c r="C108" s="1021"/>
      <c r="D108" s="139" t="s">
        <v>233</v>
      </c>
      <c r="E108" s="415">
        <v>90</v>
      </c>
      <c r="F108" s="142" t="s">
        <v>234</v>
      </c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  <c r="AN108" s="171"/>
      <c r="AO108" s="171"/>
      <c r="AP108" s="171"/>
      <c r="AQ108" s="171"/>
      <c r="AR108" s="171"/>
      <c r="AS108" s="171"/>
      <c r="AT108" s="171"/>
      <c r="AU108" s="171"/>
      <c r="AV108" s="171"/>
      <c r="AW108" s="171"/>
      <c r="AX108" s="171"/>
      <c r="AY108" s="171"/>
      <c r="AZ108" s="171"/>
      <c r="BA108" s="171"/>
      <c r="BB108" s="171"/>
      <c r="BC108" s="171"/>
      <c r="BD108" s="171"/>
      <c r="BE108" s="171"/>
      <c r="BF108" s="171"/>
      <c r="BG108" s="171"/>
      <c r="BH108" s="171"/>
      <c r="BI108" s="171"/>
      <c r="BJ108" s="171"/>
      <c r="BK108" s="171"/>
      <c r="BL108" s="171"/>
      <c r="BM108" s="171"/>
      <c r="BN108" s="171"/>
      <c r="BO108" s="171"/>
      <c r="BP108" s="171"/>
      <c r="BQ108" s="171"/>
      <c r="BR108" s="171"/>
      <c r="BS108" s="171"/>
      <c r="BT108" s="171"/>
      <c r="BU108" s="171"/>
      <c r="BV108" s="171"/>
      <c r="BW108" s="171"/>
      <c r="BX108" s="171"/>
      <c r="BY108" s="171"/>
      <c r="BZ108" s="171"/>
      <c r="CA108" s="171"/>
      <c r="CB108" s="171"/>
      <c r="CC108" s="171"/>
      <c r="CD108" s="171"/>
      <c r="CE108" s="171"/>
      <c r="CF108" s="171"/>
      <c r="CG108" s="171"/>
      <c r="CH108" s="171"/>
      <c r="CI108" s="171"/>
      <c r="CJ108" s="171"/>
      <c r="CK108" s="171"/>
      <c r="CL108" s="171"/>
      <c r="CM108" s="171"/>
      <c r="CN108" s="171"/>
      <c r="CO108" s="171"/>
      <c r="CP108" s="171"/>
      <c r="CQ108" s="171"/>
      <c r="CR108" s="171"/>
      <c r="CS108" s="171"/>
      <c r="CT108" s="171"/>
      <c r="CU108" s="171"/>
      <c r="CV108" s="171"/>
      <c r="CW108" s="171"/>
      <c r="CX108" s="171"/>
      <c r="CY108" s="171"/>
      <c r="CZ108" s="171"/>
      <c r="DA108" s="171"/>
      <c r="DB108" s="171"/>
      <c r="DC108" s="171"/>
      <c r="DD108" s="171"/>
      <c r="DE108" s="172"/>
    </row>
    <row r="109" spans="1:109" ht="13.5" hidden="1" customHeight="1" thickBot="1" x14ac:dyDescent="0.3">
      <c r="A109" s="170"/>
      <c r="B109" s="1019"/>
      <c r="C109" s="1022"/>
      <c r="D109" s="143" t="s">
        <v>235</v>
      </c>
      <c r="E109" s="416">
        <f>E107*E108/60</f>
        <v>6</v>
      </c>
      <c r="F109" s="147" t="s">
        <v>182</v>
      </c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  <c r="AN109" s="171"/>
      <c r="AO109" s="171"/>
      <c r="AP109" s="171"/>
      <c r="AQ109" s="171"/>
      <c r="AR109" s="171"/>
      <c r="AS109" s="171"/>
      <c r="AT109" s="171"/>
      <c r="AU109" s="171"/>
      <c r="AV109" s="171"/>
      <c r="AW109" s="171"/>
      <c r="AX109" s="171"/>
      <c r="AY109" s="171"/>
      <c r="AZ109" s="171"/>
      <c r="BA109" s="171"/>
      <c r="BB109" s="171"/>
      <c r="BC109" s="171"/>
      <c r="BD109" s="171"/>
      <c r="BE109" s="171"/>
      <c r="BF109" s="171"/>
      <c r="BG109" s="171"/>
      <c r="BH109" s="171"/>
      <c r="BI109" s="171"/>
      <c r="BJ109" s="171"/>
      <c r="BK109" s="171"/>
      <c r="BL109" s="171"/>
      <c r="BM109" s="171"/>
      <c r="BN109" s="171"/>
      <c r="BO109" s="171"/>
      <c r="BP109" s="171"/>
      <c r="BQ109" s="171"/>
      <c r="BR109" s="171"/>
      <c r="BS109" s="171"/>
      <c r="BT109" s="171"/>
      <c r="BU109" s="171"/>
      <c r="BV109" s="171"/>
      <c r="BW109" s="171"/>
      <c r="BX109" s="171"/>
      <c r="BY109" s="171"/>
      <c r="BZ109" s="171"/>
      <c r="CA109" s="171"/>
      <c r="CB109" s="171"/>
      <c r="CC109" s="171"/>
      <c r="CD109" s="171"/>
      <c r="CE109" s="171"/>
      <c r="CF109" s="171"/>
      <c r="CG109" s="171"/>
      <c r="CH109" s="171"/>
      <c r="CI109" s="171"/>
      <c r="CJ109" s="171"/>
      <c r="CK109" s="171"/>
      <c r="CL109" s="171"/>
      <c r="CM109" s="171"/>
      <c r="CN109" s="171"/>
      <c r="CO109" s="171"/>
      <c r="CP109" s="171"/>
      <c r="CQ109" s="171"/>
      <c r="CR109" s="171"/>
      <c r="CS109" s="171"/>
      <c r="CT109" s="171"/>
      <c r="CU109" s="171"/>
      <c r="CV109" s="171"/>
      <c r="CW109" s="171"/>
      <c r="CX109" s="171"/>
      <c r="CY109" s="171"/>
      <c r="CZ109" s="171"/>
      <c r="DA109" s="171"/>
      <c r="DB109" s="171"/>
      <c r="DC109" s="171"/>
      <c r="DD109" s="171"/>
      <c r="DE109" s="172"/>
    </row>
    <row r="110" spans="1:109" hidden="1" x14ac:dyDescent="0.25">
      <c r="A110" s="170"/>
      <c r="B110" s="171"/>
      <c r="C110" s="171"/>
      <c r="D110" s="171"/>
      <c r="E110" s="279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  <c r="AN110" s="171"/>
      <c r="AO110" s="171"/>
      <c r="AP110" s="171"/>
      <c r="AQ110" s="171"/>
      <c r="AR110" s="171"/>
      <c r="AS110" s="171"/>
      <c r="AT110" s="171"/>
      <c r="AU110" s="171"/>
      <c r="AV110" s="171"/>
      <c r="AW110" s="171"/>
      <c r="AX110" s="171"/>
      <c r="AY110" s="171"/>
      <c r="AZ110" s="171"/>
      <c r="BA110" s="171"/>
      <c r="BB110" s="171"/>
      <c r="BC110" s="171"/>
      <c r="BD110" s="171"/>
      <c r="BE110" s="171"/>
      <c r="BF110" s="171"/>
      <c r="BG110" s="171"/>
      <c r="BH110" s="171"/>
      <c r="BI110" s="171"/>
      <c r="BJ110" s="171"/>
      <c r="BK110" s="171"/>
      <c r="BL110" s="171"/>
      <c r="BM110" s="171"/>
      <c r="BN110" s="171"/>
      <c r="BO110" s="171"/>
      <c r="BP110" s="171"/>
      <c r="BQ110" s="171"/>
      <c r="BR110" s="171"/>
      <c r="BS110" s="171"/>
      <c r="BT110" s="171"/>
      <c r="BU110" s="171"/>
      <c r="BV110" s="171"/>
      <c r="BW110" s="171"/>
      <c r="BX110" s="171"/>
      <c r="BY110" s="171"/>
      <c r="BZ110" s="171"/>
      <c r="CA110" s="171"/>
      <c r="CB110" s="171"/>
      <c r="CC110" s="171"/>
      <c r="CD110" s="171"/>
      <c r="CE110" s="171"/>
      <c r="CF110" s="171"/>
      <c r="CG110" s="171"/>
      <c r="CH110" s="171"/>
      <c r="CI110" s="171"/>
      <c r="CJ110" s="171"/>
      <c r="CK110" s="171"/>
      <c r="CL110" s="171"/>
      <c r="CM110" s="171"/>
      <c r="CN110" s="171"/>
      <c r="CO110" s="171"/>
      <c r="CP110" s="171"/>
      <c r="CQ110" s="171"/>
      <c r="CR110" s="171"/>
      <c r="CS110" s="171"/>
      <c r="CT110" s="171"/>
      <c r="CU110" s="171"/>
      <c r="CV110" s="171"/>
      <c r="CW110" s="171"/>
      <c r="CX110" s="171"/>
      <c r="CY110" s="171"/>
      <c r="CZ110" s="171"/>
      <c r="DA110" s="171"/>
      <c r="DB110" s="171"/>
      <c r="DC110" s="171"/>
      <c r="DD110" s="171"/>
      <c r="DE110" s="172"/>
    </row>
    <row r="111" spans="1:109" hidden="1" x14ac:dyDescent="0.25">
      <c r="A111" s="170"/>
      <c r="B111" s="171"/>
      <c r="C111" s="171"/>
      <c r="D111" s="171"/>
      <c r="E111" s="279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  <c r="AN111" s="171"/>
      <c r="AO111" s="171"/>
      <c r="AP111" s="171"/>
      <c r="AQ111" s="171"/>
      <c r="AR111" s="171"/>
      <c r="AS111" s="171"/>
      <c r="AT111" s="171"/>
      <c r="AU111" s="171"/>
      <c r="AV111" s="171"/>
      <c r="AW111" s="171"/>
      <c r="AX111" s="171"/>
      <c r="AY111" s="171"/>
      <c r="AZ111" s="171"/>
      <c r="BA111" s="171"/>
      <c r="BB111" s="171"/>
      <c r="BC111" s="171"/>
      <c r="BD111" s="171"/>
      <c r="BE111" s="171"/>
      <c r="BF111" s="171"/>
      <c r="BG111" s="171"/>
      <c r="BH111" s="171"/>
      <c r="BI111" s="171"/>
      <c r="BJ111" s="171"/>
      <c r="BK111" s="171"/>
      <c r="BL111" s="171"/>
      <c r="BM111" s="171"/>
      <c r="BN111" s="171"/>
      <c r="BO111" s="171"/>
      <c r="BP111" s="171"/>
      <c r="BQ111" s="171"/>
      <c r="BR111" s="171"/>
      <c r="BS111" s="171"/>
      <c r="BT111" s="171"/>
      <c r="BU111" s="171"/>
      <c r="BV111" s="171"/>
      <c r="BW111" s="171"/>
      <c r="BX111" s="171"/>
      <c r="BY111" s="171"/>
      <c r="BZ111" s="171"/>
      <c r="CA111" s="171"/>
      <c r="CB111" s="171"/>
      <c r="CC111" s="171"/>
      <c r="CD111" s="171"/>
      <c r="CE111" s="171"/>
      <c r="CF111" s="171"/>
      <c r="CG111" s="171"/>
      <c r="CH111" s="171"/>
      <c r="CI111" s="171"/>
      <c r="CJ111" s="171"/>
      <c r="CK111" s="171"/>
      <c r="CL111" s="171"/>
      <c r="CM111" s="171"/>
      <c r="CN111" s="171"/>
      <c r="CO111" s="171"/>
      <c r="CP111" s="171"/>
      <c r="CQ111" s="171"/>
      <c r="CR111" s="171"/>
      <c r="CS111" s="171"/>
      <c r="CT111" s="171"/>
      <c r="CU111" s="171"/>
      <c r="CV111" s="171"/>
      <c r="CW111" s="171"/>
      <c r="CX111" s="171"/>
      <c r="CY111" s="171"/>
      <c r="CZ111" s="171"/>
      <c r="DA111" s="171"/>
      <c r="DB111" s="171"/>
      <c r="DC111" s="171"/>
      <c r="DD111" s="171"/>
      <c r="DE111" s="172"/>
    </row>
    <row r="112" spans="1:109" hidden="1" x14ac:dyDescent="0.25">
      <c r="A112" s="170"/>
      <c r="B112" s="171"/>
      <c r="C112" s="171"/>
      <c r="D112" s="171"/>
      <c r="E112" s="279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  <c r="AN112" s="171"/>
      <c r="AO112" s="171"/>
      <c r="AP112" s="171"/>
      <c r="AQ112" s="171"/>
      <c r="AR112" s="171"/>
      <c r="AS112" s="171"/>
      <c r="AT112" s="171"/>
      <c r="AU112" s="171"/>
      <c r="AV112" s="171"/>
      <c r="AW112" s="171"/>
      <c r="AX112" s="171"/>
      <c r="AY112" s="171"/>
      <c r="AZ112" s="171"/>
      <c r="BA112" s="171"/>
      <c r="BB112" s="171"/>
      <c r="BC112" s="171"/>
      <c r="BD112" s="171"/>
      <c r="BE112" s="171"/>
      <c r="BF112" s="171"/>
      <c r="BG112" s="171"/>
      <c r="BH112" s="171"/>
      <c r="BI112" s="171"/>
      <c r="BJ112" s="171"/>
      <c r="BK112" s="171"/>
      <c r="BL112" s="171"/>
      <c r="BM112" s="171"/>
      <c r="BN112" s="171"/>
      <c r="BO112" s="171"/>
      <c r="BP112" s="171"/>
      <c r="BQ112" s="171"/>
      <c r="BR112" s="171"/>
      <c r="BS112" s="171"/>
      <c r="BT112" s="171"/>
      <c r="BU112" s="171"/>
      <c r="BV112" s="171"/>
      <c r="BW112" s="171"/>
      <c r="BX112" s="171"/>
      <c r="BY112" s="171"/>
      <c r="BZ112" s="171"/>
      <c r="CA112" s="171"/>
      <c r="CB112" s="171"/>
      <c r="CC112" s="171"/>
      <c r="CD112" s="171"/>
      <c r="CE112" s="171"/>
      <c r="CF112" s="171"/>
      <c r="CG112" s="171"/>
      <c r="CH112" s="171"/>
      <c r="CI112" s="171"/>
      <c r="CJ112" s="171"/>
      <c r="CK112" s="171"/>
      <c r="CL112" s="171"/>
      <c r="CM112" s="171"/>
      <c r="CN112" s="171"/>
      <c r="CO112" s="171"/>
      <c r="CP112" s="171"/>
      <c r="CQ112" s="171"/>
      <c r="CR112" s="171"/>
      <c r="CS112" s="171"/>
      <c r="CT112" s="171"/>
      <c r="CU112" s="171"/>
      <c r="CV112" s="171"/>
      <c r="CW112" s="171"/>
      <c r="CX112" s="171"/>
      <c r="CY112" s="171"/>
      <c r="CZ112" s="171"/>
      <c r="DA112" s="171"/>
      <c r="DB112" s="171"/>
      <c r="DC112" s="171"/>
      <c r="DD112" s="171"/>
      <c r="DE112" s="172"/>
    </row>
    <row r="113" spans="1:116" ht="13" hidden="1" thickBot="1" x14ac:dyDescent="0.3">
      <c r="A113" s="170"/>
      <c r="B113" s="171"/>
      <c r="C113" s="171"/>
      <c r="D113" s="131" t="s">
        <v>237</v>
      </c>
      <c r="E113" s="418">
        <v>0</v>
      </c>
      <c r="F113" s="61">
        <v>3.472222222222222E-3</v>
      </c>
      <c r="G113" s="61">
        <v>3.4723222222222219E-3</v>
      </c>
      <c r="H113" s="61">
        <v>4.8611111111111103E-3</v>
      </c>
      <c r="I113" s="61">
        <v>4.8612111111111115E-3</v>
      </c>
      <c r="J113" s="61">
        <v>8.3333333333333329E-2</v>
      </c>
      <c r="K113" s="61">
        <v>8.3333433333333332E-2</v>
      </c>
      <c r="L113" s="61">
        <v>1</v>
      </c>
      <c r="M113" s="61">
        <v>2</v>
      </c>
      <c r="N113" s="61">
        <v>3</v>
      </c>
      <c r="O113" s="61">
        <v>3</v>
      </c>
      <c r="P113" s="61">
        <v>4</v>
      </c>
      <c r="Q113" s="61">
        <v>5</v>
      </c>
      <c r="R113" s="61">
        <v>5</v>
      </c>
      <c r="S113" s="61">
        <v>6</v>
      </c>
      <c r="T113" s="61">
        <v>7</v>
      </c>
      <c r="U113" s="61">
        <v>8</v>
      </c>
      <c r="V113" s="61">
        <v>8</v>
      </c>
      <c r="W113" s="61">
        <v>9</v>
      </c>
      <c r="X113" s="61">
        <v>10</v>
      </c>
      <c r="Y113" s="61">
        <v>11</v>
      </c>
      <c r="Z113" s="61">
        <v>12</v>
      </c>
      <c r="AA113" s="61">
        <v>13</v>
      </c>
      <c r="AB113" s="61">
        <v>14</v>
      </c>
      <c r="AC113" s="61">
        <v>15</v>
      </c>
      <c r="AD113" s="61">
        <v>16</v>
      </c>
      <c r="AE113" s="61">
        <v>17</v>
      </c>
      <c r="AF113" s="61">
        <v>18</v>
      </c>
      <c r="AG113" s="61">
        <v>19</v>
      </c>
      <c r="AH113" s="61">
        <v>20</v>
      </c>
      <c r="AI113" s="61">
        <v>21</v>
      </c>
      <c r="AJ113" s="61">
        <v>22</v>
      </c>
      <c r="AK113" s="61">
        <v>23</v>
      </c>
      <c r="AL113" s="61">
        <v>24</v>
      </c>
      <c r="AM113" s="61">
        <v>25</v>
      </c>
      <c r="AN113" s="61">
        <v>26</v>
      </c>
      <c r="AO113" s="61">
        <v>27</v>
      </c>
      <c r="AP113" s="61">
        <v>28</v>
      </c>
      <c r="AQ113" s="61">
        <v>29</v>
      </c>
      <c r="AR113" s="61">
        <v>30</v>
      </c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173"/>
      <c r="DA113" s="171"/>
      <c r="DB113" s="171"/>
      <c r="DC113" s="171"/>
      <c r="DD113" s="171"/>
      <c r="DE113" s="172"/>
    </row>
    <row r="114" spans="1:116" ht="13" hidden="1" x14ac:dyDescent="0.3">
      <c r="A114" s="170"/>
      <c r="B114" s="1029" t="s">
        <v>228</v>
      </c>
      <c r="C114" s="1032" t="s">
        <v>251</v>
      </c>
      <c r="D114" s="136" t="s">
        <v>225</v>
      </c>
      <c r="E114" s="174">
        <f>E83</f>
        <v>0</v>
      </c>
      <c r="F114" s="166">
        <f t="shared" ref="F114:G114" si="81">F82</f>
        <v>6.9444444444444447E-4</v>
      </c>
      <c r="G114" s="166">
        <f t="shared" si="81"/>
        <v>1.3888888888888889E-3</v>
      </c>
      <c r="H114" s="166">
        <v>0</v>
      </c>
      <c r="I114" s="166">
        <v>0</v>
      </c>
      <c r="J114" s="166">
        <v>0</v>
      </c>
      <c r="K114" s="166">
        <v>0</v>
      </c>
      <c r="L114" s="166" t="e">
        <f>L$44</f>
        <v>#REF!</v>
      </c>
      <c r="M114" s="166" t="e">
        <f t="shared" ref="M114:AR114" si="82">M$44</f>
        <v>#REF!</v>
      </c>
      <c r="N114" s="166" t="e">
        <f>N$44</f>
        <v>#REF!</v>
      </c>
      <c r="O114" s="166">
        <f t="shared" ref="O114:W114" si="83">O$44</f>
        <v>0</v>
      </c>
      <c r="P114" s="166" t="e">
        <f t="shared" si="83"/>
        <v>#REF!</v>
      </c>
      <c r="Q114" s="166" t="e">
        <f t="shared" si="83"/>
        <v>#REF!</v>
      </c>
      <c r="R114" s="166">
        <f t="shared" si="83"/>
        <v>0</v>
      </c>
      <c r="S114" s="166" t="e">
        <f t="shared" si="83"/>
        <v>#REF!</v>
      </c>
      <c r="T114" s="166" t="e">
        <f t="shared" si="83"/>
        <v>#REF!</v>
      </c>
      <c r="U114" s="166" t="e">
        <f t="shared" si="83"/>
        <v>#REF!</v>
      </c>
      <c r="V114" s="166">
        <f t="shared" si="83"/>
        <v>0</v>
      </c>
      <c r="W114" s="166" t="e">
        <f t="shared" si="83"/>
        <v>#REF!</v>
      </c>
      <c r="X114" s="166" t="e">
        <f t="shared" si="82"/>
        <v>#REF!</v>
      </c>
      <c r="Y114" s="166" t="e">
        <f t="shared" si="82"/>
        <v>#REF!</v>
      </c>
      <c r="Z114" s="166" t="e">
        <f t="shared" si="82"/>
        <v>#REF!</v>
      </c>
      <c r="AA114" s="166" t="e">
        <f t="shared" si="82"/>
        <v>#REF!</v>
      </c>
      <c r="AB114" s="166" t="e">
        <f t="shared" si="82"/>
        <v>#REF!</v>
      </c>
      <c r="AC114" s="166" t="e">
        <f t="shared" si="82"/>
        <v>#REF!</v>
      </c>
      <c r="AD114" s="166" t="e">
        <f t="shared" si="82"/>
        <v>#REF!</v>
      </c>
      <c r="AE114" s="166" t="e">
        <f t="shared" si="82"/>
        <v>#REF!</v>
      </c>
      <c r="AF114" s="166" t="e">
        <f t="shared" si="82"/>
        <v>#REF!</v>
      </c>
      <c r="AG114" s="166" t="e">
        <f t="shared" si="82"/>
        <v>#REF!</v>
      </c>
      <c r="AH114" s="166" t="e">
        <f t="shared" si="82"/>
        <v>#REF!</v>
      </c>
      <c r="AI114" s="166" t="e">
        <f t="shared" si="82"/>
        <v>#REF!</v>
      </c>
      <c r="AJ114" s="166" t="e">
        <f t="shared" si="82"/>
        <v>#REF!</v>
      </c>
      <c r="AK114" s="166" t="e">
        <f t="shared" si="82"/>
        <v>#REF!</v>
      </c>
      <c r="AL114" s="166" t="e">
        <f t="shared" si="82"/>
        <v>#REF!</v>
      </c>
      <c r="AM114" s="166" t="e">
        <f t="shared" si="82"/>
        <v>#REF!</v>
      </c>
      <c r="AN114" s="166" t="e">
        <f t="shared" si="82"/>
        <v>#REF!</v>
      </c>
      <c r="AO114" s="166" t="e">
        <f t="shared" si="82"/>
        <v>#REF!</v>
      </c>
      <c r="AP114" s="166" t="e">
        <f t="shared" si="82"/>
        <v>#REF!</v>
      </c>
      <c r="AQ114" s="166" t="e">
        <f t="shared" si="82"/>
        <v>#REF!</v>
      </c>
      <c r="AR114" s="166" t="e">
        <f t="shared" si="82"/>
        <v>#REF!</v>
      </c>
      <c r="AS114" s="166"/>
      <c r="AT114" s="166"/>
      <c r="AU114" s="166"/>
      <c r="AV114" s="166"/>
      <c r="AW114" s="166"/>
      <c r="AX114" s="166"/>
      <c r="AY114" s="166"/>
      <c r="AZ114" s="166"/>
      <c r="BA114" s="166"/>
      <c r="BB114" s="166"/>
      <c r="BC114" s="166"/>
      <c r="BD114" s="166"/>
      <c r="BE114" s="166"/>
      <c r="BF114" s="166"/>
      <c r="BG114" s="166"/>
      <c r="BH114" s="166"/>
      <c r="BI114" s="166"/>
      <c r="BJ114" s="166"/>
      <c r="BK114" s="166"/>
      <c r="BL114" s="166"/>
      <c r="BM114" s="166"/>
      <c r="BN114" s="166"/>
      <c r="BO114" s="166"/>
      <c r="BP114" s="166"/>
      <c r="BQ114" s="166"/>
      <c r="BR114" s="166"/>
      <c r="BS114" s="166"/>
      <c r="BT114" s="166"/>
      <c r="BU114" s="166"/>
      <c r="BV114" s="166"/>
      <c r="BW114" s="166"/>
      <c r="BX114" s="166"/>
      <c r="BY114" s="166"/>
      <c r="BZ114" s="166"/>
      <c r="CA114" s="166"/>
      <c r="CB114" s="166"/>
      <c r="CC114" s="166"/>
      <c r="CD114" s="166"/>
      <c r="CE114" s="166"/>
      <c r="CF114" s="166"/>
      <c r="CG114" s="166"/>
      <c r="CH114" s="166"/>
      <c r="CI114" s="166"/>
      <c r="CJ114" s="166"/>
      <c r="CK114" s="166"/>
      <c r="CL114" s="166"/>
      <c r="CM114" s="166"/>
      <c r="CN114" s="166"/>
      <c r="CO114" s="166"/>
      <c r="CP114" s="166"/>
      <c r="CQ114" s="166"/>
      <c r="CR114" s="166"/>
      <c r="CS114" s="166"/>
      <c r="CT114" s="166"/>
      <c r="CU114" s="166"/>
      <c r="CV114" s="166"/>
      <c r="CW114" s="166"/>
      <c r="CX114" s="166"/>
      <c r="CY114" s="166"/>
      <c r="CZ114" s="175"/>
      <c r="DA114" s="171"/>
      <c r="DB114" s="171"/>
      <c r="DC114" s="1180" t="s">
        <v>239</v>
      </c>
      <c r="DD114" s="1180" t="s">
        <v>240</v>
      </c>
      <c r="DE114" s="172"/>
      <c r="DG114" s="74" t="s">
        <v>252</v>
      </c>
      <c r="DH114" s="183" t="s">
        <v>253</v>
      </c>
      <c r="DI114" s="183" t="s">
        <v>254</v>
      </c>
      <c r="DJ114" s="183" t="s">
        <v>255</v>
      </c>
      <c r="DK114" s="183" t="s">
        <v>256</v>
      </c>
      <c r="DL114" s="184" t="s">
        <v>257</v>
      </c>
    </row>
    <row r="115" spans="1:116" ht="13" hidden="1" x14ac:dyDescent="0.3">
      <c r="A115" s="170"/>
      <c r="B115" s="1030"/>
      <c r="C115" s="1033"/>
      <c r="D115" s="139" t="s">
        <v>258</v>
      </c>
      <c r="E115" s="159"/>
      <c r="F115" s="121"/>
      <c r="G115" s="121"/>
      <c r="H115" s="121"/>
      <c r="I115" s="121"/>
      <c r="J115" s="121"/>
      <c r="K115" s="121"/>
      <c r="L115" s="121" t="e">
        <f t="shared" ref="L115:AR115" si="84">L114*100/$C$5</f>
        <v>#REF!</v>
      </c>
      <c r="M115" s="121" t="e">
        <f t="shared" si="84"/>
        <v>#REF!</v>
      </c>
      <c r="N115" s="121" t="e">
        <f t="shared" si="84"/>
        <v>#REF!</v>
      </c>
      <c r="O115" s="121">
        <f t="shared" si="84"/>
        <v>0</v>
      </c>
      <c r="P115" s="121" t="e">
        <f t="shared" si="84"/>
        <v>#REF!</v>
      </c>
      <c r="Q115" s="121" t="e">
        <f t="shared" si="84"/>
        <v>#REF!</v>
      </c>
      <c r="R115" s="121">
        <f t="shared" si="84"/>
        <v>0</v>
      </c>
      <c r="S115" s="121" t="e">
        <f t="shared" si="84"/>
        <v>#REF!</v>
      </c>
      <c r="T115" s="121" t="e">
        <f t="shared" si="84"/>
        <v>#REF!</v>
      </c>
      <c r="U115" s="121" t="e">
        <f t="shared" si="84"/>
        <v>#REF!</v>
      </c>
      <c r="V115" s="121">
        <f t="shared" si="84"/>
        <v>0</v>
      </c>
      <c r="W115" s="121" t="e">
        <f t="shared" si="84"/>
        <v>#REF!</v>
      </c>
      <c r="X115" s="121" t="e">
        <f t="shared" si="84"/>
        <v>#REF!</v>
      </c>
      <c r="Y115" s="121" t="e">
        <f t="shared" si="84"/>
        <v>#REF!</v>
      </c>
      <c r="Z115" s="121" t="e">
        <f t="shared" si="84"/>
        <v>#REF!</v>
      </c>
      <c r="AA115" s="121" t="e">
        <f t="shared" si="84"/>
        <v>#REF!</v>
      </c>
      <c r="AB115" s="121" t="e">
        <f t="shared" si="84"/>
        <v>#REF!</v>
      </c>
      <c r="AC115" s="121" t="e">
        <f t="shared" si="84"/>
        <v>#REF!</v>
      </c>
      <c r="AD115" s="121" t="e">
        <f t="shared" si="84"/>
        <v>#REF!</v>
      </c>
      <c r="AE115" s="121" t="e">
        <f t="shared" si="84"/>
        <v>#REF!</v>
      </c>
      <c r="AF115" s="121" t="e">
        <f t="shared" si="84"/>
        <v>#REF!</v>
      </c>
      <c r="AG115" s="121" t="e">
        <f t="shared" si="84"/>
        <v>#REF!</v>
      </c>
      <c r="AH115" s="121" t="e">
        <f t="shared" si="84"/>
        <v>#REF!</v>
      </c>
      <c r="AI115" s="121" t="e">
        <f t="shared" si="84"/>
        <v>#REF!</v>
      </c>
      <c r="AJ115" s="121" t="e">
        <f t="shared" si="84"/>
        <v>#REF!</v>
      </c>
      <c r="AK115" s="121" t="e">
        <f t="shared" si="84"/>
        <v>#REF!</v>
      </c>
      <c r="AL115" s="121" t="e">
        <f t="shared" si="84"/>
        <v>#REF!</v>
      </c>
      <c r="AM115" s="121" t="e">
        <f t="shared" si="84"/>
        <v>#REF!</v>
      </c>
      <c r="AN115" s="121" t="e">
        <f t="shared" si="84"/>
        <v>#REF!</v>
      </c>
      <c r="AO115" s="121" t="e">
        <f t="shared" si="84"/>
        <v>#REF!</v>
      </c>
      <c r="AP115" s="121" t="e">
        <f t="shared" si="84"/>
        <v>#REF!</v>
      </c>
      <c r="AQ115" s="121" t="e">
        <f t="shared" si="84"/>
        <v>#REF!</v>
      </c>
      <c r="AR115" s="121" t="e">
        <f t="shared" si="84"/>
        <v>#REF!</v>
      </c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21"/>
      <c r="BV115" s="121"/>
      <c r="BW115" s="121"/>
      <c r="BX115" s="121"/>
      <c r="BY115" s="121"/>
      <c r="BZ115" s="121"/>
      <c r="CA115" s="121"/>
      <c r="CB115" s="121"/>
      <c r="CC115" s="121"/>
      <c r="CD115" s="121"/>
      <c r="CE115" s="121"/>
      <c r="CF115" s="121"/>
      <c r="CG115" s="121"/>
      <c r="CH115" s="121"/>
      <c r="CI115" s="121"/>
      <c r="CJ115" s="121"/>
      <c r="CK115" s="121"/>
      <c r="CL115" s="121"/>
      <c r="CM115" s="121"/>
      <c r="CN115" s="121"/>
      <c r="CO115" s="121"/>
      <c r="CP115" s="121"/>
      <c r="CQ115" s="121"/>
      <c r="CR115" s="121"/>
      <c r="CS115" s="121"/>
      <c r="CT115" s="121"/>
      <c r="CU115" s="121"/>
      <c r="CV115" s="121"/>
      <c r="CW115" s="121"/>
      <c r="CX115" s="121"/>
      <c r="CY115" s="121"/>
      <c r="CZ115" s="160"/>
      <c r="DA115" s="171"/>
      <c r="DB115" s="171"/>
      <c r="DC115" s="1181"/>
      <c r="DD115" s="1181"/>
      <c r="DE115" s="185" t="s">
        <v>259</v>
      </c>
      <c r="DG115" s="186" t="s">
        <v>260</v>
      </c>
      <c r="DH115" s="187" t="s">
        <v>261</v>
      </c>
      <c r="DI115" s="187" t="s">
        <v>261</v>
      </c>
      <c r="DJ115" s="187" t="s">
        <v>261</v>
      </c>
      <c r="DK115" s="187" t="s">
        <v>261</v>
      </c>
      <c r="DL115" s="188" t="s">
        <v>262</v>
      </c>
    </row>
    <row r="116" spans="1:116" ht="14.5" hidden="1" thickBot="1" x14ac:dyDescent="0.35">
      <c r="A116" s="170"/>
      <c r="B116" s="1030"/>
      <c r="C116" s="1033"/>
      <c r="D116" s="139" t="s">
        <v>263</v>
      </c>
      <c r="E116" s="159">
        <f t="shared" ref="E116:K116" si="85">$N$102</f>
        <v>92</v>
      </c>
      <c r="F116" s="159">
        <f t="shared" si="85"/>
        <v>92</v>
      </c>
      <c r="G116" s="159">
        <f t="shared" si="85"/>
        <v>92</v>
      </c>
      <c r="H116" s="159">
        <f t="shared" si="85"/>
        <v>92</v>
      </c>
      <c r="I116" s="159">
        <f t="shared" si="85"/>
        <v>92</v>
      </c>
      <c r="J116" s="159">
        <f t="shared" si="85"/>
        <v>92</v>
      </c>
      <c r="K116" s="159">
        <f t="shared" si="85"/>
        <v>92</v>
      </c>
      <c r="L116" s="121" t="e">
        <f>IF((K116-L115)&lt;$N$103,100,(K116-L115))</f>
        <v>#REF!</v>
      </c>
      <c r="M116" s="121" t="e">
        <f>IF((L116-M115)&lt;$N$103,100,(L116-M115))</f>
        <v>#REF!</v>
      </c>
      <c r="N116" s="121" t="e">
        <f t="shared" ref="N116:AR116" si="86">IF((M116-N115)&lt;$N$103,100,(M116-N115))</f>
        <v>#REF!</v>
      </c>
      <c r="O116" s="121" t="e">
        <f t="shared" si="86"/>
        <v>#REF!</v>
      </c>
      <c r="P116" s="121" t="e">
        <f t="shared" si="86"/>
        <v>#REF!</v>
      </c>
      <c r="Q116" s="121" t="e">
        <f t="shared" si="86"/>
        <v>#REF!</v>
      </c>
      <c r="R116" s="121" t="e">
        <f t="shared" si="86"/>
        <v>#REF!</v>
      </c>
      <c r="S116" s="121" t="e">
        <f t="shared" si="86"/>
        <v>#REF!</v>
      </c>
      <c r="T116" s="121" t="e">
        <f t="shared" si="86"/>
        <v>#REF!</v>
      </c>
      <c r="U116" s="121" t="e">
        <f t="shared" si="86"/>
        <v>#REF!</v>
      </c>
      <c r="V116" s="121" t="e">
        <f t="shared" si="86"/>
        <v>#REF!</v>
      </c>
      <c r="W116" s="121" t="e">
        <f t="shared" si="86"/>
        <v>#REF!</v>
      </c>
      <c r="X116" s="121" t="e">
        <f t="shared" si="86"/>
        <v>#REF!</v>
      </c>
      <c r="Y116" s="121" t="e">
        <f t="shared" si="86"/>
        <v>#REF!</v>
      </c>
      <c r="Z116" s="121" t="e">
        <f t="shared" si="86"/>
        <v>#REF!</v>
      </c>
      <c r="AA116" s="121" t="e">
        <f t="shared" si="86"/>
        <v>#REF!</v>
      </c>
      <c r="AB116" s="121" t="e">
        <f>IF((AA116-AB115)&lt;$N$103,100,(AA116-AB115))</f>
        <v>#REF!</v>
      </c>
      <c r="AC116" s="121" t="e">
        <f t="shared" si="86"/>
        <v>#REF!</v>
      </c>
      <c r="AD116" s="121" t="e">
        <f t="shared" si="86"/>
        <v>#REF!</v>
      </c>
      <c r="AE116" s="121" t="e">
        <f t="shared" si="86"/>
        <v>#REF!</v>
      </c>
      <c r="AF116" s="121" t="e">
        <f t="shared" si="86"/>
        <v>#REF!</v>
      </c>
      <c r="AG116" s="121" t="e">
        <f t="shared" si="86"/>
        <v>#REF!</v>
      </c>
      <c r="AH116" s="121" t="e">
        <f t="shared" si="86"/>
        <v>#REF!</v>
      </c>
      <c r="AI116" s="121" t="e">
        <f t="shared" si="86"/>
        <v>#REF!</v>
      </c>
      <c r="AJ116" s="121" t="e">
        <f t="shared" si="86"/>
        <v>#REF!</v>
      </c>
      <c r="AK116" s="121" t="e">
        <f t="shared" si="86"/>
        <v>#REF!</v>
      </c>
      <c r="AL116" s="121" t="e">
        <f t="shared" si="86"/>
        <v>#REF!</v>
      </c>
      <c r="AM116" s="121" t="e">
        <f t="shared" si="86"/>
        <v>#REF!</v>
      </c>
      <c r="AN116" s="121" t="e">
        <f t="shared" si="86"/>
        <v>#REF!</v>
      </c>
      <c r="AO116" s="121" t="e">
        <f t="shared" si="86"/>
        <v>#REF!</v>
      </c>
      <c r="AP116" s="121" t="e">
        <f t="shared" si="86"/>
        <v>#REF!</v>
      </c>
      <c r="AQ116" s="121" t="e">
        <f t="shared" si="86"/>
        <v>#REF!</v>
      </c>
      <c r="AR116" s="121" t="e">
        <f t="shared" si="86"/>
        <v>#REF!</v>
      </c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21"/>
      <c r="BV116" s="121"/>
      <c r="BW116" s="121"/>
      <c r="BX116" s="121"/>
      <c r="BY116" s="121"/>
      <c r="BZ116" s="121"/>
      <c r="CA116" s="121"/>
      <c r="CB116" s="121"/>
      <c r="CC116" s="121"/>
      <c r="CD116" s="121"/>
      <c r="CE116" s="121"/>
      <c r="CF116" s="121"/>
      <c r="CG116" s="121"/>
      <c r="CH116" s="121"/>
      <c r="CI116" s="121"/>
      <c r="CJ116" s="121"/>
      <c r="CK116" s="121"/>
      <c r="CL116" s="121"/>
      <c r="CM116" s="121"/>
      <c r="CN116" s="121"/>
      <c r="CO116" s="121"/>
      <c r="CP116" s="121"/>
      <c r="CQ116" s="121"/>
      <c r="CR116" s="121"/>
      <c r="CS116" s="121"/>
      <c r="CT116" s="121"/>
      <c r="CU116" s="121"/>
      <c r="CV116" s="121"/>
      <c r="CW116" s="121"/>
      <c r="CX116" s="121"/>
      <c r="CY116" s="121"/>
      <c r="CZ116" s="160"/>
      <c r="DA116" s="171"/>
      <c r="DB116" s="130" t="s">
        <v>243</v>
      </c>
      <c r="DC116" s="177" t="e">
        <f>IF(SUM(L117:AR117)=0,0,AR43)</f>
        <v>#REF!</v>
      </c>
      <c r="DD116" s="177" t="e">
        <f>DC116*15/0.9</f>
        <v>#REF!</v>
      </c>
      <c r="DE116" s="189" t="e">
        <f>DD116+DD117</f>
        <v>#REF!</v>
      </c>
      <c r="DG116" s="190" t="s">
        <v>264</v>
      </c>
      <c r="DH116" s="191">
        <v>0</v>
      </c>
      <c r="DI116" s="192"/>
      <c r="DJ116" s="192"/>
      <c r="DK116" s="191">
        <v>0</v>
      </c>
      <c r="DL116" s="191">
        <v>0</v>
      </c>
    </row>
    <row r="117" spans="1:116" ht="14.5" hidden="1" thickBot="1" x14ac:dyDescent="0.35">
      <c r="A117" s="170"/>
      <c r="B117" s="1031"/>
      <c r="C117" s="1034"/>
      <c r="D117" s="143" t="s">
        <v>242</v>
      </c>
      <c r="E117" s="155"/>
      <c r="F117" s="145"/>
      <c r="G117" s="145"/>
      <c r="H117" s="145"/>
      <c r="I117" s="145"/>
      <c r="J117" s="145"/>
      <c r="K117" s="145"/>
      <c r="L117" s="145" t="e">
        <f>IF((L116=100),(L116-K116)/100*$C$5+$E$99,0)</f>
        <v>#REF!</v>
      </c>
      <c r="M117" s="145" t="e">
        <f>IF((M116=100),(M116-L116)/100*$C$5+$E$99,0)</f>
        <v>#REF!</v>
      </c>
      <c r="N117" s="145" t="e">
        <f>IF((N116=100),(N116-M116)/100*$C$5+$E$99,0)</f>
        <v>#REF!</v>
      </c>
      <c r="O117" s="145">
        <v>0</v>
      </c>
      <c r="P117" s="145" t="e">
        <f t="shared" ref="P117:AR117" si="87">IF((P116=100),(P116-O116)/100*$C$5+$E$99,0)</f>
        <v>#REF!</v>
      </c>
      <c r="Q117" s="145" t="e">
        <f t="shared" si="87"/>
        <v>#REF!</v>
      </c>
      <c r="R117" s="145" t="e">
        <f t="shared" si="87"/>
        <v>#REF!</v>
      </c>
      <c r="S117" s="145" t="e">
        <f t="shared" si="87"/>
        <v>#REF!</v>
      </c>
      <c r="T117" s="145" t="e">
        <f t="shared" si="87"/>
        <v>#REF!</v>
      </c>
      <c r="U117" s="145" t="e">
        <f t="shared" si="87"/>
        <v>#REF!</v>
      </c>
      <c r="V117" s="145" t="e">
        <f t="shared" si="87"/>
        <v>#REF!</v>
      </c>
      <c r="W117" s="145" t="e">
        <f t="shared" si="87"/>
        <v>#REF!</v>
      </c>
      <c r="X117" s="145" t="e">
        <f t="shared" si="87"/>
        <v>#REF!</v>
      </c>
      <c r="Y117" s="145" t="e">
        <f t="shared" si="87"/>
        <v>#REF!</v>
      </c>
      <c r="Z117" s="145" t="e">
        <f t="shared" si="87"/>
        <v>#REF!</v>
      </c>
      <c r="AA117" s="145" t="e">
        <f t="shared" si="87"/>
        <v>#REF!</v>
      </c>
      <c r="AB117" s="145" t="e">
        <f t="shared" si="87"/>
        <v>#REF!</v>
      </c>
      <c r="AC117" s="145" t="e">
        <f t="shared" si="87"/>
        <v>#REF!</v>
      </c>
      <c r="AD117" s="145" t="e">
        <f t="shared" si="87"/>
        <v>#REF!</v>
      </c>
      <c r="AE117" s="145" t="e">
        <f t="shared" si="87"/>
        <v>#REF!</v>
      </c>
      <c r="AF117" s="145" t="e">
        <f t="shared" si="87"/>
        <v>#REF!</v>
      </c>
      <c r="AG117" s="145" t="e">
        <f t="shared" si="87"/>
        <v>#REF!</v>
      </c>
      <c r="AH117" s="145" t="e">
        <f t="shared" si="87"/>
        <v>#REF!</v>
      </c>
      <c r="AI117" s="145" t="e">
        <f t="shared" si="87"/>
        <v>#REF!</v>
      </c>
      <c r="AJ117" s="145" t="e">
        <f t="shared" si="87"/>
        <v>#REF!</v>
      </c>
      <c r="AK117" s="145" t="e">
        <f t="shared" si="87"/>
        <v>#REF!</v>
      </c>
      <c r="AL117" s="145" t="e">
        <f t="shared" si="87"/>
        <v>#REF!</v>
      </c>
      <c r="AM117" s="145" t="e">
        <f t="shared" si="87"/>
        <v>#REF!</v>
      </c>
      <c r="AN117" s="145" t="e">
        <f t="shared" si="87"/>
        <v>#REF!</v>
      </c>
      <c r="AO117" s="145" t="e">
        <f t="shared" si="87"/>
        <v>#REF!</v>
      </c>
      <c r="AP117" s="145" t="e">
        <f t="shared" si="87"/>
        <v>#REF!</v>
      </c>
      <c r="AQ117" s="145" t="e">
        <f t="shared" si="87"/>
        <v>#REF!</v>
      </c>
      <c r="AR117" s="145" t="e">
        <f t="shared" si="87"/>
        <v>#REF!</v>
      </c>
      <c r="AS117" s="145"/>
      <c r="AT117" s="145"/>
      <c r="AU117" s="145"/>
      <c r="AV117" s="145"/>
      <c r="AW117" s="145"/>
      <c r="AX117" s="145"/>
      <c r="AY117" s="145"/>
      <c r="AZ117" s="145"/>
      <c r="BA117" s="145"/>
      <c r="BB117" s="145"/>
      <c r="BC117" s="145"/>
      <c r="BD117" s="145"/>
      <c r="BE117" s="145"/>
      <c r="BF117" s="145"/>
      <c r="BG117" s="145"/>
      <c r="BH117" s="145"/>
      <c r="BI117" s="145"/>
      <c r="BJ117" s="145"/>
      <c r="BK117" s="145"/>
      <c r="BL117" s="145"/>
      <c r="BM117" s="145"/>
      <c r="BN117" s="145"/>
      <c r="BO117" s="145"/>
      <c r="BP117" s="145"/>
      <c r="BQ117" s="145"/>
      <c r="BR117" s="145"/>
      <c r="BS117" s="145"/>
      <c r="BT117" s="145"/>
      <c r="BU117" s="145"/>
      <c r="BV117" s="145"/>
      <c r="BW117" s="145"/>
      <c r="BX117" s="145"/>
      <c r="BY117" s="145"/>
      <c r="BZ117" s="145"/>
      <c r="CA117" s="145"/>
      <c r="CB117" s="145"/>
      <c r="CC117" s="145"/>
      <c r="CD117" s="145"/>
      <c r="CE117" s="145"/>
      <c r="CF117" s="145"/>
      <c r="CG117" s="145"/>
      <c r="CH117" s="145"/>
      <c r="CI117" s="145"/>
      <c r="CJ117" s="145"/>
      <c r="CK117" s="145"/>
      <c r="CL117" s="145"/>
      <c r="CM117" s="145"/>
      <c r="CN117" s="145"/>
      <c r="CO117" s="145"/>
      <c r="CP117" s="145"/>
      <c r="CQ117" s="145"/>
      <c r="CR117" s="145"/>
      <c r="CS117" s="145"/>
      <c r="CT117" s="145"/>
      <c r="CU117" s="145"/>
      <c r="CV117" s="145"/>
      <c r="CW117" s="145"/>
      <c r="CX117" s="145"/>
      <c r="CY117" s="145"/>
      <c r="CZ117" s="164"/>
      <c r="DA117" s="171"/>
      <c r="DB117" s="130" t="s">
        <v>244</v>
      </c>
      <c r="DC117" s="177" t="e">
        <f>SUM(L117:AR117)-DC116</f>
        <v>#REF!</v>
      </c>
      <c r="DD117" s="177" t="e">
        <f>DC117*15/0.9</f>
        <v>#REF!</v>
      </c>
      <c r="DE117" s="172"/>
      <c r="DG117" s="193" t="s">
        <v>265</v>
      </c>
      <c r="DH117" s="194">
        <v>0</v>
      </c>
      <c r="DI117" s="187"/>
      <c r="DJ117" s="187"/>
      <c r="DK117" s="194">
        <v>0</v>
      </c>
      <c r="DL117" s="194">
        <v>0</v>
      </c>
    </row>
    <row r="118" spans="1:116" ht="13" hidden="1" x14ac:dyDescent="0.3">
      <c r="A118" s="170"/>
      <c r="B118" s="1029" t="s">
        <v>228</v>
      </c>
      <c r="C118" s="1035" t="s">
        <v>251</v>
      </c>
      <c r="D118" s="136" t="s">
        <v>225</v>
      </c>
      <c r="E118" s="174">
        <f t="shared" ref="E118:K118" si="88">E85</f>
        <v>0</v>
      </c>
      <c r="F118" s="166">
        <f t="shared" si="88"/>
        <v>0</v>
      </c>
      <c r="G118" s="166">
        <f t="shared" si="88"/>
        <v>0</v>
      </c>
      <c r="H118" s="166">
        <f t="shared" si="88"/>
        <v>0</v>
      </c>
      <c r="I118" s="166">
        <f t="shared" si="88"/>
        <v>0</v>
      </c>
      <c r="J118" s="166">
        <f t="shared" si="88"/>
        <v>0</v>
      </c>
      <c r="K118" s="166">
        <f t="shared" si="88"/>
        <v>0</v>
      </c>
      <c r="L118" s="166" t="e">
        <f>L$47</f>
        <v>#REF!</v>
      </c>
      <c r="M118" s="166" t="e">
        <f>M$47</f>
        <v>#REF!</v>
      </c>
      <c r="N118" s="166" t="e">
        <f>N$47</f>
        <v>#REF!</v>
      </c>
      <c r="O118" s="166">
        <f t="shared" ref="O118:AR118" si="89">O$47</f>
        <v>0</v>
      </c>
      <c r="P118" s="166" t="e">
        <f t="shared" si="89"/>
        <v>#REF!</v>
      </c>
      <c r="Q118" s="166" t="e">
        <f t="shared" si="89"/>
        <v>#REF!</v>
      </c>
      <c r="R118" s="166">
        <f t="shared" si="89"/>
        <v>0</v>
      </c>
      <c r="S118" s="166" t="e">
        <f t="shared" si="89"/>
        <v>#REF!</v>
      </c>
      <c r="T118" s="166" t="e">
        <f t="shared" si="89"/>
        <v>#REF!</v>
      </c>
      <c r="U118" s="166" t="e">
        <f t="shared" si="89"/>
        <v>#REF!</v>
      </c>
      <c r="V118" s="166">
        <f t="shared" si="89"/>
        <v>0</v>
      </c>
      <c r="W118" s="166" t="e">
        <f t="shared" si="89"/>
        <v>#REF!</v>
      </c>
      <c r="X118" s="166" t="e">
        <f t="shared" si="89"/>
        <v>#REF!</v>
      </c>
      <c r="Y118" s="166" t="e">
        <f t="shared" si="89"/>
        <v>#REF!</v>
      </c>
      <c r="Z118" s="166" t="e">
        <f t="shared" si="89"/>
        <v>#REF!</v>
      </c>
      <c r="AA118" s="166" t="e">
        <f t="shared" si="89"/>
        <v>#REF!</v>
      </c>
      <c r="AB118" s="166" t="e">
        <f t="shared" si="89"/>
        <v>#REF!</v>
      </c>
      <c r="AC118" s="166" t="e">
        <f t="shared" si="89"/>
        <v>#REF!</v>
      </c>
      <c r="AD118" s="166" t="e">
        <f t="shared" si="89"/>
        <v>#REF!</v>
      </c>
      <c r="AE118" s="166" t="e">
        <f t="shared" si="89"/>
        <v>#REF!</v>
      </c>
      <c r="AF118" s="166" t="e">
        <f t="shared" si="89"/>
        <v>#REF!</v>
      </c>
      <c r="AG118" s="166" t="e">
        <f t="shared" si="89"/>
        <v>#REF!</v>
      </c>
      <c r="AH118" s="166" t="e">
        <f t="shared" si="89"/>
        <v>#REF!</v>
      </c>
      <c r="AI118" s="166" t="e">
        <f t="shared" si="89"/>
        <v>#REF!</v>
      </c>
      <c r="AJ118" s="166" t="e">
        <f t="shared" si="89"/>
        <v>#REF!</v>
      </c>
      <c r="AK118" s="166" t="e">
        <f t="shared" si="89"/>
        <v>#REF!</v>
      </c>
      <c r="AL118" s="166" t="e">
        <f t="shared" si="89"/>
        <v>#REF!</v>
      </c>
      <c r="AM118" s="166" t="e">
        <f t="shared" si="89"/>
        <v>#REF!</v>
      </c>
      <c r="AN118" s="166" t="e">
        <f t="shared" si="89"/>
        <v>#REF!</v>
      </c>
      <c r="AO118" s="166" t="e">
        <f t="shared" si="89"/>
        <v>#REF!</v>
      </c>
      <c r="AP118" s="166" t="e">
        <f t="shared" si="89"/>
        <v>#REF!</v>
      </c>
      <c r="AQ118" s="166" t="e">
        <f t="shared" si="89"/>
        <v>#REF!</v>
      </c>
      <c r="AR118" s="166" t="e">
        <f t="shared" si="89"/>
        <v>#REF!</v>
      </c>
      <c r="AS118" s="166"/>
      <c r="AT118" s="166"/>
      <c r="AU118" s="166"/>
      <c r="AV118" s="166"/>
      <c r="AW118" s="166"/>
      <c r="AX118" s="166"/>
      <c r="AY118" s="166"/>
      <c r="AZ118" s="166"/>
      <c r="BA118" s="166"/>
      <c r="BB118" s="166"/>
      <c r="BC118" s="166"/>
      <c r="BD118" s="166"/>
      <c r="BE118" s="166"/>
      <c r="BF118" s="166"/>
      <c r="BG118" s="166"/>
      <c r="BH118" s="166"/>
      <c r="BI118" s="166"/>
      <c r="BJ118" s="166"/>
      <c r="BK118" s="166"/>
      <c r="BL118" s="166"/>
      <c r="BM118" s="166"/>
      <c r="BN118" s="166"/>
      <c r="BO118" s="166"/>
      <c r="BP118" s="166"/>
      <c r="BQ118" s="166"/>
      <c r="BR118" s="166"/>
      <c r="BS118" s="166"/>
      <c r="BT118" s="166"/>
      <c r="BU118" s="166"/>
      <c r="BV118" s="166"/>
      <c r="BW118" s="166"/>
      <c r="BX118" s="166"/>
      <c r="BY118" s="166"/>
      <c r="BZ118" s="166"/>
      <c r="CA118" s="166"/>
      <c r="CB118" s="166"/>
      <c r="CC118" s="166"/>
      <c r="CD118" s="166"/>
      <c r="CE118" s="166"/>
      <c r="CF118" s="166"/>
      <c r="CG118" s="166"/>
      <c r="CH118" s="166"/>
      <c r="CI118" s="166"/>
      <c r="CJ118" s="166"/>
      <c r="CK118" s="166"/>
      <c r="CL118" s="166"/>
      <c r="CM118" s="166"/>
      <c r="CN118" s="166"/>
      <c r="CO118" s="166"/>
      <c r="CP118" s="166"/>
      <c r="CQ118" s="166"/>
      <c r="CR118" s="166"/>
      <c r="CS118" s="166"/>
      <c r="CT118" s="166"/>
      <c r="CU118" s="166"/>
      <c r="CV118" s="166"/>
      <c r="CW118" s="166"/>
      <c r="CX118" s="166"/>
      <c r="CY118" s="166"/>
      <c r="CZ118" s="175"/>
      <c r="DA118" s="171"/>
      <c r="DB118" s="130"/>
      <c r="DC118" s="1180" t="s">
        <v>239</v>
      </c>
      <c r="DD118" s="1180" t="s">
        <v>240</v>
      </c>
      <c r="DE118" s="172"/>
      <c r="DG118" s="190" t="s">
        <v>266</v>
      </c>
      <c r="DH118" s="194">
        <v>0</v>
      </c>
      <c r="DI118" s="192"/>
      <c r="DJ118" s="192"/>
      <c r="DK118" s="194">
        <v>0</v>
      </c>
      <c r="DL118" s="194">
        <v>0</v>
      </c>
    </row>
    <row r="119" spans="1:116" ht="13.5" hidden="1" thickBot="1" x14ac:dyDescent="0.35">
      <c r="A119" s="170"/>
      <c r="B119" s="1030"/>
      <c r="C119" s="1036"/>
      <c r="D119" s="139" t="s">
        <v>258</v>
      </c>
      <c r="E119" s="159"/>
      <c r="F119" s="121"/>
      <c r="G119" s="121"/>
      <c r="H119" s="121"/>
      <c r="I119" s="121"/>
      <c r="J119" s="121"/>
      <c r="K119" s="121"/>
      <c r="L119" s="121" t="e">
        <f t="shared" ref="L119:AR119" si="90">L118*100/$C$6</f>
        <v>#REF!</v>
      </c>
      <c r="M119" s="121" t="e">
        <f t="shared" si="90"/>
        <v>#REF!</v>
      </c>
      <c r="N119" s="121" t="e">
        <f t="shared" si="90"/>
        <v>#REF!</v>
      </c>
      <c r="O119" s="121">
        <f t="shared" si="90"/>
        <v>0</v>
      </c>
      <c r="P119" s="121" t="e">
        <f t="shared" si="90"/>
        <v>#REF!</v>
      </c>
      <c r="Q119" s="121" t="e">
        <f t="shared" si="90"/>
        <v>#REF!</v>
      </c>
      <c r="R119" s="121">
        <f t="shared" si="90"/>
        <v>0</v>
      </c>
      <c r="S119" s="121" t="e">
        <f t="shared" si="90"/>
        <v>#REF!</v>
      </c>
      <c r="T119" s="121" t="e">
        <f t="shared" si="90"/>
        <v>#REF!</v>
      </c>
      <c r="U119" s="121" t="e">
        <f t="shared" si="90"/>
        <v>#REF!</v>
      </c>
      <c r="V119" s="121">
        <f t="shared" si="90"/>
        <v>0</v>
      </c>
      <c r="W119" s="121" t="e">
        <f t="shared" si="90"/>
        <v>#REF!</v>
      </c>
      <c r="X119" s="121" t="e">
        <f t="shared" si="90"/>
        <v>#REF!</v>
      </c>
      <c r="Y119" s="121" t="e">
        <f t="shared" si="90"/>
        <v>#REF!</v>
      </c>
      <c r="Z119" s="121" t="e">
        <f t="shared" si="90"/>
        <v>#REF!</v>
      </c>
      <c r="AA119" s="121" t="e">
        <f t="shared" si="90"/>
        <v>#REF!</v>
      </c>
      <c r="AB119" s="121" t="e">
        <f t="shared" si="90"/>
        <v>#REF!</v>
      </c>
      <c r="AC119" s="121" t="e">
        <f t="shared" si="90"/>
        <v>#REF!</v>
      </c>
      <c r="AD119" s="121" t="e">
        <f t="shared" si="90"/>
        <v>#REF!</v>
      </c>
      <c r="AE119" s="121" t="e">
        <f t="shared" si="90"/>
        <v>#REF!</v>
      </c>
      <c r="AF119" s="121" t="e">
        <f t="shared" si="90"/>
        <v>#REF!</v>
      </c>
      <c r="AG119" s="121" t="e">
        <f t="shared" si="90"/>
        <v>#REF!</v>
      </c>
      <c r="AH119" s="121" t="e">
        <f t="shared" si="90"/>
        <v>#REF!</v>
      </c>
      <c r="AI119" s="121" t="e">
        <f t="shared" si="90"/>
        <v>#REF!</v>
      </c>
      <c r="AJ119" s="121" t="e">
        <f t="shared" si="90"/>
        <v>#REF!</v>
      </c>
      <c r="AK119" s="121" t="e">
        <f t="shared" si="90"/>
        <v>#REF!</v>
      </c>
      <c r="AL119" s="121" t="e">
        <f t="shared" si="90"/>
        <v>#REF!</v>
      </c>
      <c r="AM119" s="121" t="e">
        <f t="shared" si="90"/>
        <v>#REF!</v>
      </c>
      <c r="AN119" s="121" t="e">
        <f t="shared" si="90"/>
        <v>#REF!</v>
      </c>
      <c r="AO119" s="121" t="e">
        <f t="shared" si="90"/>
        <v>#REF!</v>
      </c>
      <c r="AP119" s="121" t="e">
        <f t="shared" si="90"/>
        <v>#REF!</v>
      </c>
      <c r="AQ119" s="121" t="e">
        <f t="shared" si="90"/>
        <v>#REF!</v>
      </c>
      <c r="AR119" s="121" t="e">
        <f t="shared" si="90"/>
        <v>#REF!</v>
      </c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21"/>
      <c r="BV119" s="121"/>
      <c r="BW119" s="121"/>
      <c r="BX119" s="121"/>
      <c r="BY119" s="121"/>
      <c r="BZ119" s="121"/>
      <c r="CA119" s="121"/>
      <c r="CB119" s="121"/>
      <c r="CC119" s="121"/>
      <c r="CD119" s="121"/>
      <c r="CE119" s="121"/>
      <c r="CF119" s="121"/>
      <c r="CG119" s="121"/>
      <c r="CH119" s="121"/>
      <c r="CI119" s="121"/>
      <c r="CJ119" s="121"/>
      <c r="CK119" s="121"/>
      <c r="CL119" s="121"/>
      <c r="CM119" s="121"/>
      <c r="CN119" s="121"/>
      <c r="CO119" s="121"/>
      <c r="CP119" s="121"/>
      <c r="CQ119" s="121"/>
      <c r="CR119" s="121"/>
      <c r="CS119" s="121"/>
      <c r="CT119" s="121"/>
      <c r="CU119" s="121"/>
      <c r="CV119" s="121"/>
      <c r="CW119" s="121"/>
      <c r="CX119" s="121"/>
      <c r="CY119" s="121"/>
      <c r="CZ119" s="160"/>
      <c r="DA119" s="171"/>
      <c r="DB119" s="130"/>
      <c r="DC119" s="1181"/>
      <c r="DD119" s="1181"/>
      <c r="DE119" s="195" t="s">
        <v>267</v>
      </c>
      <c r="DG119" s="196" t="s">
        <v>265</v>
      </c>
      <c r="DH119" s="197">
        <v>0</v>
      </c>
      <c r="DI119" s="198"/>
      <c r="DJ119" s="198"/>
      <c r="DK119" s="197">
        <v>0</v>
      </c>
      <c r="DL119" s="197">
        <v>0</v>
      </c>
    </row>
    <row r="120" spans="1:116" ht="14.5" hidden="1" thickBot="1" x14ac:dyDescent="0.35">
      <c r="A120" s="170"/>
      <c r="B120" s="1030"/>
      <c r="C120" s="1036"/>
      <c r="D120" s="139" t="s">
        <v>263</v>
      </c>
      <c r="E120" s="159">
        <f t="shared" ref="E120:J120" si="91">$N$102</f>
        <v>92</v>
      </c>
      <c r="F120" s="159">
        <f t="shared" si="91"/>
        <v>92</v>
      </c>
      <c r="G120" s="159">
        <f t="shared" si="91"/>
        <v>92</v>
      </c>
      <c r="H120" s="159">
        <f t="shared" si="91"/>
        <v>92</v>
      </c>
      <c r="I120" s="159">
        <f t="shared" si="91"/>
        <v>92</v>
      </c>
      <c r="J120" s="159">
        <f t="shared" si="91"/>
        <v>92</v>
      </c>
      <c r="K120" s="121">
        <f t="shared" ref="K120:W120" si="92">IF((J120-K119)&lt;$N$103,100,(J120-K119))</f>
        <v>92</v>
      </c>
      <c r="L120" s="121" t="e">
        <f t="shared" si="92"/>
        <v>#REF!</v>
      </c>
      <c r="M120" s="121" t="e">
        <f t="shared" si="92"/>
        <v>#REF!</v>
      </c>
      <c r="N120" s="121" t="e">
        <f t="shared" si="92"/>
        <v>#REF!</v>
      </c>
      <c r="O120" s="121" t="e">
        <f t="shared" si="92"/>
        <v>#REF!</v>
      </c>
      <c r="P120" s="121" t="e">
        <f t="shared" si="92"/>
        <v>#REF!</v>
      </c>
      <c r="Q120" s="121" t="e">
        <f t="shared" si="92"/>
        <v>#REF!</v>
      </c>
      <c r="R120" s="121" t="e">
        <f t="shared" si="92"/>
        <v>#REF!</v>
      </c>
      <c r="S120" s="121" t="e">
        <f t="shared" si="92"/>
        <v>#REF!</v>
      </c>
      <c r="T120" s="121" t="e">
        <f t="shared" si="92"/>
        <v>#REF!</v>
      </c>
      <c r="U120" s="121" t="e">
        <f t="shared" si="92"/>
        <v>#REF!</v>
      </c>
      <c r="V120" s="121" t="e">
        <f t="shared" si="92"/>
        <v>#REF!</v>
      </c>
      <c r="W120" s="121" t="e">
        <f t="shared" si="92"/>
        <v>#REF!</v>
      </c>
      <c r="X120" s="121" t="e">
        <f t="shared" ref="X120:AR120" si="93">IF((W120-X119)&lt;$N$107,100,(W120-X119))</f>
        <v>#REF!</v>
      </c>
      <c r="Y120" s="121" t="e">
        <f t="shared" si="93"/>
        <v>#REF!</v>
      </c>
      <c r="Z120" s="121" t="e">
        <f t="shared" si="93"/>
        <v>#REF!</v>
      </c>
      <c r="AA120" s="121" t="e">
        <f t="shared" si="93"/>
        <v>#REF!</v>
      </c>
      <c r="AB120" s="121" t="e">
        <f t="shared" si="93"/>
        <v>#REF!</v>
      </c>
      <c r="AC120" s="121" t="e">
        <f t="shared" si="93"/>
        <v>#REF!</v>
      </c>
      <c r="AD120" s="121" t="e">
        <f t="shared" si="93"/>
        <v>#REF!</v>
      </c>
      <c r="AE120" s="121" t="e">
        <f t="shared" si="93"/>
        <v>#REF!</v>
      </c>
      <c r="AF120" s="121" t="e">
        <f t="shared" si="93"/>
        <v>#REF!</v>
      </c>
      <c r="AG120" s="121" t="e">
        <f t="shared" si="93"/>
        <v>#REF!</v>
      </c>
      <c r="AH120" s="121" t="e">
        <f t="shared" si="93"/>
        <v>#REF!</v>
      </c>
      <c r="AI120" s="121" t="e">
        <f t="shared" si="93"/>
        <v>#REF!</v>
      </c>
      <c r="AJ120" s="121" t="e">
        <f t="shared" si="93"/>
        <v>#REF!</v>
      </c>
      <c r="AK120" s="121" t="e">
        <f t="shared" si="93"/>
        <v>#REF!</v>
      </c>
      <c r="AL120" s="121" t="e">
        <f t="shared" si="93"/>
        <v>#REF!</v>
      </c>
      <c r="AM120" s="121" t="e">
        <f t="shared" si="93"/>
        <v>#REF!</v>
      </c>
      <c r="AN120" s="121" t="e">
        <f t="shared" si="93"/>
        <v>#REF!</v>
      </c>
      <c r="AO120" s="121" t="e">
        <f t="shared" si="93"/>
        <v>#REF!</v>
      </c>
      <c r="AP120" s="121" t="e">
        <f t="shared" si="93"/>
        <v>#REF!</v>
      </c>
      <c r="AQ120" s="121" t="e">
        <f t="shared" si="93"/>
        <v>#REF!</v>
      </c>
      <c r="AR120" s="121" t="e">
        <f t="shared" si="93"/>
        <v>#REF!</v>
      </c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21"/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/>
      <c r="CP120" s="121"/>
      <c r="CQ120" s="121"/>
      <c r="CR120" s="121"/>
      <c r="CS120" s="121"/>
      <c r="CT120" s="121"/>
      <c r="CU120" s="121"/>
      <c r="CV120" s="121"/>
      <c r="CW120" s="121"/>
      <c r="CX120" s="121"/>
      <c r="CY120" s="121">
        <f>CX120-CY119</f>
        <v>0</v>
      </c>
      <c r="CZ120" s="160"/>
      <c r="DA120" s="171"/>
      <c r="DB120" s="130" t="s">
        <v>243</v>
      </c>
      <c r="DC120" s="178" t="e">
        <f>IF(SUM(L121:AR121)=0,0,AR46)</f>
        <v>#REF!</v>
      </c>
      <c r="DD120" s="178" t="e">
        <f>DC120*15/0.9</f>
        <v>#REF!</v>
      </c>
      <c r="DE120" s="189" t="e">
        <f>DD120+DD121</f>
        <v>#REF!</v>
      </c>
      <c r="DG120" s="199"/>
      <c r="DH120" s="200"/>
      <c r="DI120" s="200"/>
      <c r="DJ120" s="200"/>
      <c r="DK120" s="200"/>
      <c r="DL120" s="201"/>
    </row>
    <row r="121" spans="1:116" ht="14.5" hidden="1" thickBot="1" x14ac:dyDescent="0.35">
      <c r="A121" s="170"/>
      <c r="B121" s="1031"/>
      <c r="C121" s="1037"/>
      <c r="D121" s="143" t="s">
        <v>242</v>
      </c>
      <c r="E121" s="155"/>
      <c r="F121" s="145"/>
      <c r="G121" s="145"/>
      <c r="H121" s="145"/>
      <c r="I121" s="145"/>
      <c r="J121" s="145"/>
      <c r="K121" s="145"/>
      <c r="L121" s="145" t="e">
        <f t="shared" ref="L121:AR121" si="94">IF((L120=100),(L120-K120)/100*$C$6+$E$102,0)</f>
        <v>#REF!</v>
      </c>
      <c r="M121" s="145" t="e">
        <f t="shared" si="94"/>
        <v>#REF!</v>
      </c>
      <c r="N121" s="145" t="e">
        <f t="shared" si="94"/>
        <v>#REF!</v>
      </c>
      <c r="O121" s="145" t="e">
        <f t="shared" si="94"/>
        <v>#REF!</v>
      </c>
      <c r="P121" s="145" t="e">
        <f t="shared" si="94"/>
        <v>#REF!</v>
      </c>
      <c r="Q121" s="145" t="e">
        <f t="shared" si="94"/>
        <v>#REF!</v>
      </c>
      <c r="R121" s="145" t="e">
        <f t="shared" si="94"/>
        <v>#REF!</v>
      </c>
      <c r="S121" s="145" t="e">
        <f t="shared" si="94"/>
        <v>#REF!</v>
      </c>
      <c r="T121" s="145" t="e">
        <f t="shared" si="94"/>
        <v>#REF!</v>
      </c>
      <c r="U121" s="145" t="e">
        <f t="shared" si="94"/>
        <v>#REF!</v>
      </c>
      <c r="V121" s="145" t="e">
        <f t="shared" si="94"/>
        <v>#REF!</v>
      </c>
      <c r="W121" s="145" t="e">
        <f t="shared" si="94"/>
        <v>#REF!</v>
      </c>
      <c r="X121" s="145" t="e">
        <f t="shared" si="94"/>
        <v>#REF!</v>
      </c>
      <c r="Y121" s="145" t="e">
        <f t="shared" si="94"/>
        <v>#REF!</v>
      </c>
      <c r="Z121" s="145" t="e">
        <f t="shared" si="94"/>
        <v>#REF!</v>
      </c>
      <c r="AA121" s="145" t="e">
        <f t="shared" si="94"/>
        <v>#REF!</v>
      </c>
      <c r="AB121" s="145" t="e">
        <f t="shared" si="94"/>
        <v>#REF!</v>
      </c>
      <c r="AC121" s="145" t="e">
        <f t="shared" si="94"/>
        <v>#REF!</v>
      </c>
      <c r="AD121" s="145" t="e">
        <f t="shared" si="94"/>
        <v>#REF!</v>
      </c>
      <c r="AE121" s="145" t="e">
        <f t="shared" si="94"/>
        <v>#REF!</v>
      </c>
      <c r="AF121" s="145" t="e">
        <f t="shared" si="94"/>
        <v>#REF!</v>
      </c>
      <c r="AG121" s="145" t="e">
        <f t="shared" si="94"/>
        <v>#REF!</v>
      </c>
      <c r="AH121" s="145" t="e">
        <f t="shared" si="94"/>
        <v>#REF!</v>
      </c>
      <c r="AI121" s="145" t="e">
        <f t="shared" si="94"/>
        <v>#REF!</v>
      </c>
      <c r="AJ121" s="145" t="e">
        <f t="shared" si="94"/>
        <v>#REF!</v>
      </c>
      <c r="AK121" s="145" t="e">
        <f t="shared" si="94"/>
        <v>#REF!</v>
      </c>
      <c r="AL121" s="145" t="e">
        <f t="shared" si="94"/>
        <v>#REF!</v>
      </c>
      <c r="AM121" s="145" t="e">
        <f t="shared" si="94"/>
        <v>#REF!</v>
      </c>
      <c r="AN121" s="145" t="e">
        <f t="shared" si="94"/>
        <v>#REF!</v>
      </c>
      <c r="AO121" s="145" t="e">
        <f t="shared" si="94"/>
        <v>#REF!</v>
      </c>
      <c r="AP121" s="145" t="e">
        <f t="shared" si="94"/>
        <v>#REF!</v>
      </c>
      <c r="AQ121" s="145" t="e">
        <f t="shared" si="94"/>
        <v>#REF!</v>
      </c>
      <c r="AR121" s="145" t="e">
        <f t="shared" si="94"/>
        <v>#REF!</v>
      </c>
      <c r="AS121" s="145"/>
      <c r="AT121" s="145"/>
      <c r="AU121" s="145"/>
      <c r="AV121" s="145"/>
      <c r="AW121" s="145"/>
      <c r="AX121" s="145"/>
      <c r="AY121" s="145"/>
      <c r="AZ121" s="145"/>
      <c r="BA121" s="145"/>
      <c r="BB121" s="145"/>
      <c r="BC121" s="145"/>
      <c r="BD121" s="145"/>
      <c r="BE121" s="145"/>
      <c r="BF121" s="145"/>
      <c r="BG121" s="145"/>
      <c r="BH121" s="145"/>
      <c r="BI121" s="145"/>
      <c r="BJ121" s="145"/>
      <c r="BK121" s="145"/>
      <c r="BL121" s="145"/>
      <c r="BM121" s="145"/>
      <c r="BN121" s="145"/>
      <c r="BO121" s="145"/>
      <c r="BP121" s="145"/>
      <c r="BQ121" s="145"/>
      <c r="BR121" s="145"/>
      <c r="BS121" s="145"/>
      <c r="BT121" s="145"/>
      <c r="BU121" s="145"/>
      <c r="BV121" s="145"/>
      <c r="BW121" s="145"/>
      <c r="BX121" s="145"/>
      <c r="BY121" s="145"/>
      <c r="BZ121" s="145"/>
      <c r="CA121" s="145"/>
      <c r="CB121" s="145"/>
      <c r="CC121" s="145"/>
      <c r="CD121" s="145"/>
      <c r="CE121" s="145"/>
      <c r="CF121" s="145"/>
      <c r="CG121" s="145"/>
      <c r="CH121" s="145"/>
      <c r="CI121" s="145"/>
      <c r="CJ121" s="145"/>
      <c r="CK121" s="145"/>
      <c r="CL121" s="145"/>
      <c r="CM121" s="145"/>
      <c r="CN121" s="145"/>
      <c r="CO121" s="145"/>
      <c r="CP121" s="145"/>
      <c r="CQ121" s="145"/>
      <c r="CR121" s="145"/>
      <c r="CS121" s="145"/>
      <c r="CT121" s="145"/>
      <c r="CU121" s="145"/>
      <c r="CV121" s="145"/>
      <c r="CW121" s="145"/>
      <c r="CX121" s="145"/>
      <c r="CY121" s="145"/>
      <c r="CZ121" s="164"/>
      <c r="DA121" s="171"/>
      <c r="DB121" s="130" t="s">
        <v>244</v>
      </c>
      <c r="DC121" s="178" t="e">
        <f>SUM(L121:AR121)-DC120</f>
        <v>#REF!</v>
      </c>
      <c r="DD121" s="178" t="e">
        <f>DC121*15/0.9</f>
        <v>#REF!</v>
      </c>
      <c r="DE121" s="172"/>
      <c r="DG121" s="202"/>
      <c r="DH121" s="203" t="s">
        <v>261</v>
      </c>
      <c r="DI121" s="203" t="s">
        <v>261</v>
      </c>
      <c r="DJ121" s="203" t="s">
        <v>261</v>
      </c>
      <c r="DK121" s="203" t="s">
        <v>261</v>
      </c>
      <c r="DL121" s="204" t="s">
        <v>262</v>
      </c>
    </row>
    <row r="122" spans="1:116" ht="13.5" hidden="1" thickBot="1" x14ac:dyDescent="0.35">
      <c r="A122" s="170"/>
      <c r="B122" s="171"/>
      <c r="C122" s="171"/>
      <c r="D122" s="131" t="s">
        <v>237</v>
      </c>
      <c r="E122" s="418">
        <v>0</v>
      </c>
      <c r="F122" s="61">
        <v>3.472222222222222E-3</v>
      </c>
      <c r="G122" s="61">
        <v>3.4723222222222219E-3</v>
      </c>
      <c r="H122" s="61">
        <v>4.8611111111111112E-3</v>
      </c>
      <c r="I122" s="61">
        <v>4.8612111111111115E-3</v>
      </c>
      <c r="J122" s="61">
        <v>8.3333333333333329E-2</v>
      </c>
      <c r="K122" s="61">
        <v>8.3333433333333332E-2</v>
      </c>
      <c r="L122" s="61">
        <v>1</v>
      </c>
      <c r="M122" s="61">
        <v>2</v>
      </c>
      <c r="N122" s="61">
        <v>3</v>
      </c>
      <c r="O122" s="61">
        <v>3</v>
      </c>
      <c r="P122" s="61">
        <v>4</v>
      </c>
      <c r="Q122" s="61">
        <v>5</v>
      </c>
      <c r="R122" s="61">
        <v>5</v>
      </c>
      <c r="S122" s="61">
        <v>6</v>
      </c>
      <c r="T122" s="61">
        <v>7</v>
      </c>
      <c r="U122" s="61">
        <v>8</v>
      </c>
      <c r="V122" s="61">
        <v>8</v>
      </c>
      <c r="W122" s="61">
        <v>9</v>
      </c>
      <c r="X122" s="61">
        <v>10</v>
      </c>
      <c r="Y122" s="61">
        <v>11</v>
      </c>
      <c r="Z122" s="61">
        <v>12</v>
      </c>
      <c r="AA122" s="61">
        <v>13</v>
      </c>
      <c r="AB122" s="61">
        <v>14</v>
      </c>
      <c r="AC122" s="61">
        <v>15</v>
      </c>
      <c r="AD122" s="61">
        <v>16</v>
      </c>
      <c r="AE122" s="61">
        <v>17</v>
      </c>
      <c r="AF122" s="61">
        <v>18</v>
      </c>
      <c r="AG122" s="61">
        <v>19</v>
      </c>
      <c r="AH122" s="61">
        <v>20</v>
      </c>
      <c r="AI122" s="61">
        <v>21</v>
      </c>
      <c r="AJ122" s="61">
        <v>22</v>
      </c>
      <c r="AK122" s="61">
        <v>23</v>
      </c>
      <c r="AL122" s="61">
        <v>24</v>
      </c>
      <c r="AM122" s="61">
        <v>25</v>
      </c>
      <c r="AN122" s="61">
        <v>26</v>
      </c>
      <c r="AO122" s="61">
        <v>27</v>
      </c>
      <c r="AP122" s="61">
        <v>28</v>
      </c>
      <c r="AQ122" s="61">
        <v>29</v>
      </c>
      <c r="AR122" s="61">
        <v>30</v>
      </c>
      <c r="AS122" s="61">
        <v>31</v>
      </c>
      <c r="AT122" s="61">
        <v>32</v>
      </c>
      <c r="AU122" s="61">
        <v>33</v>
      </c>
      <c r="AV122" s="61">
        <v>34</v>
      </c>
      <c r="AW122" s="61">
        <v>35</v>
      </c>
      <c r="AX122" s="61">
        <v>36</v>
      </c>
      <c r="AY122" s="61">
        <v>37</v>
      </c>
      <c r="AZ122" s="61">
        <v>38</v>
      </c>
      <c r="BA122" s="61">
        <v>39</v>
      </c>
      <c r="BB122" s="61">
        <v>40</v>
      </c>
      <c r="BC122" s="61">
        <v>41</v>
      </c>
      <c r="BD122" s="61">
        <v>42</v>
      </c>
      <c r="BE122" s="61">
        <v>43</v>
      </c>
      <c r="BF122" s="61">
        <v>44</v>
      </c>
      <c r="BG122" s="61">
        <v>45</v>
      </c>
      <c r="BH122" s="61">
        <v>46</v>
      </c>
      <c r="BI122" s="61">
        <v>47</v>
      </c>
      <c r="BJ122" s="61">
        <v>48</v>
      </c>
      <c r="BK122" s="61">
        <v>49</v>
      </c>
      <c r="BL122" s="61">
        <v>50</v>
      </c>
      <c r="BM122" s="61">
        <v>51</v>
      </c>
      <c r="BN122" s="61">
        <v>52</v>
      </c>
      <c r="BO122" s="61">
        <v>53</v>
      </c>
      <c r="BP122" s="61">
        <v>54</v>
      </c>
      <c r="BQ122" s="61">
        <v>55</v>
      </c>
      <c r="BR122" s="61">
        <v>56</v>
      </c>
      <c r="BS122" s="61">
        <v>57</v>
      </c>
      <c r="BT122" s="61">
        <v>58</v>
      </c>
      <c r="BU122" s="61">
        <v>59</v>
      </c>
      <c r="BV122" s="61">
        <v>60</v>
      </c>
      <c r="BW122" s="61">
        <v>61</v>
      </c>
      <c r="BX122" s="61">
        <v>62</v>
      </c>
      <c r="BY122" s="61">
        <v>63</v>
      </c>
      <c r="BZ122" s="61">
        <v>64</v>
      </c>
      <c r="CA122" s="61">
        <v>65</v>
      </c>
      <c r="CB122" s="61">
        <v>66</v>
      </c>
      <c r="CC122" s="61">
        <v>67</v>
      </c>
      <c r="CD122" s="61">
        <v>68</v>
      </c>
      <c r="CE122" s="61">
        <v>69</v>
      </c>
      <c r="CF122" s="61">
        <v>70</v>
      </c>
      <c r="CG122" s="61">
        <v>71</v>
      </c>
      <c r="CH122" s="61">
        <v>72</v>
      </c>
      <c r="CI122" s="61">
        <v>73</v>
      </c>
      <c r="CJ122" s="61">
        <v>74</v>
      </c>
      <c r="CK122" s="61">
        <v>75</v>
      </c>
      <c r="CL122" s="61">
        <v>76</v>
      </c>
      <c r="CM122" s="61">
        <v>77</v>
      </c>
      <c r="CN122" s="61">
        <v>78</v>
      </c>
      <c r="CO122" s="61">
        <v>79</v>
      </c>
      <c r="CP122" s="61">
        <v>80</v>
      </c>
      <c r="CQ122" s="61">
        <v>81</v>
      </c>
      <c r="CR122" s="61">
        <v>82</v>
      </c>
      <c r="CS122" s="61">
        <v>83</v>
      </c>
      <c r="CT122" s="61">
        <v>84</v>
      </c>
      <c r="CU122" s="61">
        <v>85</v>
      </c>
      <c r="CV122" s="61">
        <v>86</v>
      </c>
      <c r="CW122" s="61">
        <v>87</v>
      </c>
      <c r="CX122" s="61">
        <v>88</v>
      </c>
      <c r="CY122" s="61">
        <v>89</v>
      </c>
      <c r="CZ122" s="173">
        <v>90</v>
      </c>
      <c r="DA122" s="171"/>
      <c r="DB122" s="130"/>
      <c r="DC122" s="171"/>
      <c r="DD122" s="171"/>
      <c r="DE122" s="172"/>
      <c r="DG122" s="205" t="s">
        <v>264</v>
      </c>
      <c r="DH122" s="206"/>
      <c r="DI122" s="207"/>
      <c r="DJ122" s="207"/>
      <c r="DK122" s="206"/>
      <c r="DL122" s="208"/>
    </row>
    <row r="123" spans="1:116" ht="13" hidden="1" x14ac:dyDescent="0.3">
      <c r="A123" s="170"/>
      <c r="B123" s="1017" t="s">
        <v>236</v>
      </c>
      <c r="C123" s="1045" t="s">
        <v>268</v>
      </c>
      <c r="D123" s="136" t="s">
        <v>225</v>
      </c>
      <c r="E123" s="174">
        <f t="shared" ref="E123:K123" si="95">E89</f>
        <v>0</v>
      </c>
      <c r="F123" s="166">
        <f t="shared" si="95"/>
        <v>0</v>
      </c>
      <c r="G123" s="166">
        <f t="shared" si="95"/>
        <v>0</v>
      </c>
      <c r="H123" s="166">
        <f t="shared" si="95"/>
        <v>0</v>
      </c>
      <c r="I123" s="166">
        <f t="shared" si="95"/>
        <v>0</v>
      </c>
      <c r="J123" s="166">
        <f t="shared" si="95"/>
        <v>0</v>
      </c>
      <c r="K123" s="166">
        <f t="shared" si="95"/>
        <v>0</v>
      </c>
      <c r="L123" s="166">
        <f>L$50</f>
        <v>0.12176053333333332</v>
      </c>
      <c r="M123" s="166">
        <f>M$50</f>
        <v>8.2315199999999991E-2</v>
      </c>
      <c r="N123" s="166">
        <f>N$50</f>
        <v>8.2315200000000005E-2</v>
      </c>
      <c r="O123" s="166">
        <f t="shared" ref="O123:BZ123" si="96">O$50</f>
        <v>0</v>
      </c>
      <c r="P123" s="166">
        <f t="shared" si="96"/>
        <v>8.2315191768480012E-2</v>
      </c>
      <c r="Q123" s="166">
        <f t="shared" si="96"/>
        <v>8.2315199999999977E-2</v>
      </c>
      <c r="R123" s="166">
        <f t="shared" si="96"/>
        <v>0</v>
      </c>
      <c r="S123" s="166">
        <f t="shared" si="96"/>
        <v>8.2315191768480012E-2</v>
      </c>
      <c r="T123" s="166">
        <f t="shared" si="96"/>
        <v>8.2315200000000033E-2</v>
      </c>
      <c r="U123" s="166">
        <f t="shared" si="96"/>
        <v>8.2315200000000033E-2</v>
      </c>
      <c r="V123" s="166">
        <f t="shared" si="96"/>
        <v>8.2315199101401504E-9</v>
      </c>
      <c r="W123" s="166">
        <f t="shared" si="96"/>
        <v>8.2315191768480012E-2</v>
      </c>
      <c r="X123" s="166">
        <f t="shared" si="96"/>
        <v>8.2315200000000033E-2</v>
      </c>
      <c r="Y123" s="166">
        <f t="shared" si="96"/>
        <v>6.503519999999996E-2</v>
      </c>
      <c r="Z123" s="166">
        <f t="shared" si="96"/>
        <v>6.503519999999996E-2</v>
      </c>
      <c r="AA123" s="166">
        <f t="shared" si="96"/>
        <v>6.503519999999996E-2</v>
      </c>
      <c r="AB123" s="166">
        <f t="shared" si="96"/>
        <v>6.5035200000000071E-2</v>
      </c>
      <c r="AC123" s="166">
        <f t="shared" si="96"/>
        <v>6.5035200000000071E-2</v>
      </c>
      <c r="AD123" s="166">
        <f t="shared" si="96"/>
        <v>6.5035200000000071E-2</v>
      </c>
      <c r="AE123" s="166">
        <f t="shared" si="96"/>
        <v>6.5035200000000071E-2</v>
      </c>
      <c r="AF123" s="166">
        <f t="shared" si="96"/>
        <v>6.5035200000000071E-2</v>
      </c>
      <c r="AG123" s="166">
        <f t="shared" si="96"/>
        <v>6.5035200000000071E-2</v>
      </c>
      <c r="AH123" s="166">
        <f t="shared" si="96"/>
        <v>6.5035200000000071E-2</v>
      </c>
      <c r="AI123" s="166">
        <f t="shared" si="96"/>
        <v>6.5035200000000071E-2</v>
      </c>
      <c r="AJ123" s="166">
        <f t="shared" si="96"/>
        <v>6.5035200000000071E-2</v>
      </c>
      <c r="AK123" s="166">
        <f t="shared" si="96"/>
        <v>6.5035200000000071E-2</v>
      </c>
      <c r="AL123" s="166">
        <f t="shared" si="96"/>
        <v>6.5035200000000071E-2</v>
      </c>
      <c r="AM123" s="166">
        <f t="shared" si="96"/>
        <v>6.5035200000000071E-2</v>
      </c>
      <c r="AN123" s="166">
        <f t="shared" si="96"/>
        <v>6.5035200000000071E-2</v>
      </c>
      <c r="AO123" s="166">
        <f t="shared" si="96"/>
        <v>6.5035200000000071E-2</v>
      </c>
      <c r="AP123" s="166">
        <f t="shared" si="96"/>
        <v>6.5035200000000071E-2</v>
      </c>
      <c r="AQ123" s="166">
        <f t="shared" si="96"/>
        <v>6.5035200000000071E-2</v>
      </c>
      <c r="AR123" s="166">
        <f t="shared" si="96"/>
        <v>6.5035200000000071E-2</v>
      </c>
      <c r="AS123" s="166">
        <f t="shared" si="96"/>
        <v>6.5035200000000071E-2</v>
      </c>
      <c r="AT123" s="166">
        <f t="shared" si="96"/>
        <v>6.5035200000000071E-2</v>
      </c>
      <c r="AU123" s="166">
        <f t="shared" si="96"/>
        <v>6.5035200000000071E-2</v>
      </c>
      <c r="AV123" s="166">
        <f t="shared" si="96"/>
        <v>6.5035200000000071E-2</v>
      </c>
      <c r="AW123" s="166">
        <f t="shared" si="96"/>
        <v>6.5035200000000071E-2</v>
      </c>
      <c r="AX123" s="166">
        <f t="shared" si="96"/>
        <v>6.5035200000000071E-2</v>
      </c>
      <c r="AY123" s="166">
        <f t="shared" si="96"/>
        <v>6.5035200000000071E-2</v>
      </c>
      <c r="AZ123" s="166">
        <f t="shared" si="96"/>
        <v>6.5035200000000071E-2</v>
      </c>
      <c r="BA123" s="166">
        <f t="shared" si="96"/>
        <v>6.5035200000000071E-2</v>
      </c>
      <c r="BB123" s="166">
        <f t="shared" si="96"/>
        <v>6.5035200000000071E-2</v>
      </c>
      <c r="BC123" s="166">
        <f t="shared" si="96"/>
        <v>6.5035200000000071E-2</v>
      </c>
      <c r="BD123" s="166">
        <f t="shared" si="96"/>
        <v>6.5035200000000071E-2</v>
      </c>
      <c r="BE123" s="166">
        <f t="shared" si="96"/>
        <v>6.5035200000000071E-2</v>
      </c>
      <c r="BF123" s="166">
        <f t="shared" si="96"/>
        <v>6.5035200000000071E-2</v>
      </c>
      <c r="BG123" s="166">
        <f t="shared" si="96"/>
        <v>6.5035200000000071E-2</v>
      </c>
      <c r="BH123" s="166">
        <f t="shared" si="96"/>
        <v>6.5035200000000071E-2</v>
      </c>
      <c r="BI123" s="166">
        <f t="shared" si="96"/>
        <v>6.5035200000000071E-2</v>
      </c>
      <c r="BJ123" s="166">
        <f t="shared" si="96"/>
        <v>6.5035200000000071E-2</v>
      </c>
      <c r="BK123" s="166">
        <f t="shared" si="96"/>
        <v>6.5035200000000071E-2</v>
      </c>
      <c r="BL123" s="166">
        <f t="shared" si="96"/>
        <v>6.5035200000000071E-2</v>
      </c>
      <c r="BM123" s="166">
        <f t="shared" si="96"/>
        <v>6.5035200000000071E-2</v>
      </c>
      <c r="BN123" s="166">
        <f t="shared" si="96"/>
        <v>6.5035200000000071E-2</v>
      </c>
      <c r="BO123" s="166">
        <f t="shared" si="96"/>
        <v>6.5035200000000071E-2</v>
      </c>
      <c r="BP123" s="166">
        <f t="shared" si="96"/>
        <v>6.5035200000000071E-2</v>
      </c>
      <c r="BQ123" s="166">
        <f t="shared" si="96"/>
        <v>6.5035200000000071E-2</v>
      </c>
      <c r="BR123" s="166">
        <f t="shared" si="96"/>
        <v>6.5035200000000071E-2</v>
      </c>
      <c r="BS123" s="166">
        <f t="shared" si="96"/>
        <v>6.5035200000000071E-2</v>
      </c>
      <c r="BT123" s="166">
        <f t="shared" si="96"/>
        <v>6.5035200000000071E-2</v>
      </c>
      <c r="BU123" s="166">
        <f t="shared" si="96"/>
        <v>6.5035200000000071E-2</v>
      </c>
      <c r="BV123" s="166">
        <f t="shared" si="96"/>
        <v>6.5035199999999627E-2</v>
      </c>
      <c r="BW123" s="166">
        <f t="shared" si="96"/>
        <v>6.5035199999999627E-2</v>
      </c>
      <c r="BX123" s="166">
        <f t="shared" si="96"/>
        <v>6.5035199999999627E-2</v>
      </c>
      <c r="BY123" s="166">
        <f t="shared" si="96"/>
        <v>6.5035199999999627E-2</v>
      </c>
      <c r="BZ123" s="166">
        <f t="shared" si="96"/>
        <v>6.5035199999999627E-2</v>
      </c>
      <c r="CA123" s="166">
        <f t="shared" ref="CA123:CZ123" si="97">CA$50</f>
        <v>6.5035199999999627E-2</v>
      </c>
      <c r="CB123" s="166">
        <f t="shared" si="97"/>
        <v>6.5035199999999627E-2</v>
      </c>
      <c r="CC123" s="166">
        <f t="shared" si="97"/>
        <v>6.5035199999999627E-2</v>
      </c>
      <c r="CD123" s="166">
        <f t="shared" si="97"/>
        <v>6.5035199999999627E-2</v>
      </c>
      <c r="CE123" s="166">
        <f t="shared" si="97"/>
        <v>6.5035199999999627E-2</v>
      </c>
      <c r="CF123" s="166">
        <f t="shared" si="97"/>
        <v>6.5035199999999627E-2</v>
      </c>
      <c r="CG123" s="166">
        <f t="shared" si="97"/>
        <v>6.5035199999999627E-2</v>
      </c>
      <c r="CH123" s="166">
        <f t="shared" si="97"/>
        <v>6.5035199999999627E-2</v>
      </c>
      <c r="CI123" s="166">
        <f t="shared" si="97"/>
        <v>6.5035199999999627E-2</v>
      </c>
      <c r="CJ123" s="166">
        <f t="shared" si="97"/>
        <v>6.5035199999999627E-2</v>
      </c>
      <c r="CK123" s="166">
        <f t="shared" si="97"/>
        <v>6.5035199999999627E-2</v>
      </c>
      <c r="CL123" s="166">
        <f t="shared" si="97"/>
        <v>6.5035199999999627E-2</v>
      </c>
      <c r="CM123" s="166">
        <f t="shared" si="97"/>
        <v>6.5035199999999627E-2</v>
      </c>
      <c r="CN123" s="166">
        <f t="shared" si="97"/>
        <v>6.5035199999999627E-2</v>
      </c>
      <c r="CO123" s="166">
        <f t="shared" si="97"/>
        <v>6.5035199999999627E-2</v>
      </c>
      <c r="CP123" s="166">
        <f t="shared" si="97"/>
        <v>6.5035199999999627E-2</v>
      </c>
      <c r="CQ123" s="166">
        <f t="shared" si="97"/>
        <v>6.5035199999999627E-2</v>
      </c>
      <c r="CR123" s="166">
        <f t="shared" si="97"/>
        <v>6.5035199999999627E-2</v>
      </c>
      <c r="CS123" s="166">
        <f t="shared" si="97"/>
        <v>6.5035199999999627E-2</v>
      </c>
      <c r="CT123" s="166">
        <f t="shared" si="97"/>
        <v>6.5035199999999627E-2</v>
      </c>
      <c r="CU123" s="166">
        <f t="shared" si="97"/>
        <v>6.5035199999999627E-2</v>
      </c>
      <c r="CV123" s="166">
        <f t="shared" si="97"/>
        <v>6.5035199999999627E-2</v>
      </c>
      <c r="CW123" s="166">
        <f t="shared" si="97"/>
        <v>6.5035199999999627E-2</v>
      </c>
      <c r="CX123" s="166">
        <f t="shared" si="97"/>
        <v>6.5035199999999627E-2</v>
      </c>
      <c r="CY123" s="166">
        <f t="shared" si="97"/>
        <v>6.5035199999999627E-2</v>
      </c>
      <c r="CZ123" s="175">
        <f t="shared" si="97"/>
        <v>6.5035199999999627E-2</v>
      </c>
      <c r="DA123" s="171"/>
      <c r="DB123" s="130"/>
      <c r="DC123" s="1178" t="s">
        <v>239</v>
      </c>
      <c r="DD123" s="1178" t="s">
        <v>240</v>
      </c>
      <c r="DE123" s="172"/>
      <c r="DG123" s="209" t="s">
        <v>265</v>
      </c>
      <c r="DH123" s="210"/>
      <c r="DI123" s="210"/>
      <c r="DJ123" s="210"/>
      <c r="DK123" s="210"/>
      <c r="DL123" s="211"/>
    </row>
    <row r="124" spans="1:116" ht="13" hidden="1" x14ac:dyDescent="0.3">
      <c r="A124" s="170"/>
      <c r="B124" s="1018"/>
      <c r="C124" s="1046"/>
      <c r="D124" s="139" t="s">
        <v>258</v>
      </c>
      <c r="E124" s="159"/>
      <c r="F124" s="121"/>
      <c r="G124" s="121"/>
      <c r="H124" s="121"/>
      <c r="I124" s="121"/>
      <c r="J124" s="121"/>
      <c r="K124" s="121"/>
      <c r="L124" s="121">
        <f t="shared" ref="L124:BW124" si="98">L123*100/$C$5</f>
        <v>0.12176053333333332</v>
      </c>
      <c r="M124" s="121">
        <f t="shared" si="98"/>
        <v>8.2315199999999991E-2</v>
      </c>
      <c r="N124" s="121">
        <f t="shared" si="98"/>
        <v>8.2315199999999991E-2</v>
      </c>
      <c r="O124" s="121">
        <f t="shared" si="98"/>
        <v>0</v>
      </c>
      <c r="P124" s="121">
        <f t="shared" si="98"/>
        <v>8.2315191768480012E-2</v>
      </c>
      <c r="Q124" s="121">
        <f t="shared" si="98"/>
        <v>8.2315199999999977E-2</v>
      </c>
      <c r="R124" s="121">
        <f t="shared" si="98"/>
        <v>0</v>
      </c>
      <c r="S124" s="121">
        <f t="shared" si="98"/>
        <v>8.2315191768480012E-2</v>
      </c>
      <c r="T124" s="121">
        <f t="shared" si="98"/>
        <v>8.2315200000000033E-2</v>
      </c>
      <c r="U124" s="121">
        <f t="shared" si="98"/>
        <v>8.2315200000000033E-2</v>
      </c>
      <c r="V124" s="121">
        <f t="shared" si="98"/>
        <v>8.2315199101401504E-9</v>
      </c>
      <c r="W124" s="121">
        <f t="shared" si="98"/>
        <v>8.2315191768480012E-2</v>
      </c>
      <c r="X124" s="121">
        <f t="shared" si="98"/>
        <v>8.2315200000000033E-2</v>
      </c>
      <c r="Y124" s="121">
        <f t="shared" si="98"/>
        <v>6.503519999999996E-2</v>
      </c>
      <c r="Z124" s="121">
        <f t="shared" si="98"/>
        <v>6.503519999999996E-2</v>
      </c>
      <c r="AA124" s="121">
        <f t="shared" si="98"/>
        <v>6.503519999999996E-2</v>
      </c>
      <c r="AB124" s="121">
        <f t="shared" si="98"/>
        <v>6.5035200000000071E-2</v>
      </c>
      <c r="AC124" s="121">
        <f t="shared" si="98"/>
        <v>6.5035200000000071E-2</v>
      </c>
      <c r="AD124" s="121">
        <f t="shared" si="98"/>
        <v>6.5035200000000071E-2</v>
      </c>
      <c r="AE124" s="121">
        <f t="shared" si="98"/>
        <v>6.5035200000000071E-2</v>
      </c>
      <c r="AF124" s="121">
        <f t="shared" si="98"/>
        <v>6.5035200000000071E-2</v>
      </c>
      <c r="AG124" s="121">
        <f t="shared" si="98"/>
        <v>6.5035200000000071E-2</v>
      </c>
      <c r="AH124" s="121">
        <f t="shared" si="98"/>
        <v>6.5035200000000071E-2</v>
      </c>
      <c r="AI124" s="121">
        <f t="shared" si="98"/>
        <v>6.5035200000000071E-2</v>
      </c>
      <c r="AJ124" s="121">
        <f t="shared" si="98"/>
        <v>6.5035200000000071E-2</v>
      </c>
      <c r="AK124" s="121">
        <f t="shared" si="98"/>
        <v>6.5035200000000071E-2</v>
      </c>
      <c r="AL124" s="121">
        <f t="shared" si="98"/>
        <v>6.5035200000000071E-2</v>
      </c>
      <c r="AM124" s="121">
        <f t="shared" si="98"/>
        <v>6.5035200000000071E-2</v>
      </c>
      <c r="AN124" s="121">
        <f t="shared" si="98"/>
        <v>6.5035200000000071E-2</v>
      </c>
      <c r="AO124" s="121">
        <f t="shared" si="98"/>
        <v>6.5035200000000071E-2</v>
      </c>
      <c r="AP124" s="121">
        <f t="shared" si="98"/>
        <v>6.5035200000000071E-2</v>
      </c>
      <c r="AQ124" s="121">
        <f t="shared" si="98"/>
        <v>6.5035200000000071E-2</v>
      </c>
      <c r="AR124" s="121">
        <f t="shared" si="98"/>
        <v>6.5035200000000071E-2</v>
      </c>
      <c r="AS124" s="121">
        <f t="shared" si="98"/>
        <v>6.5035200000000071E-2</v>
      </c>
      <c r="AT124" s="121">
        <f t="shared" si="98"/>
        <v>6.5035200000000071E-2</v>
      </c>
      <c r="AU124" s="121">
        <f t="shared" si="98"/>
        <v>6.5035200000000071E-2</v>
      </c>
      <c r="AV124" s="121">
        <f t="shared" si="98"/>
        <v>6.5035200000000071E-2</v>
      </c>
      <c r="AW124" s="121">
        <f t="shared" si="98"/>
        <v>6.5035200000000071E-2</v>
      </c>
      <c r="AX124" s="121">
        <f t="shared" si="98"/>
        <v>6.5035200000000071E-2</v>
      </c>
      <c r="AY124" s="121">
        <f t="shared" si="98"/>
        <v>6.5035200000000071E-2</v>
      </c>
      <c r="AZ124" s="121">
        <f t="shared" si="98"/>
        <v>6.5035200000000071E-2</v>
      </c>
      <c r="BA124" s="121">
        <f t="shared" si="98"/>
        <v>6.5035200000000071E-2</v>
      </c>
      <c r="BB124" s="121">
        <f t="shared" si="98"/>
        <v>6.5035200000000071E-2</v>
      </c>
      <c r="BC124" s="121">
        <f t="shared" si="98"/>
        <v>6.5035200000000071E-2</v>
      </c>
      <c r="BD124" s="121">
        <f t="shared" si="98"/>
        <v>6.5035200000000071E-2</v>
      </c>
      <c r="BE124" s="121">
        <f t="shared" si="98"/>
        <v>6.5035200000000071E-2</v>
      </c>
      <c r="BF124" s="121">
        <f t="shared" si="98"/>
        <v>6.5035200000000071E-2</v>
      </c>
      <c r="BG124" s="121">
        <f t="shared" si="98"/>
        <v>6.5035200000000071E-2</v>
      </c>
      <c r="BH124" s="121">
        <f t="shared" si="98"/>
        <v>6.5035200000000071E-2</v>
      </c>
      <c r="BI124" s="121">
        <f t="shared" si="98"/>
        <v>6.5035200000000071E-2</v>
      </c>
      <c r="BJ124" s="121">
        <f t="shared" si="98"/>
        <v>6.5035200000000071E-2</v>
      </c>
      <c r="BK124" s="121">
        <f t="shared" si="98"/>
        <v>6.5035200000000071E-2</v>
      </c>
      <c r="BL124" s="121">
        <f t="shared" si="98"/>
        <v>6.5035200000000071E-2</v>
      </c>
      <c r="BM124" s="121">
        <f t="shared" si="98"/>
        <v>6.5035200000000071E-2</v>
      </c>
      <c r="BN124" s="121">
        <f t="shared" si="98"/>
        <v>6.5035200000000071E-2</v>
      </c>
      <c r="BO124" s="121">
        <f t="shared" si="98"/>
        <v>6.5035200000000071E-2</v>
      </c>
      <c r="BP124" s="121">
        <f t="shared" si="98"/>
        <v>6.5035200000000071E-2</v>
      </c>
      <c r="BQ124" s="121">
        <f t="shared" si="98"/>
        <v>6.5035200000000071E-2</v>
      </c>
      <c r="BR124" s="121">
        <f t="shared" si="98"/>
        <v>6.5035200000000071E-2</v>
      </c>
      <c r="BS124" s="121">
        <f t="shared" si="98"/>
        <v>6.5035200000000071E-2</v>
      </c>
      <c r="BT124" s="121">
        <f t="shared" si="98"/>
        <v>6.5035200000000071E-2</v>
      </c>
      <c r="BU124" s="121">
        <f t="shared" si="98"/>
        <v>6.5035200000000071E-2</v>
      </c>
      <c r="BV124" s="121">
        <f t="shared" si="98"/>
        <v>6.5035199999999627E-2</v>
      </c>
      <c r="BW124" s="121">
        <f t="shared" si="98"/>
        <v>6.5035199999999627E-2</v>
      </c>
      <c r="BX124" s="121">
        <f t="shared" ref="BX124:CZ124" si="99">BX123*100/$C$5</f>
        <v>6.5035199999999627E-2</v>
      </c>
      <c r="BY124" s="121">
        <f t="shared" si="99"/>
        <v>6.5035199999999627E-2</v>
      </c>
      <c r="BZ124" s="121">
        <f t="shared" si="99"/>
        <v>6.5035199999999627E-2</v>
      </c>
      <c r="CA124" s="121">
        <f t="shared" si="99"/>
        <v>6.5035199999999627E-2</v>
      </c>
      <c r="CB124" s="121">
        <f t="shared" si="99"/>
        <v>6.5035199999999627E-2</v>
      </c>
      <c r="CC124" s="121">
        <f t="shared" si="99"/>
        <v>6.5035199999999627E-2</v>
      </c>
      <c r="CD124" s="121">
        <f t="shared" si="99"/>
        <v>6.5035199999999627E-2</v>
      </c>
      <c r="CE124" s="121">
        <f t="shared" si="99"/>
        <v>6.5035199999999627E-2</v>
      </c>
      <c r="CF124" s="121">
        <f t="shared" si="99"/>
        <v>6.5035199999999627E-2</v>
      </c>
      <c r="CG124" s="121">
        <f t="shared" si="99"/>
        <v>6.5035199999999627E-2</v>
      </c>
      <c r="CH124" s="121">
        <f t="shared" si="99"/>
        <v>6.5035199999999627E-2</v>
      </c>
      <c r="CI124" s="121">
        <f t="shared" si="99"/>
        <v>6.5035199999999627E-2</v>
      </c>
      <c r="CJ124" s="121">
        <f t="shared" si="99"/>
        <v>6.5035199999999627E-2</v>
      </c>
      <c r="CK124" s="121">
        <f t="shared" si="99"/>
        <v>6.5035199999999627E-2</v>
      </c>
      <c r="CL124" s="121">
        <f t="shared" si="99"/>
        <v>6.5035199999999627E-2</v>
      </c>
      <c r="CM124" s="121">
        <f t="shared" si="99"/>
        <v>6.5035199999999627E-2</v>
      </c>
      <c r="CN124" s="121">
        <f t="shared" si="99"/>
        <v>6.5035199999999627E-2</v>
      </c>
      <c r="CO124" s="121">
        <f t="shared" si="99"/>
        <v>6.5035199999999627E-2</v>
      </c>
      <c r="CP124" s="121">
        <f t="shared" si="99"/>
        <v>6.5035199999999627E-2</v>
      </c>
      <c r="CQ124" s="121">
        <f t="shared" si="99"/>
        <v>6.5035199999999627E-2</v>
      </c>
      <c r="CR124" s="121">
        <f t="shared" si="99"/>
        <v>6.5035199999999627E-2</v>
      </c>
      <c r="CS124" s="121">
        <f t="shared" si="99"/>
        <v>6.5035199999999627E-2</v>
      </c>
      <c r="CT124" s="121">
        <f t="shared" si="99"/>
        <v>6.5035199999999627E-2</v>
      </c>
      <c r="CU124" s="121">
        <f t="shared" si="99"/>
        <v>6.5035199999999627E-2</v>
      </c>
      <c r="CV124" s="121">
        <f t="shared" si="99"/>
        <v>6.5035199999999627E-2</v>
      </c>
      <c r="CW124" s="121">
        <f t="shared" si="99"/>
        <v>6.5035199999999627E-2</v>
      </c>
      <c r="CX124" s="121">
        <f t="shared" si="99"/>
        <v>6.5035199999999627E-2</v>
      </c>
      <c r="CY124" s="121">
        <f t="shared" si="99"/>
        <v>6.5035199999999627E-2</v>
      </c>
      <c r="CZ124" s="160">
        <f t="shared" si="99"/>
        <v>6.5035199999999627E-2</v>
      </c>
      <c r="DA124" s="171"/>
      <c r="DB124" s="130"/>
      <c r="DC124" s="1179"/>
      <c r="DD124" s="1179"/>
      <c r="DE124" s="185" t="s">
        <v>259</v>
      </c>
      <c r="DG124" s="205" t="s">
        <v>266</v>
      </c>
      <c r="DH124" s="206"/>
      <c r="DI124" s="207"/>
      <c r="DJ124" s="207"/>
      <c r="DK124" s="206"/>
      <c r="DL124" s="208"/>
    </row>
    <row r="125" spans="1:116" ht="14.5" hidden="1" thickBot="1" x14ac:dyDescent="0.35">
      <c r="A125" s="170"/>
      <c r="B125" s="1018"/>
      <c r="C125" s="1046"/>
      <c r="D125" s="139" t="s">
        <v>263</v>
      </c>
      <c r="E125" s="159">
        <v>90</v>
      </c>
      <c r="F125" s="159">
        <v>90</v>
      </c>
      <c r="G125" s="159">
        <v>90</v>
      </c>
      <c r="H125" s="159">
        <v>90</v>
      </c>
      <c r="I125" s="159">
        <v>90</v>
      </c>
      <c r="J125" s="159">
        <v>90</v>
      </c>
      <c r="K125" s="159">
        <v>90</v>
      </c>
      <c r="L125" s="121">
        <f t="shared" ref="L125:BW125" si="100">IF((K125-L124)&lt;$N$103,100,(K125-L124))</f>
        <v>89.87823946666667</v>
      </c>
      <c r="M125" s="121">
        <f t="shared" si="100"/>
        <v>89.795924266666674</v>
      </c>
      <c r="N125" s="121">
        <f t="shared" si="100"/>
        <v>89.713609066666677</v>
      </c>
      <c r="O125" s="121">
        <f t="shared" si="100"/>
        <v>89.713609066666677</v>
      </c>
      <c r="P125" s="121">
        <f t="shared" si="100"/>
        <v>89.631293874898191</v>
      </c>
      <c r="Q125" s="121">
        <f t="shared" si="100"/>
        <v>89.548978674898194</v>
      </c>
      <c r="R125" s="121">
        <f t="shared" si="100"/>
        <v>89.548978674898194</v>
      </c>
      <c r="S125" s="121">
        <f t="shared" si="100"/>
        <v>89.466663483129707</v>
      </c>
      <c r="T125" s="121">
        <f t="shared" si="100"/>
        <v>89.384348283129711</v>
      </c>
      <c r="U125" s="121">
        <f t="shared" si="100"/>
        <v>89.302033083129714</v>
      </c>
      <c r="V125" s="121">
        <f t="shared" si="100"/>
        <v>89.302033074898191</v>
      </c>
      <c r="W125" s="121">
        <f t="shared" si="100"/>
        <v>89.219717883129704</v>
      </c>
      <c r="X125" s="121">
        <f t="shared" si="100"/>
        <v>89.137402683129707</v>
      </c>
      <c r="Y125" s="121">
        <f t="shared" si="100"/>
        <v>89.07236748312971</v>
      </c>
      <c r="Z125" s="121">
        <f t="shared" si="100"/>
        <v>89.007332283129713</v>
      </c>
      <c r="AA125" s="121">
        <f t="shared" si="100"/>
        <v>88.942297083129716</v>
      </c>
      <c r="AB125" s="121">
        <f t="shared" si="100"/>
        <v>88.877261883129719</v>
      </c>
      <c r="AC125" s="121">
        <f t="shared" si="100"/>
        <v>88.812226683129722</v>
      </c>
      <c r="AD125" s="121">
        <f t="shared" si="100"/>
        <v>88.747191483129725</v>
      </c>
      <c r="AE125" s="121">
        <f t="shared" si="100"/>
        <v>88.682156283129729</v>
      </c>
      <c r="AF125" s="121">
        <f t="shared" si="100"/>
        <v>88.617121083129732</v>
      </c>
      <c r="AG125" s="121">
        <f t="shared" si="100"/>
        <v>88.552085883129735</v>
      </c>
      <c r="AH125" s="121">
        <f t="shared" si="100"/>
        <v>88.487050683129738</v>
      </c>
      <c r="AI125" s="121">
        <f t="shared" si="100"/>
        <v>88.422015483129741</v>
      </c>
      <c r="AJ125" s="121">
        <f t="shared" si="100"/>
        <v>88.356980283129744</v>
      </c>
      <c r="AK125" s="121">
        <f t="shared" si="100"/>
        <v>88.291945083129747</v>
      </c>
      <c r="AL125" s="121">
        <f t="shared" si="100"/>
        <v>88.22690988312975</v>
      </c>
      <c r="AM125" s="121">
        <f t="shared" si="100"/>
        <v>88.161874683129753</v>
      </c>
      <c r="AN125" s="121">
        <f t="shared" si="100"/>
        <v>88.096839483129756</v>
      </c>
      <c r="AO125" s="121">
        <f t="shared" si="100"/>
        <v>88.031804283129759</v>
      </c>
      <c r="AP125" s="121">
        <f t="shared" si="100"/>
        <v>87.966769083129762</v>
      </c>
      <c r="AQ125" s="121">
        <f t="shared" si="100"/>
        <v>87.901733883129765</v>
      </c>
      <c r="AR125" s="121">
        <f t="shared" si="100"/>
        <v>87.836698683129768</v>
      </c>
      <c r="AS125" s="121">
        <f t="shared" si="100"/>
        <v>87.771663483129771</v>
      </c>
      <c r="AT125" s="121">
        <f t="shared" si="100"/>
        <v>87.706628283129774</v>
      </c>
      <c r="AU125" s="121">
        <f t="shared" si="100"/>
        <v>87.641593083129777</v>
      </c>
      <c r="AV125" s="121">
        <f t="shared" si="100"/>
        <v>87.57655788312978</v>
      </c>
      <c r="AW125" s="121">
        <f t="shared" si="100"/>
        <v>87.511522683129783</v>
      </c>
      <c r="AX125" s="121">
        <f t="shared" si="100"/>
        <v>87.446487483129786</v>
      </c>
      <c r="AY125" s="121">
        <f t="shared" si="100"/>
        <v>87.381452283129789</v>
      </c>
      <c r="AZ125" s="121">
        <f t="shared" si="100"/>
        <v>87.316417083129792</v>
      </c>
      <c r="BA125" s="121">
        <f t="shared" si="100"/>
        <v>87.251381883129795</v>
      </c>
      <c r="BB125" s="121">
        <f t="shared" si="100"/>
        <v>87.186346683129798</v>
      </c>
      <c r="BC125" s="121">
        <f t="shared" si="100"/>
        <v>87.121311483129801</v>
      </c>
      <c r="BD125" s="121">
        <f t="shared" si="100"/>
        <v>87.056276283129804</v>
      </c>
      <c r="BE125" s="121">
        <f t="shared" si="100"/>
        <v>86.991241083129808</v>
      </c>
      <c r="BF125" s="121">
        <f t="shared" si="100"/>
        <v>86.926205883129811</v>
      </c>
      <c r="BG125" s="121">
        <f t="shared" si="100"/>
        <v>86.861170683129814</v>
      </c>
      <c r="BH125" s="121">
        <f t="shared" si="100"/>
        <v>86.796135483129817</v>
      </c>
      <c r="BI125" s="121">
        <f t="shared" si="100"/>
        <v>86.73110028312982</v>
      </c>
      <c r="BJ125" s="121">
        <f t="shared" si="100"/>
        <v>86.666065083129823</v>
      </c>
      <c r="BK125" s="121">
        <f t="shared" si="100"/>
        <v>86.601029883129826</v>
      </c>
      <c r="BL125" s="121">
        <f t="shared" si="100"/>
        <v>86.535994683129829</v>
      </c>
      <c r="BM125" s="121">
        <f t="shared" si="100"/>
        <v>86.470959483129832</v>
      </c>
      <c r="BN125" s="121">
        <f t="shared" si="100"/>
        <v>86.405924283129835</v>
      </c>
      <c r="BO125" s="121">
        <f t="shared" si="100"/>
        <v>86.340889083129838</v>
      </c>
      <c r="BP125" s="121">
        <f t="shared" si="100"/>
        <v>86.275853883129841</v>
      </c>
      <c r="BQ125" s="121">
        <f t="shared" si="100"/>
        <v>86.210818683129844</v>
      </c>
      <c r="BR125" s="121">
        <f t="shared" si="100"/>
        <v>86.145783483129847</v>
      </c>
      <c r="BS125" s="121">
        <f t="shared" si="100"/>
        <v>86.08074828312985</v>
      </c>
      <c r="BT125" s="121">
        <f t="shared" si="100"/>
        <v>86.015713083129853</v>
      </c>
      <c r="BU125" s="121">
        <f t="shared" si="100"/>
        <v>85.950677883129856</v>
      </c>
      <c r="BV125" s="121">
        <f t="shared" si="100"/>
        <v>85.885642683129859</v>
      </c>
      <c r="BW125" s="121">
        <f t="shared" si="100"/>
        <v>85.820607483129862</v>
      </c>
      <c r="BX125" s="121">
        <f t="shared" ref="BX125:CZ125" si="101">IF((BW125-BX124)&lt;$N$103,100,(BW125-BX124))</f>
        <v>85.755572283129865</v>
      </c>
      <c r="BY125" s="121">
        <f t="shared" si="101"/>
        <v>85.690537083129868</v>
      </c>
      <c r="BZ125" s="121">
        <f t="shared" si="101"/>
        <v>85.625501883129871</v>
      </c>
      <c r="CA125" s="121">
        <f t="shared" si="101"/>
        <v>85.560466683129874</v>
      </c>
      <c r="CB125" s="121">
        <f t="shared" si="101"/>
        <v>85.495431483129877</v>
      </c>
      <c r="CC125" s="121">
        <f t="shared" si="101"/>
        <v>85.43039628312988</v>
      </c>
      <c r="CD125" s="121">
        <f t="shared" si="101"/>
        <v>85.365361083129883</v>
      </c>
      <c r="CE125" s="121">
        <f t="shared" si="101"/>
        <v>85.300325883129887</v>
      </c>
      <c r="CF125" s="121">
        <f t="shared" si="101"/>
        <v>85.23529068312989</v>
      </c>
      <c r="CG125" s="121">
        <f t="shared" si="101"/>
        <v>85.170255483129893</v>
      </c>
      <c r="CH125" s="121">
        <f t="shared" si="101"/>
        <v>85.105220283129896</v>
      </c>
      <c r="CI125" s="121">
        <f t="shared" si="101"/>
        <v>85.040185083129899</v>
      </c>
      <c r="CJ125" s="121">
        <f t="shared" si="101"/>
        <v>84.975149883129902</v>
      </c>
      <c r="CK125" s="121">
        <f t="shared" si="101"/>
        <v>84.910114683129905</v>
      </c>
      <c r="CL125" s="121">
        <f t="shared" si="101"/>
        <v>84.845079483129908</v>
      </c>
      <c r="CM125" s="121">
        <f t="shared" si="101"/>
        <v>84.780044283129911</v>
      </c>
      <c r="CN125" s="121">
        <f t="shared" si="101"/>
        <v>84.715009083129914</v>
      </c>
      <c r="CO125" s="121">
        <f t="shared" si="101"/>
        <v>84.649973883129917</v>
      </c>
      <c r="CP125" s="121">
        <f t="shared" si="101"/>
        <v>84.58493868312992</v>
      </c>
      <c r="CQ125" s="121">
        <f t="shared" si="101"/>
        <v>84.519903483129923</v>
      </c>
      <c r="CR125" s="121">
        <f t="shared" si="101"/>
        <v>84.454868283129926</v>
      </c>
      <c r="CS125" s="121">
        <f t="shared" si="101"/>
        <v>84.389833083129929</v>
      </c>
      <c r="CT125" s="121">
        <f t="shared" si="101"/>
        <v>84.324797883129932</v>
      </c>
      <c r="CU125" s="121">
        <f t="shared" si="101"/>
        <v>84.259762683129935</v>
      </c>
      <c r="CV125" s="121">
        <f t="shared" si="101"/>
        <v>84.194727483129938</v>
      </c>
      <c r="CW125" s="121">
        <f t="shared" si="101"/>
        <v>84.129692283129941</v>
      </c>
      <c r="CX125" s="121">
        <f t="shared" si="101"/>
        <v>84.064657083129944</v>
      </c>
      <c r="CY125" s="121">
        <f t="shared" si="101"/>
        <v>83.999621883129947</v>
      </c>
      <c r="CZ125" s="160">
        <f t="shared" si="101"/>
        <v>83.93458668312995</v>
      </c>
      <c r="DA125" s="171"/>
      <c r="DB125" s="130" t="s">
        <v>243</v>
      </c>
      <c r="DC125" s="177">
        <f>IF(SUM(L126:CZ126)=0,0,CZ49)</f>
        <v>0</v>
      </c>
      <c r="DD125" s="177">
        <f>DC125*15/0.9</f>
        <v>0</v>
      </c>
      <c r="DE125" s="189">
        <f>DD125+DD126</f>
        <v>0</v>
      </c>
      <c r="DG125" s="212" t="s">
        <v>265</v>
      </c>
      <c r="DH125" s="213"/>
      <c r="DI125" s="213"/>
      <c r="DJ125" s="213"/>
      <c r="DK125" s="213"/>
      <c r="DL125" s="214"/>
    </row>
    <row r="126" spans="1:116" ht="14.5" hidden="1" thickBot="1" x14ac:dyDescent="0.35">
      <c r="A126" s="170"/>
      <c r="B126" s="1018"/>
      <c r="C126" s="1046"/>
      <c r="D126" s="143" t="s">
        <v>242</v>
      </c>
      <c r="E126" s="155"/>
      <c r="F126" s="145"/>
      <c r="G126" s="145"/>
      <c r="H126" s="145"/>
      <c r="I126" s="145"/>
      <c r="J126" s="145"/>
      <c r="K126" s="145"/>
      <c r="L126" s="145">
        <f t="shared" ref="L126:BW126" si="102">IF((L125=100),(L125-K125)/100*$C$5+$E$106,0)</f>
        <v>0</v>
      </c>
      <c r="M126" s="145">
        <f t="shared" si="102"/>
        <v>0</v>
      </c>
      <c r="N126" s="145">
        <f t="shared" si="102"/>
        <v>0</v>
      </c>
      <c r="O126" s="145">
        <f t="shared" si="102"/>
        <v>0</v>
      </c>
      <c r="P126" s="145">
        <f t="shared" si="102"/>
        <v>0</v>
      </c>
      <c r="Q126" s="145">
        <f t="shared" si="102"/>
        <v>0</v>
      </c>
      <c r="R126" s="145">
        <f t="shared" si="102"/>
        <v>0</v>
      </c>
      <c r="S126" s="145">
        <f t="shared" si="102"/>
        <v>0</v>
      </c>
      <c r="T126" s="145">
        <f t="shared" si="102"/>
        <v>0</v>
      </c>
      <c r="U126" s="145">
        <f t="shared" si="102"/>
        <v>0</v>
      </c>
      <c r="V126" s="145">
        <f t="shared" si="102"/>
        <v>0</v>
      </c>
      <c r="W126" s="145">
        <f t="shared" si="102"/>
        <v>0</v>
      </c>
      <c r="X126" s="145">
        <f t="shared" si="102"/>
        <v>0</v>
      </c>
      <c r="Y126" s="145">
        <f t="shared" si="102"/>
        <v>0</v>
      </c>
      <c r="Z126" s="145">
        <f t="shared" si="102"/>
        <v>0</v>
      </c>
      <c r="AA126" s="145">
        <f t="shared" si="102"/>
        <v>0</v>
      </c>
      <c r="AB126" s="145">
        <f t="shared" si="102"/>
        <v>0</v>
      </c>
      <c r="AC126" s="145">
        <f t="shared" si="102"/>
        <v>0</v>
      </c>
      <c r="AD126" s="145">
        <f t="shared" si="102"/>
        <v>0</v>
      </c>
      <c r="AE126" s="145">
        <f t="shared" si="102"/>
        <v>0</v>
      </c>
      <c r="AF126" s="145">
        <f t="shared" si="102"/>
        <v>0</v>
      </c>
      <c r="AG126" s="145">
        <f t="shared" si="102"/>
        <v>0</v>
      </c>
      <c r="AH126" s="145">
        <f t="shared" si="102"/>
        <v>0</v>
      </c>
      <c r="AI126" s="145">
        <f t="shared" si="102"/>
        <v>0</v>
      </c>
      <c r="AJ126" s="145">
        <f t="shared" si="102"/>
        <v>0</v>
      </c>
      <c r="AK126" s="145">
        <f t="shared" si="102"/>
        <v>0</v>
      </c>
      <c r="AL126" s="145">
        <f t="shared" si="102"/>
        <v>0</v>
      </c>
      <c r="AM126" s="145">
        <f t="shared" si="102"/>
        <v>0</v>
      </c>
      <c r="AN126" s="145">
        <f t="shared" si="102"/>
        <v>0</v>
      </c>
      <c r="AO126" s="145">
        <f t="shared" si="102"/>
        <v>0</v>
      </c>
      <c r="AP126" s="145">
        <f t="shared" si="102"/>
        <v>0</v>
      </c>
      <c r="AQ126" s="145">
        <f t="shared" si="102"/>
        <v>0</v>
      </c>
      <c r="AR126" s="145">
        <f t="shared" si="102"/>
        <v>0</v>
      </c>
      <c r="AS126" s="145">
        <f t="shared" si="102"/>
        <v>0</v>
      </c>
      <c r="AT126" s="145">
        <f t="shared" si="102"/>
        <v>0</v>
      </c>
      <c r="AU126" s="145">
        <f t="shared" si="102"/>
        <v>0</v>
      </c>
      <c r="AV126" s="145">
        <f t="shared" si="102"/>
        <v>0</v>
      </c>
      <c r="AW126" s="145">
        <f t="shared" si="102"/>
        <v>0</v>
      </c>
      <c r="AX126" s="145">
        <f t="shared" si="102"/>
        <v>0</v>
      </c>
      <c r="AY126" s="145">
        <f t="shared" si="102"/>
        <v>0</v>
      </c>
      <c r="AZ126" s="145">
        <f t="shared" si="102"/>
        <v>0</v>
      </c>
      <c r="BA126" s="145">
        <f t="shared" si="102"/>
        <v>0</v>
      </c>
      <c r="BB126" s="145">
        <f t="shared" si="102"/>
        <v>0</v>
      </c>
      <c r="BC126" s="145">
        <f t="shared" si="102"/>
        <v>0</v>
      </c>
      <c r="BD126" s="145">
        <f t="shared" si="102"/>
        <v>0</v>
      </c>
      <c r="BE126" s="145">
        <f t="shared" si="102"/>
        <v>0</v>
      </c>
      <c r="BF126" s="145">
        <f t="shared" si="102"/>
        <v>0</v>
      </c>
      <c r="BG126" s="145">
        <f t="shared" si="102"/>
        <v>0</v>
      </c>
      <c r="BH126" s="145">
        <f t="shared" si="102"/>
        <v>0</v>
      </c>
      <c r="BI126" s="145">
        <f t="shared" si="102"/>
        <v>0</v>
      </c>
      <c r="BJ126" s="145">
        <f t="shared" si="102"/>
        <v>0</v>
      </c>
      <c r="BK126" s="145">
        <f t="shared" si="102"/>
        <v>0</v>
      </c>
      <c r="BL126" s="145">
        <f t="shared" si="102"/>
        <v>0</v>
      </c>
      <c r="BM126" s="145">
        <f t="shared" si="102"/>
        <v>0</v>
      </c>
      <c r="BN126" s="145">
        <f t="shared" si="102"/>
        <v>0</v>
      </c>
      <c r="BO126" s="145">
        <f t="shared" si="102"/>
        <v>0</v>
      </c>
      <c r="BP126" s="145">
        <f t="shared" si="102"/>
        <v>0</v>
      </c>
      <c r="BQ126" s="145">
        <f t="shared" si="102"/>
        <v>0</v>
      </c>
      <c r="BR126" s="145">
        <f t="shared" si="102"/>
        <v>0</v>
      </c>
      <c r="BS126" s="145">
        <f t="shared" si="102"/>
        <v>0</v>
      </c>
      <c r="BT126" s="145">
        <f t="shared" si="102"/>
        <v>0</v>
      </c>
      <c r="BU126" s="145">
        <f t="shared" si="102"/>
        <v>0</v>
      </c>
      <c r="BV126" s="145">
        <f t="shared" si="102"/>
        <v>0</v>
      </c>
      <c r="BW126" s="145">
        <f t="shared" si="102"/>
        <v>0</v>
      </c>
      <c r="BX126" s="145">
        <f t="shared" ref="BX126:CZ126" si="103">IF((BX125=100),(BX125-BW125)/100*$C$5+$E$106,0)</f>
        <v>0</v>
      </c>
      <c r="BY126" s="145">
        <f t="shared" si="103"/>
        <v>0</v>
      </c>
      <c r="BZ126" s="145">
        <f t="shared" si="103"/>
        <v>0</v>
      </c>
      <c r="CA126" s="145">
        <f t="shared" si="103"/>
        <v>0</v>
      </c>
      <c r="CB126" s="145">
        <f t="shared" si="103"/>
        <v>0</v>
      </c>
      <c r="CC126" s="145">
        <f t="shared" si="103"/>
        <v>0</v>
      </c>
      <c r="CD126" s="145">
        <f t="shared" si="103"/>
        <v>0</v>
      </c>
      <c r="CE126" s="145">
        <f t="shared" si="103"/>
        <v>0</v>
      </c>
      <c r="CF126" s="145">
        <f t="shared" si="103"/>
        <v>0</v>
      </c>
      <c r="CG126" s="145">
        <f t="shared" si="103"/>
        <v>0</v>
      </c>
      <c r="CH126" s="145">
        <f t="shared" si="103"/>
        <v>0</v>
      </c>
      <c r="CI126" s="145">
        <f t="shared" si="103"/>
        <v>0</v>
      </c>
      <c r="CJ126" s="145">
        <f t="shared" si="103"/>
        <v>0</v>
      </c>
      <c r="CK126" s="145">
        <f t="shared" si="103"/>
        <v>0</v>
      </c>
      <c r="CL126" s="145">
        <f t="shared" si="103"/>
        <v>0</v>
      </c>
      <c r="CM126" s="145">
        <f t="shared" si="103"/>
        <v>0</v>
      </c>
      <c r="CN126" s="145">
        <f t="shared" si="103"/>
        <v>0</v>
      </c>
      <c r="CO126" s="145">
        <f t="shared" si="103"/>
        <v>0</v>
      </c>
      <c r="CP126" s="145">
        <f t="shared" si="103"/>
        <v>0</v>
      </c>
      <c r="CQ126" s="145">
        <f t="shared" si="103"/>
        <v>0</v>
      </c>
      <c r="CR126" s="145">
        <f t="shared" si="103"/>
        <v>0</v>
      </c>
      <c r="CS126" s="145">
        <f t="shared" si="103"/>
        <v>0</v>
      </c>
      <c r="CT126" s="145">
        <f t="shared" si="103"/>
        <v>0</v>
      </c>
      <c r="CU126" s="145">
        <f t="shared" si="103"/>
        <v>0</v>
      </c>
      <c r="CV126" s="145">
        <f t="shared" si="103"/>
        <v>0</v>
      </c>
      <c r="CW126" s="145">
        <f t="shared" si="103"/>
        <v>0</v>
      </c>
      <c r="CX126" s="145">
        <f t="shared" si="103"/>
        <v>0</v>
      </c>
      <c r="CY126" s="145">
        <f t="shared" si="103"/>
        <v>0</v>
      </c>
      <c r="CZ126" s="164">
        <f t="shared" si="103"/>
        <v>0</v>
      </c>
      <c r="DA126" s="171"/>
      <c r="DB126" s="130" t="s">
        <v>244</v>
      </c>
      <c r="DC126" s="177">
        <f>SUM(L126:CZ126)-DC125</f>
        <v>0</v>
      </c>
      <c r="DD126" s="177">
        <f>DC126*15/0.9</f>
        <v>0</v>
      </c>
      <c r="DE126" s="172"/>
    </row>
    <row r="127" spans="1:116" ht="13" hidden="1" x14ac:dyDescent="0.3">
      <c r="A127" s="170"/>
      <c r="B127" s="1017" t="s">
        <v>236</v>
      </c>
      <c r="C127" s="1035" t="s">
        <v>268</v>
      </c>
      <c r="D127" s="136" t="s">
        <v>225</v>
      </c>
      <c r="E127" s="174">
        <f>E93</f>
        <v>0</v>
      </c>
      <c r="F127" s="166">
        <f t="shared" ref="F127:K127" si="104">F93</f>
        <v>0</v>
      </c>
      <c r="G127" s="166">
        <f t="shared" si="104"/>
        <v>0</v>
      </c>
      <c r="H127" s="166">
        <f t="shared" si="104"/>
        <v>0</v>
      </c>
      <c r="I127" s="166">
        <f t="shared" si="104"/>
        <v>0</v>
      </c>
      <c r="J127" s="166">
        <f t="shared" si="104"/>
        <v>0</v>
      </c>
      <c r="K127" s="166">
        <f t="shared" si="104"/>
        <v>0</v>
      </c>
      <c r="L127" s="166">
        <f>L$53</f>
        <v>0.12176053333333332</v>
      </c>
      <c r="M127" s="166">
        <f>M$53</f>
        <v>8.2315199999999991E-2</v>
      </c>
      <c r="N127" s="166">
        <f t="shared" ref="N127:BY127" si="105">N$53</f>
        <v>8.2315200000000005E-2</v>
      </c>
      <c r="O127" s="166">
        <f t="shared" si="105"/>
        <v>0</v>
      </c>
      <c r="P127" s="166">
        <f t="shared" si="105"/>
        <v>8.2315191768480012E-2</v>
      </c>
      <c r="Q127" s="166">
        <f t="shared" si="105"/>
        <v>8.2315199999999977E-2</v>
      </c>
      <c r="R127" s="166">
        <f t="shared" si="105"/>
        <v>0</v>
      </c>
      <c r="S127" s="166">
        <f t="shared" si="105"/>
        <v>8.2315191768480012E-2</v>
      </c>
      <c r="T127" s="166">
        <f t="shared" si="105"/>
        <v>8.2315200000000033E-2</v>
      </c>
      <c r="U127" s="166">
        <f t="shared" si="105"/>
        <v>8.2315200000000033E-2</v>
      </c>
      <c r="V127" s="166">
        <f t="shared" si="105"/>
        <v>8.2315199101401504E-9</v>
      </c>
      <c r="W127" s="166">
        <f t="shared" si="105"/>
        <v>8.2315191768480012E-2</v>
      </c>
      <c r="X127" s="166">
        <f t="shared" si="105"/>
        <v>8.2315200000000033E-2</v>
      </c>
      <c r="Y127" s="166">
        <f t="shared" si="105"/>
        <v>6.503519999999996E-2</v>
      </c>
      <c r="Z127" s="166">
        <f t="shared" si="105"/>
        <v>6.503519999999996E-2</v>
      </c>
      <c r="AA127" s="166">
        <f t="shared" si="105"/>
        <v>6.503519999999996E-2</v>
      </c>
      <c r="AB127" s="166">
        <f t="shared" si="105"/>
        <v>6.5035200000000071E-2</v>
      </c>
      <c r="AC127" s="166">
        <f t="shared" si="105"/>
        <v>6.5035200000000071E-2</v>
      </c>
      <c r="AD127" s="166">
        <f t="shared" si="105"/>
        <v>6.5035200000000071E-2</v>
      </c>
      <c r="AE127" s="166">
        <f t="shared" si="105"/>
        <v>6.5035200000000071E-2</v>
      </c>
      <c r="AF127" s="166">
        <f t="shared" si="105"/>
        <v>6.5035200000000071E-2</v>
      </c>
      <c r="AG127" s="166">
        <f t="shared" si="105"/>
        <v>6.5035200000000071E-2</v>
      </c>
      <c r="AH127" s="166">
        <f t="shared" si="105"/>
        <v>6.5035200000000071E-2</v>
      </c>
      <c r="AI127" s="166">
        <f t="shared" si="105"/>
        <v>6.5035200000000071E-2</v>
      </c>
      <c r="AJ127" s="166">
        <f t="shared" si="105"/>
        <v>6.5035200000000071E-2</v>
      </c>
      <c r="AK127" s="166">
        <f t="shared" si="105"/>
        <v>6.5035200000000071E-2</v>
      </c>
      <c r="AL127" s="166">
        <f t="shared" si="105"/>
        <v>6.5035200000000071E-2</v>
      </c>
      <c r="AM127" s="166">
        <f t="shared" si="105"/>
        <v>6.5035200000000071E-2</v>
      </c>
      <c r="AN127" s="166">
        <f t="shared" si="105"/>
        <v>6.5035200000000071E-2</v>
      </c>
      <c r="AO127" s="166">
        <f t="shared" si="105"/>
        <v>6.5035200000000071E-2</v>
      </c>
      <c r="AP127" s="166">
        <f t="shared" si="105"/>
        <v>6.5035200000000071E-2</v>
      </c>
      <c r="AQ127" s="166">
        <f t="shared" si="105"/>
        <v>6.5035200000000071E-2</v>
      </c>
      <c r="AR127" s="166">
        <f t="shared" si="105"/>
        <v>6.5035200000000071E-2</v>
      </c>
      <c r="AS127" s="166">
        <f t="shared" si="105"/>
        <v>6.5035200000000071E-2</v>
      </c>
      <c r="AT127" s="166">
        <f t="shared" si="105"/>
        <v>6.5035200000000071E-2</v>
      </c>
      <c r="AU127" s="166">
        <f t="shared" si="105"/>
        <v>6.5035200000000071E-2</v>
      </c>
      <c r="AV127" s="166">
        <f t="shared" si="105"/>
        <v>6.5035200000000071E-2</v>
      </c>
      <c r="AW127" s="166">
        <f t="shared" si="105"/>
        <v>6.5035200000000071E-2</v>
      </c>
      <c r="AX127" s="166">
        <f t="shared" si="105"/>
        <v>6.5035200000000071E-2</v>
      </c>
      <c r="AY127" s="166">
        <f t="shared" si="105"/>
        <v>6.5035200000000071E-2</v>
      </c>
      <c r="AZ127" s="166">
        <f t="shared" si="105"/>
        <v>6.5035200000000071E-2</v>
      </c>
      <c r="BA127" s="166">
        <f t="shared" si="105"/>
        <v>6.5035200000000071E-2</v>
      </c>
      <c r="BB127" s="166">
        <f t="shared" si="105"/>
        <v>6.5035200000000071E-2</v>
      </c>
      <c r="BC127" s="166">
        <f t="shared" si="105"/>
        <v>6.5035200000000071E-2</v>
      </c>
      <c r="BD127" s="166">
        <f t="shared" si="105"/>
        <v>6.5035200000000071E-2</v>
      </c>
      <c r="BE127" s="166">
        <f t="shared" si="105"/>
        <v>6.5035200000000071E-2</v>
      </c>
      <c r="BF127" s="166">
        <f t="shared" si="105"/>
        <v>6.5035200000000071E-2</v>
      </c>
      <c r="BG127" s="166">
        <f t="shared" si="105"/>
        <v>6.5035200000000071E-2</v>
      </c>
      <c r="BH127" s="166">
        <f t="shared" si="105"/>
        <v>6.5035200000000071E-2</v>
      </c>
      <c r="BI127" s="166">
        <f t="shared" si="105"/>
        <v>6.5035200000000071E-2</v>
      </c>
      <c r="BJ127" s="166">
        <f t="shared" si="105"/>
        <v>6.5035200000000071E-2</v>
      </c>
      <c r="BK127" s="166">
        <f t="shared" si="105"/>
        <v>6.5035200000000071E-2</v>
      </c>
      <c r="BL127" s="166">
        <f t="shared" si="105"/>
        <v>6.5035200000000071E-2</v>
      </c>
      <c r="BM127" s="166">
        <f t="shared" si="105"/>
        <v>6.5035200000000071E-2</v>
      </c>
      <c r="BN127" s="166">
        <f t="shared" si="105"/>
        <v>6.5035200000000071E-2</v>
      </c>
      <c r="BO127" s="166">
        <f t="shared" si="105"/>
        <v>6.5035200000000071E-2</v>
      </c>
      <c r="BP127" s="166">
        <f t="shared" si="105"/>
        <v>6.5035200000000071E-2</v>
      </c>
      <c r="BQ127" s="166">
        <f t="shared" si="105"/>
        <v>6.5035200000000071E-2</v>
      </c>
      <c r="BR127" s="166">
        <f t="shared" si="105"/>
        <v>6.5035200000000071E-2</v>
      </c>
      <c r="BS127" s="166">
        <f t="shared" si="105"/>
        <v>6.5035200000000071E-2</v>
      </c>
      <c r="BT127" s="166">
        <f t="shared" si="105"/>
        <v>6.5035200000000071E-2</v>
      </c>
      <c r="BU127" s="166">
        <f t="shared" si="105"/>
        <v>6.5035200000000071E-2</v>
      </c>
      <c r="BV127" s="166">
        <f t="shared" si="105"/>
        <v>6.5035199999999627E-2</v>
      </c>
      <c r="BW127" s="166">
        <f t="shared" si="105"/>
        <v>6.5035199999999627E-2</v>
      </c>
      <c r="BX127" s="166">
        <f t="shared" si="105"/>
        <v>6.5035199999999627E-2</v>
      </c>
      <c r="BY127" s="166">
        <f t="shared" si="105"/>
        <v>6.5035199999999627E-2</v>
      </c>
      <c r="BZ127" s="166">
        <f t="shared" ref="BZ127:CZ127" si="106">BZ$53</f>
        <v>6.5035199999999627E-2</v>
      </c>
      <c r="CA127" s="166">
        <f t="shared" si="106"/>
        <v>6.5035199999999627E-2</v>
      </c>
      <c r="CB127" s="166">
        <f t="shared" si="106"/>
        <v>6.5035199999999627E-2</v>
      </c>
      <c r="CC127" s="166">
        <f t="shared" si="106"/>
        <v>6.5035199999999627E-2</v>
      </c>
      <c r="CD127" s="166">
        <f t="shared" si="106"/>
        <v>6.5035199999999627E-2</v>
      </c>
      <c r="CE127" s="166">
        <f t="shared" si="106"/>
        <v>6.5035199999999627E-2</v>
      </c>
      <c r="CF127" s="166">
        <f t="shared" si="106"/>
        <v>6.5035199999999627E-2</v>
      </c>
      <c r="CG127" s="166">
        <f t="shared" si="106"/>
        <v>6.5035199999999627E-2</v>
      </c>
      <c r="CH127" s="166">
        <f t="shared" si="106"/>
        <v>6.5035199999999627E-2</v>
      </c>
      <c r="CI127" s="166">
        <f t="shared" si="106"/>
        <v>6.5035199999999627E-2</v>
      </c>
      <c r="CJ127" s="166">
        <f t="shared" si="106"/>
        <v>6.5035199999999627E-2</v>
      </c>
      <c r="CK127" s="166">
        <f t="shared" si="106"/>
        <v>6.5035199999999627E-2</v>
      </c>
      <c r="CL127" s="166">
        <f t="shared" si="106"/>
        <v>6.5035199999999627E-2</v>
      </c>
      <c r="CM127" s="166">
        <f t="shared" si="106"/>
        <v>6.5035199999999627E-2</v>
      </c>
      <c r="CN127" s="166">
        <f t="shared" si="106"/>
        <v>6.5035199999999627E-2</v>
      </c>
      <c r="CO127" s="166">
        <f t="shared" si="106"/>
        <v>6.5035199999999627E-2</v>
      </c>
      <c r="CP127" s="166">
        <f t="shared" si="106"/>
        <v>6.5035199999999627E-2</v>
      </c>
      <c r="CQ127" s="166">
        <f t="shared" si="106"/>
        <v>6.5035199999999627E-2</v>
      </c>
      <c r="CR127" s="166">
        <f t="shared" si="106"/>
        <v>6.5035199999999627E-2</v>
      </c>
      <c r="CS127" s="166">
        <f t="shared" si="106"/>
        <v>6.5035199999999627E-2</v>
      </c>
      <c r="CT127" s="166">
        <f t="shared" si="106"/>
        <v>6.5035199999999627E-2</v>
      </c>
      <c r="CU127" s="166">
        <f t="shared" si="106"/>
        <v>6.5035199999999627E-2</v>
      </c>
      <c r="CV127" s="166">
        <f t="shared" si="106"/>
        <v>6.5035199999999627E-2</v>
      </c>
      <c r="CW127" s="166">
        <f t="shared" si="106"/>
        <v>6.5035199999999627E-2</v>
      </c>
      <c r="CX127" s="166">
        <f t="shared" si="106"/>
        <v>6.5035199999999627E-2</v>
      </c>
      <c r="CY127" s="166">
        <f t="shared" si="106"/>
        <v>6.5035199999999627E-2</v>
      </c>
      <c r="CZ127" s="175">
        <f t="shared" si="106"/>
        <v>6.5035199999999627E-2</v>
      </c>
      <c r="DA127" s="171"/>
      <c r="DB127" s="130"/>
      <c r="DC127" s="1178" t="s">
        <v>239</v>
      </c>
      <c r="DD127" s="1178" t="s">
        <v>240</v>
      </c>
      <c r="DE127" s="172"/>
    </row>
    <row r="128" spans="1:116" ht="13" hidden="1" x14ac:dyDescent="0.3">
      <c r="A128" s="170"/>
      <c r="B128" s="1018"/>
      <c r="C128" s="1036"/>
      <c r="D128" s="139" t="s">
        <v>258</v>
      </c>
      <c r="E128" s="159"/>
      <c r="F128" s="121"/>
      <c r="G128" s="121"/>
      <c r="H128" s="121"/>
      <c r="I128" s="121"/>
      <c r="J128" s="121"/>
      <c r="K128" s="121"/>
      <c r="L128" s="121">
        <f t="shared" ref="L128:BW128" si="107">L127*100/$C$6</f>
        <v>0.12176053333333332</v>
      </c>
      <c r="M128" s="121">
        <f t="shared" si="107"/>
        <v>8.2315199999999991E-2</v>
      </c>
      <c r="N128" s="121">
        <f t="shared" si="107"/>
        <v>8.2315199999999991E-2</v>
      </c>
      <c r="O128" s="121">
        <f t="shared" si="107"/>
        <v>0</v>
      </c>
      <c r="P128" s="121">
        <f t="shared" si="107"/>
        <v>8.2315191768480012E-2</v>
      </c>
      <c r="Q128" s="121">
        <f t="shared" si="107"/>
        <v>8.2315199999999977E-2</v>
      </c>
      <c r="R128" s="121">
        <f t="shared" si="107"/>
        <v>0</v>
      </c>
      <c r="S128" s="121">
        <f t="shared" si="107"/>
        <v>8.2315191768480012E-2</v>
      </c>
      <c r="T128" s="121">
        <f t="shared" si="107"/>
        <v>8.2315200000000033E-2</v>
      </c>
      <c r="U128" s="121">
        <f t="shared" si="107"/>
        <v>8.2315200000000033E-2</v>
      </c>
      <c r="V128" s="121">
        <f t="shared" si="107"/>
        <v>8.2315199101401504E-9</v>
      </c>
      <c r="W128" s="121">
        <f t="shared" si="107"/>
        <v>8.2315191768480012E-2</v>
      </c>
      <c r="X128" s="121">
        <f t="shared" si="107"/>
        <v>8.2315200000000033E-2</v>
      </c>
      <c r="Y128" s="121">
        <f t="shared" si="107"/>
        <v>6.503519999999996E-2</v>
      </c>
      <c r="Z128" s="121">
        <f t="shared" si="107"/>
        <v>6.503519999999996E-2</v>
      </c>
      <c r="AA128" s="121">
        <f t="shared" si="107"/>
        <v>6.503519999999996E-2</v>
      </c>
      <c r="AB128" s="121">
        <f t="shared" si="107"/>
        <v>6.5035200000000071E-2</v>
      </c>
      <c r="AC128" s="121">
        <f t="shared" si="107"/>
        <v>6.5035200000000071E-2</v>
      </c>
      <c r="AD128" s="121">
        <f t="shared" si="107"/>
        <v>6.5035200000000071E-2</v>
      </c>
      <c r="AE128" s="121">
        <f t="shared" si="107"/>
        <v>6.5035200000000071E-2</v>
      </c>
      <c r="AF128" s="121">
        <f t="shared" si="107"/>
        <v>6.5035200000000071E-2</v>
      </c>
      <c r="AG128" s="121">
        <f t="shared" si="107"/>
        <v>6.5035200000000071E-2</v>
      </c>
      <c r="AH128" s="121">
        <f t="shared" si="107"/>
        <v>6.5035200000000071E-2</v>
      </c>
      <c r="AI128" s="121">
        <f t="shared" si="107"/>
        <v>6.5035200000000071E-2</v>
      </c>
      <c r="AJ128" s="121">
        <f t="shared" si="107"/>
        <v>6.5035200000000071E-2</v>
      </c>
      <c r="AK128" s="121">
        <f t="shared" si="107"/>
        <v>6.5035200000000071E-2</v>
      </c>
      <c r="AL128" s="121">
        <f t="shared" si="107"/>
        <v>6.5035200000000071E-2</v>
      </c>
      <c r="AM128" s="121">
        <f t="shared" si="107"/>
        <v>6.5035200000000071E-2</v>
      </c>
      <c r="AN128" s="121">
        <f t="shared" si="107"/>
        <v>6.5035200000000071E-2</v>
      </c>
      <c r="AO128" s="121">
        <f t="shared" si="107"/>
        <v>6.5035200000000071E-2</v>
      </c>
      <c r="AP128" s="121">
        <f t="shared" si="107"/>
        <v>6.5035200000000071E-2</v>
      </c>
      <c r="AQ128" s="121">
        <f t="shared" si="107"/>
        <v>6.5035200000000071E-2</v>
      </c>
      <c r="AR128" s="121">
        <f t="shared" si="107"/>
        <v>6.5035200000000071E-2</v>
      </c>
      <c r="AS128" s="121">
        <f t="shared" si="107"/>
        <v>6.5035200000000071E-2</v>
      </c>
      <c r="AT128" s="121">
        <f t="shared" si="107"/>
        <v>6.5035200000000071E-2</v>
      </c>
      <c r="AU128" s="121">
        <f t="shared" si="107"/>
        <v>6.5035200000000071E-2</v>
      </c>
      <c r="AV128" s="121">
        <f t="shared" si="107"/>
        <v>6.5035200000000071E-2</v>
      </c>
      <c r="AW128" s="121">
        <f t="shared" si="107"/>
        <v>6.5035200000000071E-2</v>
      </c>
      <c r="AX128" s="121">
        <f t="shared" si="107"/>
        <v>6.5035200000000071E-2</v>
      </c>
      <c r="AY128" s="121">
        <f t="shared" si="107"/>
        <v>6.5035200000000071E-2</v>
      </c>
      <c r="AZ128" s="121">
        <f t="shared" si="107"/>
        <v>6.5035200000000071E-2</v>
      </c>
      <c r="BA128" s="121">
        <f t="shared" si="107"/>
        <v>6.5035200000000071E-2</v>
      </c>
      <c r="BB128" s="121">
        <f t="shared" si="107"/>
        <v>6.5035200000000071E-2</v>
      </c>
      <c r="BC128" s="121">
        <f t="shared" si="107"/>
        <v>6.5035200000000071E-2</v>
      </c>
      <c r="BD128" s="121">
        <f t="shared" si="107"/>
        <v>6.5035200000000071E-2</v>
      </c>
      <c r="BE128" s="121">
        <f t="shared" si="107"/>
        <v>6.5035200000000071E-2</v>
      </c>
      <c r="BF128" s="121">
        <f t="shared" si="107"/>
        <v>6.5035200000000071E-2</v>
      </c>
      <c r="BG128" s="121">
        <f t="shared" si="107"/>
        <v>6.5035200000000071E-2</v>
      </c>
      <c r="BH128" s="121">
        <f t="shared" si="107"/>
        <v>6.5035200000000071E-2</v>
      </c>
      <c r="BI128" s="121">
        <f t="shared" si="107"/>
        <v>6.5035200000000071E-2</v>
      </c>
      <c r="BJ128" s="121">
        <f t="shared" si="107"/>
        <v>6.5035200000000071E-2</v>
      </c>
      <c r="BK128" s="121">
        <f t="shared" si="107"/>
        <v>6.5035200000000071E-2</v>
      </c>
      <c r="BL128" s="121">
        <f t="shared" si="107"/>
        <v>6.5035200000000071E-2</v>
      </c>
      <c r="BM128" s="121">
        <f t="shared" si="107"/>
        <v>6.5035200000000071E-2</v>
      </c>
      <c r="BN128" s="121">
        <f t="shared" si="107"/>
        <v>6.5035200000000071E-2</v>
      </c>
      <c r="BO128" s="121">
        <f t="shared" si="107"/>
        <v>6.5035200000000071E-2</v>
      </c>
      <c r="BP128" s="121">
        <f t="shared" si="107"/>
        <v>6.5035200000000071E-2</v>
      </c>
      <c r="BQ128" s="121">
        <f t="shared" si="107"/>
        <v>6.5035200000000071E-2</v>
      </c>
      <c r="BR128" s="121">
        <f t="shared" si="107"/>
        <v>6.5035200000000071E-2</v>
      </c>
      <c r="BS128" s="121">
        <f t="shared" si="107"/>
        <v>6.5035200000000071E-2</v>
      </c>
      <c r="BT128" s="121">
        <f t="shared" si="107"/>
        <v>6.5035200000000071E-2</v>
      </c>
      <c r="BU128" s="121">
        <f t="shared" si="107"/>
        <v>6.5035200000000071E-2</v>
      </c>
      <c r="BV128" s="121">
        <f t="shared" si="107"/>
        <v>6.5035199999999627E-2</v>
      </c>
      <c r="BW128" s="121">
        <f t="shared" si="107"/>
        <v>6.5035199999999627E-2</v>
      </c>
      <c r="BX128" s="121">
        <f t="shared" ref="BX128:CZ128" si="108">BX127*100/$C$6</f>
        <v>6.5035199999999627E-2</v>
      </c>
      <c r="BY128" s="121">
        <f t="shared" si="108"/>
        <v>6.5035199999999627E-2</v>
      </c>
      <c r="BZ128" s="121">
        <f t="shared" si="108"/>
        <v>6.5035199999999627E-2</v>
      </c>
      <c r="CA128" s="121">
        <f t="shared" si="108"/>
        <v>6.5035199999999627E-2</v>
      </c>
      <c r="CB128" s="121">
        <f t="shared" si="108"/>
        <v>6.5035199999999627E-2</v>
      </c>
      <c r="CC128" s="121">
        <f t="shared" si="108"/>
        <v>6.5035199999999627E-2</v>
      </c>
      <c r="CD128" s="121">
        <f t="shared" si="108"/>
        <v>6.5035199999999627E-2</v>
      </c>
      <c r="CE128" s="121">
        <f t="shared" si="108"/>
        <v>6.5035199999999627E-2</v>
      </c>
      <c r="CF128" s="121">
        <f t="shared" si="108"/>
        <v>6.5035199999999627E-2</v>
      </c>
      <c r="CG128" s="121">
        <f t="shared" si="108"/>
        <v>6.5035199999999627E-2</v>
      </c>
      <c r="CH128" s="121">
        <f t="shared" si="108"/>
        <v>6.5035199999999627E-2</v>
      </c>
      <c r="CI128" s="121">
        <f t="shared" si="108"/>
        <v>6.5035199999999627E-2</v>
      </c>
      <c r="CJ128" s="121">
        <f t="shared" si="108"/>
        <v>6.5035199999999627E-2</v>
      </c>
      <c r="CK128" s="121">
        <f t="shared" si="108"/>
        <v>6.5035199999999627E-2</v>
      </c>
      <c r="CL128" s="121">
        <f t="shared" si="108"/>
        <v>6.5035199999999627E-2</v>
      </c>
      <c r="CM128" s="121">
        <f t="shared" si="108"/>
        <v>6.5035199999999627E-2</v>
      </c>
      <c r="CN128" s="121">
        <f t="shared" si="108"/>
        <v>6.5035199999999627E-2</v>
      </c>
      <c r="CO128" s="121">
        <f t="shared" si="108"/>
        <v>6.5035199999999627E-2</v>
      </c>
      <c r="CP128" s="121">
        <f t="shared" si="108"/>
        <v>6.5035199999999627E-2</v>
      </c>
      <c r="CQ128" s="121">
        <f t="shared" si="108"/>
        <v>6.5035199999999627E-2</v>
      </c>
      <c r="CR128" s="121">
        <f t="shared" si="108"/>
        <v>6.5035199999999627E-2</v>
      </c>
      <c r="CS128" s="121">
        <f t="shared" si="108"/>
        <v>6.5035199999999627E-2</v>
      </c>
      <c r="CT128" s="121">
        <f t="shared" si="108"/>
        <v>6.5035199999999627E-2</v>
      </c>
      <c r="CU128" s="121">
        <f t="shared" si="108"/>
        <v>6.5035199999999627E-2</v>
      </c>
      <c r="CV128" s="121">
        <f t="shared" si="108"/>
        <v>6.5035199999999627E-2</v>
      </c>
      <c r="CW128" s="121">
        <f t="shared" si="108"/>
        <v>6.5035199999999627E-2</v>
      </c>
      <c r="CX128" s="121">
        <f t="shared" si="108"/>
        <v>6.5035199999999627E-2</v>
      </c>
      <c r="CY128" s="121">
        <f t="shared" si="108"/>
        <v>6.5035199999999627E-2</v>
      </c>
      <c r="CZ128" s="160">
        <f t="shared" si="108"/>
        <v>6.5035199999999627E-2</v>
      </c>
      <c r="DA128" s="171"/>
      <c r="DB128" s="130"/>
      <c r="DC128" s="1179"/>
      <c r="DD128" s="1179"/>
      <c r="DE128" s="185" t="s">
        <v>267</v>
      </c>
    </row>
    <row r="129" spans="1:109" ht="14.5" hidden="1" thickBot="1" x14ac:dyDescent="0.35">
      <c r="A129" s="170"/>
      <c r="B129" s="1018"/>
      <c r="C129" s="1036"/>
      <c r="D129" s="139" t="s">
        <v>263</v>
      </c>
      <c r="E129" s="159">
        <v>90</v>
      </c>
      <c r="F129" s="159">
        <v>90</v>
      </c>
      <c r="G129" s="159">
        <v>90</v>
      </c>
      <c r="H129" s="159">
        <v>90</v>
      </c>
      <c r="I129" s="159">
        <v>90</v>
      </c>
      <c r="J129" s="159">
        <v>90</v>
      </c>
      <c r="K129" s="159">
        <v>90</v>
      </c>
      <c r="L129" s="121">
        <f>IF((K129-L128)&lt;$N$107,100,(K129-L128))</f>
        <v>89.87823946666667</v>
      </c>
      <c r="M129" s="121">
        <f t="shared" ref="M129:BX129" si="109">IF((L129-M128)&lt;$N$107,100,(L129-M128))</f>
        <v>89.795924266666674</v>
      </c>
      <c r="N129" s="121">
        <f t="shared" si="109"/>
        <v>89.713609066666677</v>
      </c>
      <c r="O129" s="121">
        <f t="shared" si="109"/>
        <v>89.713609066666677</v>
      </c>
      <c r="P129" s="121">
        <f t="shared" si="109"/>
        <v>89.631293874898191</v>
      </c>
      <c r="Q129" s="121">
        <f t="shared" si="109"/>
        <v>89.548978674898194</v>
      </c>
      <c r="R129" s="121">
        <f t="shared" si="109"/>
        <v>89.548978674898194</v>
      </c>
      <c r="S129" s="121">
        <f t="shared" si="109"/>
        <v>89.466663483129707</v>
      </c>
      <c r="T129" s="121">
        <f t="shared" si="109"/>
        <v>89.384348283129711</v>
      </c>
      <c r="U129" s="121">
        <f t="shared" si="109"/>
        <v>89.302033083129714</v>
      </c>
      <c r="V129" s="121">
        <f t="shared" si="109"/>
        <v>89.302033074898191</v>
      </c>
      <c r="W129" s="121">
        <f t="shared" si="109"/>
        <v>89.219717883129704</v>
      </c>
      <c r="X129" s="121">
        <f t="shared" si="109"/>
        <v>89.137402683129707</v>
      </c>
      <c r="Y129" s="121">
        <f t="shared" si="109"/>
        <v>89.07236748312971</v>
      </c>
      <c r="Z129" s="121">
        <f t="shared" si="109"/>
        <v>89.007332283129713</v>
      </c>
      <c r="AA129" s="121">
        <f t="shared" si="109"/>
        <v>88.942297083129716</v>
      </c>
      <c r="AB129" s="121">
        <f t="shared" si="109"/>
        <v>88.877261883129719</v>
      </c>
      <c r="AC129" s="121">
        <f t="shared" si="109"/>
        <v>88.812226683129722</v>
      </c>
      <c r="AD129" s="121">
        <f t="shared" si="109"/>
        <v>88.747191483129725</v>
      </c>
      <c r="AE129" s="121">
        <f t="shared" si="109"/>
        <v>88.682156283129729</v>
      </c>
      <c r="AF129" s="121">
        <f t="shared" si="109"/>
        <v>88.617121083129732</v>
      </c>
      <c r="AG129" s="121">
        <f t="shared" si="109"/>
        <v>88.552085883129735</v>
      </c>
      <c r="AH129" s="121">
        <f t="shared" si="109"/>
        <v>88.487050683129738</v>
      </c>
      <c r="AI129" s="121">
        <f t="shared" si="109"/>
        <v>88.422015483129741</v>
      </c>
      <c r="AJ129" s="121">
        <f t="shared" si="109"/>
        <v>88.356980283129744</v>
      </c>
      <c r="AK129" s="121">
        <f t="shared" si="109"/>
        <v>88.291945083129747</v>
      </c>
      <c r="AL129" s="121">
        <f t="shared" si="109"/>
        <v>88.22690988312975</v>
      </c>
      <c r="AM129" s="121">
        <f t="shared" si="109"/>
        <v>88.161874683129753</v>
      </c>
      <c r="AN129" s="121">
        <f t="shared" si="109"/>
        <v>88.096839483129756</v>
      </c>
      <c r="AO129" s="121">
        <f t="shared" si="109"/>
        <v>88.031804283129759</v>
      </c>
      <c r="AP129" s="121">
        <f t="shared" si="109"/>
        <v>87.966769083129762</v>
      </c>
      <c r="AQ129" s="121">
        <f t="shared" si="109"/>
        <v>87.901733883129765</v>
      </c>
      <c r="AR129" s="121">
        <f t="shared" si="109"/>
        <v>87.836698683129768</v>
      </c>
      <c r="AS129" s="121">
        <f t="shared" si="109"/>
        <v>87.771663483129771</v>
      </c>
      <c r="AT129" s="121">
        <f t="shared" si="109"/>
        <v>87.706628283129774</v>
      </c>
      <c r="AU129" s="121">
        <f t="shared" si="109"/>
        <v>87.641593083129777</v>
      </c>
      <c r="AV129" s="121">
        <f t="shared" si="109"/>
        <v>87.57655788312978</v>
      </c>
      <c r="AW129" s="121">
        <f t="shared" si="109"/>
        <v>87.511522683129783</v>
      </c>
      <c r="AX129" s="121">
        <f t="shared" si="109"/>
        <v>87.446487483129786</v>
      </c>
      <c r="AY129" s="121">
        <f t="shared" si="109"/>
        <v>87.381452283129789</v>
      </c>
      <c r="AZ129" s="121">
        <f t="shared" si="109"/>
        <v>87.316417083129792</v>
      </c>
      <c r="BA129" s="121">
        <f t="shared" si="109"/>
        <v>87.251381883129795</v>
      </c>
      <c r="BB129" s="121">
        <f t="shared" si="109"/>
        <v>87.186346683129798</v>
      </c>
      <c r="BC129" s="121">
        <f t="shared" si="109"/>
        <v>87.121311483129801</v>
      </c>
      <c r="BD129" s="121">
        <f t="shared" si="109"/>
        <v>87.056276283129804</v>
      </c>
      <c r="BE129" s="121">
        <f t="shared" si="109"/>
        <v>86.991241083129808</v>
      </c>
      <c r="BF129" s="121">
        <f t="shared" si="109"/>
        <v>86.926205883129811</v>
      </c>
      <c r="BG129" s="121">
        <f t="shared" si="109"/>
        <v>86.861170683129814</v>
      </c>
      <c r="BH129" s="121">
        <f t="shared" si="109"/>
        <v>86.796135483129817</v>
      </c>
      <c r="BI129" s="121">
        <f t="shared" si="109"/>
        <v>86.73110028312982</v>
      </c>
      <c r="BJ129" s="121">
        <f t="shared" si="109"/>
        <v>86.666065083129823</v>
      </c>
      <c r="BK129" s="121">
        <f t="shared" si="109"/>
        <v>86.601029883129826</v>
      </c>
      <c r="BL129" s="121">
        <f t="shared" si="109"/>
        <v>86.535994683129829</v>
      </c>
      <c r="BM129" s="121">
        <f t="shared" si="109"/>
        <v>86.470959483129832</v>
      </c>
      <c r="BN129" s="121">
        <f t="shared" si="109"/>
        <v>86.405924283129835</v>
      </c>
      <c r="BO129" s="121">
        <f t="shared" si="109"/>
        <v>86.340889083129838</v>
      </c>
      <c r="BP129" s="121">
        <f t="shared" si="109"/>
        <v>86.275853883129841</v>
      </c>
      <c r="BQ129" s="121">
        <f t="shared" si="109"/>
        <v>86.210818683129844</v>
      </c>
      <c r="BR129" s="121">
        <f t="shared" si="109"/>
        <v>86.145783483129847</v>
      </c>
      <c r="BS129" s="121">
        <f t="shared" si="109"/>
        <v>86.08074828312985</v>
      </c>
      <c r="BT129" s="121">
        <f t="shared" si="109"/>
        <v>86.015713083129853</v>
      </c>
      <c r="BU129" s="121">
        <f t="shared" si="109"/>
        <v>85.950677883129856</v>
      </c>
      <c r="BV129" s="121">
        <f t="shared" si="109"/>
        <v>85.885642683129859</v>
      </c>
      <c r="BW129" s="121">
        <f t="shared" si="109"/>
        <v>85.820607483129862</v>
      </c>
      <c r="BX129" s="121">
        <f t="shared" si="109"/>
        <v>85.755572283129865</v>
      </c>
      <c r="BY129" s="121">
        <f t="shared" ref="BY129:CZ129" si="110">IF((BX129-BY128)&lt;$N$107,100,(BX129-BY128))</f>
        <v>85.690537083129868</v>
      </c>
      <c r="BZ129" s="121">
        <f t="shared" si="110"/>
        <v>85.625501883129871</v>
      </c>
      <c r="CA129" s="121">
        <f t="shared" si="110"/>
        <v>85.560466683129874</v>
      </c>
      <c r="CB129" s="121">
        <f t="shared" si="110"/>
        <v>85.495431483129877</v>
      </c>
      <c r="CC129" s="121">
        <f t="shared" si="110"/>
        <v>85.43039628312988</v>
      </c>
      <c r="CD129" s="121">
        <f t="shared" si="110"/>
        <v>85.365361083129883</v>
      </c>
      <c r="CE129" s="121">
        <f t="shared" si="110"/>
        <v>85.300325883129887</v>
      </c>
      <c r="CF129" s="121">
        <f t="shared" si="110"/>
        <v>85.23529068312989</v>
      </c>
      <c r="CG129" s="121">
        <f t="shared" si="110"/>
        <v>85.170255483129893</v>
      </c>
      <c r="CH129" s="121">
        <f t="shared" si="110"/>
        <v>85.105220283129896</v>
      </c>
      <c r="CI129" s="121">
        <f t="shared" si="110"/>
        <v>85.040185083129899</v>
      </c>
      <c r="CJ129" s="121">
        <f t="shared" si="110"/>
        <v>84.975149883129902</v>
      </c>
      <c r="CK129" s="121">
        <f t="shared" si="110"/>
        <v>84.910114683129905</v>
      </c>
      <c r="CL129" s="121">
        <f t="shared" si="110"/>
        <v>84.845079483129908</v>
      </c>
      <c r="CM129" s="121">
        <f t="shared" si="110"/>
        <v>84.780044283129911</v>
      </c>
      <c r="CN129" s="121">
        <f t="shared" si="110"/>
        <v>84.715009083129914</v>
      </c>
      <c r="CO129" s="121">
        <f t="shared" si="110"/>
        <v>84.649973883129917</v>
      </c>
      <c r="CP129" s="121">
        <f t="shared" si="110"/>
        <v>84.58493868312992</v>
      </c>
      <c r="CQ129" s="121">
        <f t="shared" si="110"/>
        <v>84.519903483129923</v>
      </c>
      <c r="CR129" s="121">
        <f t="shared" si="110"/>
        <v>84.454868283129926</v>
      </c>
      <c r="CS129" s="121">
        <f t="shared" si="110"/>
        <v>84.389833083129929</v>
      </c>
      <c r="CT129" s="121">
        <f t="shared" si="110"/>
        <v>84.324797883129932</v>
      </c>
      <c r="CU129" s="121">
        <f t="shared" si="110"/>
        <v>84.259762683129935</v>
      </c>
      <c r="CV129" s="121">
        <f t="shared" si="110"/>
        <v>84.194727483129938</v>
      </c>
      <c r="CW129" s="121">
        <f t="shared" si="110"/>
        <v>84.129692283129941</v>
      </c>
      <c r="CX129" s="121">
        <f t="shared" si="110"/>
        <v>84.064657083129944</v>
      </c>
      <c r="CY129" s="121">
        <f t="shared" si="110"/>
        <v>83.999621883129947</v>
      </c>
      <c r="CZ129" s="160">
        <f t="shared" si="110"/>
        <v>83.93458668312995</v>
      </c>
      <c r="DA129" s="171"/>
      <c r="DB129" s="130" t="s">
        <v>243</v>
      </c>
      <c r="DC129" s="178">
        <f>IF(SUM(L130:CZ130)=0,0,CZ52)</f>
        <v>0</v>
      </c>
      <c r="DD129" s="178">
        <f>DC129*15/0.9</f>
        <v>0</v>
      </c>
      <c r="DE129" s="189">
        <f>DD129+DD130</f>
        <v>0</v>
      </c>
    </row>
    <row r="130" spans="1:109" ht="14.5" hidden="1" thickBot="1" x14ac:dyDescent="0.35">
      <c r="A130" s="170"/>
      <c r="B130" s="1019"/>
      <c r="C130" s="1037"/>
      <c r="D130" s="143" t="s">
        <v>242</v>
      </c>
      <c r="E130" s="155"/>
      <c r="F130" s="145"/>
      <c r="G130" s="145"/>
      <c r="H130" s="145"/>
      <c r="I130" s="145"/>
      <c r="J130" s="145"/>
      <c r="K130" s="145"/>
      <c r="L130" s="145">
        <f t="shared" ref="L130:BW130" si="111">IF((L129=100),(L129-K129)/100*$C$6+$E$109,0)</f>
        <v>0</v>
      </c>
      <c r="M130" s="145">
        <f t="shared" si="111"/>
        <v>0</v>
      </c>
      <c r="N130" s="145">
        <f t="shared" si="111"/>
        <v>0</v>
      </c>
      <c r="O130" s="145">
        <f t="shared" si="111"/>
        <v>0</v>
      </c>
      <c r="P130" s="145">
        <f t="shared" si="111"/>
        <v>0</v>
      </c>
      <c r="Q130" s="145">
        <f t="shared" si="111"/>
        <v>0</v>
      </c>
      <c r="R130" s="145">
        <f t="shared" si="111"/>
        <v>0</v>
      </c>
      <c r="S130" s="145">
        <f t="shared" si="111"/>
        <v>0</v>
      </c>
      <c r="T130" s="145">
        <f t="shared" si="111"/>
        <v>0</v>
      </c>
      <c r="U130" s="145">
        <f t="shared" si="111"/>
        <v>0</v>
      </c>
      <c r="V130" s="145">
        <f t="shared" si="111"/>
        <v>0</v>
      </c>
      <c r="W130" s="145">
        <f t="shared" si="111"/>
        <v>0</v>
      </c>
      <c r="X130" s="145">
        <f t="shared" si="111"/>
        <v>0</v>
      </c>
      <c r="Y130" s="145">
        <f t="shared" si="111"/>
        <v>0</v>
      </c>
      <c r="Z130" s="145">
        <f t="shared" si="111"/>
        <v>0</v>
      </c>
      <c r="AA130" s="145">
        <f t="shared" si="111"/>
        <v>0</v>
      </c>
      <c r="AB130" s="145">
        <f t="shared" si="111"/>
        <v>0</v>
      </c>
      <c r="AC130" s="145">
        <f t="shared" si="111"/>
        <v>0</v>
      </c>
      <c r="AD130" s="145">
        <f t="shared" si="111"/>
        <v>0</v>
      </c>
      <c r="AE130" s="145">
        <f t="shared" si="111"/>
        <v>0</v>
      </c>
      <c r="AF130" s="145">
        <f t="shared" si="111"/>
        <v>0</v>
      </c>
      <c r="AG130" s="145">
        <f t="shared" si="111"/>
        <v>0</v>
      </c>
      <c r="AH130" s="145">
        <f t="shared" si="111"/>
        <v>0</v>
      </c>
      <c r="AI130" s="145">
        <f t="shared" si="111"/>
        <v>0</v>
      </c>
      <c r="AJ130" s="145">
        <f t="shared" si="111"/>
        <v>0</v>
      </c>
      <c r="AK130" s="145">
        <f t="shared" si="111"/>
        <v>0</v>
      </c>
      <c r="AL130" s="145">
        <f t="shared" si="111"/>
        <v>0</v>
      </c>
      <c r="AM130" s="145">
        <f t="shared" si="111"/>
        <v>0</v>
      </c>
      <c r="AN130" s="145">
        <f t="shared" si="111"/>
        <v>0</v>
      </c>
      <c r="AO130" s="145">
        <f t="shared" si="111"/>
        <v>0</v>
      </c>
      <c r="AP130" s="145">
        <f t="shared" si="111"/>
        <v>0</v>
      </c>
      <c r="AQ130" s="145">
        <f t="shared" si="111"/>
        <v>0</v>
      </c>
      <c r="AR130" s="145">
        <f t="shared" si="111"/>
        <v>0</v>
      </c>
      <c r="AS130" s="145">
        <f t="shared" si="111"/>
        <v>0</v>
      </c>
      <c r="AT130" s="145">
        <f t="shared" si="111"/>
        <v>0</v>
      </c>
      <c r="AU130" s="145">
        <f t="shared" si="111"/>
        <v>0</v>
      </c>
      <c r="AV130" s="145">
        <f t="shared" si="111"/>
        <v>0</v>
      </c>
      <c r="AW130" s="145">
        <f t="shared" si="111"/>
        <v>0</v>
      </c>
      <c r="AX130" s="145">
        <f t="shared" si="111"/>
        <v>0</v>
      </c>
      <c r="AY130" s="145">
        <f t="shared" si="111"/>
        <v>0</v>
      </c>
      <c r="AZ130" s="145">
        <f t="shared" si="111"/>
        <v>0</v>
      </c>
      <c r="BA130" s="145">
        <f t="shared" si="111"/>
        <v>0</v>
      </c>
      <c r="BB130" s="145">
        <f t="shared" si="111"/>
        <v>0</v>
      </c>
      <c r="BC130" s="145">
        <f t="shared" si="111"/>
        <v>0</v>
      </c>
      <c r="BD130" s="145">
        <f t="shared" si="111"/>
        <v>0</v>
      </c>
      <c r="BE130" s="145">
        <f t="shared" si="111"/>
        <v>0</v>
      </c>
      <c r="BF130" s="145">
        <f t="shared" si="111"/>
        <v>0</v>
      </c>
      <c r="BG130" s="145">
        <f t="shared" si="111"/>
        <v>0</v>
      </c>
      <c r="BH130" s="145">
        <f t="shared" si="111"/>
        <v>0</v>
      </c>
      <c r="BI130" s="145">
        <f t="shared" si="111"/>
        <v>0</v>
      </c>
      <c r="BJ130" s="145">
        <f t="shared" si="111"/>
        <v>0</v>
      </c>
      <c r="BK130" s="145">
        <f t="shared" si="111"/>
        <v>0</v>
      </c>
      <c r="BL130" s="145">
        <f t="shared" si="111"/>
        <v>0</v>
      </c>
      <c r="BM130" s="145">
        <f t="shared" si="111"/>
        <v>0</v>
      </c>
      <c r="BN130" s="145">
        <f t="shared" si="111"/>
        <v>0</v>
      </c>
      <c r="BO130" s="145">
        <f t="shared" si="111"/>
        <v>0</v>
      </c>
      <c r="BP130" s="145">
        <f t="shared" si="111"/>
        <v>0</v>
      </c>
      <c r="BQ130" s="145">
        <f t="shared" si="111"/>
        <v>0</v>
      </c>
      <c r="BR130" s="145">
        <f t="shared" si="111"/>
        <v>0</v>
      </c>
      <c r="BS130" s="145">
        <f t="shared" si="111"/>
        <v>0</v>
      </c>
      <c r="BT130" s="145">
        <f t="shared" si="111"/>
        <v>0</v>
      </c>
      <c r="BU130" s="145">
        <f t="shared" si="111"/>
        <v>0</v>
      </c>
      <c r="BV130" s="145">
        <f t="shared" si="111"/>
        <v>0</v>
      </c>
      <c r="BW130" s="145">
        <f t="shared" si="111"/>
        <v>0</v>
      </c>
      <c r="BX130" s="145">
        <f t="shared" ref="BX130:CZ130" si="112">IF((BX129=100),(BX129-BW129)/100*$C$6+$E$109,0)</f>
        <v>0</v>
      </c>
      <c r="BY130" s="145">
        <f t="shared" si="112"/>
        <v>0</v>
      </c>
      <c r="BZ130" s="145">
        <f t="shared" si="112"/>
        <v>0</v>
      </c>
      <c r="CA130" s="145">
        <f t="shared" si="112"/>
        <v>0</v>
      </c>
      <c r="CB130" s="145">
        <f t="shared" si="112"/>
        <v>0</v>
      </c>
      <c r="CC130" s="145">
        <f t="shared" si="112"/>
        <v>0</v>
      </c>
      <c r="CD130" s="145">
        <f t="shared" si="112"/>
        <v>0</v>
      </c>
      <c r="CE130" s="145">
        <f t="shared" si="112"/>
        <v>0</v>
      </c>
      <c r="CF130" s="145">
        <f t="shared" si="112"/>
        <v>0</v>
      </c>
      <c r="CG130" s="145">
        <f t="shared" si="112"/>
        <v>0</v>
      </c>
      <c r="CH130" s="145">
        <f t="shared" si="112"/>
        <v>0</v>
      </c>
      <c r="CI130" s="145">
        <f t="shared" si="112"/>
        <v>0</v>
      </c>
      <c r="CJ130" s="145">
        <f t="shared" si="112"/>
        <v>0</v>
      </c>
      <c r="CK130" s="145">
        <f t="shared" si="112"/>
        <v>0</v>
      </c>
      <c r="CL130" s="145">
        <f t="shared" si="112"/>
        <v>0</v>
      </c>
      <c r="CM130" s="145">
        <f t="shared" si="112"/>
        <v>0</v>
      </c>
      <c r="CN130" s="145">
        <f t="shared" si="112"/>
        <v>0</v>
      </c>
      <c r="CO130" s="145">
        <f t="shared" si="112"/>
        <v>0</v>
      </c>
      <c r="CP130" s="145">
        <f t="shared" si="112"/>
        <v>0</v>
      </c>
      <c r="CQ130" s="145">
        <f t="shared" si="112"/>
        <v>0</v>
      </c>
      <c r="CR130" s="145">
        <f t="shared" si="112"/>
        <v>0</v>
      </c>
      <c r="CS130" s="145">
        <f t="shared" si="112"/>
        <v>0</v>
      </c>
      <c r="CT130" s="145">
        <f t="shared" si="112"/>
        <v>0</v>
      </c>
      <c r="CU130" s="145">
        <f t="shared" si="112"/>
        <v>0</v>
      </c>
      <c r="CV130" s="145">
        <f t="shared" si="112"/>
        <v>0</v>
      </c>
      <c r="CW130" s="145">
        <f t="shared" si="112"/>
        <v>0</v>
      </c>
      <c r="CX130" s="145">
        <f t="shared" si="112"/>
        <v>0</v>
      </c>
      <c r="CY130" s="145">
        <f t="shared" si="112"/>
        <v>0</v>
      </c>
      <c r="CZ130" s="164">
        <f t="shared" si="112"/>
        <v>0</v>
      </c>
      <c r="DA130" s="171"/>
      <c r="DB130" s="130" t="s">
        <v>244</v>
      </c>
      <c r="DC130" s="178">
        <f>SUM(L130:CZ130)-DC129</f>
        <v>0</v>
      </c>
      <c r="DD130" s="178">
        <f>DC130*15/0.9</f>
        <v>0</v>
      </c>
      <c r="DE130" s="172"/>
    </row>
    <row r="131" spans="1:109" hidden="1" x14ac:dyDescent="0.25">
      <c r="A131" s="170"/>
      <c r="B131" s="171"/>
      <c r="C131" s="171"/>
      <c r="D131" s="171"/>
      <c r="E131" s="279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  <c r="AN131" s="171"/>
      <c r="AO131" s="171"/>
      <c r="AP131" s="171"/>
      <c r="AQ131" s="171"/>
      <c r="AR131" s="171"/>
      <c r="AS131" s="171"/>
      <c r="AT131" s="171"/>
      <c r="AU131" s="171"/>
      <c r="AV131" s="171"/>
      <c r="AW131" s="171"/>
      <c r="AX131" s="171"/>
      <c r="AY131" s="171"/>
      <c r="AZ131" s="171"/>
      <c r="BA131" s="171"/>
      <c r="BB131" s="171"/>
      <c r="BC131" s="171"/>
      <c r="BD131" s="171"/>
      <c r="BE131" s="171"/>
      <c r="BF131" s="171"/>
      <c r="BG131" s="171"/>
      <c r="BH131" s="171"/>
      <c r="BI131" s="171"/>
      <c r="BJ131" s="171"/>
      <c r="BK131" s="171"/>
      <c r="BL131" s="171"/>
      <c r="BM131" s="171"/>
      <c r="BN131" s="171"/>
      <c r="BO131" s="171"/>
      <c r="BP131" s="171"/>
      <c r="BQ131" s="171"/>
      <c r="BR131" s="171"/>
      <c r="BS131" s="171"/>
      <c r="BT131" s="171"/>
      <c r="BU131" s="171"/>
      <c r="BV131" s="171"/>
      <c r="BW131" s="171"/>
      <c r="BX131" s="171"/>
      <c r="BY131" s="171"/>
      <c r="BZ131" s="171"/>
      <c r="CA131" s="171"/>
      <c r="CB131" s="171"/>
      <c r="CC131" s="171"/>
      <c r="CD131" s="171"/>
      <c r="CE131" s="171"/>
      <c r="CF131" s="171"/>
      <c r="CG131" s="171"/>
      <c r="CH131" s="171"/>
      <c r="CI131" s="171"/>
      <c r="CJ131" s="171"/>
      <c r="CK131" s="171"/>
      <c r="CL131" s="171"/>
      <c r="CM131" s="171"/>
      <c r="CN131" s="171"/>
      <c r="CO131" s="171"/>
      <c r="CP131" s="171"/>
      <c r="CQ131" s="171"/>
      <c r="CR131" s="171"/>
      <c r="CS131" s="171"/>
      <c r="CT131" s="171"/>
      <c r="CU131" s="171"/>
      <c r="CV131" s="171"/>
      <c r="CW131" s="171"/>
      <c r="CX131" s="171"/>
      <c r="CY131" s="171"/>
      <c r="CZ131" s="171"/>
      <c r="DA131" s="171"/>
      <c r="DB131" s="171"/>
      <c r="DC131" s="171"/>
      <c r="DD131" s="171"/>
      <c r="DE131" s="172"/>
    </row>
    <row r="132" spans="1:109" ht="13" hidden="1" thickBot="1" x14ac:dyDescent="0.3">
      <c r="A132" s="180"/>
      <c r="B132" s="181"/>
      <c r="C132" s="181"/>
      <c r="D132" s="181"/>
      <c r="E132" s="419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81"/>
      <c r="AJ132" s="181"/>
      <c r="AK132" s="181"/>
      <c r="AL132" s="181"/>
      <c r="AM132" s="181"/>
      <c r="AN132" s="181"/>
      <c r="AO132" s="181"/>
      <c r="AP132" s="181"/>
      <c r="AQ132" s="181"/>
      <c r="AR132" s="181"/>
      <c r="AS132" s="181"/>
      <c r="AT132" s="181"/>
      <c r="AU132" s="181"/>
      <c r="AV132" s="181"/>
      <c r="AW132" s="181"/>
      <c r="AX132" s="181"/>
      <c r="AY132" s="181"/>
      <c r="AZ132" s="181"/>
      <c r="BA132" s="181"/>
      <c r="BB132" s="181"/>
      <c r="BC132" s="181"/>
      <c r="BD132" s="181"/>
      <c r="BE132" s="181"/>
      <c r="BF132" s="181"/>
      <c r="BG132" s="181"/>
      <c r="BH132" s="181"/>
      <c r="BI132" s="181"/>
      <c r="BJ132" s="181"/>
      <c r="BK132" s="181"/>
      <c r="BL132" s="181"/>
      <c r="BM132" s="181"/>
      <c r="BN132" s="181"/>
      <c r="BO132" s="181"/>
      <c r="BP132" s="181"/>
      <c r="BQ132" s="181"/>
      <c r="BR132" s="181"/>
      <c r="BS132" s="181"/>
      <c r="BT132" s="181"/>
      <c r="BU132" s="181"/>
      <c r="BV132" s="181"/>
      <c r="BW132" s="181"/>
      <c r="BX132" s="181"/>
      <c r="BY132" s="181"/>
      <c r="BZ132" s="181"/>
      <c r="CA132" s="181"/>
      <c r="CB132" s="181"/>
      <c r="CC132" s="181"/>
      <c r="CD132" s="181"/>
      <c r="CE132" s="181"/>
      <c r="CF132" s="181"/>
      <c r="CG132" s="181"/>
      <c r="CH132" s="181"/>
      <c r="CI132" s="181"/>
      <c r="CJ132" s="181"/>
      <c r="CK132" s="181"/>
      <c r="CL132" s="181"/>
      <c r="CM132" s="181"/>
      <c r="CN132" s="181"/>
      <c r="CO132" s="181"/>
      <c r="CP132" s="181"/>
      <c r="CQ132" s="181"/>
      <c r="CR132" s="181"/>
      <c r="CS132" s="181"/>
      <c r="CT132" s="181"/>
      <c r="CU132" s="181"/>
      <c r="CV132" s="181"/>
      <c r="CW132" s="181"/>
      <c r="CX132" s="181"/>
      <c r="CY132" s="181"/>
      <c r="CZ132" s="181"/>
      <c r="DA132" s="181"/>
      <c r="DB132" s="181"/>
      <c r="DC132" s="181"/>
      <c r="DD132" s="181"/>
      <c r="DE132" s="182"/>
    </row>
    <row r="133" spans="1:109" hidden="1" x14ac:dyDescent="0.25"/>
    <row r="134" spans="1:109" hidden="1" x14ac:dyDescent="0.25"/>
    <row r="135" spans="1:109" hidden="1" x14ac:dyDescent="0.25"/>
    <row r="136" spans="1:109" hidden="1" x14ac:dyDescent="0.25"/>
    <row r="137" spans="1:109" hidden="1" x14ac:dyDescent="0.25"/>
    <row r="138" spans="1:109" hidden="1" x14ac:dyDescent="0.25"/>
    <row r="139" spans="1:109" hidden="1" x14ac:dyDescent="0.25"/>
    <row r="140" spans="1:109" hidden="1" x14ac:dyDescent="0.25"/>
    <row r="141" spans="1:109" hidden="1" x14ac:dyDescent="0.25"/>
    <row r="142" spans="1:109" hidden="1" x14ac:dyDescent="0.25"/>
    <row r="143" spans="1:109" hidden="1" x14ac:dyDescent="0.25"/>
    <row r="144" spans="1:109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spans="12:44" hidden="1" x14ac:dyDescent="0.25"/>
    <row r="162" spans="12:44" hidden="1" x14ac:dyDescent="0.25"/>
    <row r="163" spans="12:44" hidden="1" x14ac:dyDescent="0.25"/>
    <row r="164" spans="12:44" hidden="1" x14ac:dyDescent="0.25"/>
    <row r="165" spans="12:44" hidden="1" x14ac:dyDescent="0.25"/>
    <row r="166" spans="12:44" hidden="1" x14ac:dyDescent="0.25"/>
    <row r="167" spans="12:44" hidden="1" x14ac:dyDescent="0.25"/>
    <row r="168" spans="12:44" hidden="1" x14ac:dyDescent="0.25"/>
    <row r="169" spans="12:44" hidden="1" x14ac:dyDescent="0.25"/>
    <row r="170" spans="12:44" hidden="1" x14ac:dyDescent="0.25"/>
    <row r="171" spans="12:44" hidden="1" x14ac:dyDescent="0.25"/>
    <row r="172" spans="12:44" hidden="1" x14ac:dyDescent="0.25"/>
    <row r="173" spans="12:44" hidden="1" x14ac:dyDescent="0.25"/>
    <row r="174" spans="12:44" hidden="1" x14ac:dyDescent="0.25"/>
    <row r="175" spans="12:44" hidden="1" x14ac:dyDescent="0.25"/>
    <row r="176" spans="12:44" ht="13" hidden="1" thickBot="1" x14ac:dyDescent="0.3">
      <c r="L176" s="61">
        <v>1</v>
      </c>
      <c r="M176" s="61">
        <v>2</v>
      </c>
      <c r="N176" s="61">
        <v>3</v>
      </c>
      <c r="O176" s="61">
        <v>3</v>
      </c>
      <c r="P176" s="61">
        <v>4</v>
      </c>
      <c r="Q176" s="61">
        <v>5</v>
      </c>
      <c r="R176" s="61">
        <v>5</v>
      </c>
      <c r="S176" s="61">
        <v>6</v>
      </c>
      <c r="T176" s="61">
        <v>7</v>
      </c>
      <c r="U176" s="61">
        <v>8</v>
      </c>
      <c r="V176" s="61">
        <v>8</v>
      </c>
      <c r="W176" s="61">
        <v>9</v>
      </c>
      <c r="X176" s="61">
        <v>10</v>
      </c>
      <c r="Y176" s="61">
        <v>11</v>
      </c>
      <c r="Z176" s="61">
        <v>12</v>
      </c>
      <c r="AA176" s="61">
        <v>13</v>
      </c>
      <c r="AB176" s="61">
        <v>14</v>
      </c>
      <c r="AC176" s="61">
        <v>15</v>
      </c>
      <c r="AD176" s="61">
        <v>16</v>
      </c>
      <c r="AE176" s="61">
        <v>17</v>
      </c>
      <c r="AF176" s="61">
        <v>18</v>
      </c>
      <c r="AG176" s="61">
        <v>19</v>
      </c>
      <c r="AH176" s="61">
        <v>20</v>
      </c>
      <c r="AI176" s="61">
        <v>21</v>
      </c>
      <c r="AJ176" s="61">
        <v>22</v>
      </c>
      <c r="AK176" s="61">
        <v>23</v>
      </c>
      <c r="AL176" s="61">
        <v>24</v>
      </c>
      <c r="AM176" s="61">
        <v>25</v>
      </c>
      <c r="AN176" s="61">
        <v>26</v>
      </c>
      <c r="AO176" s="61">
        <v>27</v>
      </c>
      <c r="AP176" s="61">
        <v>28</v>
      </c>
      <c r="AQ176" s="61">
        <v>29</v>
      </c>
      <c r="AR176" s="61">
        <v>30</v>
      </c>
    </row>
    <row r="177" spans="3:104" ht="14.5" hidden="1" x14ac:dyDescent="0.35">
      <c r="C177" s="1039" t="s">
        <v>228</v>
      </c>
      <c r="D177" s="293" t="s">
        <v>345</v>
      </c>
      <c r="E177" s="420"/>
      <c r="F177" s="265"/>
      <c r="G177" s="265"/>
      <c r="H177" s="265"/>
      <c r="I177" s="265"/>
      <c r="J177" s="265"/>
      <c r="K177" s="265"/>
      <c r="L177" s="266" t="e">
        <f>L74*100/$C$5</f>
        <v>#REF!</v>
      </c>
      <c r="M177" s="266" t="e">
        <f>M74*100/60</f>
        <v>#REF!</v>
      </c>
      <c r="N177" s="266" t="e">
        <f>N74*100/60</f>
        <v>#REF!</v>
      </c>
      <c r="O177" s="266"/>
      <c r="P177" s="266" t="e">
        <f t="shared" ref="P177:AR177" si="113">P74*100/60</f>
        <v>#REF!</v>
      </c>
      <c r="Q177" s="266" t="e">
        <f t="shared" si="113"/>
        <v>#REF!</v>
      </c>
      <c r="R177" s="266"/>
      <c r="S177" s="266" t="e">
        <f t="shared" si="113"/>
        <v>#REF!</v>
      </c>
      <c r="T177" s="266" t="e">
        <f t="shared" si="113"/>
        <v>#REF!</v>
      </c>
      <c r="U177" s="266" t="e">
        <f t="shared" si="113"/>
        <v>#REF!</v>
      </c>
      <c r="V177" s="266"/>
      <c r="W177" s="266" t="e">
        <f t="shared" si="113"/>
        <v>#REF!</v>
      </c>
      <c r="X177" s="266" t="e">
        <f t="shared" si="113"/>
        <v>#REF!</v>
      </c>
      <c r="Y177" s="266" t="e">
        <f t="shared" si="113"/>
        <v>#REF!</v>
      </c>
      <c r="Z177" s="266" t="e">
        <f t="shared" si="113"/>
        <v>#REF!</v>
      </c>
      <c r="AA177" s="266" t="e">
        <f t="shared" si="113"/>
        <v>#REF!</v>
      </c>
      <c r="AB177" s="266" t="e">
        <f t="shared" si="113"/>
        <v>#REF!</v>
      </c>
      <c r="AC177" s="266" t="e">
        <f t="shared" si="113"/>
        <v>#REF!</v>
      </c>
      <c r="AD177" s="266" t="e">
        <f t="shared" si="113"/>
        <v>#REF!</v>
      </c>
      <c r="AE177" s="266" t="e">
        <f t="shared" si="113"/>
        <v>#REF!</v>
      </c>
      <c r="AF177" s="266" t="e">
        <f t="shared" si="113"/>
        <v>#REF!</v>
      </c>
      <c r="AG177" s="266" t="e">
        <f t="shared" si="113"/>
        <v>#REF!</v>
      </c>
      <c r="AH177" s="266" t="e">
        <f t="shared" si="113"/>
        <v>#REF!</v>
      </c>
      <c r="AI177" s="266" t="e">
        <f t="shared" si="113"/>
        <v>#REF!</v>
      </c>
      <c r="AJ177" s="266" t="e">
        <f t="shared" si="113"/>
        <v>#REF!</v>
      </c>
      <c r="AK177" s="266" t="e">
        <f t="shared" si="113"/>
        <v>#REF!</v>
      </c>
      <c r="AL177" s="266" t="e">
        <f t="shared" si="113"/>
        <v>#REF!</v>
      </c>
      <c r="AM177" s="266" t="e">
        <f t="shared" si="113"/>
        <v>#REF!</v>
      </c>
      <c r="AN177" s="266" t="e">
        <f t="shared" si="113"/>
        <v>#REF!</v>
      </c>
      <c r="AO177" s="266" t="e">
        <f t="shared" si="113"/>
        <v>#REF!</v>
      </c>
      <c r="AP177" s="266" t="e">
        <f t="shared" si="113"/>
        <v>#REF!</v>
      </c>
      <c r="AQ177" s="266" t="e">
        <f t="shared" si="113"/>
        <v>#REF!</v>
      </c>
      <c r="AR177" s="266" t="e">
        <f t="shared" si="113"/>
        <v>#REF!</v>
      </c>
      <c r="AS177" s="265"/>
      <c r="AT177" s="265"/>
      <c r="AU177" s="265"/>
      <c r="AV177" s="265"/>
      <c r="AW177" s="265"/>
      <c r="AX177" s="265"/>
      <c r="AY177" s="265"/>
      <c r="AZ177" s="265"/>
      <c r="BA177" s="265"/>
      <c r="BB177" s="265"/>
      <c r="BC177" s="265"/>
      <c r="BD177" s="265"/>
      <c r="BE177" s="265"/>
      <c r="BF177" s="265"/>
      <c r="BG177" s="265"/>
      <c r="BH177" s="265"/>
      <c r="BI177" s="265"/>
      <c r="BJ177" s="265"/>
      <c r="BK177" s="265"/>
      <c r="BL177" s="265"/>
      <c r="BM177" s="265"/>
      <c r="BN177" s="265"/>
      <c r="BO177" s="265"/>
      <c r="BP177" s="265"/>
      <c r="BQ177" s="265"/>
      <c r="BR177" s="265"/>
      <c r="BS177" s="265"/>
      <c r="BT177" s="265"/>
      <c r="BU177" s="265"/>
      <c r="BV177" s="265"/>
      <c r="BW177" s="265"/>
      <c r="BX177" s="265"/>
      <c r="BY177" s="265"/>
      <c r="BZ177" s="265"/>
      <c r="CA177" s="265"/>
      <c r="CB177" s="265"/>
      <c r="CC177" s="265"/>
      <c r="CD177" s="265"/>
      <c r="CE177" s="265"/>
      <c r="CF177" s="265"/>
      <c r="CG177" s="265"/>
      <c r="CH177" s="265"/>
      <c r="CI177" s="265"/>
      <c r="CJ177" s="265"/>
      <c r="CK177" s="265"/>
      <c r="CL177" s="265"/>
      <c r="CM177" s="265"/>
      <c r="CN177" s="265"/>
      <c r="CO177" s="265"/>
      <c r="CP177" s="265"/>
      <c r="CQ177" s="265"/>
      <c r="CR177" s="265"/>
      <c r="CS177" s="265"/>
      <c r="CT177" s="265"/>
      <c r="CU177" s="265"/>
      <c r="CV177" s="265"/>
      <c r="CW177" s="265"/>
      <c r="CX177" s="265"/>
      <c r="CY177" s="265"/>
      <c r="CZ177" s="267"/>
    </row>
    <row r="178" spans="3:104" ht="14.5" hidden="1" x14ac:dyDescent="0.35">
      <c r="C178" s="1040"/>
      <c r="D178" s="248" t="s">
        <v>269</v>
      </c>
      <c r="E178" s="421"/>
      <c r="F178" s="263"/>
      <c r="G178" s="263"/>
      <c r="H178" s="263"/>
      <c r="I178" s="263"/>
      <c r="J178" s="263"/>
      <c r="K178" s="263"/>
      <c r="L178" s="264" t="e">
        <f>$C$8-L74</f>
        <v>#REF!</v>
      </c>
      <c r="M178" s="264" t="e">
        <f>$C$8-M74</f>
        <v>#REF!</v>
      </c>
      <c r="N178" s="264" t="e">
        <f>$C$8-N74</f>
        <v>#REF!</v>
      </c>
      <c r="O178" s="264"/>
      <c r="P178" s="264" t="e">
        <f t="shared" ref="P178:U178" si="114">$C$8-P74</f>
        <v>#REF!</v>
      </c>
      <c r="Q178" s="264" t="e">
        <f t="shared" si="114"/>
        <v>#REF!</v>
      </c>
      <c r="R178" s="264">
        <f t="shared" si="114"/>
        <v>0.2</v>
      </c>
      <c r="S178" s="264" t="e">
        <f t="shared" si="114"/>
        <v>#REF!</v>
      </c>
      <c r="T178" s="264" t="e">
        <f t="shared" si="114"/>
        <v>#REF!</v>
      </c>
      <c r="U178" s="264" t="e">
        <f t="shared" si="114"/>
        <v>#REF!</v>
      </c>
      <c r="V178" s="264"/>
      <c r="W178" s="264" t="e">
        <f t="shared" ref="W178:AR178" si="115">$C$8-W74</f>
        <v>#REF!</v>
      </c>
      <c r="X178" s="264" t="e">
        <f t="shared" si="115"/>
        <v>#REF!</v>
      </c>
      <c r="Y178" s="264" t="e">
        <f t="shared" si="115"/>
        <v>#REF!</v>
      </c>
      <c r="Z178" s="264" t="e">
        <f t="shared" si="115"/>
        <v>#REF!</v>
      </c>
      <c r="AA178" s="264" t="e">
        <f t="shared" si="115"/>
        <v>#REF!</v>
      </c>
      <c r="AB178" s="264" t="e">
        <f t="shared" si="115"/>
        <v>#REF!</v>
      </c>
      <c r="AC178" s="264" t="e">
        <f t="shared" si="115"/>
        <v>#REF!</v>
      </c>
      <c r="AD178" s="264" t="e">
        <f t="shared" si="115"/>
        <v>#REF!</v>
      </c>
      <c r="AE178" s="264" t="e">
        <f t="shared" si="115"/>
        <v>#REF!</v>
      </c>
      <c r="AF178" s="264" t="e">
        <f t="shared" si="115"/>
        <v>#REF!</v>
      </c>
      <c r="AG178" s="264" t="e">
        <f t="shared" si="115"/>
        <v>#REF!</v>
      </c>
      <c r="AH178" s="264" t="e">
        <f t="shared" si="115"/>
        <v>#REF!</v>
      </c>
      <c r="AI178" s="264" t="e">
        <f t="shared" si="115"/>
        <v>#REF!</v>
      </c>
      <c r="AJ178" s="264" t="e">
        <f t="shared" si="115"/>
        <v>#REF!</v>
      </c>
      <c r="AK178" s="264" t="e">
        <f t="shared" si="115"/>
        <v>#REF!</v>
      </c>
      <c r="AL178" s="264" t="e">
        <f t="shared" si="115"/>
        <v>#REF!</v>
      </c>
      <c r="AM178" s="264" t="e">
        <f t="shared" si="115"/>
        <v>#REF!</v>
      </c>
      <c r="AN178" s="264" t="e">
        <f t="shared" si="115"/>
        <v>#REF!</v>
      </c>
      <c r="AO178" s="264" t="e">
        <f t="shared" si="115"/>
        <v>#REF!</v>
      </c>
      <c r="AP178" s="264" t="e">
        <f t="shared" si="115"/>
        <v>#REF!</v>
      </c>
      <c r="AQ178" s="264" t="e">
        <f t="shared" si="115"/>
        <v>#REF!</v>
      </c>
      <c r="AR178" s="264" t="e">
        <f t="shared" si="115"/>
        <v>#REF!</v>
      </c>
      <c r="AS178" s="263"/>
      <c r="AT178" s="263"/>
      <c r="AU178" s="263"/>
      <c r="AV178" s="263"/>
      <c r="AW178" s="263"/>
      <c r="AX178" s="263"/>
      <c r="AY178" s="263"/>
      <c r="AZ178" s="263"/>
      <c r="BA178" s="263"/>
      <c r="BB178" s="263"/>
      <c r="BC178" s="263"/>
      <c r="BD178" s="263"/>
      <c r="BE178" s="263"/>
      <c r="BF178" s="263"/>
      <c r="BG178" s="263"/>
      <c r="BH178" s="263"/>
      <c r="BI178" s="263"/>
      <c r="BJ178" s="263"/>
      <c r="BK178" s="263"/>
      <c r="BL178" s="263"/>
      <c r="BM178" s="263"/>
      <c r="BN178" s="263"/>
      <c r="BO178" s="263"/>
      <c r="BP178" s="263"/>
      <c r="BQ178" s="263"/>
      <c r="BR178" s="263"/>
      <c r="BS178" s="263"/>
      <c r="BT178" s="263"/>
      <c r="BU178" s="263"/>
      <c r="BV178" s="263"/>
      <c r="BW178" s="263"/>
      <c r="BX178" s="263"/>
      <c r="BY178" s="263"/>
      <c r="BZ178" s="263"/>
      <c r="CA178" s="263"/>
      <c r="CB178" s="263"/>
      <c r="CC178" s="263"/>
      <c r="CD178" s="263"/>
      <c r="CE178" s="263"/>
      <c r="CF178" s="263"/>
      <c r="CG178" s="263"/>
      <c r="CH178" s="263"/>
      <c r="CI178" s="263"/>
      <c r="CJ178" s="263"/>
      <c r="CK178" s="263"/>
      <c r="CL178" s="263"/>
      <c r="CM178" s="263"/>
      <c r="CN178" s="263"/>
      <c r="CO178" s="263"/>
      <c r="CP178" s="263"/>
      <c r="CQ178" s="263"/>
      <c r="CR178" s="263"/>
      <c r="CS178" s="263"/>
      <c r="CT178" s="263"/>
      <c r="CU178" s="263"/>
      <c r="CV178" s="263"/>
      <c r="CW178" s="263"/>
      <c r="CX178" s="263"/>
      <c r="CY178" s="263"/>
      <c r="CZ178" s="268"/>
    </row>
    <row r="179" spans="3:104" ht="14.5" hidden="1" x14ac:dyDescent="0.35">
      <c r="C179" s="1040"/>
      <c r="D179" s="248" t="s">
        <v>270</v>
      </c>
      <c r="E179" s="421"/>
      <c r="F179" s="263"/>
      <c r="G179" s="263"/>
      <c r="H179" s="263"/>
      <c r="I179" s="263"/>
      <c r="J179" s="263"/>
      <c r="K179" s="263">
        <v>90</v>
      </c>
      <c r="L179" s="263" t="e">
        <f>IF((K179+(L73-E73)*L178)&gt;100,100,K179+(L73-E73)*L178)</f>
        <v>#REF!</v>
      </c>
      <c r="M179" s="263" t="e">
        <f t="shared" ref="M179:AQ179" si="116">IF((L179+(M73-L73)*M178)&gt;100,100,L179+(M73-L73)*M178)</f>
        <v>#REF!</v>
      </c>
      <c r="N179" s="263" t="e">
        <f t="shared" si="116"/>
        <v>#REF!</v>
      </c>
      <c r="O179" s="263" t="e">
        <f t="shared" si="116"/>
        <v>#REF!</v>
      </c>
      <c r="P179" s="263" t="e">
        <f t="shared" si="116"/>
        <v>#REF!</v>
      </c>
      <c r="Q179" s="263" t="e">
        <f t="shared" si="116"/>
        <v>#REF!</v>
      </c>
      <c r="R179" s="263" t="e">
        <f t="shared" si="116"/>
        <v>#REF!</v>
      </c>
      <c r="S179" s="263" t="e">
        <f t="shared" si="116"/>
        <v>#REF!</v>
      </c>
      <c r="T179" s="263" t="e">
        <f t="shared" si="116"/>
        <v>#REF!</v>
      </c>
      <c r="U179" s="263" t="e">
        <f t="shared" si="116"/>
        <v>#REF!</v>
      </c>
      <c r="V179" s="263" t="e">
        <f t="shared" si="116"/>
        <v>#REF!</v>
      </c>
      <c r="W179" s="263" t="e">
        <f t="shared" si="116"/>
        <v>#REF!</v>
      </c>
      <c r="X179" s="263" t="e">
        <f t="shared" si="116"/>
        <v>#REF!</v>
      </c>
      <c r="Y179" s="263" t="e">
        <f t="shared" si="116"/>
        <v>#REF!</v>
      </c>
      <c r="Z179" s="263" t="e">
        <f t="shared" si="116"/>
        <v>#REF!</v>
      </c>
      <c r="AA179" s="263" t="e">
        <f t="shared" si="116"/>
        <v>#REF!</v>
      </c>
      <c r="AB179" s="263" t="e">
        <f t="shared" si="116"/>
        <v>#REF!</v>
      </c>
      <c r="AC179" s="263" t="e">
        <f t="shared" si="116"/>
        <v>#REF!</v>
      </c>
      <c r="AD179" s="263" t="e">
        <f t="shared" si="116"/>
        <v>#REF!</v>
      </c>
      <c r="AE179" s="263" t="e">
        <f t="shared" si="116"/>
        <v>#REF!</v>
      </c>
      <c r="AF179" s="263" t="e">
        <f t="shared" si="116"/>
        <v>#REF!</v>
      </c>
      <c r="AG179" s="263" t="e">
        <f t="shared" si="116"/>
        <v>#REF!</v>
      </c>
      <c r="AH179" s="263" t="e">
        <f t="shared" si="116"/>
        <v>#REF!</v>
      </c>
      <c r="AI179" s="263" t="e">
        <f t="shared" si="116"/>
        <v>#REF!</v>
      </c>
      <c r="AJ179" s="263" t="e">
        <f t="shared" si="116"/>
        <v>#REF!</v>
      </c>
      <c r="AK179" s="263" t="e">
        <f t="shared" si="116"/>
        <v>#REF!</v>
      </c>
      <c r="AL179" s="263" t="e">
        <f t="shared" si="116"/>
        <v>#REF!</v>
      </c>
      <c r="AM179" s="263" t="e">
        <f t="shared" si="116"/>
        <v>#REF!</v>
      </c>
      <c r="AN179" s="263" t="e">
        <f t="shared" si="116"/>
        <v>#REF!</v>
      </c>
      <c r="AO179" s="263" t="e">
        <f t="shared" si="116"/>
        <v>#REF!</v>
      </c>
      <c r="AP179" s="263" t="e">
        <f t="shared" si="116"/>
        <v>#REF!</v>
      </c>
      <c r="AQ179" s="263" t="e">
        <f t="shared" si="116"/>
        <v>#REF!</v>
      </c>
      <c r="AR179" s="263" t="e">
        <f>IF((AQ179+(AR73-AQ73)*AR178)&gt;100,100,AQ179+(AR73-AQ73)*AR178)</f>
        <v>#REF!</v>
      </c>
      <c r="AS179" s="263"/>
      <c r="AT179" s="263"/>
      <c r="AU179" s="263"/>
      <c r="AV179" s="263"/>
      <c r="AW179" s="263"/>
      <c r="AX179" s="263"/>
      <c r="AY179" s="263"/>
      <c r="AZ179" s="263"/>
      <c r="BA179" s="263"/>
      <c r="BB179" s="263"/>
      <c r="BC179" s="263"/>
      <c r="BD179" s="263"/>
      <c r="BE179" s="263"/>
      <c r="BF179" s="263"/>
      <c r="BG179" s="263"/>
      <c r="BH179" s="263"/>
      <c r="BI179" s="263"/>
      <c r="BJ179" s="263"/>
      <c r="BK179" s="263"/>
      <c r="BL179" s="263"/>
      <c r="BM179" s="263"/>
      <c r="BN179" s="263"/>
      <c r="BO179" s="263"/>
      <c r="BP179" s="263"/>
      <c r="BQ179" s="263"/>
      <c r="BR179" s="263"/>
      <c r="BS179" s="263"/>
      <c r="BT179" s="263"/>
      <c r="BU179" s="263"/>
      <c r="BV179" s="263"/>
      <c r="BW179" s="263"/>
      <c r="BX179" s="263"/>
      <c r="BY179" s="263"/>
      <c r="BZ179" s="263"/>
      <c r="CA179" s="263"/>
      <c r="CB179" s="263"/>
      <c r="CC179" s="263"/>
      <c r="CD179" s="263"/>
      <c r="CE179" s="263"/>
      <c r="CF179" s="263"/>
      <c r="CG179" s="263"/>
      <c r="CH179" s="263"/>
      <c r="CI179" s="263"/>
      <c r="CJ179" s="263"/>
      <c r="CK179" s="263"/>
      <c r="CL179" s="263"/>
      <c r="CM179" s="263"/>
      <c r="CN179" s="263"/>
      <c r="CO179" s="263"/>
      <c r="CP179" s="263"/>
      <c r="CQ179" s="263"/>
      <c r="CR179" s="263"/>
      <c r="CS179" s="263"/>
      <c r="CT179" s="263"/>
      <c r="CU179" s="263"/>
      <c r="CV179" s="263"/>
      <c r="CW179" s="263"/>
      <c r="CX179" s="263"/>
      <c r="CY179" s="263"/>
      <c r="CZ179" s="268"/>
    </row>
    <row r="180" spans="3:104" ht="15" hidden="1" thickBot="1" x14ac:dyDescent="0.4">
      <c r="C180" s="1041"/>
      <c r="D180" s="271" t="s">
        <v>271</v>
      </c>
      <c r="E180" s="422"/>
      <c r="F180" s="269"/>
      <c r="G180" s="269"/>
      <c r="H180" s="269"/>
      <c r="I180" s="269"/>
      <c r="J180" s="269"/>
      <c r="K180" s="269">
        <v>90</v>
      </c>
      <c r="L180" s="274" t="e">
        <f>K180-L177</f>
        <v>#REF!</v>
      </c>
      <c r="M180" s="274" t="e">
        <f t="shared" ref="M180:AR180" si="117">L180-M177</f>
        <v>#REF!</v>
      </c>
      <c r="N180" s="274" t="e">
        <f t="shared" si="117"/>
        <v>#REF!</v>
      </c>
      <c r="O180" s="274" t="e">
        <f t="shared" si="117"/>
        <v>#REF!</v>
      </c>
      <c r="P180" s="274" t="e">
        <f t="shared" si="117"/>
        <v>#REF!</v>
      </c>
      <c r="Q180" s="274" t="e">
        <f t="shared" si="117"/>
        <v>#REF!</v>
      </c>
      <c r="R180" s="274" t="e">
        <f t="shared" si="117"/>
        <v>#REF!</v>
      </c>
      <c r="S180" s="274" t="e">
        <f t="shared" si="117"/>
        <v>#REF!</v>
      </c>
      <c r="T180" s="274" t="e">
        <f t="shared" si="117"/>
        <v>#REF!</v>
      </c>
      <c r="U180" s="274" t="e">
        <f t="shared" si="117"/>
        <v>#REF!</v>
      </c>
      <c r="V180" s="274" t="e">
        <f t="shared" si="117"/>
        <v>#REF!</v>
      </c>
      <c r="W180" s="274" t="e">
        <f t="shared" si="117"/>
        <v>#REF!</v>
      </c>
      <c r="X180" s="274" t="e">
        <f t="shared" si="117"/>
        <v>#REF!</v>
      </c>
      <c r="Y180" s="274" t="e">
        <f t="shared" si="117"/>
        <v>#REF!</v>
      </c>
      <c r="Z180" s="274" t="e">
        <f t="shared" si="117"/>
        <v>#REF!</v>
      </c>
      <c r="AA180" s="274" t="e">
        <f t="shared" si="117"/>
        <v>#REF!</v>
      </c>
      <c r="AB180" s="274" t="e">
        <f t="shared" si="117"/>
        <v>#REF!</v>
      </c>
      <c r="AC180" s="274" t="e">
        <f t="shared" si="117"/>
        <v>#REF!</v>
      </c>
      <c r="AD180" s="274" t="e">
        <f t="shared" si="117"/>
        <v>#REF!</v>
      </c>
      <c r="AE180" s="274" t="e">
        <f t="shared" si="117"/>
        <v>#REF!</v>
      </c>
      <c r="AF180" s="274" t="e">
        <f t="shared" si="117"/>
        <v>#REF!</v>
      </c>
      <c r="AG180" s="274" t="e">
        <f t="shared" si="117"/>
        <v>#REF!</v>
      </c>
      <c r="AH180" s="274" t="e">
        <f t="shared" si="117"/>
        <v>#REF!</v>
      </c>
      <c r="AI180" s="274" t="e">
        <f t="shared" si="117"/>
        <v>#REF!</v>
      </c>
      <c r="AJ180" s="274" t="e">
        <f t="shared" si="117"/>
        <v>#REF!</v>
      </c>
      <c r="AK180" s="274" t="e">
        <f t="shared" si="117"/>
        <v>#REF!</v>
      </c>
      <c r="AL180" s="274" t="e">
        <f t="shared" si="117"/>
        <v>#REF!</v>
      </c>
      <c r="AM180" s="274" t="e">
        <f t="shared" si="117"/>
        <v>#REF!</v>
      </c>
      <c r="AN180" s="274" t="e">
        <f t="shared" si="117"/>
        <v>#REF!</v>
      </c>
      <c r="AO180" s="274" t="e">
        <f t="shared" si="117"/>
        <v>#REF!</v>
      </c>
      <c r="AP180" s="274" t="e">
        <f t="shared" si="117"/>
        <v>#REF!</v>
      </c>
      <c r="AQ180" s="274" t="e">
        <f t="shared" si="117"/>
        <v>#REF!</v>
      </c>
      <c r="AR180" s="274" t="e">
        <f t="shared" si="117"/>
        <v>#REF!</v>
      </c>
      <c r="AS180" s="269"/>
      <c r="AT180" s="269"/>
      <c r="AU180" s="269"/>
      <c r="AV180" s="269"/>
      <c r="AW180" s="269"/>
      <c r="AX180" s="269"/>
      <c r="AY180" s="269"/>
      <c r="AZ180" s="269"/>
      <c r="BA180" s="269"/>
      <c r="BB180" s="269"/>
      <c r="BC180" s="269"/>
      <c r="BD180" s="269"/>
      <c r="BE180" s="269"/>
      <c r="BF180" s="269"/>
      <c r="BG180" s="269"/>
      <c r="BH180" s="269"/>
      <c r="BI180" s="269"/>
      <c r="BJ180" s="269"/>
      <c r="BK180" s="269"/>
      <c r="BL180" s="269"/>
      <c r="BM180" s="269"/>
      <c r="BN180" s="269"/>
      <c r="BO180" s="269"/>
      <c r="BP180" s="269"/>
      <c r="BQ180" s="269"/>
      <c r="BR180" s="269"/>
      <c r="BS180" s="269"/>
      <c r="BT180" s="269"/>
      <c r="BU180" s="269"/>
      <c r="BV180" s="269"/>
      <c r="BW180" s="269"/>
      <c r="BX180" s="269"/>
      <c r="BY180" s="269"/>
      <c r="BZ180" s="269"/>
      <c r="CA180" s="269"/>
      <c r="CB180" s="269"/>
      <c r="CC180" s="269"/>
      <c r="CD180" s="269"/>
      <c r="CE180" s="269"/>
      <c r="CF180" s="269"/>
      <c r="CG180" s="269"/>
      <c r="CH180" s="269"/>
      <c r="CI180" s="269"/>
      <c r="CJ180" s="269"/>
      <c r="CK180" s="269"/>
      <c r="CL180" s="269"/>
      <c r="CM180" s="269"/>
      <c r="CN180" s="269"/>
      <c r="CO180" s="269"/>
      <c r="CP180" s="269"/>
      <c r="CQ180" s="269"/>
      <c r="CR180" s="269"/>
      <c r="CS180" s="269"/>
      <c r="CT180" s="269"/>
      <c r="CU180" s="269"/>
      <c r="CV180" s="269"/>
      <c r="CW180" s="269"/>
      <c r="CX180" s="269"/>
      <c r="CY180" s="269"/>
      <c r="CZ180" s="270"/>
    </row>
    <row r="181" spans="3:104" hidden="1" x14ac:dyDescent="0.25"/>
    <row r="182" spans="3:104" ht="14.5" hidden="1" x14ac:dyDescent="0.35">
      <c r="C182" s="1042" t="s">
        <v>236</v>
      </c>
      <c r="D182" s="246"/>
      <c r="E182" s="420"/>
      <c r="F182" s="265"/>
      <c r="G182" s="265"/>
      <c r="H182" s="265"/>
      <c r="I182" s="265"/>
      <c r="J182" s="265"/>
      <c r="K182" s="265"/>
      <c r="L182" s="266">
        <f>L83*100/$C$5</f>
        <v>0.12176053333333332</v>
      </c>
      <c r="M182" s="266">
        <f t="shared" ref="M182:BX182" si="118">M83*100/$C$5</f>
        <v>8.2315199999999991E-2</v>
      </c>
      <c r="N182" s="266">
        <f t="shared" si="118"/>
        <v>8.2315199999999991E-2</v>
      </c>
      <c r="O182" s="266"/>
      <c r="P182" s="266">
        <f t="shared" si="118"/>
        <v>8.2315191768480012E-2</v>
      </c>
      <c r="Q182" s="266">
        <f t="shared" si="118"/>
        <v>8.2315199999999977E-2</v>
      </c>
      <c r="R182" s="266"/>
      <c r="S182" s="266">
        <f t="shared" si="118"/>
        <v>8.2315191768480012E-2</v>
      </c>
      <c r="T182" s="266">
        <f t="shared" si="118"/>
        <v>8.2315200000000033E-2</v>
      </c>
      <c r="U182" s="266">
        <f>U83*100/$C$5</f>
        <v>8.2315200000000033E-2</v>
      </c>
      <c r="V182" s="266"/>
      <c r="W182" s="266">
        <f t="shared" si="118"/>
        <v>8.2315191768480012E-2</v>
      </c>
      <c r="X182" s="266">
        <f t="shared" si="118"/>
        <v>8.2315200000000033E-2</v>
      </c>
      <c r="Y182" s="266">
        <f t="shared" si="118"/>
        <v>6.503519999999996E-2</v>
      </c>
      <c r="Z182" s="266">
        <f t="shared" si="118"/>
        <v>6.503519999999996E-2</v>
      </c>
      <c r="AA182" s="266">
        <f t="shared" si="118"/>
        <v>6.503519999999996E-2</v>
      </c>
      <c r="AB182" s="266">
        <f t="shared" si="118"/>
        <v>6.5035200000000071E-2</v>
      </c>
      <c r="AC182" s="266">
        <f t="shared" si="118"/>
        <v>6.5035200000000071E-2</v>
      </c>
      <c r="AD182" s="266">
        <f t="shared" si="118"/>
        <v>6.5035200000000071E-2</v>
      </c>
      <c r="AE182" s="266">
        <f t="shared" si="118"/>
        <v>6.5035200000000071E-2</v>
      </c>
      <c r="AF182" s="266">
        <f t="shared" si="118"/>
        <v>6.5035200000000071E-2</v>
      </c>
      <c r="AG182" s="266">
        <f t="shared" si="118"/>
        <v>6.5035200000000071E-2</v>
      </c>
      <c r="AH182" s="266">
        <f t="shared" si="118"/>
        <v>6.5035200000000071E-2</v>
      </c>
      <c r="AI182" s="266">
        <f t="shared" si="118"/>
        <v>6.5035200000000071E-2</v>
      </c>
      <c r="AJ182" s="266">
        <f t="shared" si="118"/>
        <v>6.5035200000000071E-2</v>
      </c>
      <c r="AK182" s="266">
        <f t="shared" si="118"/>
        <v>6.5035200000000071E-2</v>
      </c>
      <c r="AL182" s="266">
        <f t="shared" si="118"/>
        <v>6.5035200000000071E-2</v>
      </c>
      <c r="AM182" s="266">
        <f t="shared" si="118"/>
        <v>6.5035200000000071E-2</v>
      </c>
      <c r="AN182" s="266">
        <f t="shared" si="118"/>
        <v>6.5035200000000071E-2</v>
      </c>
      <c r="AO182" s="266">
        <f t="shared" si="118"/>
        <v>6.5035200000000071E-2</v>
      </c>
      <c r="AP182" s="266">
        <f t="shared" si="118"/>
        <v>6.5035200000000071E-2</v>
      </c>
      <c r="AQ182" s="266">
        <f t="shared" si="118"/>
        <v>6.5035200000000071E-2</v>
      </c>
      <c r="AR182" s="266">
        <f t="shared" si="118"/>
        <v>6.5035200000000071E-2</v>
      </c>
      <c r="AS182" s="266">
        <f t="shared" si="118"/>
        <v>6.5035200000000071E-2</v>
      </c>
      <c r="AT182" s="266">
        <f t="shared" si="118"/>
        <v>6.5035200000000071E-2</v>
      </c>
      <c r="AU182" s="266">
        <f t="shared" si="118"/>
        <v>6.5035200000000071E-2</v>
      </c>
      <c r="AV182" s="266">
        <f t="shared" si="118"/>
        <v>6.5035200000000071E-2</v>
      </c>
      <c r="AW182" s="266">
        <f t="shared" si="118"/>
        <v>6.5035200000000071E-2</v>
      </c>
      <c r="AX182" s="266">
        <f t="shared" si="118"/>
        <v>6.5035200000000071E-2</v>
      </c>
      <c r="AY182" s="266">
        <f t="shared" si="118"/>
        <v>6.5035200000000071E-2</v>
      </c>
      <c r="AZ182" s="266">
        <f t="shared" si="118"/>
        <v>6.5035200000000071E-2</v>
      </c>
      <c r="BA182" s="266">
        <f t="shared" si="118"/>
        <v>6.5035200000000071E-2</v>
      </c>
      <c r="BB182" s="266">
        <f t="shared" si="118"/>
        <v>6.5035200000000071E-2</v>
      </c>
      <c r="BC182" s="266">
        <f t="shared" si="118"/>
        <v>6.5035200000000071E-2</v>
      </c>
      <c r="BD182" s="266">
        <f t="shared" si="118"/>
        <v>6.5035200000000071E-2</v>
      </c>
      <c r="BE182" s="266">
        <f t="shared" si="118"/>
        <v>6.5035200000000071E-2</v>
      </c>
      <c r="BF182" s="266">
        <f t="shared" si="118"/>
        <v>6.5035200000000071E-2</v>
      </c>
      <c r="BG182" s="266">
        <f t="shared" si="118"/>
        <v>6.5035200000000071E-2</v>
      </c>
      <c r="BH182" s="266">
        <f t="shared" si="118"/>
        <v>6.5035200000000071E-2</v>
      </c>
      <c r="BI182" s="266">
        <f t="shared" si="118"/>
        <v>6.5035200000000071E-2</v>
      </c>
      <c r="BJ182" s="266">
        <f t="shared" si="118"/>
        <v>6.5035200000000071E-2</v>
      </c>
      <c r="BK182" s="266">
        <f t="shared" si="118"/>
        <v>6.5035200000000071E-2</v>
      </c>
      <c r="BL182" s="266">
        <f t="shared" si="118"/>
        <v>6.5035200000000071E-2</v>
      </c>
      <c r="BM182" s="266">
        <f t="shared" si="118"/>
        <v>6.5035200000000071E-2</v>
      </c>
      <c r="BN182" s="266">
        <f t="shared" si="118"/>
        <v>6.5035200000000071E-2</v>
      </c>
      <c r="BO182" s="266">
        <f t="shared" si="118"/>
        <v>6.5035200000000071E-2</v>
      </c>
      <c r="BP182" s="266">
        <f t="shared" si="118"/>
        <v>6.5035200000000071E-2</v>
      </c>
      <c r="BQ182" s="266">
        <f t="shared" si="118"/>
        <v>6.5035200000000071E-2</v>
      </c>
      <c r="BR182" s="266">
        <f t="shared" si="118"/>
        <v>6.5035200000000071E-2</v>
      </c>
      <c r="BS182" s="266">
        <f t="shared" si="118"/>
        <v>6.5035200000000071E-2</v>
      </c>
      <c r="BT182" s="266">
        <f t="shared" si="118"/>
        <v>6.5035200000000071E-2</v>
      </c>
      <c r="BU182" s="266">
        <f t="shared" si="118"/>
        <v>6.5035200000000071E-2</v>
      </c>
      <c r="BV182" s="266">
        <f t="shared" si="118"/>
        <v>6.5035199999999627E-2</v>
      </c>
      <c r="BW182" s="266">
        <f t="shared" si="118"/>
        <v>6.5035199999999627E-2</v>
      </c>
      <c r="BX182" s="266">
        <f t="shared" si="118"/>
        <v>6.5035199999999627E-2</v>
      </c>
      <c r="BY182" s="266">
        <f t="shared" ref="BY182:CZ182" si="119">BY83*100/$C$5</f>
        <v>6.5035199999999627E-2</v>
      </c>
      <c r="BZ182" s="266">
        <f t="shared" si="119"/>
        <v>6.5035199999999627E-2</v>
      </c>
      <c r="CA182" s="266">
        <f t="shared" si="119"/>
        <v>6.5035199999999627E-2</v>
      </c>
      <c r="CB182" s="266">
        <f t="shared" si="119"/>
        <v>6.5035199999999627E-2</v>
      </c>
      <c r="CC182" s="266">
        <f t="shared" si="119"/>
        <v>6.5035199999999627E-2</v>
      </c>
      <c r="CD182" s="266">
        <f t="shared" si="119"/>
        <v>6.5035199999999627E-2</v>
      </c>
      <c r="CE182" s="266">
        <f t="shared" si="119"/>
        <v>6.5035199999999627E-2</v>
      </c>
      <c r="CF182" s="266">
        <f t="shared" si="119"/>
        <v>6.5035199999999627E-2</v>
      </c>
      <c r="CG182" s="266">
        <f t="shared" si="119"/>
        <v>6.5035199999999627E-2</v>
      </c>
      <c r="CH182" s="266">
        <f t="shared" si="119"/>
        <v>6.5035199999999627E-2</v>
      </c>
      <c r="CI182" s="266">
        <f t="shared" si="119"/>
        <v>6.5035199999999627E-2</v>
      </c>
      <c r="CJ182" s="266">
        <f t="shared" si="119"/>
        <v>6.5035199999999627E-2</v>
      </c>
      <c r="CK182" s="266">
        <f t="shared" si="119"/>
        <v>6.5035199999999627E-2</v>
      </c>
      <c r="CL182" s="266">
        <f t="shared" si="119"/>
        <v>6.5035199999999627E-2</v>
      </c>
      <c r="CM182" s="266">
        <f t="shared" si="119"/>
        <v>6.5035199999999627E-2</v>
      </c>
      <c r="CN182" s="266">
        <f t="shared" si="119"/>
        <v>6.5035199999999627E-2</v>
      </c>
      <c r="CO182" s="266">
        <f t="shared" si="119"/>
        <v>6.5035199999999627E-2</v>
      </c>
      <c r="CP182" s="266">
        <f t="shared" si="119"/>
        <v>6.5035199999999627E-2</v>
      </c>
      <c r="CQ182" s="266">
        <f t="shared" si="119"/>
        <v>6.5035199999999627E-2</v>
      </c>
      <c r="CR182" s="266">
        <f t="shared" si="119"/>
        <v>6.5035199999999627E-2</v>
      </c>
      <c r="CS182" s="266">
        <f t="shared" si="119"/>
        <v>6.5035199999999627E-2</v>
      </c>
      <c r="CT182" s="266">
        <f t="shared" si="119"/>
        <v>6.5035199999999627E-2</v>
      </c>
      <c r="CU182" s="266">
        <f t="shared" si="119"/>
        <v>6.5035199999999627E-2</v>
      </c>
      <c r="CV182" s="266">
        <f t="shared" si="119"/>
        <v>6.5035199999999627E-2</v>
      </c>
      <c r="CW182" s="266">
        <f t="shared" si="119"/>
        <v>6.5035199999999627E-2</v>
      </c>
      <c r="CX182" s="266">
        <f t="shared" si="119"/>
        <v>6.5035199999999627E-2</v>
      </c>
      <c r="CY182" s="266">
        <f t="shared" si="119"/>
        <v>6.5035199999999627E-2</v>
      </c>
      <c r="CZ182" s="272">
        <f t="shared" si="119"/>
        <v>6.5035199999999627E-2</v>
      </c>
    </row>
    <row r="183" spans="3:104" ht="14.5" hidden="1" x14ac:dyDescent="0.35">
      <c r="C183" s="1043"/>
      <c r="D183" s="248" t="s">
        <v>272</v>
      </c>
      <c r="E183" s="421"/>
      <c r="F183" s="263"/>
      <c r="G183" s="263"/>
      <c r="H183" s="263"/>
      <c r="I183" s="263"/>
      <c r="J183" s="263"/>
      <c r="K183" s="263"/>
      <c r="L183" s="264">
        <f>$C$8-L83</f>
        <v>7.8239466666666688E-2</v>
      </c>
      <c r="M183" s="264">
        <f>$C$8-M83</f>
        <v>0.11768480000000002</v>
      </c>
      <c r="N183" s="264">
        <f>$C$8-N83</f>
        <v>0.11768480000000001</v>
      </c>
      <c r="O183" s="264"/>
      <c r="P183" s="264">
        <f>$C$8-P83</f>
        <v>0.11768480823152</v>
      </c>
      <c r="Q183" s="264">
        <f>$C$8-Q83</f>
        <v>0.11768480000000003</v>
      </c>
      <c r="R183" s="264"/>
      <c r="S183" s="264">
        <f>$C$8-S83</f>
        <v>0.11768480823152</v>
      </c>
      <c r="T183" s="264">
        <f>$C$8-T83</f>
        <v>0.11768479999999998</v>
      </c>
      <c r="U183" s="264">
        <f>$C$8-U83</f>
        <v>0.11768479999999998</v>
      </c>
      <c r="V183" s="264"/>
      <c r="W183" s="264">
        <f t="shared" ref="W183:CH183" si="120">$C$8-W83</f>
        <v>0.11768480823152</v>
      </c>
      <c r="X183" s="264">
        <f t="shared" si="120"/>
        <v>0.11768479999999998</v>
      </c>
      <c r="Y183" s="264">
        <f t="shared" si="120"/>
        <v>0.13496480000000005</v>
      </c>
      <c r="Z183" s="264">
        <f t="shared" si="120"/>
        <v>0.13496480000000005</v>
      </c>
      <c r="AA183" s="264">
        <f t="shared" si="120"/>
        <v>0.13496480000000005</v>
      </c>
      <c r="AB183" s="264">
        <f t="shared" si="120"/>
        <v>0.13496479999999994</v>
      </c>
      <c r="AC183" s="264">
        <f t="shared" si="120"/>
        <v>0.13496479999999994</v>
      </c>
      <c r="AD183" s="264">
        <f t="shared" si="120"/>
        <v>0.13496479999999994</v>
      </c>
      <c r="AE183" s="264">
        <f t="shared" si="120"/>
        <v>0.13496479999999994</v>
      </c>
      <c r="AF183" s="264">
        <f t="shared" si="120"/>
        <v>0.13496479999999994</v>
      </c>
      <c r="AG183" s="264">
        <f t="shared" si="120"/>
        <v>0.13496479999999994</v>
      </c>
      <c r="AH183" s="264">
        <f t="shared" si="120"/>
        <v>0.13496479999999994</v>
      </c>
      <c r="AI183" s="264">
        <f t="shared" si="120"/>
        <v>0.13496479999999994</v>
      </c>
      <c r="AJ183" s="264">
        <f t="shared" si="120"/>
        <v>0.13496479999999994</v>
      </c>
      <c r="AK183" s="264">
        <f t="shared" si="120"/>
        <v>0.13496479999999994</v>
      </c>
      <c r="AL183" s="264">
        <f t="shared" si="120"/>
        <v>0.13496479999999994</v>
      </c>
      <c r="AM183" s="264">
        <f t="shared" si="120"/>
        <v>0.13496479999999994</v>
      </c>
      <c r="AN183" s="264">
        <f t="shared" si="120"/>
        <v>0.13496479999999994</v>
      </c>
      <c r="AO183" s="264">
        <f t="shared" si="120"/>
        <v>0.13496479999999994</v>
      </c>
      <c r="AP183" s="264">
        <f t="shared" si="120"/>
        <v>0.13496479999999994</v>
      </c>
      <c r="AQ183" s="264">
        <f t="shared" si="120"/>
        <v>0.13496479999999994</v>
      </c>
      <c r="AR183" s="264">
        <f t="shared" si="120"/>
        <v>0.13496479999999994</v>
      </c>
      <c r="AS183" s="264">
        <f t="shared" si="120"/>
        <v>0.13496479999999994</v>
      </c>
      <c r="AT183" s="264">
        <f t="shared" si="120"/>
        <v>0.13496479999999994</v>
      </c>
      <c r="AU183" s="264">
        <f t="shared" si="120"/>
        <v>0.13496479999999994</v>
      </c>
      <c r="AV183" s="264">
        <f t="shared" si="120"/>
        <v>0.13496479999999994</v>
      </c>
      <c r="AW183" s="264">
        <f t="shared" si="120"/>
        <v>0.13496479999999994</v>
      </c>
      <c r="AX183" s="264">
        <f t="shared" si="120"/>
        <v>0.13496479999999994</v>
      </c>
      <c r="AY183" s="264">
        <f t="shared" si="120"/>
        <v>0.13496479999999994</v>
      </c>
      <c r="AZ183" s="264">
        <f t="shared" si="120"/>
        <v>0.13496479999999994</v>
      </c>
      <c r="BA183" s="264">
        <f t="shared" si="120"/>
        <v>0.13496479999999994</v>
      </c>
      <c r="BB183" s="264">
        <f t="shared" si="120"/>
        <v>0.13496479999999994</v>
      </c>
      <c r="BC183" s="264">
        <f t="shared" si="120"/>
        <v>0.13496479999999994</v>
      </c>
      <c r="BD183" s="264">
        <f t="shared" si="120"/>
        <v>0.13496479999999994</v>
      </c>
      <c r="BE183" s="264">
        <f t="shared" si="120"/>
        <v>0.13496479999999994</v>
      </c>
      <c r="BF183" s="264">
        <f t="shared" si="120"/>
        <v>0.13496479999999994</v>
      </c>
      <c r="BG183" s="264">
        <f t="shared" si="120"/>
        <v>0.13496479999999994</v>
      </c>
      <c r="BH183" s="264">
        <f t="shared" si="120"/>
        <v>0.13496479999999994</v>
      </c>
      <c r="BI183" s="264">
        <f t="shared" si="120"/>
        <v>0.13496479999999994</v>
      </c>
      <c r="BJ183" s="264">
        <f t="shared" si="120"/>
        <v>0.13496479999999994</v>
      </c>
      <c r="BK183" s="264">
        <f t="shared" si="120"/>
        <v>0.13496479999999994</v>
      </c>
      <c r="BL183" s="264">
        <f t="shared" si="120"/>
        <v>0.13496479999999994</v>
      </c>
      <c r="BM183" s="264">
        <f t="shared" si="120"/>
        <v>0.13496479999999994</v>
      </c>
      <c r="BN183" s="264">
        <f t="shared" si="120"/>
        <v>0.13496479999999994</v>
      </c>
      <c r="BO183" s="264">
        <f t="shared" si="120"/>
        <v>0.13496479999999994</v>
      </c>
      <c r="BP183" s="264">
        <f t="shared" si="120"/>
        <v>0.13496479999999994</v>
      </c>
      <c r="BQ183" s="264">
        <f t="shared" si="120"/>
        <v>0.13496479999999994</v>
      </c>
      <c r="BR183" s="264">
        <f t="shared" si="120"/>
        <v>0.13496479999999994</v>
      </c>
      <c r="BS183" s="264">
        <f t="shared" si="120"/>
        <v>0.13496479999999994</v>
      </c>
      <c r="BT183" s="264">
        <f t="shared" si="120"/>
        <v>0.13496479999999994</v>
      </c>
      <c r="BU183" s="264">
        <f t="shared" si="120"/>
        <v>0.13496479999999994</v>
      </c>
      <c r="BV183" s="264">
        <f t="shared" si="120"/>
        <v>0.13496480000000038</v>
      </c>
      <c r="BW183" s="264">
        <f t="shared" si="120"/>
        <v>0.13496480000000038</v>
      </c>
      <c r="BX183" s="264">
        <f t="shared" si="120"/>
        <v>0.13496480000000038</v>
      </c>
      <c r="BY183" s="264">
        <f t="shared" si="120"/>
        <v>0.13496480000000038</v>
      </c>
      <c r="BZ183" s="264">
        <f t="shared" si="120"/>
        <v>0.13496480000000038</v>
      </c>
      <c r="CA183" s="264">
        <f t="shared" si="120"/>
        <v>0.13496480000000038</v>
      </c>
      <c r="CB183" s="264">
        <f t="shared" si="120"/>
        <v>0.13496480000000038</v>
      </c>
      <c r="CC183" s="264">
        <f t="shared" si="120"/>
        <v>0.13496480000000038</v>
      </c>
      <c r="CD183" s="264">
        <f t="shared" si="120"/>
        <v>0.13496480000000038</v>
      </c>
      <c r="CE183" s="264">
        <f t="shared" si="120"/>
        <v>0.13496480000000038</v>
      </c>
      <c r="CF183" s="264">
        <f t="shared" si="120"/>
        <v>0.13496480000000038</v>
      </c>
      <c r="CG183" s="264">
        <f t="shared" si="120"/>
        <v>0.13496480000000038</v>
      </c>
      <c r="CH183" s="264">
        <f t="shared" si="120"/>
        <v>0.13496480000000038</v>
      </c>
      <c r="CI183" s="264">
        <f t="shared" ref="CI183:CZ183" si="121">$C$8-CI83</f>
        <v>0.13496480000000038</v>
      </c>
      <c r="CJ183" s="264">
        <f t="shared" si="121"/>
        <v>0.13496480000000038</v>
      </c>
      <c r="CK183" s="264">
        <f t="shared" si="121"/>
        <v>0.13496480000000038</v>
      </c>
      <c r="CL183" s="264">
        <f t="shared" si="121"/>
        <v>0.13496480000000038</v>
      </c>
      <c r="CM183" s="264">
        <f t="shared" si="121"/>
        <v>0.13496480000000038</v>
      </c>
      <c r="CN183" s="264">
        <f t="shared" si="121"/>
        <v>0.13496480000000038</v>
      </c>
      <c r="CO183" s="264">
        <f t="shared" si="121"/>
        <v>0.13496480000000038</v>
      </c>
      <c r="CP183" s="264">
        <f t="shared" si="121"/>
        <v>0.13496480000000038</v>
      </c>
      <c r="CQ183" s="264">
        <f t="shared" si="121"/>
        <v>0.13496480000000038</v>
      </c>
      <c r="CR183" s="264">
        <f t="shared" si="121"/>
        <v>0.13496480000000038</v>
      </c>
      <c r="CS183" s="264">
        <f t="shared" si="121"/>
        <v>0.13496480000000038</v>
      </c>
      <c r="CT183" s="264">
        <f t="shared" si="121"/>
        <v>0.13496480000000038</v>
      </c>
      <c r="CU183" s="264">
        <f t="shared" si="121"/>
        <v>0.13496480000000038</v>
      </c>
      <c r="CV183" s="264">
        <f t="shared" si="121"/>
        <v>0.13496480000000038</v>
      </c>
      <c r="CW183" s="264">
        <f t="shared" si="121"/>
        <v>0.13496480000000038</v>
      </c>
      <c r="CX183" s="264">
        <f t="shared" si="121"/>
        <v>0.13496480000000038</v>
      </c>
      <c r="CY183" s="264">
        <f t="shared" si="121"/>
        <v>0.13496480000000038</v>
      </c>
      <c r="CZ183" s="273">
        <f t="shared" si="121"/>
        <v>0.13496480000000038</v>
      </c>
    </row>
    <row r="184" spans="3:104" ht="14.5" hidden="1" x14ac:dyDescent="0.35">
      <c r="C184" s="1043"/>
      <c r="D184" s="248" t="s">
        <v>270</v>
      </c>
      <c r="E184" s="421"/>
      <c r="F184" s="263"/>
      <c r="G184" s="263"/>
      <c r="H184" s="263"/>
      <c r="I184" s="263"/>
      <c r="J184" s="263"/>
      <c r="K184" s="263">
        <v>90</v>
      </c>
      <c r="L184" s="263">
        <f>IF((K184+(L82-E82)*L183)&gt;95,95,K184+(L82-K82)*L183)</f>
        <v>90.052159644444444</v>
      </c>
      <c r="M184" s="263">
        <f>IF((L184+(M82-F82)*M183)&gt;95,95,L184+(M82-L82)*M183)</f>
        <v>90.16984444444445</v>
      </c>
      <c r="N184" s="263">
        <f>IF((M184+(N82-G82)*N183)&gt;95,95,M184+(N82-M82)*N183)</f>
        <v>90.287529244444457</v>
      </c>
      <c r="O184" s="263">
        <f>IF((N184+(O82-H82)*O183)&gt;95,95,N184+(O82-N82)*O183)</f>
        <v>90.287529244444457</v>
      </c>
      <c r="P184" s="263">
        <f>IF((O184+(P82-I82)*P183)&gt;95,95,O184+(P82-O82)*P183)</f>
        <v>90.405214040907495</v>
      </c>
      <c r="Q184" s="263">
        <f t="shared" ref="Q184:CB184" si="122">IF((P184+(Q82-J82)*Q183)&gt;95,95,P184+(Q82-P82)*Q183)</f>
        <v>90.522898840907501</v>
      </c>
      <c r="R184" s="263">
        <f t="shared" si="122"/>
        <v>90.522898840907501</v>
      </c>
      <c r="S184" s="263">
        <f t="shared" si="122"/>
        <v>90.64058363737054</v>
      </c>
      <c r="T184" s="263">
        <f t="shared" si="122"/>
        <v>90.758268437370546</v>
      </c>
      <c r="U184" s="263">
        <f t="shared" si="122"/>
        <v>90.875953237370553</v>
      </c>
      <c r="V184" s="263">
        <f t="shared" si="122"/>
        <v>90.875953237370553</v>
      </c>
      <c r="W184" s="263">
        <f t="shared" si="122"/>
        <v>90.993638033833591</v>
      </c>
      <c r="X184" s="263">
        <f t="shared" si="122"/>
        <v>91.111322833833597</v>
      </c>
      <c r="Y184" s="263">
        <f t="shared" si="122"/>
        <v>91.246287633833603</v>
      </c>
      <c r="Z184" s="263">
        <f t="shared" si="122"/>
        <v>91.381252433833609</v>
      </c>
      <c r="AA184" s="263">
        <f t="shared" si="122"/>
        <v>91.516217233833615</v>
      </c>
      <c r="AB184" s="263">
        <f t="shared" si="122"/>
        <v>91.651182033833621</v>
      </c>
      <c r="AC184" s="263">
        <f t="shared" si="122"/>
        <v>91.786146833833627</v>
      </c>
      <c r="AD184" s="263">
        <f t="shared" si="122"/>
        <v>91.921111633833632</v>
      </c>
      <c r="AE184" s="263">
        <f t="shared" si="122"/>
        <v>92.056076433833638</v>
      </c>
      <c r="AF184" s="263">
        <f t="shared" si="122"/>
        <v>92.191041233833644</v>
      </c>
      <c r="AG184" s="263">
        <f t="shared" si="122"/>
        <v>92.32600603383365</v>
      </c>
      <c r="AH184" s="263">
        <f t="shared" si="122"/>
        <v>92.460970833833656</v>
      </c>
      <c r="AI184" s="263">
        <f t="shared" si="122"/>
        <v>92.595935633833662</v>
      </c>
      <c r="AJ184" s="263">
        <f t="shared" si="122"/>
        <v>92.730900433833668</v>
      </c>
      <c r="AK184" s="263">
        <f t="shared" si="122"/>
        <v>92.865865233833674</v>
      </c>
      <c r="AL184" s="263">
        <f t="shared" si="122"/>
        <v>93.00083003383368</v>
      </c>
      <c r="AM184" s="263">
        <f t="shared" si="122"/>
        <v>93.135794833833685</v>
      </c>
      <c r="AN184" s="263">
        <f t="shared" si="122"/>
        <v>93.270759633833691</v>
      </c>
      <c r="AO184" s="263">
        <f t="shared" si="122"/>
        <v>93.405724433833697</v>
      </c>
      <c r="AP184" s="263">
        <f t="shared" si="122"/>
        <v>93.540689233833703</v>
      </c>
      <c r="AQ184" s="263">
        <f t="shared" si="122"/>
        <v>93.675654033833709</v>
      </c>
      <c r="AR184" s="263">
        <f t="shared" si="122"/>
        <v>93.810618833833715</v>
      </c>
      <c r="AS184" s="263">
        <f t="shared" si="122"/>
        <v>93.945583633833721</v>
      </c>
      <c r="AT184" s="263">
        <f t="shared" si="122"/>
        <v>94.080548433833727</v>
      </c>
      <c r="AU184" s="263">
        <f t="shared" si="122"/>
        <v>95</v>
      </c>
      <c r="AV184" s="263">
        <f t="shared" si="122"/>
        <v>95</v>
      </c>
      <c r="AW184" s="263">
        <f t="shared" si="122"/>
        <v>95</v>
      </c>
      <c r="AX184" s="263">
        <f t="shared" si="122"/>
        <v>95</v>
      </c>
      <c r="AY184" s="263">
        <f t="shared" si="122"/>
        <v>95</v>
      </c>
      <c r="AZ184" s="263">
        <f t="shared" si="122"/>
        <v>95</v>
      </c>
      <c r="BA184" s="263">
        <f t="shared" si="122"/>
        <v>95</v>
      </c>
      <c r="BB184" s="263">
        <f t="shared" si="122"/>
        <v>95</v>
      </c>
      <c r="BC184" s="263">
        <f t="shared" si="122"/>
        <v>95</v>
      </c>
      <c r="BD184" s="263">
        <f t="shared" si="122"/>
        <v>95</v>
      </c>
      <c r="BE184" s="263">
        <f t="shared" si="122"/>
        <v>95</v>
      </c>
      <c r="BF184" s="263">
        <f t="shared" si="122"/>
        <v>95</v>
      </c>
      <c r="BG184" s="263">
        <f t="shared" si="122"/>
        <v>95</v>
      </c>
      <c r="BH184" s="263">
        <f t="shared" si="122"/>
        <v>95</v>
      </c>
      <c r="BI184" s="263">
        <f t="shared" si="122"/>
        <v>95</v>
      </c>
      <c r="BJ184" s="263">
        <f t="shared" si="122"/>
        <v>95</v>
      </c>
      <c r="BK184" s="263">
        <f t="shared" si="122"/>
        <v>95</v>
      </c>
      <c r="BL184" s="263">
        <f t="shared" si="122"/>
        <v>95</v>
      </c>
      <c r="BM184" s="263">
        <f t="shared" si="122"/>
        <v>95</v>
      </c>
      <c r="BN184" s="263">
        <f t="shared" si="122"/>
        <v>95</v>
      </c>
      <c r="BO184" s="263">
        <f t="shared" si="122"/>
        <v>95</v>
      </c>
      <c r="BP184" s="263">
        <f t="shared" si="122"/>
        <v>95</v>
      </c>
      <c r="BQ184" s="263">
        <f t="shared" si="122"/>
        <v>95</v>
      </c>
      <c r="BR184" s="263">
        <f t="shared" si="122"/>
        <v>95</v>
      </c>
      <c r="BS184" s="263">
        <f t="shared" si="122"/>
        <v>95</v>
      </c>
      <c r="BT184" s="263">
        <f t="shared" si="122"/>
        <v>95</v>
      </c>
      <c r="BU184" s="263">
        <f t="shared" si="122"/>
        <v>95</v>
      </c>
      <c r="BV184" s="263">
        <f t="shared" si="122"/>
        <v>95</v>
      </c>
      <c r="BW184" s="263">
        <f t="shared" si="122"/>
        <v>95</v>
      </c>
      <c r="BX184" s="263">
        <f t="shared" si="122"/>
        <v>95</v>
      </c>
      <c r="BY184" s="263">
        <f t="shared" si="122"/>
        <v>95</v>
      </c>
      <c r="BZ184" s="263">
        <f t="shared" si="122"/>
        <v>95</v>
      </c>
      <c r="CA184" s="263">
        <f t="shared" si="122"/>
        <v>95</v>
      </c>
      <c r="CB184" s="263">
        <f t="shared" si="122"/>
        <v>95</v>
      </c>
      <c r="CC184" s="263">
        <f t="shared" ref="CC184:CZ184" si="123">IF((CB184+(CC82-BV82)*CC183)&gt;95,95,CB184+(CC82-CB82)*CC183)</f>
        <v>95</v>
      </c>
      <c r="CD184" s="263">
        <f t="shared" si="123"/>
        <v>95</v>
      </c>
      <c r="CE184" s="263">
        <f t="shared" si="123"/>
        <v>95</v>
      </c>
      <c r="CF184" s="263">
        <f t="shared" si="123"/>
        <v>95</v>
      </c>
      <c r="CG184" s="263">
        <f t="shared" si="123"/>
        <v>95</v>
      </c>
      <c r="CH184" s="263">
        <f t="shared" si="123"/>
        <v>95</v>
      </c>
      <c r="CI184" s="263">
        <f t="shared" si="123"/>
        <v>95</v>
      </c>
      <c r="CJ184" s="263">
        <f t="shared" si="123"/>
        <v>95</v>
      </c>
      <c r="CK184" s="263">
        <f t="shared" si="123"/>
        <v>95</v>
      </c>
      <c r="CL184" s="263">
        <f t="shared" si="123"/>
        <v>95</v>
      </c>
      <c r="CM184" s="263">
        <f t="shared" si="123"/>
        <v>95</v>
      </c>
      <c r="CN184" s="263">
        <f t="shared" si="123"/>
        <v>95</v>
      </c>
      <c r="CO184" s="263">
        <f t="shared" si="123"/>
        <v>95</v>
      </c>
      <c r="CP184" s="263">
        <f t="shared" si="123"/>
        <v>95</v>
      </c>
      <c r="CQ184" s="263">
        <f t="shared" si="123"/>
        <v>95</v>
      </c>
      <c r="CR184" s="263">
        <f t="shared" si="123"/>
        <v>95</v>
      </c>
      <c r="CS184" s="263">
        <f t="shared" si="123"/>
        <v>95</v>
      </c>
      <c r="CT184" s="263">
        <f t="shared" si="123"/>
        <v>95</v>
      </c>
      <c r="CU184" s="263">
        <f t="shared" si="123"/>
        <v>95</v>
      </c>
      <c r="CV184" s="263">
        <f t="shared" si="123"/>
        <v>95</v>
      </c>
      <c r="CW184" s="263">
        <f t="shared" si="123"/>
        <v>95</v>
      </c>
      <c r="CX184" s="263">
        <f t="shared" si="123"/>
        <v>95</v>
      </c>
      <c r="CY184" s="263">
        <f t="shared" si="123"/>
        <v>95</v>
      </c>
      <c r="CZ184" s="263">
        <f t="shared" si="123"/>
        <v>95</v>
      </c>
    </row>
    <row r="185" spans="3:104" ht="15" hidden="1" thickBot="1" x14ac:dyDescent="0.4">
      <c r="C185" s="1044"/>
      <c r="D185" s="271" t="s">
        <v>271</v>
      </c>
      <c r="E185" s="422"/>
      <c r="F185" s="269"/>
      <c r="G185" s="269"/>
      <c r="H185" s="269"/>
      <c r="I185" s="269"/>
      <c r="J185" s="269"/>
      <c r="K185" s="269">
        <v>90</v>
      </c>
      <c r="L185" s="274">
        <f>K185-L182</f>
        <v>89.87823946666667</v>
      </c>
      <c r="M185" s="274">
        <f>L185-M182</f>
        <v>89.795924266666674</v>
      </c>
      <c r="N185" s="274">
        <f t="shared" ref="N185:BY185" si="124">M185-N182</f>
        <v>89.713609066666677</v>
      </c>
      <c r="O185" s="274">
        <f t="shared" si="124"/>
        <v>89.713609066666677</v>
      </c>
      <c r="P185" s="274">
        <f t="shared" si="124"/>
        <v>89.631293874898191</v>
      </c>
      <c r="Q185" s="274">
        <f t="shared" si="124"/>
        <v>89.548978674898194</v>
      </c>
      <c r="R185" s="274">
        <f t="shared" si="124"/>
        <v>89.548978674898194</v>
      </c>
      <c r="S185" s="274">
        <f t="shared" si="124"/>
        <v>89.466663483129707</v>
      </c>
      <c r="T185" s="274">
        <f t="shared" si="124"/>
        <v>89.384348283129711</v>
      </c>
      <c r="U185" s="274">
        <f t="shared" si="124"/>
        <v>89.302033083129714</v>
      </c>
      <c r="V185" s="274">
        <f t="shared" si="124"/>
        <v>89.302033083129714</v>
      </c>
      <c r="W185" s="274">
        <f t="shared" si="124"/>
        <v>89.219717891361228</v>
      </c>
      <c r="X185" s="274">
        <f t="shared" si="124"/>
        <v>89.137402691361231</v>
      </c>
      <c r="Y185" s="274">
        <f t="shared" si="124"/>
        <v>89.072367491361234</v>
      </c>
      <c r="Z185" s="274">
        <f t="shared" si="124"/>
        <v>89.007332291361237</v>
      </c>
      <c r="AA185" s="274">
        <f t="shared" si="124"/>
        <v>88.94229709136124</v>
      </c>
      <c r="AB185" s="274">
        <f t="shared" si="124"/>
        <v>88.877261891361243</v>
      </c>
      <c r="AC185" s="274">
        <f t="shared" si="124"/>
        <v>88.812226691361246</v>
      </c>
      <c r="AD185" s="274">
        <f t="shared" si="124"/>
        <v>88.747191491361249</v>
      </c>
      <c r="AE185" s="274">
        <f t="shared" si="124"/>
        <v>88.682156291361252</v>
      </c>
      <c r="AF185" s="274">
        <f t="shared" si="124"/>
        <v>88.617121091361255</v>
      </c>
      <c r="AG185" s="274">
        <f t="shared" si="124"/>
        <v>88.552085891361259</v>
      </c>
      <c r="AH185" s="274">
        <f t="shared" si="124"/>
        <v>88.487050691361262</v>
      </c>
      <c r="AI185" s="274">
        <f t="shared" si="124"/>
        <v>88.422015491361265</v>
      </c>
      <c r="AJ185" s="274">
        <f t="shared" si="124"/>
        <v>88.356980291361268</v>
      </c>
      <c r="AK185" s="274">
        <f t="shared" si="124"/>
        <v>88.291945091361271</v>
      </c>
      <c r="AL185" s="274">
        <f t="shared" si="124"/>
        <v>88.226909891361274</v>
      </c>
      <c r="AM185" s="274">
        <f t="shared" si="124"/>
        <v>88.161874691361277</v>
      </c>
      <c r="AN185" s="274">
        <f t="shared" si="124"/>
        <v>88.09683949136128</v>
      </c>
      <c r="AO185" s="274">
        <f t="shared" si="124"/>
        <v>88.031804291361283</v>
      </c>
      <c r="AP185" s="274">
        <f t="shared" si="124"/>
        <v>87.966769091361286</v>
      </c>
      <c r="AQ185" s="274">
        <f t="shared" si="124"/>
        <v>87.901733891361289</v>
      </c>
      <c r="AR185" s="274">
        <f t="shared" si="124"/>
        <v>87.836698691361292</v>
      </c>
      <c r="AS185" s="274">
        <f t="shared" si="124"/>
        <v>87.771663491361295</v>
      </c>
      <c r="AT185" s="274">
        <f t="shared" si="124"/>
        <v>87.706628291361298</v>
      </c>
      <c r="AU185" s="274">
        <f t="shared" si="124"/>
        <v>87.641593091361301</v>
      </c>
      <c r="AV185" s="274">
        <f t="shared" si="124"/>
        <v>87.576557891361304</v>
      </c>
      <c r="AW185" s="274">
        <f t="shared" si="124"/>
        <v>87.511522691361307</v>
      </c>
      <c r="AX185" s="274">
        <f t="shared" si="124"/>
        <v>87.44648749136131</v>
      </c>
      <c r="AY185" s="274">
        <f t="shared" si="124"/>
        <v>87.381452291361313</v>
      </c>
      <c r="AZ185" s="274">
        <f t="shared" si="124"/>
        <v>87.316417091361316</v>
      </c>
      <c r="BA185" s="274">
        <f t="shared" si="124"/>
        <v>87.251381891361319</v>
      </c>
      <c r="BB185" s="274">
        <f t="shared" si="124"/>
        <v>87.186346691361322</v>
      </c>
      <c r="BC185" s="274">
        <f t="shared" si="124"/>
        <v>87.121311491361325</v>
      </c>
      <c r="BD185" s="274">
        <f t="shared" si="124"/>
        <v>87.056276291361328</v>
      </c>
      <c r="BE185" s="274">
        <f t="shared" si="124"/>
        <v>86.991241091361331</v>
      </c>
      <c r="BF185" s="274">
        <f t="shared" si="124"/>
        <v>86.926205891361334</v>
      </c>
      <c r="BG185" s="274">
        <f t="shared" si="124"/>
        <v>86.861170691361338</v>
      </c>
      <c r="BH185" s="274">
        <f t="shared" si="124"/>
        <v>86.796135491361341</v>
      </c>
      <c r="BI185" s="274">
        <f t="shared" si="124"/>
        <v>86.731100291361344</v>
      </c>
      <c r="BJ185" s="274">
        <f t="shared" si="124"/>
        <v>86.666065091361347</v>
      </c>
      <c r="BK185" s="274">
        <f t="shared" si="124"/>
        <v>86.60102989136135</v>
      </c>
      <c r="BL185" s="274">
        <f t="shared" si="124"/>
        <v>86.535994691361353</v>
      </c>
      <c r="BM185" s="274">
        <f t="shared" si="124"/>
        <v>86.470959491361356</v>
      </c>
      <c r="BN185" s="274">
        <f t="shared" si="124"/>
        <v>86.405924291361359</v>
      </c>
      <c r="BO185" s="274">
        <f t="shared" si="124"/>
        <v>86.340889091361362</v>
      </c>
      <c r="BP185" s="274">
        <f t="shared" si="124"/>
        <v>86.275853891361365</v>
      </c>
      <c r="BQ185" s="274">
        <f t="shared" si="124"/>
        <v>86.210818691361368</v>
      </c>
      <c r="BR185" s="274">
        <f t="shared" si="124"/>
        <v>86.145783491361371</v>
      </c>
      <c r="BS185" s="274">
        <f t="shared" si="124"/>
        <v>86.080748291361374</v>
      </c>
      <c r="BT185" s="274">
        <f t="shared" si="124"/>
        <v>86.015713091361377</v>
      </c>
      <c r="BU185" s="274">
        <f t="shared" si="124"/>
        <v>85.95067789136138</v>
      </c>
      <c r="BV185" s="274">
        <f t="shared" si="124"/>
        <v>85.885642691361383</v>
      </c>
      <c r="BW185" s="274">
        <f t="shared" si="124"/>
        <v>85.820607491361386</v>
      </c>
      <c r="BX185" s="274">
        <f t="shared" si="124"/>
        <v>85.755572291361389</v>
      </c>
      <c r="BY185" s="274">
        <f t="shared" si="124"/>
        <v>85.690537091361392</v>
      </c>
      <c r="BZ185" s="274">
        <f t="shared" ref="BZ185:CZ185" si="125">BY185-BZ182</f>
        <v>85.625501891361395</v>
      </c>
      <c r="CA185" s="274">
        <f t="shared" si="125"/>
        <v>85.560466691361398</v>
      </c>
      <c r="CB185" s="274">
        <f t="shared" si="125"/>
        <v>85.495431491361401</v>
      </c>
      <c r="CC185" s="274">
        <f t="shared" si="125"/>
        <v>85.430396291361404</v>
      </c>
      <c r="CD185" s="274">
        <f t="shared" si="125"/>
        <v>85.365361091361407</v>
      </c>
      <c r="CE185" s="274">
        <f t="shared" si="125"/>
        <v>85.30032589136141</v>
      </c>
      <c r="CF185" s="274">
        <f t="shared" si="125"/>
        <v>85.235290691361413</v>
      </c>
      <c r="CG185" s="274">
        <f t="shared" si="125"/>
        <v>85.170255491361416</v>
      </c>
      <c r="CH185" s="274">
        <f t="shared" si="125"/>
        <v>85.10522029136142</v>
      </c>
      <c r="CI185" s="274">
        <f t="shared" si="125"/>
        <v>85.040185091361423</v>
      </c>
      <c r="CJ185" s="274">
        <f t="shared" si="125"/>
        <v>84.975149891361426</v>
      </c>
      <c r="CK185" s="274">
        <f t="shared" si="125"/>
        <v>84.910114691361429</v>
      </c>
      <c r="CL185" s="274">
        <f t="shared" si="125"/>
        <v>84.845079491361432</v>
      </c>
      <c r="CM185" s="274">
        <f t="shared" si="125"/>
        <v>84.780044291361435</v>
      </c>
      <c r="CN185" s="274">
        <f t="shared" si="125"/>
        <v>84.715009091361438</v>
      </c>
      <c r="CO185" s="274">
        <f t="shared" si="125"/>
        <v>84.649973891361441</v>
      </c>
      <c r="CP185" s="274">
        <f t="shared" si="125"/>
        <v>84.584938691361444</v>
      </c>
      <c r="CQ185" s="274">
        <f t="shared" si="125"/>
        <v>84.519903491361447</v>
      </c>
      <c r="CR185" s="274">
        <f t="shared" si="125"/>
        <v>84.45486829136145</v>
      </c>
      <c r="CS185" s="274">
        <f t="shared" si="125"/>
        <v>84.389833091361453</v>
      </c>
      <c r="CT185" s="274">
        <f t="shared" si="125"/>
        <v>84.324797891361456</v>
      </c>
      <c r="CU185" s="274">
        <f t="shared" si="125"/>
        <v>84.259762691361459</v>
      </c>
      <c r="CV185" s="274">
        <f t="shared" si="125"/>
        <v>84.194727491361462</v>
      </c>
      <c r="CW185" s="274">
        <f t="shared" si="125"/>
        <v>84.129692291361465</v>
      </c>
      <c r="CX185" s="274">
        <f t="shared" si="125"/>
        <v>84.064657091361468</v>
      </c>
      <c r="CY185" s="274">
        <f t="shared" si="125"/>
        <v>83.999621891361471</v>
      </c>
      <c r="CZ185" s="275">
        <f t="shared" si="125"/>
        <v>83.934586691361474</v>
      </c>
    </row>
    <row r="186" spans="3:104" hidden="1" x14ac:dyDescent="0.25"/>
    <row r="187" spans="3:104" hidden="1" x14ac:dyDescent="0.25"/>
    <row r="188" spans="3:104" hidden="1" x14ac:dyDescent="0.25"/>
    <row r="189" spans="3:104" hidden="1" x14ac:dyDescent="0.25"/>
    <row r="190" spans="3:104" hidden="1" x14ac:dyDescent="0.25"/>
    <row r="191" spans="3:104" hidden="1" x14ac:dyDescent="0.25"/>
    <row r="192" spans="3:104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spans="1:116" ht="20.5" thickBot="1" x14ac:dyDescent="0.45">
      <c r="B209" s="1038" t="s">
        <v>582</v>
      </c>
      <c r="C209" s="1038"/>
      <c r="D209" s="1038"/>
    </row>
    <row r="210" spans="1:116" ht="16" thickBot="1" x14ac:dyDescent="0.4">
      <c r="B210" s="64" t="s">
        <v>472</v>
      </c>
      <c r="DE210" s="115" t="s">
        <v>223</v>
      </c>
      <c r="DF210" s="150">
        <f t="shared" ref="DF210" si="126">$E$35</f>
        <v>0</v>
      </c>
      <c r="DG210" s="43">
        <f>DF210/1000</f>
        <v>0</v>
      </c>
      <c r="DH210" s="43">
        <f>DG210*24</f>
        <v>0</v>
      </c>
      <c r="DI210" s="43">
        <f>DH210*90</f>
        <v>0</v>
      </c>
      <c r="DJ210" s="43">
        <f>DI210*14/0.9</f>
        <v>0</v>
      </c>
    </row>
    <row r="211" spans="1:116" customFormat="1" ht="15" thickBot="1" x14ac:dyDescent="0.4">
      <c r="A211" s="284"/>
      <c r="B211" s="285"/>
      <c r="C211" s="285"/>
      <c r="D211" s="286" t="s">
        <v>237</v>
      </c>
      <c r="E211" s="423">
        <v>0</v>
      </c>
      <c r="F211" s="287">
        <v>3.472222222222222E-3</v>
      </c>
      <c r="G211" s="287">
        <v>3.4723222222222219E-3</v>
      </c>
      <c r="H211" s="287">
        <v>4.8611111111111103E-3</v>
      </c>
      <c r="I211" s="287">
        <v>4.8612111111111115E-3</v>
      </c>
      <c r="J211" s="287">
        <v>8.3333333333333329E-2</v>
      </c>
      <c r="K211" s="287">
        <v>8.3333433333333332E-2</v>
      </c>
      <c r="L211" s="287">
        <v>1</v>
      </c>
      <c r="M211" s="287">
        <v>2</v>
      </c>
      <c r="N211" s="287">
        <v>3</v>
      </c>
      <c r="O211" s="287">
        <v>3</v>
      </c>
      <c r="P211" s="287">
        <v>4</v>
      </c>
      <c r="Q211" s="287">
        <v>5</v>
      </c>
      <c r="R211" s="287">
        <v>5</v>
      </c>
      <c r="S211" s="287">
        <v>6</v>
      </c>
      <c r="T211" s="287">
        <v>7</v>
      </c>
      <c r="U211" s="287">
        <v>8</v>
      </c>
      <c r="V211" s="287">
        <v>8</v>
      </c>
      <c r="W211" s="287">
        <v>9</v>
      </c>
      <c r="X211" s="287">
        <v>10</v>
      </c>
      <c r="Y211" s="287">
        <v>11</v>
      </c>
      <c r="Z211" s="287">
        <v>12</v>
      </c>
      <c r="AA211" s="287">
        <v>13</v>
      </c>
      <c r="AB211" s="287">
        <v>14</v>
      </c>
      <c r="AC211" s="287">
        <v>15</v>
      </c>
      <c r="AD211" s="287">
        <v>16</v>
      </c>
      <c r="AE211" s="287">
        <v>17</v>
      </c>
      <c r="AF211" s="287">
        <v>18</v>
      </c>
      <c r="AG211" s="287">
        <v>19</v>
      </c>
      <c r="AH211" s="287">
        <v>20</v>
      </c>
      <c r="AI211" s="287">
        <v>21</v>
      </c>
      <c r="AJ211" s="287">
        <v>22</v>
      </c>
      <c r="AK211" s="287">
        <v>23</v>
      </c>
      <c r="AL211" s="287">
        <v>24</v>
      </c>
      <c r="AM211" s="287">
        <v>25</v>
      </c>
      <c r="AN211" s="287">
        <v>26</v>
      </c>
      <c r="AO211" s="287">
        <v>27</v>
      </c>
      <c r="AP211" s="287">
        <v>28</v>
      </c>
      <c r="AQ211" s="287">
        <v>29</v>
      </c>
      <c r="AR211" s="287">
        <v>30</v>
      </c>
      <c r="AS211" s="287"/>
      <c r="AT211" s="287"/>
      <c r="AU211" s="287"/>
      <c r="AV211" s="287"/>
      <c r="AW211" s="287"/>
      <c r="AX211" s="287"/>
      <c r="AY211" s="287"/>
      <c r="AZ211" s="287"/>
      <c r="BA211" s="287"/>
      <c r="BB211" s="287"/>
      <c r="BC211" s="287"/>
      <c r="BD211" s="287"/>
      <c r="BE211" s="287"/>
      <c r="BF211" s="287"/>
      <c r="BG211" s="287"/>
      <c r="BH211" s="287"/>
      <c r="BI211" s="287"/>
      <c r="BJ211" s="287"/>
      <c r="BK211" s="287"/>
      <c r="BL211" s="287"/>
      <c r="BM211" s="287"/>
      <c r="BN211" s="287"/>
      <c r="BO211" s="287"/>
      <c r="BP211" s="287"/>
      <c r="BQ211" s="287"/>
      <c r="BR211" s="287"/>
      <c r="BS211" s="287"/>
      <c r="BT211" s="287"/>
      <c r="BU211" s="287"/>
      <c r="BV211" s="287"/>
      <c r="BW211" s="287"/>
      <c r="BX211" s="287"/>
      <c r="BY211" s="287"/>
      <c r="BZ211" s="287"/>
      <c r="CA211" s="287"/>
      <c r="CB211" s="287"/>
      <c r="CC211" s="287"/>
      <c r="CD211" s="287"/>
      <c r="CE211" s="287"/>
      <c r="CF211" s="287"/>
      <c r="CG211" s="287"/>
      <c r="CH211" s="287"/>
      <c r="CI211" s="287"/>
      <c r="CJ211" s="287"/>
      <c r="CK211" s="287"/>
      <c r="CL211" s="287"/>
      <c r="CM211" s="287"/>
      <c r="CN211" s="287"/>
      <c r="CO211" s="287"/>
      <c r="CP211" s="287"/>
      <c r="CQ211" s="287"/>
      <c r="CR211" s="287"/>
      <c r="CS211" s="287"/>
      <c r="CT211" s="287"/>
      <c r="CU211" s="287"/>
      <c r="CV211" s="287"/>
      <c r="CW211" s="287"/>
      <c r="CX211" s="287"/>
      <c r="CY211" s="287"/>
      <c r="CZ211" s="288"/>
      <c r="DA211" s="285"/>
      <c r="DB211" s="285"/>
      <c r="DC211" s="285"/>
      <c r="DD211" s="285"/>
      <c r="DE211" s="140" t="s">
        <v>224</v>
      </c>
      <c r="DF211">
        <v>0.29108648000000004</v>
      </c>
      <c r="DG211" s="43"/>
      <c r="DH211" s="43"/>
      <c r="DI211" s="43"/>
      <c r="DJ211" s="43"/>
      <c r="DK211" s="43"/>
      <c r="DL211" s="43"/>
    </row>
    <row r="212" spans="1:116" customFormat="1" ht="15" customHeight="1" thickBot="1" x14ac:dyDescent="0.4">
      <c r="A212" s="284"/>
      <c r="B212" s="1129" t="s">
        <v>228</v>
      </c>
      <c r="C212" s="1132" t="s">
        <v>251</v>
      </c>
      <c r="D212" s="289" t="s">
        <v>225</v>
      </c>
      <c r="E212" s="291">
        <f t="shared" ref="E212:K212" si="127">E$44</f>
        <v>0</v>
      </c>
      <c r="F212" s="291" t="e">
        <f t="shared" si="127"/>
        <v>#REF!</v>
      </c>
      <c r="G212" s="291" t="e">
        <f t="shared" si="127"/>
        <v>#REF!</v>
      </c>
      <c r="H212" s="291" t="e">
        <f t="shared" si="127"/>
        <v>#REF!</v>
      </c>
      <c r="I212" s="291" t="e">
        <f t="shared" si="127"/>
        <v>#REF!</v>
      </c>
      <c r="J212" s="291" t="e">
        <f t="shared" si="127"/>
        <v>#REF!</v>
      </c>
      <c r="K212" s="291" t="e">
        <f t="shared" si="127"/>
        <v>#REF!</v>
      </c>
      <c r="L212" s="161" t="e">
        <f>L$44</f>
        <v>#REF!</v>
      </c>
      <c r="M212" s="291" t="e">
        <f>M$44</f>
        <v>#REF!</v>
      </c>
      <c r="N212" s="291" t="e">
        <f t="shared" ref="N212:AR212" si="128">N$44</f>
        <v>#REF!</v>
      </c>
      <c r="O212" s="291">
        <f>O$44</f>
        <v>0</v>
      </c>
      <c r="P212" s="291" t="e">
        <f t="shared" si="128"/>
        <v>#REF!</v>
      </c>
      <c r="Q212" s="291" t="e">
        <f t="shared" si="128"/>
        <v>#REF!</v>
      </c>
      <c r="R212" s="291">
        <f t="shared" si="128"/>
        <v>0</v>
      </c>
      <c r="S212" s="291" t="e">
        <f t="shared" si="128"/>
        <v>#REF!</v>
      </c>
      <c r="T212" s="291" t="e">
        <f t="shared" si="128"/>
        <v>#REF!</v>
      </c>
      <c r="U212" s="291" t="e">
        <f>U$44</f>
        <v>#REF!</v>
      </c>
      <c r="V212" s="291">
        <f t="shared" si="128"/>
        <v>0</v>
      </c>
      <c r="W212" s="291" t="e">
        <f t="shared" si="128"/>
        <v>#REF!</v>
      </c>
      <c r="X212" s="291" t="e">
        <f t="shared" si="128"/>
        <v>#REF!</v>
      </c>
      <c r="Y212" s="291" t="e">
        <f t="shared" si="128"/>
        <v>#REF!</v>
      </c>
      <c r="Z212" s="291" t="e">
        <f t="shared" si="128"/>
        <v>#REF!</v>
      </c>
      <c r="AA212" s="291" t="e">
        <f t="shared" si="128"/>
        <v>#REF!</v>
      </c>
      <c r="AB212" s="291" t="e">
        <f t="shared" si="128"/>
        <v>#REF!</v>
      </c>
      <c r="AC212" s="291" t="e">
        <f t="shared" si="128"/>
        <v>#REF!</v>
      </c>
      <c r="AD212" s="291" t="e">
        <f t="shared" si="128"/>
        <v>#REF!</v>
      </c>
      <c r="AE212" s="291" t="e">
        <f t="shared" si="128"/>
        <v>#REF!</v>
      </c>
      <c r="AF212" s="291" t="e">
        <f t="shared" si="128"/>
        <v>#REF!</v>
      </c>
      <c r="AG212" s="291" t="e">
        <f t="shared" si="128"/>
        <v>#REF!</v>
      </c>
      <c r="AH212" s="291" t="e">
        <f t="shared" si="128"/>
        <v>#REF!</v>
      </c>
      <c r="AI212" s="291" t="e">
        <f t="shared" si="128"/>
        <v>#REF!</v>
      </c>
      <c r="AJ212" s="291" t="e">
        <f t="shared" si="128"/>
        <v>#REF!</v>
      </c>
      <c r="AK212" s="291" t="e">
        <f t="shared" si="128"/>
        <v>#REF!</v>
      </c>
      <c r="AL212" s="291" t="e">
        <f t="shared" si="128"/>
        <v>#REF!</v>
      </c>
      <c r="AM212" s="291" t="e">
        <f t="shared" si="128"/>
        <v>#REF!</v>
      </c>
      <c r="AN212" s="291" t="e">
        <f t="shared" si="128"/>
        <v>#REF!</v>
      </c>
      <c r="AO212" s="291" t="e">
        <f t="shared" si="128"/>
        <v>#REF!</v>
      </c>
      <c r="AP212" s="291" t="e">
        <f t="shared" si="128"/>
        <v>#REF!</v>
      </c>
      <c r="AQ212" s="291" t="e">
        <f t="shared" si="128"/>
        <v>#REF!</v>
      </c>
      <c r="AR212" s="291" t="e">
        <f t="shared" si="128"/>
        <v>#REF!</v>
      </c>
      <c r="AS212" s="317" t="e">
        <f>SUM(L212:AR212)</f>
        <v>#REF!</v>
      </c>
      <c r="AT212" s="291"/>
      <c r="AU212" s="291"/>
      <c r="AV212" s="291"/>
      <c r="AW212" s="291"/>
      <c r="AX212" s="291"/>
      <c r="AY212" s="291"/>
      <c r="AZ212" s="291"/>
      <c r="BA212" s="291"/>
      <c r="BB212" s="291"/>
      <c r="BC212" s="291"/>
      <c r="BD212" s="291"/>
      <c r="BE212" s="291"/>
      <c r="BF212" s="291"/>
      <c r="BG212" s="291"/>
      <c r="BH212" s="291"/>
      <c r="BI212" s="291"/>
      <c r="BJ212" s="291"/>
      <c r="BK212" s="291"/>
      <c r="BL212" s="291"/>
      <c r="BM212" s="291"/>
      <c r="BN212" s="291"/>
      <c r="BO212" s="291"/>
      <c r="BP212" s="291"/>
      <c r="BQ212" s="291"/>
      <c r="BR212" s="291"/>
      <c r="BS212" s="291"/>
      <c r="BT212" s="291"/>
      <c r="BU212" s="291"/>
      <c r="BV212" s="291"/>
      <c r="BW212" s="291"/>
      <c r="BX212" s="291"/>
      <c r="BY212" s="291"/>
      <c r="BZ212" s="291"/>
      <c r="CA212" s="291"/>
      <c r="CB212" s="291"/>
      <c r="CC212" s="291"/>
      <c r="CD212" s="291"/>
      <c r="CE212" s="291"/>
      <c r="CF212" s="291"/>
      <c r="CG212" s="291"/>
      <c r="CH212" s="291"/>
      <c r="CI212" s="291"/>
      <c r="CJ212" s="291"/>
      <c r="CK212" s="291"/>
      <c r="CL212" s="291"/>
      <c r="CM212" s="291"/>
      <c r="CN212" s="291"/>
      <c r="CO212" s="291"/>
      <c r="CP212" s="291"/>
      <c r="CQ212" s="291"/>
      <c r="CR212" s="291"/>
      <c r="CS212" s="291"/>
      <c r="CT212" s="291"/>
      <c r="CU212" s="291"/>
      <c r="CV212" s="291"/>
      <c r="CW212" s="291"/>
      <c r="CX212" s="291"/>
      <c r="CY212" s="291"/>
      <c r="CZ212" s="292"/>
      <c r="DA212" s="285"/>
      <c r="DB212" s="285"/>
      <c r="DC212" s="1113" t="s">
        <v>239</v>
      </c>
      <c r="DD212" s="1113" t="s">
        <v>240</v>
      </c>
      <c r="DE212" s="144" t="s">
        <v>225</v>
      </c>
      <c r="DF212">
        <v>0.11519653333333335</v>
      </c>
      <c r="DG212" s="43"/>
      <c r="DH212" s="43"/>
      <c r="DI212" s="43"/>
      <c r="DJ212" s="43"/>
      <c r="DK212" s="43"/>
      <c r="DL212" s="43"/>
    </row>
    <row r="213" spans="1:116" customFormat="1" ht="15" customHeight="1" thickBot="1" x14ac:dyDescent="0.4">
      <c r="A213" s="284"/>
      <c r="B213" s="1130"/>
      <c r="C213" s="1133"/>
      <c r="D213" s="139" t="s">
        <v>344</v>
      </c>
      <c r="E213" s="294"/>
      <c r="F213" s="295"/>
      <c r="G213" s="295"/>
      <c r="H213" s="295"/>
      <c r="I213" s="295"/>
      <c r="J213" s="295"/>
      <c r="K213" s="295"/>
      <c r="L213" s="121" t="e">
        <f>IF(L216=($I$222),$H$225,"")</f>
        <v>#REF!</v>
      </c>
      <c r="M213" s="121" t="e">
        <f t="shared" ref="M213:AR213" si="129">IF(M216=($I$222),$H$225,"")</f>
        <v>#REF!</v>
      </c>
      <c r="N213" s="121" t="e">
        <f t="shared" si="129"/>
        <v>#REF!</v>
      </c>
      <c r="O213" s="121" t="e">
        <f t="shared" si="129"/>
        <v>#REF!</v>
      </c>
      <c r="P213" s="121" t="e">
        <f t="shared" si="129"/>
        <v>#REF!</v>
      </c>
      <c r="Q213" s="121" t="e">
        <f t="shared" si="129"/>
        <v>#REF!</v>
      </c>
      <c r="R213" s="121" t="e">
        <f t="shared" si="129"/>
        <v>#REF!</v>
      </c>
      <c r="S213" s="121" t="e">
        <f t="shared" si="129"/>
        <v>#REF!</v>
      </c>
      <c r="T213" s="121" t="e">
        <f t="shared" si="129"/>
        <v>#REF!</v>
      </c>
      <c r="U213" s="121" t="e">
        <f t="shared" si="129"/>
        <v>#REF!</v>
      </c>
      <c r="V213" s="121" t="e">
        <f t="shared" si="129"/>
        <v>#REF!</v>
      </c>
      <c r="W213" s="121" t="e">
        <f t="shared" si="129"/>
        <v>#REF!</v>
      </c>
      <c r="X213" s="121" t="e">
        <f t="shared" si="129"/>
        <v>#REF!</v>
      </c>
      <c r="Y213" s="121" t="e">
        <f t="shared" si="129"/>
        <v>#REF!</v>
      </c>
      <c r="Z213" s="121" t="e">
        <f t="shared" si="129"/>
        <v>#REF!</v>
      </c>
      <c r="AA213" s="121" t="e">
        <f t="shared" si="129"/>
        <v>#REF!</v>
      </c>
      <c r="AB213" s="121" t="e">
        <f t="shared" si="129"/>
        <v>#REF!</v>
      </c>
      <c r="AC213" s="121" t="e">
        <f t="shared" si="129"/>
        <v>#REF!</v>
      </c>
      <c r="AD213" s="121" t="e">
        <f t="shared" si="129"/>
        <v>#REF!</v>
      </c>
      <c r="AE213" s="121" t="e">
        <f t="shared" si="129"/>
        <v>#REF!</v>
      </c>
      <c r="AF213" s="121" t="e">
        <f t="shared" si="129"/>
        <v>#REF!</v>
      </c>
      <c r="AG213" s="121" t="e">
        <f t="shared" si="129"/>
        <v>#REF!</v>
      </c>
      <c r="AH213" s="121" t="e">
        <f t="shared" si="129"/>
        <v>#REF!</v>
      </c>
      <c r="AI213" s="121" t="e">
        <f t="shared" si="129"/>
        <v>#REF!</v>
      </c>
      <c r="AJ213" s="121" t="e">
        <f t="shared" si="129"/>
        <v>#REF!</v>
      </c>
      <c r="AK213" s="121" t="e">
        <f t="shared" si="129"/>
        <v>#REF!</v>
      </c>
      <c r="AL213" s="121" t="e">
        <f t="shared" si="129"/>
        <v>#REF!</v>
      </c>
      <c r="AM213" s="121" t="e">
        <f t="shared" si="129"/>
        <v>#REF!</v>
      </c>
      <c r="AN213" s="121" t="e">
        <f t="shared" si="129"/>
        <v>#REF!</v>
      </c>
      <c r="AO213" s="121" t="e">
        <f t="shared" si="129"/>
        <v>#REF!</v>
      </c>
      <c r="AP213" s="121" t="e">
        <f t="shared" si="129"/>
        <v>#REF!</v>
      </c>
      <c r="AQ213" s="121" t="e">
        <f t="shared" si="129"/>
        <v>#REF!</v>
      </c>
      <c r="AR213" s="121" t="e">
        <f t="shared" si="129"/>
        <v>#REF!</v>
      </c>
      <c r="AS213" s="317" t="e">
        <f>SUM(L213:AR213)</f>
        <v>#REF!</v>
      </c>
      <c r="AT213" s="295"/>
      <c r="AU213" s="295"/>
      <c r="AV213" s="295"/>
      <c r="AW213" s="295"/>
      <c r="AX213" s="295"/>
      <c r="AY213" s="295"/>
      <c r="AZ213" s="295"/>
      <c r="BA213" s="295"/>
      <c r="BB213" s="295"/>
      <c r="BC213" s="295"/>
      <c r="BD213" s="295"/>
      <c r="BE213" s="295"/>
      <c r="BF213" s="295"/>
      <c r="BG213" s="295"/>
      <c r="BH213" s="295"/>
      <c r="BI213" s="295"/>
      <c r="BJ213" s="295"/>
      <c r="BK213" s="295"/>
      <c r="BL213" s="295"/>
      <c r="BM213" s="295"/>
      <c r="BN213" s="295"/>
      <c r="BO213" s="295"/>
      <c r="BP213" s="295"/>
      <c r="BQ213" s="295"/>
      <c r="BR213" s="295"/>
      <c r="BS213" s="295"/>
      <c r="BT213" s="295"/>
      <c r="BU213" s="295"/>
      <c r="BV213" s="295"/>
      <c r="BW213" s="295"/>
      <c r="BX213" s="295"/>
      <c r="BY213" s="295"/>
      <c r="BZ213" s="295"/>
      <c r="CA213" s="295"/>
      <c r="CB213" s="295"/>
      <c r="CC213" s="295"/>
      <c r="CD213" s="295"/>
      <c r="CE213" s="295"/>
      <c r="CF213" s="295"/>
      <c r="CG213" s="295"/>
      <c r="CH213" s="295"/>
      <c r="CI213" s="295"/>
      <c r="CJ213" s="295"/>
      <c r="CK213" s="295"/>
      <c r="CL213" s="295"/>
      <c r="CM213" s="295"/>
      <c r="CN213" s="295"/>
      <c r="CO213" s="295"/>
      <c r="CP213" s="295"/>
      <c r="CQ213" s="295"/>
      <c r="CR213" s="295"/>
      <c r="CS213" s="295"/>
      <c r="CT213" s="295"/>
      <c r="CU213" s="295"/>
      <c r="CV213" s="295"/>
      <c r="CW213" s="295"/>
      <c r="CX213" s="295"/>
      <c r="CY213" s="295"/>
      <c r="CZ213" s="296"/>
      <c r="DA213" s="285"/>
      <c r="DB213" s="285"/>
      <c r="DC213" s="1114"/>
      <c r="DD213" s="1114"/>
      <c r="DE213" s="43"/>
      <c r="DG213" s="43"/>
      <c r="DH213" s="43"/>
      <c r="DI213" s="43"/>
      <c r="DJ213" s="43"/>
      <c r="DK213" s="43"/>
      <c r="DL213" s="43"/>
    </row>
    <row r="214" spans="1:116" customFormat="1" ht="15" customHeight="1" thickBot="1" x14ac:dyDescent="0.4">
      <c r="A214" s="284"/>
      <c r="B214" s="1130"/>
      <c r="C214" s="1133"/>
      <c r="D214" s="301"/>
      <c r="E214" s="294"/>
      <c r="F214" s="295"/>
      <c r="G214" s="295"/>
      <c r="H214" s="295"/>
      <c r="I214" s="295"/>
      <c r="J214" s="295"/>
      <c r="K214" s="295"/>
      <c r="L214" s="295"/>
      <c r="M214" s="295"/>
      <c r="N214" s="121" t="e">
        <f>C221+M216</f>
        <v>#REF!</v>
      </c>
      <c r="O214" s="295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  <c r="BD214" s="295"/>
      <c r="BE214" s="295"/>
      <c r="BF214" s="295"/>
      <c r="BG214" s="295"/>
      <c r="BH214" s="295"/>
      <c r="BI214" s="295"/>
      <c r="BJ214" s="295"/>
      <c r="BK214" s="295"/>
      <c r="BL214" s="295"/>
      <c r="BM214" s="295"/>
      <c r="BN214" s="295"/>
      <c r="BO214" s="295"/>
      <c r="BP214" s="295"/>
      <c r="BQ214" s="295"/>
      <c r="BR214" s="295"/>
      <c r="BS214" s="295"/>
      <c r="BT214" s="295"/>
      <c r="BU214" s="295"/>
      <c r="BV214" s="295"/>
      <c r="BW214" s="295"/>
      <c r="BX214" s="295"/>
      <c r="BY214" s="295"/>
      <c r="BZ214" s="295"/>
      <c r="CA214" s="295"/>
      <c r="CB214" s="295"/>
      <c r="CC214" s="295"/>
      <c r="CD214" s="295"/>
      <c r="CE214" s="295"/>
      <c r="CF214" s="295"/>
      <c r="CG214" s="295"/>
      <c r="CH214" s="295"/>
      <c r="CI214" s="295"/>
      <c r="CJ214" s="295"/>
      <c r="CK214" s="295"/>
      <c r="CL214" s="295"/>
      <c r="CM214" s="295"/>
      <c r="CN214" s="295"/>
      <c r="CO214" s="295"/>
      <c r="CP214" s="295"/>
      <c r="CQ214" s="295"/>
      <c r="CR214" s="295"/>
      <c r="CS214" s="295"/>
      <c r="CT214" s="295"/>
      <c r="CU214" s="295"/>
      <c r="CV214" s="295"/>
      <c r="CW214" s="295"/>
      <c r="CX214" s="295"/>
      <c r="CY214" s="295"/>
      <c r="CZ214" s="296"/>
      <c r="DA214" s="285"/>
      <c r="DB214" s="285"/>
      <c r="DC214" s="1114"/>
      <c r="DD214" s="1114"/>
      <c r="DE214" s="43"/>
      <c r="DG214" s="43"/>
      <c r="DH214" s="43"/>
      <c r="DI214" s="43"/>
      <c r="DJ214" s="43"/>
      <c r="DK214" s="43"/>
      <c r="DL214" s="43"/>
    </row>
    <row r="215" spans="1:116" customFormat="1" ht="15" customHeight="1" thickBot="1" x14ac:dyDescent="0.4">
      <c r="A215" s="284"/>
      <c r="B215" s="1130"/>
      <c r="C215" s="1133"/>
      <c r="D215" s="293" t="s">
        <v>258</v>
      </c>
      <c r="E215" s="294"/>
      <c r="F215" s="295"/>
      <c r="G215" s="295"/>
      <c r="H215" s="295"/>
      <c r="I215" s="295"/>
      <c r="J215" s="295"/>
      <c r="K215" s="295"/>
      <c r="L215" s="161" t="e">
        <f t="shared" ref="L215:AR215" si="130">L212*100/$C$5</f>
        <v>#REF!</v>
      </c>
      <c r="M215" s="295" t="e">
        <f t="shared" si="130"/>
        <v>#REF!</v>
      </c>
      <c r="N215" s="295" t="e">
        <f t="shared" si="130"/>
        <v>#REF!</v>
      </c>
      <c r="O215" s="295">
        <f t="shared" si="130"/>
        <v>0</v>
      </c>
      <c r="P215" s="295" t="e">
        <f t="shared" si="130"/>
        <v>#REF!</v>
      </c>
      <c r="Q215" s="295" t="e">
        <f t="shared" si="130"/>
        <v>#REF!</v>
      </c>
      <c r="R215" s="295">
        <f t="shared" si="130"/>
        <v>0</v>
      </c>
      <c r="S215" s="295" t="e">
        <f t="shared" si="130"/>
        <v>#REF!</v>
      </c>
      <c r="T215" s="295" t="e">
        <f t="shared" si="130"/>
        <v>#REF!</v>
      </c>
      <c r="U215" s="295" t="e">
        <f t="shared" si="130"/>
        <v>#REF!</v>
      </c>
      <c r="V215" s="295">
        <f t="shared" si="130"/>
        <v>0</v>
      </c>
      <c r="W215" s="295" t="e">
        <f t="shared" si="130"/>
        <v>#REF!</v>
      </c>
      <c r="X215" s="295" t="e">
        <f t="shared" si="130"/>
        <v>#REF!</v>
      </c>
      <c r="Y215" s="295" t="e">
        <f t="shared" si="130"/>
        <v>#REF!</v>
      </c>
      <c r="Z215" s="295" t="e">
        <f t="shared" si="130"/>
        <v>#REF!</v>
      </c>
      <c r="AA215" s="295" t="e">
        <f t="shared" si="130"/>
        <v>#REF!</v>
      </c>
      <c r="AB215" s="295" t="e">
        <f t="shared" si="130"/>
        <v>#REF!</v>
      </c>
      <c r="AC215" s="295" t="e">
        <f t="shared" si="130"/>
        <v>#REF!</v>
      </c>
      <c r="AD215" s="295" t="e">
        <f t="shared" si="130"/>
        <v>#REF!</v>
      </c>
      <c r="AE215" s="295" t="e">
        <f t="shared" si="130"/>
        <v>#REF!</v>
      </c>
      <c r="AF215" s="295" t="e">
        <f t="shared" si="130"/>
        <v>#REF!</v>
      </c>
      <c r="AG215" s="295" t="e">
        <f t="shared" si="130"/>
        <v>#REF!</v>
      </c>
      <c r="AH215" s="295" t="e">
        <f t="shared" si="130"/>
        <v>#REF!</v>
      </c>
      <c r="AI215" s="295" t="e">
        <f t="shared" si="130"/>
        <v>#REF!</v>
      </c>
      <c r="AJ215" s="295" t="e">
        <f t="shared" si="130"/>
        <v>#REF!</v>
      </c>
      <c r="AK215" s="295" t="e">
        <f t="shared" si="130"/>
        <v>#REF!</v>
      </c>
      <c r="AL215" s="295" t="e">
        <f t="shared" si="130"/>
        <v>#REF!</v>
      </c>
      <c r="AM215" s="295" t="e">
        <f t="shared" si="130"/>
        <v>#REF!</v>
      </c>
      <c r="AN215" s="295" t="e">
        <f t="shared" si="130"/>
        <v>#REF!</v>
      </c>
      <c r="AO215" s="295" t="e">
        <f t="shared" si="130"/>
        <v>#REF!</v>
      </c>
      <c r="AP215" s="295" t="e">
        <f t="shared" si="130"/>
        <v>#REF!</v>
      </c>
      <c r="AQ215" s="295" t="e">
        <f t="shared" si="130"/>
        <v>#REF!</v>
      </c>
      <c r="AR215" s="295" t="e">
        <f t="shared" si="130"/>
        <v>#REF!</v>
      </c>
      <c r="AS215" s="295"/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  <c r="BD215" s="295"/>
      <c r="BE215" s="295"/>
      <c r="BF215" s="295"/>
      <c r="BG215" s="295"/>
      <c r="BH215" s="295"/>
      <c r="BI215" s="295"/>
      <c r="BJ215" s="295"/>
      <c r="BK215" s="295"/>
      <c r="BL215" s="295"/>
      <c r="BM215" s="295"/>
      <c r="BN215" s="295"/>
      <c r="BO215" s="295"/>
      <c r="BP215" s="295"/>
      <c r="BQ215" s="295"/>
      <c r="BR215" s="295"/>
      <c r="BS215" s="295"/>
      <c r="BT215" s="295"/>
      <c r="BU215" s="295"/>
      <c r="BV215" s="295"/>
      <c r="BW215" s="295"/>
      <c r="BX215" s="295"/>
      <c r="BY215" s="295"/>
      <c r="BZ215" s="295"/>
      <c r="CA215" s="295"/>
      <c r="CB215" s="295"/>
      <c r="CC215" s="295"/>
      <c r="CD215" s="295"/>
      <c r="CE215" s="295"/>
      <c r="CF215" s="295"/>
      <c r="CG215" s="295"/>
      <c r="CH215" s="295"/>
      <c r="CI215" s="295"/>
      <c r="CJ215" s="295"/>
      <c r="CK215" s="295"/>
      <c r="CL215" s="295"/>
      <c r="CM215" s="295"/>
      <c r="CN215" s="295"/>
      <c r="CO215" s="295"/>
      <c r="CP215" s="295"/>
      <c r="CQ215" s="295"/>
      <c r="CR215" s="295"/>
      <c r="CS215" s="295"/>
      <c r="CT215" s="295"/>
      <c r="CU215" s="295"/>
      <c r="CV215" s="295"/>
      <c r="CW215" s="295"/>
      <c r="CX215" s="295"/>
      <c r="CY215" s="295"/>
      <c r="CZ215" s="296"/>
      <c r="DA215" s="285"/>
      <c r="DB215" s="285"/>
      <c r="DC215" s="1114"/>
      <c r="DD215" s="1114"/>
      <c r="DE215" s="43"/>
      <c r="DG215" s="43"/>
      <c r="DH215" s="43"/>
      <c r="DI215" s="43"/>
      <c r="DJ215" s="43"/>
      <c r="DK215" s="43"/>
      <c r="DL215" s="43"/>
    </row>
    <row r="216" spans="1:116" customFormat="1" ht="15" customHeight="1" thickBot="1" x14ac:dyDescent="0.4">
      <c r="A216" s="284"/>
      <c r="B216" s="1130"/>
      <c r="C216" s="1133"/>
      <c r="D216" s="293" t="s">
        <v>263</v>
      </c>
      <c r="E216" s="295"/>
      <c r="F216" s="295"/>
      <c r="G216" s="295"/>
      <c r="H216" s="295"/>
      <c r="I216" s="295"/>
      <c r="J216" s="295"/>
      <c r="K216" s="295">
        <f>I220</f>
        <v>23</v>
      </c>
      <c r="L216" s="295" t="e">
        <f>IF((K216-L215)&lt;$I$221,$I$222,(K216-L215))</f>
        <v>#REF!</v>
      </c>
      <c r="M216" s="295" t="e">
        <f t="shared" ref="M216:AS216" si="131">IF((L216-M215)&lt;$I$221,$I$222,(L216-M215))</f>
        <v>#REF!</v>
      </c>
      <c r="N216" s="295" t="e">
        <f t="shared" si="131"/>
        <v>#REF!</v>
      </c>
      <c r="O216" s="295" t="e">
        <f t="shared" si="131"/>
        <v>#REF!</v>
      </c>
      <c r="P216" s="295" t="e">
        <f t="shared" si="131"/>
        <v>#REF!</v>
      </c>
      <c r="Q216" s="295" t="e">
        <f t="shared" si="131"/>
        <v>#REF!</v>
      </c>
      <c r="R216" s="295" t="e">
        <f t="shared" si="131"/>
        <v>#REF!</v>
      </c>
      <c r="S216" s="295" t="e">
        <f t="shared" si="131"/>
        <v>#REF!</v>
      </c>
      <c r="T216" s="295" t="e">
        <f t="shared" si="131"/>
        <v>#REF!</v>
      </c>
      <c r="U216" s="295" t="e">
        <f t="shared" si="131"/>
        <v>#REF!</v>
      </c>
      <c r="V216" s="295" t="e">
        <f t="shared" si="131"/>
        <v>#REF!</v>
      </c>
      <c r="W216" s="295" t="e">
        <f t="shared" si="131"/>
        <v>#REF!</v>
      </c>
      <c r="X216" s="295" t="e">
        <f t="shared" si="131"/>
        <v>#REF!</v>
      </c>
      <c r="Y216" s="295" t="e">
        <f t="shared" si="131"/>
        <v>#REF!</v>
      </c>
      <c r="Z216" s="295" t="e">
        <f t="shared" si="131"/>
        <v>#REF!</v>
      </c>
      <c r="AA216" s="295" t="e">
        <f t="shared" si="131"/>
        <v>#REF!</v>
      </c>
      <c r="AB216" s="295" t="e">
        <f t="shared" si="131"/>
        <v>#REF!</v>
      </c>
      <c r="AC216" s="295" t="e">
        <f t="shared" si="131"/>
        <v>#REF!</v>
      </c>
      <c r="AD216" s="295" t="e">
        <f t="shared" si="131"/>
        <v>#REF!</v>
      </c>
      <c r="AE216" s="295" t="e">
        <f t="shared" si="131"/>
        <v>#REF!</v>
      </c>
      <c r="AF216" s="295" t="e">
        <f t="shared" si="131"/>
        <v>#REF!</v>
      </c>
      <c r="AG216" s="295" t="e">
        <f t="shared" si="131"/>
        <v>#REF!</v>
      </c>
      <c r="AH216" s="295" t="e">
        <f t="shared" si="131"/>
        <v>#REF!</v>
      </c>
      <c r="AI216" s="295" t="e">
        <f t="shared" si="131"/>
        <v>#REF!</v>
      </c>
      <c r="AJ216" s="295" t="e">
        <f t="shared" si="131"/>
        <v>#REF!</v>
      </c>
      <c r="AK216" s="295" t="e">
        <f t="shared" si="131"/>
        <v>#REF!</v>
      </c>
      <c r="AL216" s="295" t="e">
        <f t="shared" si="131"/>
        <v>#REF!</v>
      </c>
      <c r="AM216" s="295" t="e">
        <f t="shared" si="131"/>
        <v>#REF!</v>
      </c>
      <c r="AN216" s="295" t="e">
        <f t="shared" si="131"/>
        <v>#REF!</v>
      </c>
      <c r="AO216" s="295" t="e">
        <f t="shared" si="131"/>
        <v>#REF!</v>
      </c>
      <c r="AP216" s="295" t="e">
        <f t="shared" si="131"/>
        <v>#REF!</v>
      </c>
      <c r="AQ216" s="295" t="e">
        <f t="shared" si="131"/>
        <v>#REF!</v>
      </c>
      <c r="AR216" s="295" t="e">
        <f t="shared" si="131"/>
        <v>#REF!</v>
      </c>
      <c r="AS216" s="295" t="e">
        <f t="shared" si="131"/>
        <v>#REF!</v>
      </c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  <c r="BD216" s="295"/>
      <c r="BE216" s="295"/>
      <c r="BF216" s="295"/>
      <c r="BG216" s="295"/>
      <c r="BH216" s="295"/>
      <c r="BI216" s="295"/>
      <c r="BJ216" s="295"/>
      <c r="BK216" s="295"/>
      <c r="BL216" s="295"/>
      <c r="BM216" s="295"/>
      <c r="BN216" s="295"/>
      <c r="BO216" s="295"/>
      <c r="BP216" s="295"/>
      <c r="BQ216" s="295"/>
      <c r="BR216" s="295"/>
      <c r="BS216" s="295"/>
      <c r="BT216" s="295"/>
      <c r="BU216" s="295"/>
      <c r="BV216" s="295"/>
      <c r="BW216" s="295"/>
      <c r="BX216" s="295"/>
      <c r="BY216" s="295"/>
      <c r="BZ216" s="295"/>
      <c r="CA216" s="295"/>
      <c r="CB216" s="295"/>
      <c r="CC216" s="295"/>
      <c r="CD216" s="295"/>
      <c r="CE216" s="295"/>
      <c r="CF216" s="295"/>
      <c r="CG216" s="295"/>
      <c r="CH216" s="295"/>
      <c r="CI216" s="295"/>
      <c r="CJ216" s="295"/>
      <c r="CK216" s="295"/>
      <c r="CL216" s="295"/>
      <c r="CM216" s="295"/>
      <c r="CN216" s="295"/>
      <c r="CO216" s="295"/>
      <c r="CP216" s="295"/>
      <c r="CQ216" s="295"/>
      <c r="CR216" s="295"/>
      <c r="CS216" s="295"/>
      <c r="CT216" s="295"/>
      <c r="CU216" s="295"/>
      <c r="CV216" s="295"/>
      <c r="CW216" s="295"/>
      <c r="CX216" s="295"/>
      <c r="CY216" s="295"/>
      <c r="CZ216" s="296"/>
      <c r="DA216" s="285"/>
      <c r="DB216" s="299" t="s">
        <v>243</v>
      </c>
      <c r="DC216" s="300" t="e">
        <f>AS212</f>
        <v>#REF!</v>
      </c>
      <c r="DD216" s="300" t="e">
        <f>DC216*14/0.9</f>
        <v>#REF!</v>
      </c>
      <c r="DE216" s="1104" t="e">
        <f>(DD216+DD217)</f>
        <v>#REF!</v>
      </c>
      <c r="DG216" s="43"/>
      <c r="DH216" s="43"/>
      <c r="DI216" s="43"/>
      <c r="DJ216" s="43"/>
      <c r="DK216" s="43"/>
      <c r="DL216" s="43"/>
    </row>
    <row r="217" spans="1:116" customFormat="1" ht="15" customHeight="1" thickBot="1" x14ac:dyDescent="0.4">
      <c r="A217" s="284"/>
      <c r="B217" s="1131"/>
      <c r="C217" s="1134"/>
      <c r="D217" s="301"/>
      <c r="E217" s="302"/>
      <c r="F217" s="303"/>
      <c r="G217" s="303"/>
      <c r="H217" s="303"/>
      <c r="I217" s="303"/>
      <c r="J217" s="303"/>
      <c r="K217" s="303"/>
      <c r="L217" s="303" t="e">
        <f>IF((L216=100),(L216-F216)/100*$C$3+$E$91,0)</f>
        <v>#REF!</v>
      </c>
      <c r="M217" s="303" t="e">
        <f>IF((M216=100),(M216-L216)/100*$C$3+$E$91,0)</f>
        <v>#REF!</v>
      </c>
      <c r="N217" s="303" t="e">
        <f>IF((N216=100),(N216-M216)/100*$C$3+$E$91,0)</f>
        <v>#REF!</v>
      </c>
      <c r="O217" s="303">
        <v>0</v>
      </c>
      <c r="P217" s="303" t="e">
        <f t="shared" ref="P217:AR217" si="132">IF((P216=100),(P216-O216)/100*$C$3+$E$91,0)</f>
        <v>#REF!</v>
      </c>
      <c r="Q217" s="303" t="e">
        <f t="shared" si="132"/>
        <v>#REF!</v>
      </c>
      <c r="R217" s="303" t="e">
        <f t="shared" si="132"/>
        <v>#REF!</v>
      </c>
      <c r="S217" s="303" t="e">
        <f t="shared" si="132"/>
        <v>#REF!</v>
      </c>
      <c r="T217" s="303" t="e">
        <f t="shared" si="132"/>
        <v>#REF!</v>
      </c>
      <c r="U217" s="303" t="e">
        <f t="shared" si="132"/>
        <v>#REF!</v>
      </c>
      <c r="V217" s="303" t="e">
        <f t="shared" si="132"/>
        <v>#REF!</v>
      </c>
      <c r="W217" s="303" t="e">
        <f t="shared" si="132"/>
        <v>#REF!</v>
      </c>
      <c r="X217" s="303" t="e">
        <f t="shared" si="132"/>
        <v>#REF!</v>
      </c>
      <c r="Y217" s="303" t="e">
        <f t="shared" si="132"/>
        <v>#REF!</v>
      </c>
      <c r="Z217" s="303" t="e">
        <f t="shared" si="132"/>
        <v>#REF!</v>
      </c>
      <c r="AA217" s="303" t="e">
        <f>IF((AB216=100),(AB216-Z216)/100*$C$3+$E$91,0)</f>
        <v>#REF!</v>
      </c>
      <c r="AB217" s="303" t="e">
        <f t="shared" ref="AB217:AC217" si="133">IF((AC216=100),(AC216-AA216)/100*$C$3+$E$91,0)</f>
        <v>#REF!</v>
      </c>
      <c r="AC217" s="303" t="e">
        <f t="shared" si="133"/>
        <v>#REF!</v>
      </c>
      <c r="AD217" s="303" t="e">
        <f t="shared" si="132"/>
        <v>#REF!</v>
      </c>
      <c r="AE217" s="303" t="e">
        <f t="shared" si="132"/>
        <v>#REF!</v>
      </c>
      <c r="AF217" s="303" t="e">
        <f t="shared" si="132"/>
        <v>#REF!</v>
      </c>
      <c r="AG217" s="303" t="e">
        <f t="shared" si="132"/>
        <v>#REF!</v>
      </c>
      <c r="AH217" s="303" t="e">
        <f t="shared" si="132"/>
        <v>#REF!</v>
      </c>
      <c r="AI217" s="303" t="e">
        <f t="shared" si="132"/>
        <v>#REF!</v>
      </c>
      <c r="AJ217" s="303" t="e">
        <f t="shared" si="132"/>
        <v>#REF!</v>
      </c>
      <c r="AK217" s="303" t="e">
        <f t="shared" si="132"/>
        <v>#REF!</v>
      </c>
      <c r="AL217" s="303" t="e">
        <f t="shared" si="132"/>
        <v>#REF!</v>
      </c>
      <c r="AM217" s="303" t="e">
        <f t="shared" si="132"/>
        <v>#REF!</v>
      </c>
      <c r="AN217" s="303" t="e">
        <f t="shared" si="132"/>
        <v>#REF!</v>
      </c>
      <c r="AO217" s="303" t="e">
        <f t="shared" si="132"/>
        <v>#REF!</v>
      </c>
      <c r="AP217" s="303" t="e">
        <f t="shared" si="132"/>
        <v>#REF!</v>
      </c>
      <c r="AQ217" s="303" t="e">
        <f t="shared" si="132"/>
        <v>#REF!</v>
      </c>
      <c r="AR217" s="303" t="e">
        <f t="shared" si="132"/>
        <v>#REF!</v>
      </c>
      <c r="AS217" s="303"/>
      <c r="AT217" s="303"/>
      <c r="AU217" s="303"/>
      <c r="AV217" s="303"/>
      <c r="AW217" s="303"/>
      <c r="AX217" s="303"/>
      <c r="AY217" s="303"/>
      <c r="AZ217" s="303"/>
      <c r="BA217" s="303"/>
      <c r="BB217" s="303"/>
      <c r="BC217" s="303"/>
      <c r="BD217" s="303"/>
      <c r="BE217" s="303"/>
      <c r="BF217" s="303"/>
      <c r="BG217" s="303"/>
      <c r="BH217" s="303"/>
      <c r="BI217" s="303"/>
      <c r="BJ217" s="303"/>
      <c r="BK217" s="303"/>
      <c r="BL217" s="303"/>
      <c r="BM217" s="303"/>
      <c r="BN217" s="303"/>
      <c r="BO217" s="303"/>
      <c r="BP217" s="303"/>
      <c r="BQ217" s="303"/>
      <c r="BR217" s="303"/>
      <c r="BS217" s="303"/>
      <c r="BT217" s="303"/>
      <c r="BU217" s="303"/>
      <c r="BV217" s="303"/>
      <c r="BW217" s="303"/>
      <c r="BX217" s="303"/>
      <c r="BY217" s="303"/>
      <c r="BZ217" s="303"/>
      <c r="CA217" s="303"/>
      <c r="CB217" s="303"/>
      <c r="CC217" s="303"/>
      <c r="CD217" s="303"/>
      <c r="CE217" s="303"/>
      <c r="CF217" s="303"/>
      <c r="CG217" s="303"/>
      <c r="CH217" s="303"/>
      <c r="CI217" s="303"/>
      <c r="CJ217" s="303"/>
      <c r="CK217" s="303"/>
      <c r="CL217" s="303"/>
      <c r="CM217" s="303"/>
      <c r="CN217" s="303"/>
      <c r="CO217" s="303"/>
      <c r="CP217" s="303"/>
      <c r="CQ217" s="303"/>
      <c r="CR217" s="303"/>
      <c r="CS217" s="303"/>
      <c r="CT217" s="303"/>
      <c r="CU217" s="303"/>
      <c r="CV217" s="303"/>
      <c r="CW217" s="303"/>
      <c r="CX217" s="303"/>
      <c r="CY217" s="303"/>
      <c r="CZ217" s="304"/>
      <c r="DA217" s="285"/>
      <c r="DB217" s="299" t="s">
        <v>244</v>
      </c>
      <c r="DC217" s="300" t="e">
        <f>AS213</f>
        <v>#REF!</v>
      </c>
      <c r="DD217" s="300" t="e">
        <f>DC217*14/0.9</f>
        <v>#REF!</v>
      </c>
      <c r="DE217" s="1105"/>
      <c r="DG217" s="43"/>
      <c r="DH217" s="43"/>
      <c r="DI217" s="43"/>
      <c r="DJ217" s="43"/>
      <c r="DK217" s="43"/>
      <c r="DL217" s="43"/>
    </row>
    <row r="218" spans="1:116" ht="13" thickBot="1" x14ac:dyDescent="0.3"/>
    <row r="219" spans="1:116" ht="15" customHeight="1" thickBot="1" x14ac:dyDescent="0.35">
      <c r="E219" s="1075" t="s">
        <v>587</v>
      </c>
      <c r="F219" s="1076"/>
      <c r="G219" s="1076"/>
      <c r="H219" s="1076"/>
      <c r="I219" s="1076"/>
      <c r="J219" s="1076"/>
      <c r="K219" s="1077"/>
    </row>
    <row r="220" spans="1:116" ht="15" customHeight="1" thickBot="1" x14ac:dyDescent="0.35">
      <c r="B220" s="276" t="s">
        <v>199</v>
      </c>
      <c r="C220" s="260">
        <v>30</v>
      </c>
      <c r="E220" s="1078" t="s">
        <v>250</v>
      </c>
      <c r="F220" s="1079"/>
      <c r="G220" s="1079"/>
      <c r="H220" s="1080"/>
      <c r="I220" s="1106">
        <v>23</v>
      </c>
      <c r="J220" s="1107"/>
      <c r="K220" s="1108"/>
    </row>
    <row r="221" spans="1:116" ht="15" customHeight="1" thickBot="1" x14ac:dyDescent="0.35">
      <c r="B221" s="143" t="s">
        <v>203</v>
      </c>
      <c r="C221" s="283">
        <f>C222/60*C220</f>
        <v>20</v>
      </c>
      <c r="E221" s="1078" t="s">
        <v>248</v>
      </c>
      <c r="F221" s="1079"/>
      <c r="G221" s="1079"/>
      <c r="H221" s="1080"/>
      <c r="I221" s="1106">
        <v>20</v>
      </c>
      <c r="J221" s="1107"/>
      <c r="K221" s="1108"/>
    </row>
    <row r="222" spans="1:116" ht="15" customHeight="1" thickBot="1" x14ac:dyDescent="0.35">
      <c r="B222" s="143" t="s">
        <v>298</v>
      </c>
      <c r="C222" s="262">
        <v>40</v>
      </c>
      <c r="E222" s="1078" t="s">
        <v>586</v>
      </c>
      <c r="F222" s="1079"/>
      <c r="G222" s="1079"/>
      <c r="H222" s="1080"/>
      <c r="I222" s="536">
        <f>C221+I221</f>
        <v>40</v>
      </c>
    </row>
    <row r="223" spans="1:116" ht="15" customHeight="1" thickBot="1" x14ac:dyDescent="0.3"/>
    <row r="224" spans="1:116" ht="14.4" customHeight="1" x14ac:dyDescent="0.3">
      <c r="E224" s="420" t="s">
        <v>339</v>
      </c>
      <c r="F224" s="265" t="s">
        <v>340</v>
      </c>
      <c r="G224" s="265"/>
      <c r="H224" s="184" t="s">
        <v>182</v>
      </c>
    </row>
    <row r="225" spans="1:116" ht="14.4" customHeight="1" thickBot="1" x14ac:dyDescent="0.35">
      <c r="D225" s="535" t="s">
        <v>338</v>
      </c>
      <c r="E225" s="537">
        <v>11</v>
      </c>
      <c r="F225" s="269">
        <f>C220</f>
        <v>30</v>
      </c>
      <c r="G225" s="538">
        <f>E225*F225/60</f>
        <v>5.5</v>
      </c>
      <c r="H225" s="539">
        <f>G225+C221</f>
        <v>25.5</v>
      </c>
    </row>
    <row r="226" spans="1:116" ht="15" customHeight="1" x14ac:dyDescent="0.25">
      <c r="E226" s="43"/>
    </row>
    <row r="227" spans="1:116" ht="14.4" customHeight="1" x14ac:dyDescent="0.25"/>
    <row r="228" spans="1:116" x14ac:dyDescent="0.25">
      <c r="E228" s="424"/>
      <c r="F228" s="43" t="s">
        <v>585</v>
      </c>
    </row>
    <row r="229" spans="1:116" ht="14.4" customHeight="1" x14ac:dyDescent="0.25">
      <c r="E229" s="43"/>
    </row>
    <row r="230" spans="1:116" ht="14.4" customHeight="1" x14ac:dyDescent="0.25"/>
    <row r="235" spans="1:116" ht="14.5" thickBot="1" x14ac:dyDescent="0.35">
      <c r="B235" s="436" t="s">
        <v>588</v>
      </c>
    </row>
    <row r="236" spans="1:116" customFormat="1" ht="15" thickBot="1" x14ac:dyDescent="0.4">
      <c r="A236" s="284"/>
      <c r="B236" s="285"/>
      <c r="C236" s="285"/>
      <c r="D236" s="286" t="s">
        <v>237</v>
      </c>
      <c r="E236" s="423">
        <v>0</v>
      </c>
      <c r="F236" s="287">
        <v>3.472222222222222E-3</v>
      </c>
      <c r="G236" s="287">
        <v>3.4723222222222219E-3</v>
      </c>
      <c r="H236" s="287">
        <v>4.8611111111111103E-3</v>
      </c>
      <c r="I236" s="287">
        <v>4.8612111111111115E-3</v>
      </c>
      <c r="J236" s="287">
        <v>8.3333333333333329E-2</v>
      </c>
      <c r="K236" s="287">
        <v>8.3333433333333332E-2</v>
      </c>
      <c r="L236" s="287">
        <v>1</v>
      </c>
      <c r="M236" s="287">
        <v>2</v>
      </c>
      <c r="N236" s="287">
        <v>3</v>
      </c>
      <c r="O236" s="287">
        <v>3</v>
      </c>
      <c r="P236" s="287">
        <v>4</v>
      </c>
      <c r="Q236" s="287">
        <v>5</v>
      </c>
      <c r="R236" s="287">
        <v>5</v>
      </c>
      <c r="S236" s="287">
        <v>6</v>
      </c>
      <c r="T236" s="287">
        <v>7</v>
      </c>
      <c r="U236" s="287">
        <v>8</v>
      </c>
      <c r="V236" s="287">
        <v>8</v>
      </c>
      <c r="W236" s="287">
        <v>9</v>
      </c>
      <c r="X236" s="287">
        <v>10</v>
      </c>
      <c r="Y236" s="287">
        <v>11</v>
      </c>
      <c r="Z236" s="287">
        <v>12</v>
      </c>
      <c r="AA236" s="287">
        <v>13</v>
      </c>
      <c r="AB236" s="287">
        <v>14</v>
      </c>
      <c r="AC236" s="287">
        <v>15</v>
      </c>
      <c r="AD236" s="287">
        <v>16</v>
      </c>
      <c r="AE236" s="287">
        <v>17</v>
      </c>
      <c r="AF236" s="287">
        <v>18</v>
      </c>
      <c r="AG236" s="287">
        <v>19</v>
      </c>
      <c r="AH236" s="287">
        <v>20</v>
      </c>
      <c r="AI236" s="287">
        <v>21</v>
      </c>
      <c r="AJ236" s="287">
        <v>22</v>
      </c>
      <c r="AK236" s="287">
        <v>23</v>
      </c>
      <c r="AL236" s="287">
        <v>24</v>
      </c>
      <c r="AM236" s="287">
        <v>25</v>
      </c>
      <c r="AN236" s="287">
        <v>26</v>
      </c>
      <c r="AO236" s="287">
        <v>27</v>
      </c>
      <c r="AP236" s="287">
        <v>28</v>
      </c>
      <c r="AQ236" s="287">
        <v>29</v>
      </c>
      <c r="AR236" s="287">
        <v>30</v>
      </c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  <c r="BD236" s="287"/>
      <c r="BE236" s="287"/>
      <c r="BF236" s="287"/>
      <c r="BG236" s="287"/>
      <c r="BH236" s="287"/>
      <c r="BI236" s="287"/>
      <c r="BJ236" s="287"/>
      <c r="BK236" s="287"/>
      <c r="BL236" s="287"/>
      <c r="BM236" s="287"/>
      <c r="BN236" s="287"/>
      <c r="BO236" s="287"/>
      <c r="BP236" s="287"/>
      <c r="BQ236" s="287"/>
      <c r="BR236" s="287"/>
      <c r="BS236" s="287"/>
      <c r="BT236" s="287"/>
      <c r="BU236" s="287"/>
      <c r="BV236" s="287"/>
      <c r="BW236" s="287"/>
      <c r="BX236" s="287"/>
      <c r="BY236" s="287"/>
      <c r="BZ236" s="287"/>
      <c r="CA236" s="287"/>
      <c r="CB236" s="287"/>
      <c r="CC236" s="287"/>
      <c r="CD236" s="287"/>
      <c r="CE236" s="287"/>
      <c r="CF236" s="287"/>
      <c r="CG236" s="287"/>
      <c r="CH236" s="287"/>
      <c r="CI236" s="287"/>
      <c r="CJ236" s="287"/>
      <c r="CK236" s="287"/>
      <c r="CL236" s="287"/>
      <c r="CM236" s="287"/>
      <c r="CN236" s="287"/>
      <c r="CO236" s="287"/>
      <c r="CP236" s="287"/>
      <c r="CQ236" s="287"/>
      <c r="CR236" s="287"/>
      <c r="CS236" s="287"/>
      <c r="CT236" s="287"/>
      <c r="CU236" s="287"/>
      <c r="CV236" s="287"/>
      <c r="CW236" s="287"/>
      <c r="CX236" s="287"/>
      <c r="CY236" s="287"/>
      <c r="CZ236" s="288"/>
      <c r="DA236" s="285"/>
      <c r="DB236" s="285"/>
      <c r="DC236" s="285"/>
      <c r="DD236" s="285"/>
      <c r="DE236" s="43"/>
      <c r="DG236" s="43"/>
      <c r="DH236" s="43"/>
      <c r="DI236" s="43"/>
      <c r="DJ236" s="43"/>
      <c r="DK236" s="43"/>
      <c r="DL236" s="43"/>
    </row>
    <row r="237" spans="1:116" customFormat="1" ht="15" customHeight="1" thickBot="1" x14ac:dyDescent="0.4">
      <c r="A237" s="284"/>
      <c r="B237" s="1129" t="s">
        <v>228</v>
      </c>
      <c r="C237" s="1132" t="s">
        <v>251</v>
      </c>
      <c r="D237" s="289" t="s">
        <v>225</v>
      </c>
      <c r="E237" s="290"/>
      <c r="F237" s="291"/>
      <c r="G237" s="291"/>
      <c r="H237" s="291"/>
      <c r="I237" s="291"/>
      <c r="J237" s="291"/>
      <c r="K237" s="291"/>
      <c r="L237" s="161" t="e">
        <f>L$47</f>
        <v>#REF!</v>
      </c>
      <c r="M237" s="291" t="e">
        <f t="shared" ref="M237:AQ237" si="134">M$47</f>
        <v>#REF!</v>
      </c>
      <c r="N237" s="291" t="e">
        <f t="shared" si="134"/>
        <v>#REF!</v>
      </c>
      <c r="O237" s="291">
        <f t="shared" si="134"/>
        <v>0</v>
      </c>
      <c r="P237" s="291" t="e">
        <f t="shared" si="134"/>
        <v>#REF!</v>
      </c>
      <c r="Q237" s="291" t="e">
        <f t="shared" si="134"/>
        <v>#REF!</v>
      </c>
      <c r="R237" s="291">
        <f t="shared" si="134"/>
        <v>0</v>
      </c>
      <c r="S237" s="291" t="e">
        <f t="shared" si="134"/>
        <v>#REF!</v>
      </c>
      <c r="T237" s="291" t="e">
        <f t="shared" si="134"/>
        <v>#REF!</v>
      </c>
      <c r="U237" s="291" t="e">
        <f t="shared" si="134"/>
        <v>#REF!</v>
      </c>
      <c r="V237" s="291">
        <f t="shared" si="134"/>
        <v>0</v>
      </c>
      <c r="W237" s="291" t="e">
        <f t="shared" si="134"/>
        <v>#REF!</v>
      </c>
      <c r="X237" s="291" t="e">
        <f t="shared" si="134"/>
        <v>#REF!</v>
      </c>
      <c r="Y237" s="291" t="e">
        <f t="shared" si="134"/>
        <v>#REF!</v>
      </c>
      <c r="Z237" s="291" t="e">
        <f t="shared" si="134"/>
        <v>#REF!</v>
      </c>
      <c r="AA237" s="291" t="e">
        <f t="shared" si="134"/>
        <v>#REF!</v>
      </c>
      <c r="AB237" s="291" t="e">
        <f t="shared" si="134"/>
        <v>#REF!</v>
      </c>
      <c r="AC237" s="291" t="e">
        <f t="shared" si="134"/>
        <v>#REF!</v>
      </c>
      <c r="AD237" s="291" t="e">
        <f t="shared" si="134"/>
        <v>#REF!</v>
      </c>
      <c r="AE237" s="291" t="e">
        <f t="shared" si="134"/>
        <v>#REF!</v>
      </c>
      <c r="AF237" s="291" t="e">
        <f t="shared" si="134"/>
        <v>#REF!</v>
      </c>
      <c r="AG237" s="291" t="e">
        <f t="shared" si="134"/>
        <v>#REF!</v>
      </c>
      <c r="AH237" s="291" t="e">
        <f>AH$47</f>
        <v>#REF!</v>
      </c>
      <c r="AI237" s="291" t="e">
        <f t="shared" si="134"/>
        <v>#REF!</v>
      </c>
      <c r="AJ237" s="291" t="e">
        <f t="shared" si="134"/>
        <v>#REF!</v>
      </c>
      <c r="AK237" s="291" t="e">
        <f t="shared" si="134"/>
        <v>#REF!</v>
      </c>
      <c r="AL237" s="291" t="e">
        <f t="shared" si="134"/>
        <v>#REF!</v>
      </c>
      <c r="AM237" s="291" t="e">
        <f t="shared" si="134"/>
        <v>#REF!</v>
      </c>
      <c r="AN237" s="291" t="e">
        <f t="shared" si="134"/>
        <v>#REF!</v>
      </c>
      <c r="AO237" s="291" t="e">
        <f t="shared" si="134"/>
        <v>#REF!</v>
      </c>
      <c r="AP237" s="291" t="e">
        <f t="shared" si="134"/>
        <v>#REF!</v>
      </c>
      <c r="AQ237" s="291" t="e">
        <f t="shared" si="134"/>
        <v>#REF!</v>
      </c>
      <c r="AR237" s="291" t="e">
        <f>AR$47</f>
        <v>#REF!</v>
      </c>
      <c r="AS237" s="317" t="e">
        <f>SUM(L237:AR237)</f>
        <v>#REF!</v>
      </c>
      <c r="AT237" s="291"/>
      <c r="AU237" s="291"/>
      <c r="AV237" s="291"/>
      <c r="AW237" s="291"/>
      <c r="AX237" s="291"/>
      <c r="AY237" s="291"/>
      <c r="AZ237" s="291"/>
      <c r="BA237" s="291"/>
      <c r="BB237" s="291"/>
      <c r="BC237" s="291"/>
      <c r="BD237" s="291"/>
      <c r="BE237" s="291"/>
      <c r="BF237" s="291"/>
      <c r="BG237" s="291"/>
      <c r="BH237" s="291"/>
      <c r="BI237" s="291"/>
      <c r="BJ237" s="291"/>
      <c r="BK237" s="291"/>
      <c r="BL237" s="291"/>
      <c r="BM237" s="291"/>
      <c r="BN237" s="291"/>
      <c r="BO237" s="291"/>
      <c r="BP237" s="291"/>
      <c r="BQ237" s="291"/>
      <c r="BR237" s="291"/>
      <c r="BS237" s="291"/>
      <c r="BT237" s="291"/>
      <c r="BU237" s="291"/>
      <c r="BV237" s="291"/>
      <c r="BW237" s="291"/>
      <c r="BX237" s="291"/>
      <c r="BY237" s="291"/>
      <c r="BZ237" s="291"/>
      <c r="CA237" s="291"/>
      <c r="CB237" s="291"/>
      <c r="CC237" s="291"/>
      <c r="CD237" s="291"/>
      <c r="CE237" s="291"/>
      <c r="CF237" s="291"/>
      <c r="CG237" s="291"/>
      <c r="CH237" s="291"/>
      <c r="CI237" s="291"/>
      <c r="CJ237" s="291"/>
      <c r="CK237" s="291"/>
      <c r="CL237" s="291"/>
      <c r="CM237" s="291"/>
      <c r="CN237" s="291"/>
      <c r="CO237" s="291"/>
      <c r="CP237" s="291"/>
      <c r="CQ237" s="291"/>
      <c r="CR237" s="291"/>
      <c r="CS237" s="291"/>
      <c r="CT237" s="291"/>
      <c r="CU237" s="291"/>
      <c r="CV237" s="291"/>
      <c r="CW237" s="291"/>
      <c r="CX237" s="291"/>
      <c r="CY237" s="291"/>
      <c r="CZ237" s="292"/>
      <c r="DA237" s="285"/>
      <c r="DB237" s="285"/>
      <c r="DC237" s="1113" t="s">
        <v>239</v>
      </c>
      <c r="DD237" s="1113" t="s">
        <v>240</v>
      </c>
      <c r="DE237" s="43"/>
      <c r="DG237" s="43"/>
      <c r="DH237" s="43"/>
      <c r="DI237" s="43"/>
      <c r="DJ237" s="43"/>
      <c r="DK237" s="43"/>
      <c r="DL237" s="43"/>
    </row>
    <row r="238" spans="1:116" customFormat="1" ht="15" customHeight="1" thickBot="1" x14ac:dyDescent="0.4">
      <c r="A238" s="284"/>
      <c r="B238" s="1130"/>
      <c r="C238" s="1133"/>
      <c r="D238" s="139" t="s">
        <v>344</v>
      </c>
      <c r="E238" s="294"/>
      <c r="F238" s="295"/>
      <c r="G238" s="295"/>
      <c r="H238" s="295"/>
      <c r="I238" s="295"/>
      <c r="J238" s="295"/>
      <c r="K238" s="295"/>
      <c r="L238" s="121" t="e">
        <f>IF(L241=($I$247),$H$250,"")</f>
        <v>#REF!</v>
      </c>
      <c r="M238" s="121" t="e">
        <f t="shared" ref="M238:AR238" si="135">IF(M241=($I$247),$H$250,"")</f>
        <v>#REF!</v>
      </c>
      <c r="N238" s="121" t="e">
        <f t="shared" si="135"/>
        <v>#REF!</v>
      </c>
      <c r="O238" s="121" t="e">
        <f t="shared" si="135"/>
        <v>#REF!</v>
      </c>
      <c r="P238" s="121" t="e">
        <f t="shared" si="135"/>
        <v>#REF!</v>
      </c>
      <c r="Q238" s="121" t="e">
        <f t="shared" si="135"/>
        <v>#REF!</v>
      </c>
      <c r="R238" s="121" t="e">
        <f t="shared" si="135"/>
        <v>#REF!</v>
      </c>
      <c r="S238" s="121" t="e">
        <f t="shared" si="135"/>
        <v>#REF!</v>
      </c>
      <c r="T238" s="121" t="e">
        <f t="shared" si="135"/>
        <v>#REF!</v>
      </c>
      <c r="U238" s="121" t="e">
        <f t="shared" si="135"/>
        <v>#REF!</v>
      </c>
      <c r="V238" s="121" t="e">
        <f t="shared" si="135"/>
        <v>#REF!</v>
      </c>
      <c r="W238" s="121" t="e">
        <f t="shared" si="135"/>
        <v>#REF!</v>
      </c>
      <c r="X238" s="121" t="e">
        <f t="shared" si="135"/>
        <v>#REF!</v>
      </c>
      <c r="Y238" s="121" t="e">
        <f t="shared" si="135"/>
        <v>#REF!</v>
      </c>
      <c r="Z238" s="121" t="e">
        <f t="shared" si="135"/>
        <v>#REF!</v>
      </c>
      <c r="AA238" s="121" t="e">
        <f t="shared" si="135"/>
        <v>#REF!</v>
      </c>
      <c r="AB238" s="121" t="e">
        <f t="shared" si="135"/>
        <v>#REF!</v>
      </c>
      <c r="AC238" s="121" t="e">
        <f t="shared" si="135"/>
        <v>#REF!</v>
      </c>
      <c r="AD238" s="121" t="e">
        <f t="shared" si="135"/>
        <v>#REF!</v>
      </c>
      <c r="AE238" s="121" t="e">
        <f t="shared" si="135"/>
        <v>#REF!</v>
      </c>
      <c r="AF238" s="121" t="e">
        <f t="shared" si="135"/>
        <v>#REF!</v>
      </c>
      <c r="AG238" s="121" t="e">
        <f t="shared" si="135"/>
        <v>#REF!</v>
      </c>
      <c r="AH238" s="121" t="e">
        <f t="shared" si="135"/>
        <v>#REF!</v>
      </c>
      <c r="AI238" s="121" t="e">
        <f t="shared" si="135"/>
        <v>#REF!</v>
      </c>
      <c r="AJ238" s="121" t="e">
        <f t="shared" si="135"/>
        <v>#REF!</v>
      </c>
      <c r="AK238" s="121" t="e">
        <f t="shared" si="135"/>
        <v>#REF!</v>
      </c>
      <c r="AL238" s="121" t="e">
        <f t="shared" si="135"/>
        <v>#REF!</v>
      </c>
      <c r="AM238" s="121" t="e">
        <f t="shared" si="135"/>
        <v>#REF!</v>
      </c>
      <c r="AN238" s="121" t="e">
        <f t="shared" si="135"/>
        <v>#REF!</v>
      </c>
      <c r="AO238" s="121" t="e">
        <f t="shared" si="135"/>
        <v>#REF!</v>
      </c>
      <c r="AP238" s="121" t="e">
        <f t="shared" si="135"/>
        <v>#REF!</v>
      </c>
      <c r="AQ238" s="121" t="e">
        <f t="shared" si="135"/>
        <v>#REF!</v>
      </c>
      <c r="AR238" s="121" t="e">
        <f t="shared" si="135"/>
        <v>#REF!</v>
      </c>
      <c r="AS238" s="317" t="e">
        <f>SUM(L238:AR238)</f>
        <v>#REF!</v>
      </c>
      <c r="AT238" s="295"/>
      <c r="AU238" s="295"/>
      <c r="AV238" s="295"/>
      <c r="AW238" s="295"/>
      <c r="AX238" s="295"/>
      <c r="AY238" s="295"/>
      <c r="AZ238" s="295"/>
      <c r="BA238" s="295"/>
      <c r="BB238" s="295"/>
      <c r="BC238" s="295"/>
      <c r="BD238" s="295"/>
      <c r="BE238" s="295"/>
      <c r="BF238" s="295"/>
      <c r="BG238" s="295"/>
      <c r="BH238" s="295"/>
      <c r="BI238" s="295"/>
      <c r="BJ238" s="295"/>
      <c r="BK238" s="295"/>
      <c r="BL238" s="295"/>
      <c r="BM238" s="295"/>
      <c r="BN238" s="295"/>
      <c r="BO238" s="295"/>
      <c r="BP238" s="295"/>
      <c r="BQ238" s="295"/>
      <c r="BR238" s="295"/>
      <c r="BS238" s="295"/>
      <c r="BT238" s="295"/>
      <c r="BU238" s="295"/>
      <c r="BV238" s="295"/>
      <c r="BW238" s="295"/>
      <c r="BX238" s="295"/>
      <c r="BY238" s="295"/>
      <c r="BZ238" s="295"/>
      <c r="CA238" s="295"/>
      <c r="CB238" s="295"/>
      <c r="CC238" s="295"/>
      <c r="CD238" s="295"/>
      <c r="CE238" s="295"/>
      <c r="CF238" s="295"/>
      <c r="CG238" s="295"/>
      <c r="CH238" s="295"/>
      <c r="CI238" s="295"/>
      <c r="CJ238" s="295"/>
      <c r="CK238" s="295"/>
      <c r="CL238" s="295"/>
      <c r="CM238" s="295"/>
      <c r="CN238" s="295"/>
      <c r="CO238" s="295"/>
      <c r="CP238" s="295"/>
      <c r="CQ238" s="295"/>
      <c r="CR238" s="295"/>
      <c r="CS238" s="295"/>
      <c r="CT238" s="295"/>
      <c r="CU238" s="295"/>
      <c r="CV238" s="295"/>
      <c r="CW238" s="295"/>
      <c r="CX238" s="295"/>
      <c r="CY238" s="295"/>
      <c r="CZ238" s="296"/>
      <c r="DA238" s="285"/>
      <c r="DB238" s="285"/>
      <c r="DC238" s="1114"/>
      <c r="DD238" s="1114"/>
      <c r="DE238" s="43"/>
      <c r="DG238" s="43"/>
      <c r="DH238" s="43"/>
      <c r="DI238" s="43"/>
      <c r="DJ238" s="43"/>
      <c r="DK238" s="43"/>
      <c r="DL238" s="43"/>
    </row>
    <row r="239" spans="1:116" customFormat="1" ht="15" customHeight="1" thickBot="1" x14ac:dyDescent="0.4">
      <c r="A239" s="284"/>
      <c r="B239" s="1130"/>
      <c r="C239" s="1133"/>
      <c r="D239" s="301"/>
      <c r="E239" s="294"/>
      <c r="F239" s="295"/>
      <c r="G239" s="295"/>
      <c r="H239" s="295"/>
      <c r="I239" s="295"/>
      <c r="J239" s="295"/>
      <c r="K239" s="295"/>
      <c r="L239" s="295"/>
      <c r="M239" s="295"/>
      <c r="N239" s="43"/>
      <c r="O239" s="295"/>
      <c r="P239" s="121" t="e">
        <f>C246+O241</f>
        <v>#REF!</v>
      </c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43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295"/>
      <c r="AM239" s="295"/>
      <c r="AN239" s="295"/>
      <c r="AO239" s="295"/>
      <c r="AP239" s="295"/>
      <c r="AQ239" s="295"/>
      <c r="AR239" s="43"/>
      <c r="AS239" s="295"/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  <c r="BD239" s="295"/>
      <c r="BE239" s="295"/>
      <c r="BF239" s="295"/>
      <c r="BG239" s="295"/>
      <c r="BH239" s="295"/>
      <c r="BI239" s="295"/>
      <c r="BJ239" s="295"/>
      <c r="BK239" s="295"/>
      <c r="BL239" s="295"/>
      <c r="BM239" s="295"/>
      <c r="BN239" s="295"/>
      <c r="BO239" s="295"/>
      <c r="BP239" s="295"/>
      <c r="BQ239" s="295"/>
      <c r="BR239" s="295"/>
      <c r="BS239" s="295"/>
      <c r="BT239" s="295"/>
      <c r="BU239" s="295"/>
      <c r="BV239" s="295"/>
      <c r="BW239" s="295"/>
      <c r="BX239" s="295"/>
      <c r="BY239" s="295"/>
      <c r="BZ239" s="295"/>
      <c r="CA239" s="295"/>
      <c r="CB239" s="295"/>
      <c r="CC239" s="295"/>
      <c r="CD239" s="295"/>
      <c r="CE239" s="295"/>
      <c r="CF239" s="295"/>
      <c r="CG239" s="295"/>
      <c r="CH239" s="295"/>
      <c r="CI239" s="295"/>
      <c r="CJ239" s="295"/>
      <c r="CK239" s="295"/>
      <c r="CL239" s="295"/>
      <c r="CM239" s="295"/>
      <c r="CN239" s="295"/>
      <c r="CO239" s="295"/>
      <c r="CP239" s="295"/>
      <c r="CQ239" s="295"/>
      <c r="CR239" s="295"/>
      <c r="CS239" s="295"/>
      <c r="CT239" s="295"/>
      <c r="CU239" s="295"/>
      <c r="CV239" s="295"/>
      <c r="CW239" s="295"/>
      <c r="CX239" s="295"/>
      <c r="CY239" s="295"/>
      <c r="CZ239" s="296"/>
      <c r="DA239" s="285"/>
      <c r="DB239" s="285"/>
      <c r="DC239" s="1114"/>
      <c r="DD239" s="1114"/>
      <c r="DE239" s="43"/>
      <c r="DG239" s="43"/>
      <c r="DH239" s="43"/>
      <c r="DI239" s="43"/>
      <c r="DJ239" s="43"/>
      <c r="DK239" s="43"/>
      <c r="DL239" s="43"/>
    </row>
    <row r="240" spans="1:116" customFormat="1" ht="15" customHeight="1" thickBot="1" x14ac:dyDescent="0.4">
      <c r="A240" s="284"/>
      <c r="B240" s="1130"/>
      <c r="C240" s="1133"/>
      <c r="D240" s="293" t="s">
        <v>258</v>
      </c>
      <c r="E240" s="294"/>
      <c r="F240" s="295"/>
      <c r="G240" s="295"/>
      <c r="H240" s="295"/>
      <c r="I240" s="295"/>
      <c r="J240" s="295"/>
      <c r="K240" s="295"/>
      <c r="L240" s="161" t="e">
        <f>L237*100/$C$5</f>
        <v>#REF!</v>
      </c>
      <c r="M240" s="295" t="e">
        <f t="shared" ref="M240:AR240" si="136">M237*100/$C$5</f>
        <v>#REF!</v>
      </c>
      <c r="N240" s="295" t="e">
        <f t="shared" si="136"/>
        <v>#REF!</v>
      </c>
      <c r="O240" s="295">
        <f>O237*100/$C$5</f>
        <v>0</v>
      </c>
      <c r="P240" s="295" t="e">
        <f t="shared" si="136"/>
        <v>#REF!</v>
      </c>
      <c r="Q240" s="295" t="e">
        <f t="shared" si="136"/>
        <v>#REF!</v>
      </c>
      <c r="R240" s="295">
        <f t="shared" si="136"/>
        <v>0</v>
      </c>
      <c r="S240" s="295" t="e">
        <f t="shared" si="136"/>
        <v>#REF!</v>
      </c>
      <c r="T240" s="295" t="e">
        <f t="shared" si="136"/>
        <v>#REF!</v>
      </c>
      <c r="U240" s="295" t="e">
        <f t="shared" si="136"/>
        <v>#REF!</v>
      </c>
      <c r="V240" s="295">
        <f t="shared" si="136"/>
        <v>0</v>
      </c>
      <c r="W240" s="295" t="e">
        <f t="shared" si="136"/>
        <v>#REF!</v>
      </c>
      <c r="X240" s="295" t="e">
        <f t="shared" si="136"/>
        <v>#REF!</v>
      </c>
      <c r="Y240" s="295" t="e">
        <f t="shared" si="136"/>
        <v>#REF!</v>
      </c>
      <c r="Z240" s="295" t="e">
        <f t="shared" si="136"/>
        <v>#REF!</v>
      </c>
      <c r="AA240" s="295" t="e">
        <f t="shared" si="136"/>
        <v>#REF!</v>
      </c>
      <c r="AB240" s="295" t="e">
        <f t="shared" si="136"/>
        <v>#REF!</v>
      </c>
      <c r="AC240" s="295" t="e">
        <f t="shared" si="136"/>
        <v>#REF!</v>
      </c>
      <c r="AD240" s="295" t="e">
        <f t="shared" si="136"/>
        <v>#REF!</v>
      </c>
      <c r="AE240" s="295" t="e">
        <f t="shared" si="136"/>
        <v>#REF!</v>
      </c>
      <c r="AF240" s="295" t="e">
        <f t="shared" si="136"/>
        <v>#REF!</v>
      </c>
      <c r="AG240" s="295" t="e">
        <f t="shared" si="136"/>
        <v>#REF!</v>
      </c>
      <c r="AH240" s="295" t="e">
        <f t="shared" si="136"/>
        <v>#REF!</v>
      </c>
      <c r="AI240" s="295" t="e">
        <f t="shared" si="136"/>
        <v>#REF!</v>
      </c>
      <c r="AJ240" s="295" t="e">
        <f t="shared" si="136"/>
        <v>#REF!</v>
      </c>
      <c r="AK240" s="295" t="e">
        <f t="shared" si="136"/>
        <v>#REF!</v>
      </c>
      <c r="AL240" s="295" t="e">
        <f t="shared" si="136"/>
        <v>#REF!</v>
      </c>
      <c r="AM240" s="295" t="e">
        <f t="shared" si="136"/>
        <v>#REF!</v>
      </c>
      <c r="AN240" s="295" t="e">
        <f t="shared" si="136"/>
        <v>#REF!</v>
      </c>
      <c r="AO240" s="295" t="e">
        <f t="shared" si="136"/>
        <v>#REF!</v>
      </c>
      <c r="AP240" s="295" t="e">
        <f t="shared" si="136"/>
        <v>#REF!</v>
      </c>
      <c r="AQ240" s="295" t="e">
        <f t="shared" si="136"/>
        <v>#REF!</v>
      </c>
      <c r="AR240" s="295" t="e">
        <f t="shared" si="136"/>
        <v>#REF!</v>
      </c>
      <c r="AS240" s="295"/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  <c r="BD240" s="295"/>
      <c r="BE240" s="295"/>
      <c r="BF240" s="295"/>
      <c r="BG240" s="295"/>
      <c r="BH240" s="295"/>
      <c r="BI240" s="295"/>
      <c r="BJ240" s="295"/>
      <c r="BK240" s="295"/>
      <c r="BL240" s="295"/>
      <c r="BM240" s="295"/>
      <c r="BN240" s="295"/>
      <c r="BO240" s="295"/>
      <c r="BP240" s="295"/>
      <c r="BQ240" s="295"/>
      <c r="BR240" s="295"/>
      <c r="BS240" s="295"/>
      <c r="BT240" s="295"/>
      <c r="BU240" s="295"/>
      <c r="BV240" s="295"/>
      <c r="BW240" s="295"/>
      <c r="BX240" s="295"/>
      <c r="BY240" s="295"/>
      <c r="BZ240" s="295"/>
      <c r="CA240" s="295"/>
      <c r="CB240" s="295"/>
      <c r="CC240" s="295"/>
      <c r="CD240" s="295"/>
      <c r="CE240" s="295"/>
      <c r="CF240" s="295"/>
      <c r="CG240" s="295"/>
      <c r="CH240" s="295"/>
      <c r="CI240" s="295"/>
      <c r="CJ240" s="295"/>
      <c r="CK240" s="295"/>
      <c r="CL240" s="295"/>
      <c r="CM240" s="295"/>
      <c r="CN240" s="295"/>
      <c r="CO240" s="295"/>
      <c r="CP240" s="295"/>
      <c r="CQ240" s="295"/>
      <c r="CR240" s="295"/>
      <c r="CS240" s="295"/>
      <c r="CT240" s="295"/>
      <c r="CU240" s="295"/>
      <c r="CV240" s="295"/>
      <c r="CW240" s="295"/>
      <c r="CX240" s="295"/>
      <c r="CY240" s="295"/>
      <c r="CZ240" s="296"/>
      <c r="DA240" s="285"/>
      <c r="DB240" s="285"/>
      <c r="DC240" s="1114"/>
      <c r="DD240" s="1114"/>
      <c r="DE240" s="43"/>
      <c r="DG240" s="43"/>
      <c r="DH240" s="43"/>
      <c r="DI240" s="43"/>
      <c r="DJ240" s="43"/>
      <c r="DK240" s="43"/>
      <c r="DL240" s="43"/>
    </row>
    <row r="241" spans="1:116" customFormat="1" ht="15" customHeight="1" thickBot="1" x14ac:dyDescent="0.4">
      <c r="A241" s="284"/>
      <c r="B241" s="1130"/>
      <c r="C241" s="1133"/>
      <c r="D241" s="293" t="s">
        <v>263</v>
      </c>
      <c r="E241" s="294"/>
      <c r="F241" s="295"/>
      <c r="G241" s="295"/>
      <c r="H241" s="295"/>
      <c r="I241" s="295"/>
      <c r="J241" s="295"/>
      <c r="K241" s="295">
        <f>I245</f>
        <v>23</v>
      </c>
      <c r="L241" s="295" t="e">
        <f>IF((K241-L240)&lt;$I$246,$I$247,(K241-L240))</f>
        <v>#REF!</v>
      </c>
      <c r="M241" s="295" t="e">
        <f t="shared" ref="M241:AR241" si="137">IF((L241-M240)&lt;$I$221,$I$247,(L241-M240))</f>
        <v>#REF!</v>
      </c>
      <c r="N241" s="295" t="e">
        <f t="shared" si="137"/>
        <v>#REF!</v>
      </c>
      <c r="O241" s="295" t="e">
        <f t="shared" si="137"/>
        <v>#REF!</v>
      </c>
      <c r="P241" s="295" t="e">
        <f t="shared" si="137"/>
        <v>#REF!</v>
      </c>
      <c r="Q241" s="295" t="e">
        <f t="shared" si="137"/>
        <v>#REF!</v>
      </c>
      <c r="R241" s="295" t="e">
        <f t="shared" si="137"/>
        <v>#REF!</v>
      </c>
      <c r="S241" s="295" t="e">
        <f t="shared" si="137"/>
        <v>#REF!</v>
      </c>
      <c r="T241" s="295" t="e">
        <f t="shared" si="137"/>
        <v>#REF!</v>
      </c>
      <c r="U241" s="295" t="e">
        <f t="shared" si="137"/>
        <v>#REF!</v>
      </c>
      <c r="V241" s="295" t="e">
        <f t="shared" si="137"/>
        <v>#REF!</v>
      </c>
      <c r="W241" s="295" t="e">
        <f t="shared" si="137"/>
        <v>#REF!</v>
      </c>
      <c r="X241" s="295" t="e">
        <f t="shared" si="137"/>
        <v>#REF!</v>
      </c>
      <c r="Y241" s="295" t="e">
        <f t="shared" si="137"/>
        <v>#REF!</v>
      </c>
      <c r="Z241" s="295" t="e">
        <f t="shared" si="137"/>
        <v>#REF!</v>
      </c>
      <c r="AA241" s="295" t="e">
        <f t="shared" si="137"/>
        <v>#REF!</v>
      </c>
      <c r="AB241" s="295" t="e">
        <f t="shared" si="137"/>
        <v>#REF!</v>
      </c>
      <c r="AC241" s="295" t="e">
        <f t="shared" si="137"/>
        <v>#REF!</v>
      </c>
      <c r="AD241" s="295" t="e">
        <f t="shared" si="137"/>
        <v>#REF!</v>
      </c>
      <c r="AE241" s="295" t="e">
        <f t="shared" si="137"/>
        <v>#REF!</v>
      </c>
      <c r="AF241" s="295" t="e">
        <f t="shared" si="137"/>
        <v>#REF!</v>
      </c>
      <c r="AG241" s="295" t="e">
        <f t="shared" si="137"/>
        <v>#REF!</v>
      </c>
      <c r="AH241" s="295" t="e">
        <f t="shared" si="137"/>
        <v>#REF!</v>
      </c>
      <c r="AI241" s="295" t="e">
        <f t="shared" si="137"/>
        <v>#REF!</v>
      </c>
      <c r="AJ241" s="295" t="e">
        <f t="shared" si="137"/>
        <v>#REF!</v>
      </c>
      <c r="AK241" s="295" t="e">
        <f t="shared" si="137"/>
        <v>#REF!</v>
      </c>
      <c r="AL241" s="295" t="e">
        <f t="shared" si="137"/>
        <v>#REF!</v>
      </c>
      <c r="AM241" s="295" t="e">
        <f t="shared" si="137"/>
        <v>#REF!</v>
      </c>
      <c r="AN241" s="295" t="e">
        <f t="shared" si="137"/>
        <v>#REF!</v>
      </c>
      <c r="AO241" s="295" t="e">
        <f t="shared" si="137"/>
        <v>#REF!</v>
      </c>
      <c r="AP241" s="295" t="e">
        <f t="shared" si="137"/>
        <v>#REF!</v>
      </c>
      <c r="AQ241" s="295" t="e">
        <f t="shared" si="137"/>
        <v>#REF!</v>
      </c>
      <c r="AR241" s="295" t="e">
        <f t="shared" si="137"/>
        <v>#REF!</v>
      </c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  <c r="BD241" s="295"/>
      <c r="BE241" s="295"/>
      <c r="BF241" s="295"/>
      <c r="BG241" s="295"/>
      <c r="BH241" s="295"/>
      <c r="BI241" s="295"/>
      <c r="BJ241" s="295"/>
      <c r="BK241" s="295"/>
      <c r="BL241" s="295"/>
      <c r="BM241" s="295"/>
      <c r="BN241" s="295"/>
      <c r="BO241" s="295"/>
      <c r="BP241" s="295"/>
      <c r="BQ241" s="295"/>
      <c r="BR241" s="295"/>
      <c r="BS241" s="295"/>
      <c r="BT241" s="295"/>
      <c r="BU241" s="295"/>
      <c r="BV241" s="295"/>
      <c r="BW241" s="295"/>
      <c r="BX241" s="295"/>
      <c r="BY241" s="295"/>
      <c r="BZ241" s="295"/>
      <c r="CA241" s="295"/>
      <c r="CB241" s="295"/>
      <c r="CC241" s="295"/>
      <c r="CD241" s="295"/>
      <c r="CE241" s="295"/>
      <c r="CF241" s="295"/>
      <c r="CG241" s="295"/>
      <c r="CH241" s="295"/>
      <c r="CI241" s="295"/>
      <c r="CJ241" s="295"/>
      <c r="CK241" s="295"/>
      <c r="CL241" s="295"/>
      <c r="CM241" s="295"/>
      <c r="CN241" s="295"/>
      <c r="CO241" s="295"/>
      <c r="CP241" s="295"/>
      <c r="CQ241" s="295"/>
      <c r="CR241" s="295"/>
      <c r="CS241" s="295"/>
      <c r="CT241" s="295"/>
      <c r="CU241" s="295"/>
      <c r="CV241" s="295"/>
      <c r="CW241" s="295"/>
      <c r="CX241" s="295"/>
      <c r="CY241" s="295"/>
      <c r="CZ241" s="296"/>
      <c r="DA241" s="285"/>
      <c r="DB241" s="299" t="s">
        <v>243</v>
      </c>
      <c r="DC241" s="300" t="e">
        <f>AS237</f>
        <v>#REF!</v>
      </c>
      <c r="DD241" s="300" t="e">
        <f>DC241*14/0.9</f>
        <v>#REF!</v>
      </c>
      <c r="DE241" s="1104" t="e">
        <f>(DD241+DD242)</f>
        <v>#REF!</v>
      </c>
      <c r="DG241" s="43"/>
      <c r="DH241" s="43"/>
      <c r="DI241" s="43"/>
      <c r="DJ241" s="43"/>
      <c r="DK241" s="43"/>
      <c r="DL241" s="43"/>
    </row>
    <row r="242" spans="1:116" customFormat="1" ht="15" customHeight="1" thickBot="1" x14ac:dyDescent="0.4">
      <c r="A242" s="284"/>
      <c r="B242" s="1131"/>
      <c r="C242" s="1134"/>
      <c r="D242" s="301"/>
      <c r="E242" s="302"/>
      <c r="F242" s="303"/>
      <c r="G242" s="303"/>
      <c r="H242" s="303"/>
      <c r="I242" s="303"/>
      <c r="J242" s="303"/>
      <c r="K242" s="303"/>
      <c r="L242" s="303" t="e">
        <f>IF((L241=100),(L241-K241)/100*$C$3+$E$91,0)</f>
        <v>#REF!</v>
      </c>
      <c r="M242" s="303" t="e">
        <f>IF((M241=100),(M241-L241)/100*$C$3+$E$91,0)</f>
        <v>#REF!</v>
      </c>
      <c r="N242" s="303" t="e">
        <f>IF((N241=100),(N241-M241)/100*$C$3+$E$91,0)</f>
        <v>#REF!</v>
      </c>
      <c r="O242" s="303">
        <v>0</v>
      </c>
      <c r="P242" s="303" t="e">
        <f t="shared" ref="P242:AF242" si="138">IF((P241=100),(P241-O241)/100*$C$3+$E$91,0)</f>
        <v>#REF!</v>
      </c>
      <c r="Q242" s="303" t="e">
        <f t="shared" si="138"/>
        <v>#REF!</v>
      </c>
      <c r="R242" s="303" t="e">
        <f t="shared" si="138"/>
        <v>#REF!</v>
      </c>
      <c r="S242" s="303" t="e">
        <f t="shared" si="138"/>
        <v>#REF!</v>
      </c>
      <c r="T242" s="303" t="e">
        <f t="shared" si="138"/>
        <v>#REF!</v>
      </c>
      <c r="U242" s="303" t="e">
        <f t="shared" si="138"/>
        <v>#REF!</v>
      </c>
      <c r="V242" s="303" t="e">
        <f t="shared" si="138"/>
        <v>#REF!</v>
      </c>
      <c r="W242" s="303" t="e">
        <f t="shared" si="138"/>
        <v>#REF!</v>
      </c>
      <c r="X242" s="303" t="e">
        <f t="shared" si="138"/>
        <v>#REF!</v>
      </c>
      <c r="Y242" s="303" t="e">
        <f t="shared" si="138"/>
        <v>#REF!</v>
      </c>
      <c r="Z242" s="303" t="e">
        <f>IF((Z241=100),(Z241-#REF!)/100*$C$3+$E$91,0)</f>
        <v>#REF!</v>
      </c>
      <c r="AA242" s="303" t="e">
        <f t="shared" si="138"/>
        <v>#REF!</v>
      </c>
      <c r="AB242" s="303" t="e">
        <f t="shared" si="138"/>
        <v>#REF!</v>
      </c>
      <c r="AC242" s="303" t="e">
        <f>IF((Y241=100),(Y241-AB241)/100*$C$3+$E$91,0)</f>
        <v>#REF!</v>
      </c>
      <c r="AD242" s="303" t="e">
        <f>IF((AD241=100),(AD241-Y241)/100*$C$3+$E$91,0)</f>
        <v>#REF!</v>
      </c>
      <c r="AE242" s="303" t="e">
        <f t="shared" si="138"/>
        <v>#REF!</v>
      </c>
      <c r="AF242" s="303" t="e">
        <f t="shared" si="138"/>
        <v>#REF!</v>
      </c>
      <c r="AG242" s="303" t="e">
        <f>IF((AD241=100),(AD241-AF241)/100*$C$3+$E$91,0)</f>
        <v>#REF!</v>
      </c>
      <c r="AH242" s="303" t="e">
        <f>IF((AH241=100),(AH241-AD241)/100*$C$3+$E$91,0)</f>
        <v>#REF!</v>
      </c>
      <c r="AI242" s="303" t="e">
        <f t="shared" ref="AI242:AR242" si="139">IF((AI241=100),(AI241-AH241)/100*$C$3+$E$91,0)</f>
        <v>#REF!</v>
      </c>
      <c r="AJ242" s="303" t="e">
        <f t="shared" si="139"/>
        <v>#REF!</v>
      </c>
      <c r="AK242" s="303" t="e">
        <f t="shared" si="139"/>
        <v>#REF!</v>
      </c>
      <c r="AL242" s="303" t="e">
        <f>IF((AL241=100),(AL241-AK241)/100*$C$3+$E$91,0)</f>
        <v>#REF!</v>
      </c>
      <c r="AM242" s="303" t="e">
        <f>IF((AM241=100),(AM241-AL241)/100*$C$3+$E$91,0)</f>
        <v>#REF!</v>
      </c>
      <c r="AN242" s="303" t="e">
        <f>IF((AN241=100),(AN241-AM241)/100*$C$3+$E$91,0)</f>
        <v>#REF!</v>
      </c>
      <c r="AO242" s="303" t="e">
        <f>IF((AO241=100),(AO241-AN241)/100*$C$3+$E$91,0)</f>
        <v>#REF!</v>
      </c>
      <c r="AP242" s="303" t="e">
        <f t="shared" si="139"/>
        <v>#REF!</v>
      </c>
      <c r="AQ242" s="303" t="e">
        <f t="shared" si="139"/>
        <v>#REF!</v>
      </c>
      <c r="AR242" s="303" t="e">
        <f t="shared" si="139"/>
        <v>#REF!</v>
      </c>
      <c r="AS242" s="303"/>
      <c r="AT242" s="303"/>
      <c r="AU242" s="303"/>
      <c r="AV242" s="303"/>
      <c r="AW242" s="303"/>
      <c r="AX242" s="303"/>
      <c r="AY242" s="303"/>
      <c r="AZ242" s="303"/>
      <c r="BA242" s="303"/>
      <c r="BB242" s="303"/>
      <c r="BC242" s="303"/>
      <c r="BD242" s="303"/>
      <c r="BE242" s="303"/>
      <c r="BF242" s="303"/>
      <c r="BG242" s="303"/>
      <c r="BH242" s="303"/>
      <c r="BI242" s="303"/>
      <c r="BJ242" s="303"/>
      <c r="BK242" s="303"/>
      <c r="BL242" s="303"/>
      <c r="BM242" s="303"/>
      <c r="BN242" s="303"/>
      <c r="BO242" s="303"/>
      <c r="BP242" s="303"/>
      <c r="BQ242" s="303"/>
      <c r="BR242" s="303"/>
      <c r="BS242" s="303"/>
      <c r="BT242" s="303"/>
      <c r="BU242" s="303"/>
      <c r="BV242" s="303"/>
      <c r="BW242" s="303"/>
      <c r="BX242" s="303"/>
      <c r="BY242" s="303"/>
      <c r="BZ242" s="303"/>
      <c r="CA242" s="303"/>
      <c r="CB242" s="303"/>
      <c r="CC242" s="303"/>
      <c r="CD242" s="303"/>
      <c r="CE242" s="303"/>
      <c r="CF242" s="303"/>
      <c r="CG242" s="303"/>
      <c r="CH242" s="303"/>
      <c r="CI242" s="303"/>
      <c r="CJ242" s="303"/>
      <c r="CK242" s="303"/>
      <c r="CL242" s="303"/>
      <c r="CM242" s="303"/>
      <c r="CN242" s="303"/>
      <c r="CO242" s="303"/>
      <c r="CP242" s="303"/>
      <c r="CQ242" s="303"/>
      <c r="CR242" s="303"/>
      <c r="CS242" s="303"/>
      <c r="CT242" s="303"/>
      <c r="CU242" s="303"/>
      <c r="CV242" s="303"/>
      <c r="CW242" s="303"/>
      <c r="CX242" s="303"/>
      <c r="CY242" s="303"/>
      <c r="CZ242" s="304"/>
      <c r="DA242" s="285"/>
      <c r="DB242" s="299" t="s">
        <v>244</v>
      </c>
      <c r="DC242" s="300" t="e">
        <f>AS238</f>
        <v>#REF!</v>
      </c>
      <c r="DD242" s="300" t="e">
        <f>DC242*14/0.9</f>
        <v>#REF!</v>
      </c>
      <c r="DE242" s="1105"/>
      <c r="DG242" s="43"/>
      <c r="DH242" s="43"/>
      <c r="DI242" s="43"/>
      <c r="DJ242" s="43"/>
      <c r="DK242" s="43"/>
      <c r="DL242" s="43"/>
    </row>
    <row r="243" spans="1:116" ht="13" thickBot="1" x14ac:dyDescent="0.3"/>
    <row r="244" spans="1:116" ht="13.5" thickBot="1" x14ac:dyDescent="0.35">
      <c r="E244" s="1075" t="s">
        <v>587</v>
      </c>
      <c r="F244" s="1076"/>
      <c r="G244" s="1076"/>
      <c r="H244" s="1076"/>
      <c r="I244" s="1076"/>
      <c r="J244" s="1076"/>
      <c r="K244" s="1077"/>
    </row>
    <row r="245" spans="1:116" ht="13.5" thickBot="1" x14ac:dyDescent="0.35">
      <c r="B245" s="276" t="s">
        <v>199</v>
      </c>
      <c r="C245" s="260">
        <v>30</v>
      </c>
      <c r="E245" s="1078" t="s">
        <v>250</v>
      </c>
      <c r="F245" s="1079"/>
      <c r="G245" s="1079"/>
      <c r="H245" s="1080"/>
      <c r="I245" s="1106">
        <v>23</v>
      </c>
      <c r="J245" s="1107"/>
      <c r="K245" s="1108"/>
    </row>
    <row r="246" spans="1:116" ht="13.5" thickBot="1" x14ac:dyDescent="0.35">
      <c r="B246" s="143" t="s">
        <v>203</v>
      </c>
      <c r="C246" s="283">
        <f>C247/60*C245</f>
        <v>20</v>
      </c>
      <c r="E246" s="1078" t="s">
        <v>248</v>
      </c>
      <c r="F246" s="1079"/>
      <c r="G246" s="1079"/>
      <c r="H246" s="1080"/>
      <c r="I246" s="1106">
        <v>20</v>
      </c>
      <c r="J246" s="1107"/>
      <c r="K246" s="1108"/>
    </row>
    <row r="247" spans="1:116" ht="13.5" thickBot="1" x14ac:dyDescent="0.35">
      <c r="B247" s="143" t="s">
        <v>298</v>
      </c>
      <c r="C247" s="262">
        <v>40</v>
      </c>
      <c r="E247" s="1078" t="s">
        <v>586</v>
      </c>
      <c r="F247" s="1079"/>
      <c r="G247" s="1079"/>
      <c r="H247" s="1080"/>
      <c r="I247" s="536">
        <f>C246+I246</f>
        <v>40</v>
      </c>
    </row>
    <row r="248" spans="1:116" ht="13" thickBot="1" x14ac:dyDescent="0.3"/>
    <row r="249" spans="1:116" ht="13" x14ac:dyDescent="0.3">
      <c r="E249" s="420" t="s">
        <v>339</v>
      </c>
      <c r="F249" s="265" t="s">
        <v>340</v>
      </c>
      <c r="G249" s="265"/>
      <c r="H249" s="184" t="s">
        <v>182</v>
      </c>
    </row>
    <row r="250" spans="1:116" ht="13.5" thickBot="1" x14ac:dyDescent="0.35">
      <c r="D250" s="535" t="s">
        <v>338</v>
      </c>
      <c r="E250" s="537">
        <v>11</v>
      </c>
      <c r="F250" s="269">
        <f>C245</f>
        <v>30</v>
      </c>
      <c r="G250" s="538">
        <f>E250*F250/60</f>
        <v>5.5</v>
      </c>
      <c r="H250" s="539">
        <f>G250+C246</f>
        <v>25.5</v>
      </c>
    </row>
    <row r="251" spans="1:116" x14ac:dyDescent="0.25">
      <c r="E251" s="43"/>
    </row>
    <row r="253" spans="1:116" x14ac:dyDescent="0.25">
      <c r="E253" s="424"/>
      <c r="F253" s="43" t="s">
        <v>585</v>
      </c>
    </row>
    <row r="254" spans="1:116" x14ac:dyDescent="0.25">
      <c r="E254" s="43"/>
    </row>
    <row r="256" spans="1:116" x14ac:dyDescent="0.25">
      <c r="CZ256" s="43">
        <f>91/7</f>
        <v>13</v>
      </c>
    </row>
    <row r="257" spans="1:116" x14ac:dyDescent="0.25">
      <c r="E257" s="121" t="e">
        <f>IF(L241=($I$247),$H$250,"")</f>
        <v>#REF!</v>
      </c>
      <c r="F257" s="121" t="e">
        <f t="shared" ref="F257:L257" si="140">IF(M241=($I$247),$H$250,"")</f>
        <v>#REF!</v>
      </c>
      <c r="G257" s="121" t="e">
        <f t="shared" si="140"/>
        <v>#REF!</v>
      </c>
      <c r="H257" s="121" t="e">
        <f t="shared" si="140"/>
        <v>#REF!</v>
      </c>
      <c r="I257" s="121"/>
      <c r="J257" s="121" t="e">
        <f t="shared" si="140"/>
        <v>#REF!</v>
      </c>
      <c r="K257" s="121" t="e">
        <f t="shared" si="140"/>
        <v>#REF!</v>
      </c>
      <c r="L257" s="121" t="e">
        <f t="shared" si="140"/>
        <v>#REF!</v>
      </c>
      <c r="M257" s="121" t="e">
        <f t="shared" ref="M257" si="141">IF(T241=($I$247),P250,"")</f>
        <v>#REF!</v>
      </c>
    </row>
    <row r="261" spans="1:116" ht="13" thickBot="1" x14ac:dyDescent="0.3"/>
    <row r="262" spans="1:116" customFormat="1" ht="15" thickBot="1" x14ac:dyDescent="0.4">
      <c r="A262" s="284"/>
      <c r="B262" s="285"/>
      <c r="C262" s="285"/>
      <c r="D262" s="286" t="s">
        <v>237</v>
      </c>
      <c r="E262" s="423">
        <v>0</v>
      </c>
      <c r="F262" s="287">
        <v>3.472222222222222E-3</v>
      </c>
      <c r="G262" s="287">
        <v>3.4723222222222219E-3</v>
      </c>
      <c r="H262" s="287">
        <v>4.8611111111111103E-3</v>
      </c>
      <c r="I262" s="287">
        <v>4.8612111111111115E-3</v>
      </c>
      <c r="J262" s="287">
        <v>8.3333333333333329E-2</v>
      </c>
      <c r="K262" s="287">
        <v>8.3333433333333332E-2</v>
      </c>
      <c r="L262" s="287">
        <v>1</v>
      </c>
      <c r="M262" s="287">
        <v>2</v>
      </c>
      <c r="N262" s="287">
        <v>3</v>
      </c>
      <c r="O262" s="287">
        <v>3</v>
      </c>
      <c r="P262" s="287">
        <v>4</v>
      </c>
      <c r="Q262" s="287">
        <v>5</v>
      </c>
      <c r="R262" s="287">
        <v>5</v>
      </c>
      <c r="S262" s="287">
        <v>6</v>
      </c>
      <c r="T262" s="287">
        <v>7</v>
      </c>
      <c r="U262" s="287">
        <v>8</v>
      </c>
      <c r="V262" s="287">
        <v>8</v>
      </c>
      <c r="W262" s="287">
        <v>9</v>
      </c>
      <c r="X262" s="287">
        <v>10</v>
      </c>
      <c r="Y262" s="287">
        <v>11</v>
      </c>
      <c r="Z262" s="287">
        <v>12</v>
      </c>
      <c r="AA262" s="287">
        <v>13</v>
      </c>
      <c r="AB262" s="287">
        <v>14</v>
      </c>
      <c r="AC262" s="287">
        <v>15</v>
      </c>
      <c r="AD262" s="287">
        <v>16</v>
      </c>
      <c r="AE262" s="287">
        <v>17</v>
      </c>
      <c r="AF262" s="287">
        <v>18</v>
      </c>
      <c r="AG262" s="287">
        <v>19</v>
      </c>
      <c r="AH262" s="287">
        <v>20</v>
      </c>
      <c r="AI262" s="287">
        <v>21</v>
      </c>
      <c r="AJ262" s="287">
        <v>22</v>
      </c>
      <c r="AK262" s="287">
        <v>23</v>
      </c>
      <c r="AL262" s="287">
        <v>24</v>
      </c>
      <c r="AM262" s="287">
        <v>25</v>
      </c>
      <c r="AN262" s="287">
        <v>26</v>
      </c>
      <c r="AO262" s="287">
        <v>27</v>
      </c>
      <c r="AP262" s="287">
        <v>28</v>
      </c>
      <c r="AQ262" s="287">
        <v>29</v>
      </c>
      <c r="AR262" s="287">
        <v>30</v>
      </c>
      <c r="AS262" s="287">
        <v>31</v>
      </c>
      <c r="AT262" s="287">
        <v>32</v>
      </c>
      <c r="AU262" s="287">
        <v>33</v>
      </c>
      <c r="AV262" s="287">
        <v>34</v>
      </c>
      <c r="AW262" s="287">
        <v>35</v>
      </c>
      <c r="AX262" s="287">
        <v>36</v>
      </c>
      <c r="AY262" s="287">
        <v>37</v>
      </c>
      <c r="AZ262" s="287">
        <v>38</v>
      </c>
      <c r="BA262" s="287">
        <v>39</v>
      </c>
      <c r="BB262" s="287">
        <v>40</v>
      </c>
      <c r="BC262" s="287">
        <v>41</v>
      </c>
      <c r="BD262" s="287">
        <v>42</v>
      </c>
      <c r="BE262" s="287">
        <v>43</v>
      </c>
      <c r="BF262" s="287">
        <v>44</v>
      </c>
      <c r="BG262" s="287">
        <v>45</v>
      </c>
      <c r="BH262" s="287">
        <v>46</v>
      </c>
      <c r="BI262" s="287">
        <v>47</v>
      </c>
      <c r="BJ262" s="287">
        <v>48</v>
      </c>
      <c r="BK262" s="287">
        <v>49</v>
      </c>
      <c r="BL262" s="287">
        <v>50</v>
      </c>
      <c r="BM262" s="287">
        <v>51</v>
      </c>
      <c r="BN262" s="287">
        <v>52</v>
      </c>
      <c r="BO262" s="287">
        <v>53</v>
      </c>
      <c r="BP262" s="287">
        <v>54</v>
      </c>
      <c r="BQ262" s="287">
        <v>55</v>
      </c>
      <c r="BR262" s="287">
        <v>56</v>
      </c>
      <c r="BS262" s="287">
        <v>57</v>
      </c>
      <c r="BT262" s="287">
        <v>58</v>
      </c>
      <c r="BU262" s="287">
        <v>59</v>
      </c>
      <c r="BV262" s="287">
        <v>60</v>
      </c>
      <c r="BW262" s="287">
        <v>61</v>
      </c>
      <c r="BX262" s="287">
        <v>62</v>
      </c>
      <c r="BY262" s="287">
        <v>63</v>
      </c>
      <c r="BZ262" s="287">
        <v>64</v>
      </c>
      <c r="CA262" s="287">
        <v>65</v>
      </c>
      <c r="CB262" s="287">
        <v>66</v>
      </c>
      <c r="CC262" s="287">
        <v>67</v>
      </c>
      <c r="CD262" s="287">
        <v>68</v>
      </c>
      <c r="CE262" s="287">
        <v>69</v>
      </c>
      <c r="CF262" s="287">
        <v>70</v>
      </c>
      <c r="CG262" s="287">
        <v>71</v>
      </c>
      <c r="CH262" s="287">
        <v>72</v>
      </c>
      <c r="CI262" s="287">
        <v>73</v>
      </c>
      <c r="CJ262" s="287">
        <v>74</v>
      </c>
      <c r="CK262" s="287">
        <v>75</v>
      </c>
      <c r="CL262" s="287">
        <v>76</v>
      </c>
      <c r="CM262" s="287">
        <v>77</v>
      </c>
      <c r="CN262" s="287">
        <v>78</v>
      </c>
      <c r="CO262" s="287">
        <v>79</v>
      </c>
      <c r="CP262" s="287">
        <v>80</v>
      </c>
      <c r="CQ262" s="287">
        <v>81</v>
      </c>
      <c r="CR262" s="287">
        <v>82</v>
      </c>
      <c r="CS262" s="287">
        <v>83</v>
      </c>
      <c r="CT262" s="287">
        <v>84</v>
      </c>
      <c r="CU262" s="287">
        <v>85</v>
      </c>
      <c r="CV262" s="287">
        <v>86</v>
      </c>
      <c r="CW262" s="287">
        <v>87</v>
      </c>
      <c r="CX262" s="287">
        <v>88</v>
      </c>
      <c r="CY262" s="287">
        <v>89</v>
      </c>
      <c r="CZ262" s="287">
        <v>90</v>
      </c>
      <c r="DA262" s="287">
        <v>91</v>
      </c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</row>
    <row r="263" spans="1:116" customFormat="1" ht="14.4" customHeight="1" thickBot="1" x14ac:dyDescent="0.4">
      <c r="A263" s="284"/>
      <c r="B263" s="1017" t="s">
        <v>236</v>
      </c>
      <c r="C263" s="1032" t="s">
        <v>353</v>
      </c>
      <c r="D263" s="289" t="s">
        <v>225</v>
      </c>
      <c r="E263" s="290"/>
      <c r="F263" s="295"/>
      <c r="G263" s="295"/>
      <c r="H263" s="295"/>
      <c r="I263" s="295"/>
      <c r="J263" s="295"/>
      <c r="K263" s="295"/>
      <c r="L263" s="161">
        <f>L$50</f>
        <v>0.12176053333333332</v>
      </c>
      <c r="M263" s="291">
        <f t="shared" ref="M263:BX263" si="142">M$50</f>
        <v>8.2315199999999991E-2</v>
      </c>
      <c r="N263" s="291">
        <f>N$50</f>
        <v>8.2315200000000005E-2</v>
      </c>
      <c r="O263" s="291">
        <f t="shared" si="142"/>
        <v>0</v>
      </c>
      <c r="P263" s="291">
        <f t="shared" si="142"/>
        <v>8.2315191768480012E-2</v>
      </c>
      <c r="Q263" s="291">
        <f t="shared" si="142"/>
        <v>8.2315199999999977E-2</v>
      </c>
      <c r="R263" s="291">
        <f t="shared" si="142"/>
        <v>0</v>
      </c>
      <c r="S263" s="291">
        <f t="shared" si="142"/>
        <v>8.2315191768480012E-2</v>
      </c>
      <c r="T263" s="291">
        <f t="shared" si="142"/>
        <v>8.2315200000000033E-2</v>
      </c>
      <c r="U263" s="291">
        <f t="shared" si="142"/>
        <v>8.2315200000000033E-2</v>
      </c>
      <c r="V263" s="291">
        <f t="shared" si="142"/>
        <v>8.2315199101401504E-9</v>
      </c>
      <c r="W263" s="291">
        <f t="shared" si="142"/>
        <v>8.2315191768480012E-2</v>
      </c>
      <c r="X263" s="291">
        <f t="shared" si="142"/>
        <v>8.2315200000000033E-2</v>
      </c>
      <c r="Y263" s="291">
        <f t="shared" si="142"/>
        <v>6.503519999999996E-2</v>
      </c>
      <c r="Z263" s="291">
        <f t="shared" si="142"/>
        <v>6.503519999999996E-2</v>
      </c>
      <c r="AA263" s="291">
        <f t="shared" si="142"/>
        <v>6.503519999999996E-2</v>
      </c>
      <c r="AB263" s="291">
        <f t="shared" si="142"/>
        <v>6.5035200000000071E-2</v>
      </c>
      <c r="AC263" s="291">
        <f t="shared" si="142"/>
        <v>6.5035200000000071E-2</v>
      </c>
      <c r="AD263" s="291">
        <f t="shared" si="142"/>
        <v>6.5035200000000071E-2</v>
      </c>
      <c r="AE263" s="291">
        <f t="shared" si="142"/>
        <v>6.5035200000000071E-2</v>
      </c>
      <c r="AF263" s="291">
        <f t="shared" si="142"/>
        <v>6.5035200000000071E-2</v>
      </c>
      <c r="AG263" s="291">
        <f t="shared" si="142"/>
        <v>6.5035200000000071E-2</v>
      </c>
      <c r="AH263" s="291">
        <f t="shared" si="142"/>
        <v>6.5035200000000071E-2</v>
      </c>
      <c r="AI263" s="291">
        <f t="shared" si="142"/>
        <v>6.5035200000000071E-2</v>
      </c>
      <c r="AJ263" s="291">
        <f t="shared" si="142"/>
        <v>6.5035200000000071E-2</v>
      </c>
      <c r="AK263" s="291">
        <f t="shared" si="142"/>
        <v>6.5035200000000071E-2</v>
      </c>
      <c r="AL263" s="291">
        <f t="shared" si="142"/>
        <v>6.5035200000000071E-2</v>
      </c>
      <c r="AM263" s="291">
        <f t="shared" si="142"/>
        <v>6.5035200000000071E-2</v>
      </c>
      <c r="AN263" s="291">
        <f t="shared" si="142"/>
        <v>6.5035200000000071E-2</v>
      </c>
      <c r="AO263" s="291">
        <f t="shared" si="142"/>
        <v>6.5035200000000071E-2</v>
      </c>
      <c r="AP263" s="291">
        <f t="shared" si="142"/>
        <v>6.5035200000000071E-2</v>
      </c>
      <c r="AQ263" s="291">
        <f t="shared" si="142"/>
        <v>6.5035200000000071E-2</v>
      </c>
      <c r="AR263" s="291">
        <f t="shared" si="142"/>
        <v>6.5035200000000071E-2</v>
      </c>
      <c r="AS263" s="291">
        <f t="shared" si="142"/>
        <v>6.5035200000000071E-2</v>
      </c>
      <c r="AT263" s="291">
        <f t="shared" si="142"/>
        <v>6.5035200000000071E-2</v>
      </c>
      <c r="AU263" s="291">
        <f t="shared" si="142"/>
        <v>6.5035200000000071E-2</v>
      </c>
      <c r="AV263" s="291">
        <f t="shared" si="142"/>
        <v>6.5035200000000071E-2</v>
      </c>
      <c r="AW263" s="291">
        <f t="shared" si="142"/>
        <v>6.5035200000000071E-2</v>
      </c>
      <c r="AX263" s="291">
        <f t="shared" si="142"/>
        <v>6.5035200000000071E-2</v>
      </c>
      <c r="AY263" s="291">
        <f t="shared" si="142"/>
        <v>6.5035200000000071E-2</v>
      </c>
      <c r="AZ263" s="291">
        <f t="shared" si="142"/>
        <v>6.5035200000000071E-2</v>
      </c>
      <c r="BA263" s="291">
        <f t="shared" si="142"/>
        <v>6.5035200000000071E-2</v>
      </c>
      <c r="BB263" s="291">
        <f t="shared" si="142"/>
        <v>6.5035200000000071E-2</v>
      </c>
      <c r="BC263" s="291">
        <f t="shared" si="142"/>
        <v>6.5035200000000071E-2</v>
      </c>
      <c r="BD263" s="291">
        <f t="shared" si="142"/>
        <v>6.5035200000000071E-2</v>
      </c>
      <c r="BE263" s="291">
        <f t="shared" si="142"/>
        <v>6.5035200000000071E-2</v>
      </c>
      <c r="BF263" s="291">
        <f t="shared" si="142"/>
        <v>6.5035200000000071E-2</v>
      </c>
      <c r="BG263" s="291">
        <f t="shared" si="142"/>
        <v>6.5035200000000071E-2</v>
      </c>
      <c r="BH263" s="291">
        <f t="shared" si="142"/>
        <v>6.5035200000000071E-2</v>
      </c>
      <c r="BI263" s="291">
        <f t="shared" si="142"/>
        <v>6.5035200000000071E-2</v>
      </c>
      <c r="BJ263" s="291">
        <f t="shared" si="142"/>
        <v>6.5035200000000071E-2</v>
      </c>
      <c r="BK263" s="291">
        <f t="shared" si="142"/>
        <v>6.5035200000000071E-2</v>
      </c>
      <c r="BL263" s="291">
        <f t="shared" si="142"/>
        <v>6.5035200000000071E-2</v>
      </c>
      <c r="BM263" s="291">
        <f t="shared" si="142"/>
        <v>6.5035200000000071E-2</v>
      </c>
      <c r="BN263" s="291">
        <f t="shared" si="142"/>
        <v>6.5035200000000071E-2</v>
      </c>
      <c r="BO263" s="291">
        <f t="shared" si="142"/>
        <v>6.5035200000000071E-2</v>
      </c>
      <c r="BP263" s="291">
        <f t="shared" si="142"/>
        <v>6.5035200000000071E-2</v>
      </c>
      <c r="BQ263" s="291">
        <f t="shared" si="142"/>
        <v>6.5035200000000071E-2</v>
      </c>
      <c r="BR263" s="291">
        <f t="shared" si="142"/>
        <v>6.5035200000000071E-2</v>
      </c>
      <c r="BS263" s="291">
        <f t="shared" si="142"/>
        <v>6.5035200000000071E-2</v>
      </c>
      <c r="BT263" s="291">
        <f t="shared" si="142"/>
        <v>6.5035200000000071E-2</v>
      </c>
      <c r="BU263" s="291">
        <f t="shared" si="142"/>
        <v>6.5035200000000071E-2</v>
      </c>
      <c r="BV263" s="291">
        <f t="shared" si="142"/>
        <v>6.5035199999999627E-2</v>
      </c>
      <c r="BW263" s="291">
        <f t="shared" si="142"/>
        <v>6.5035199999999627E-2</v>
      </c>
      <c r="BX263" s="291">
        <f t="shared" si="142"/>
        <v>6.5035199999999627E-2</v>
      </c>
      <c r="BY263" s="291">
        <f t="shared" ref="BY263:CZ263" si="143">BY$50</f>
        <v>6.5035199999999627E-2</v>
      </c>
      <c r="BZ263" s="291">
        <f t="shared" si="143"/>
        <v>6.5035199999999627E-2</v>
      </c>
      <c r="CA263" s="291">
        <f t="shared" si="143"/>
        <v>6.5035199999999627E-2</v>
      </c>
      <c r="CB263" s="291">
        <f t="shared" si="143"/>
        <v>6.5035199999999627E-2</v>
      </c>
      <c r="CC263" s="291">
        <f t="shared" si="143"/>
        <v>6.5035199999999627E-2</v>
      </c>
      <c r="CD263" s="291">
        <f t="shared" si="143"/>
        <v>6.5035199999999627E-2</v>
      </c>
      <c r="CE263" s="291">
        <f t="shared" si="143"/>
        <v>6.5035199999999627E-2</v>
      </c>
      <c r="CF263" s="291">
        <f t="shared" si="143"/>
        <v>6.5035199999999627E-2</v>
      </c>
      <c r="CG263" s="291">
        <f t="shared" si="143"/>
        <v>6.5035199999999627E-2</v>
      </c>
      <c r="CH263" s="291">
        <f t="shared" si="143"/>
        <v>6.5035199999999627E-2</v>
      </c>
      <c r="CI263" s="291">
        <f t="shared" si="143"/>
        <v>6.5035199999999627E-2</v>
      </c>
      <c r="CJ263" s="291">
        <f>CJ$50</f>
        <v>6.5035199999999627E-2</v>
      </c>
      <c r="CK263" s="291">
        <f t="shared" si="143"/>
        <v>6.5035199999999627E-2</v>
      </c>
      <c r="CL263" s="291">
        <f t="shared" si="143"/>
        <v>6.5035199999999627E-2</v>
      </c>
      <c r="CM263" s="291">
        <f t="shared" si="143"/>
        <v>6.5035199999999627E-2</v>
      </c>
      <c r="CN263" s="291">
        <f t="shared" si="143"/>
        <v>6.5035199999999627E-2</v>
      </c>
      <c r="CO263" s="291">
        <f t="shared" si="143"/>
        <v>6.5035199999999627E-2</v>
      </c>
      <c r="CP263" s="291">
        <f t="shared" si="143"/>
        <v>6.5035199999999627E-2</v>
      </c>
      <c r="CQ263" s="291">
        <f t="shared" si="143"/>
        <v>6.5035199999999627E-2</v>
      </c>
      <c r="CR263" s="291">
        <f t="shared" si="143"/>
        <v>6.5035199999999627E-2</v>
      </c>
      <c r="CS263" s="291">
        <f t="shared" si="143"/>
        <v>6.5035199999999627E-2</v>
      </c>
      <c r="CT263" s="291">
        <f t="shared" si="143"/>
        <v>6.5035199999999627E-2</v>
      </c>
      <c r="CU263" s="291">
        <f t="shared" si="143"/>
        <v>6.5035199999999627E-2</v>
      </c>
      <c r="CV263" s="291">
        <f t="shared" si="143"/>
        <v>6.5035199999999627E-2</v>
      </c>
      <c r="CW263" s="291">
        <f t="shared" si="143"/>
        <v>6.5035199999999627E-2</v>
      </c>
      <c r="CX263" s="291">
        <f t="shared" si="143"/>
        <v>6.5035199999999627E-2</v>
      </c>
      <c r="CY263" s="291">
        <f t="shared" si="143"/>
        <v>6.5035199999999627E-2</v>
      </c>
      <c r="CZ263" s="291">
        <f t="shared" si="143"/>
        <v>6.5035199999999627E-2</v>
      </c>
      <c r="DA263" s="291">
        <f>CZ263</f>
        <v>6.5035199999999627E-2</v>
      </c>
      <c r="DB263" s="317">
        <f>SUM(L263:DA263)</f>
        <v>6.1304485168702847</v>
      </c>
      <c r="DC263" s="43">
        <f>DB263*14/0.9</f>
        <v>95.362532484648867</v>
      </c>
      <c r="DD263" s="1113" t="s">
        <v>239</v>
      </c>
      <c r="DE263" s="1113" t="s">
        <v>240</v>
      </c>
      <c r="DF263" s="43"/>
      <c r="DG263" s="43"/>
      <c r="DH263" s="43"/>
      <c r="DI263" s="43"/>
      <c r="DJ263" s="43"/>
      <c r="DK263" s="43"/>
      <c r="DL263" s="43"/>
    </row>
    <row r="264" spans="1:116" customFormat="1" ht="14.4" customHeight="1" thickBot="1" x14ac:dyDescent="0.4">
      <c r="A264" s="284"/>
      <c r="B264" s="1018"/>
      <c r="C264" s="1128"/>
      <c r="D264" s="293" t="s">
        <v>215</v>
      </c>
      <c r="E264" s="294"/>
      <c r="F264" s="295"/>
      <c r="G264" s="295"/>
      <c r="H264" s="295"/>
      <c r="I264" s="295"/>
      <c r="J264" s="295"/>
      <c r="K264" s="295"/>
      <c r="L264" s="295" t="e">
        <f>Delivery!K84</f>
        <v>#DIV/0!</v>
      </c>
      <c r="M264" s="295" t="e">
        <f>L264</f>
        <v>#DIV/0!</v>
      </c>
      <c r="N264" s="295" t="e">
        <f t="shared" ref="N264:BY264" si="144">M264</f>
        <v>#DIV/0!</v>
      </c>
      <c r="O264" s="295">
        <v>0</v>
      </c>
      <c r="P264" s="295" t="e">
        <f>N264</f>
        <v>#DIV/0!</v>
      </c>
      <c r="Q264" s="295" t="e">
        <f t="shared" si="144"/>
        <v>#DIV/0!</v>
      </c>
      <c r="R264" s="295" t="e">
        <f t="shared" si="144"/>
        <v>#DIV/0!</v>
      </c>
      <c r="S264" s="295" t="e">
        <f t="shared" si="144"/>
        <v>#DIV/0!</v>
      </c>
      <c r="T264" s="295" t="e">
        <f t="shared" si="144"/>
        <v>#DIV/0!</v>
      </c>
      <c r="U264" s="295" t="e">
        <f t="shared" si="144"/>
        <v>#DIV/0!</v>
      </c>
      <c r="V264" s="295">
        <v>0</v>
      </c>
      <c r="W264" s="295" t="e">
        <f>U264</f>
        <v>#DIV/0!</v>
      </c>
      <c r="X264" s="295" t="e">
        <f t="shared" si="144"/>
        <v>#DIV/0!</v>
      </c>
      <c r="Y264" s="295" t="e">
        <f t="shared" si="144"/>
        <v>#DIV/0!</v>
      </c>
      <c r="Z264" s="295" t="e">
        <f t="shared" si="144"/>
        <v>#DIV/0!</v>
      </c>
      <c r="AA264" s="295" t="e">
        <f t="shared" si="144"/>
        <v>#DIV/0!</v>
      </c>
      <c r="AB264" s="295" t="e">
        <f t="shared" si="144"/>
        <v>#DIV/0!</v>
      </c>
      <c r="AC264" s="295" t="e">
        <f t="shared" si="144"/>
        <v>#DIV/0!</v>
      </c>
      <c r="AD264" s="295" t="e">
        <f t="shared" si="144"/>
        <v>#DIV/0!</v>
      </c>
      <c r="AE264" s="295" t="e">
        <f t="shared" si="144"/>
        <v>#DIV/0!</v>
      </c>
      <c r="AF264" s="295" t="e">
        <f t="shared" si="144"/>
        <v>#DIV/0!</v>
      </c>
      <c r="AG264" s="295" t="e">
        <f t="shared" si="144"/>
        <v>#DIV/0!</v>
      </c>
      <c r="AH264" s="295" t="e">
        <f t="shared" si="144"/>
        <v>#DIV/0!</v>
      </c>
      <c r="AI264" s="295" t="e">
        <f t="shared" si="144"/>
        <v>#DIV/0!</v>
      </c>
      <c r="AJ264" s="295" t="e">
        <f t="shared" si="144"/>
        <v>#DIV/0!</v>
      </c>
      <c r="AK264" s="295" t="e">
        <f t="shared" si="144"/>
        <v>#DIV/0!</v>
      </c>
      <c r="AL264" s="295" t="e">
        <f t="shared" si="144"/>
        <v>#DIV/0!</v>
      </c>
      <c r="AM264" s="295" t="e">
        <f t="shared" si="144"/>
        <v>#DIV/0!</v>
      </c>
      <c r="AN264" s="295" t="e">
        <f t="shared" si="144"/>
        <v>#DIV/0!</v>
      </c>
      <c r="AO264" s="295" t="e">
        <f t="shared" si="144"/>
        <v>#DIV/0!</v>
      </c>
      <c r="AP264" s="295" t="e">
        <f t="shared" si="144"/>
        <v>#DIV/0!</v>
      </c>
      <c r="AQ264" s="295" t="e">
        <f t="shared" si="144"/>
        <v>#DIV/0!</v>
      </c>
      <c r="AR264" s="295" t="e">
        <f t="shared" si="144"/>
        <v>#DIV/0!</v>
      </c>
      <c r="AS264" s="295" t="e">
        <f t="shared" si="144"/>
        <v>#DIV/0!</v>
      </c>
      <c r="AT264" s="295" t="e">
        <f t="shared" si="144"/>
        <v>#DIV/0!</v>
      </c>
      <c r="AU264" s="295" t="e">
        <f t="shared" si="144"/>
        <v>#DIV/0!</v>
      </c>
      <c r="AV264" s="295" t="e">
        <f t="shared" si="144"/>
        <v>#DIV/0!</v>
      </c>
      <c r="AW264" s="295" t="e">
        <f t="shared" si="144"/>
        <v>#DIV/0!</v>
      </c>
      <c r="AX264" s="295" t="e">
        <f t="shared" si="144"/>
        <v>#DIV/0!</v>
      </c>
      <c r="AY264" s="295" t="e">
        <f t="shared" si="144"/>
        <v>#DIV/0!</v>
      </c>
      <c r="AZ264" s="295" t="e">
        <f t="shared" si="144"/>
        <v>#DIV/0!</v>
      </c>
      <c r="BA264" s="295" t="e">
        <f t="shared" si="144"/>
        <v>#DIV/0!</v>
      </c>
      <c r="BB264" s="295" t="e">
        <f t="shared" si="144"/>
        <v>#DIV/0!</v>
      </c>
      <c r="BC264" s="295" t="e">
        <f t="shared" si="144"/>
        <v>#DIV/0!</v>
      </c>
      <c r="BD264" s="295" t="e">
        <f t="shared" si="144"/>
        <v>#DIV/0!</v>
      </c>
      <c r="BE264" s="295" t="e">
        <f t="shared" si="144"/>
        <v>#DIV/0!</v>
      </c>
      <c r="BF264" s="295" t="e">
        <f t="shared" si="144"/>
        <v>#DIV/0!</v>
      </c>
      <c r="BG264" s="295" t="e">
        <f t="shared" si="144"/>
        <v>#DIV/0!</v>
      </c>
      <c r="BH264" s="295" t="e">
        <f t="shared" si="144"/>
        <v>#DIV/0!</v>
      </c>
      <c r="BI264" s="295" t="e">
        <f t="shared" si="144"/>
        <v>#DIV/0!</v>
      </c>
      <c r="BJ264" s="295" t="e">
        <f t="shared" si="144"/>
        <v>#DIV/0!</v>
      </c>
      <c r="BK264" s="295" t="e">
        <f t="shared" si="144"/>
        <v>#DIV/0!</v>
      </c>
      <c r="BL264" s="295" t="e">
        <f t="shared" si="144"/>
        <v>#DIV/0!</v>
      </c>
      <c r="BM264" s="295" t="e">
        <f t="shared" si="144"/>
        <v>#DIV/0!</v>
      </c>
      <c r="BN264" s="295" t="e">
        <f t="shared" si="144"/>
        <v>#DIV/0!</v>
      </c>
      <c r="BO264" s="295" t="e">
        <f t="shared" si="144"/>
        <v>#DIV/0!</v>
      </c>
      <c r="BP264" s="295" t="e">
        <f t="shared" si="144"/>
        <v>#DIV/0!</v>
      </c>
      <c r="BQ264" s="295" t="e">
        <f t="shared" si="144"/>
        <v>#DIV/0!</v>
      </c>
      <c r="BR264" s="295" t="e">
        <f t="shared" si="144"/>
        <v>#DIV/0!</v>
      </c>
      <c r="BS264" s="295" t="e">
        <f t="shared" si="144"/>
        <v>#DIV/0!</v>
      </c>
      <c r="BT264" s="295" t="e">
        <f t="shared" si="144"/>
        <v>#DIV/0!</v>
      </c>
      <c r="BU264" s="295" t="e">
        <f t="shared" si="144"/>
        <v>#DIV/0!</v>
      </c>
      <c r="BV264" s="295" t="e">
        <f t="shared" si="144"/>
        <v>#DIV/0!</v>
      </c>
      <c r="BW264" s="295" t="e">
        <f t="shared" si="144"/>
        <v>#DIV/0!</v>
      </c>
      <c r="BX264" s="295" t="e">
        <f t="shared" si="144"/>
        <v>#DIV/0!</v>
      </c>
      <c r="BY264" s="295" t="e">
        <f t="shared" si="144"/>
        <v>#DIV/0!</v>
      </c>
      <c r="BZ264" s="295" t="e">
        <f t="shared" ref="BZ264:DA264" si="145">BY264</f>
        <v>#DIV/0!</v>
      </c>
      <c r="CA264" s="295" t="e">
        <f t="shared" si="145"/>
        <v>#DIV/0!</v>
      </c>
      <c r="CB264" s="295" t="e">
        <f t="shared" si="145"/>
        <v>#DIV/0!</v>
      </c>
      <c r="CC264" s="295" t="e">
        <f t="shared" si="145"/>
        <v>#DIV/0!</v>
      </c>
      <c r="CD264" s="295" t="e">
        <f t="shared" si="145"/>
        <v>#DIV/0!</v>
      </c>
      <c r="CE264" s="295" t="e">
        <f t="shared" si="145"/>
        <v>#DIV/0!</v>
      </c>
      <c r="CF264" s="295" t="e">
        <f t="shared" si="145"/>
        <v>#DIV/0!</v>
      </c>
      <c r="CG264" s="295" t="e">
        <f t="shared" si="145"/>
        <v>#DIV/0!</v>
      </c>
      <c r="CH264" s="295" t="e">
        <f t="shared" si="145"/>
        <v>#DIV/0!</v>
      </c>
      <c r="CI264" s="295" t="e">
        <f t="shared" si="145"/>
        <v>#DIV/0!</v>
      </c>
      <c r="CJ264" s="295" t="e">
        <f t="shared" si="145"/>
        <v>#DIV/0!</v>
      </c>
      <c r="CK264" s="295" t="e">
        <f t="shared" si="145"/>
        <v>#DIV/0!</v>
      </c>
      <c r="CL264" s="295" t="e">
        <f t="shared" si="145"/>
        <v>#DIV/0!</v>
      </c>
      <c r="CM264" s="295" t="e">
        <f t="shared" si="145"/>
        <v>#DIV/0!</v>
      </c>
      <c r="CN264" s="295" t="e">
        <f t="shared" si="145"/>
        <v>#DIV/0!</v>
      </c>
      <c r="CO264" s="295" t="e">
        <f t="shared" si="145"/>
        <v>#DIV/0!</v>
      </c>
      <c r="CP264" s="295" t="e">
        <f t="shared" si="145"/>
        <v>#DIV/0!</v>
      </c>
      <c r="CQ264" s="295" t="e">
        <f t="shared" si="145"/>
        <v>#DIV/0!</v>
      </c>
      <c r="CR264" s="295" t="e">
        <f t="shared" si="145"/>
        <v>#DIV/0!</v>
      </c>
      <c r="CS264" s="295" t="e">
        <f t="shared" si="145"/>
        <v>#DIV/0!</v>
      </c>
      <c r="CT264" s="295" t="e">
        <f t="shared" si="145"/>
        <v>#DIV/0!</v>
      </c>
      <c r="CU264" s="295" t="e">
        <f t="shared" si="145"/>
        <v>#DIV/0!</v>
      </c>
      <c r="CV264" s="295" t="e">
        <f t="shared" si="145"/>
        <v>#DIV/0!</v>
      </c>
      <c r="CW264" s="295" t="e">
        <f t="shared" si="145"/>
        <v>#DIV/0!</v>
      </c>
      <c r="CX264" s="295" t="e">
        <f t="shared" si="145"/>
        <v>#DIV/0!</v>
      </c>
      <c r="CY264" s="295" t="e">
        <f t="shared" si="145"/>
        <v>#DIV/0!</v>
      </c>
      <c r="CZ264" s="295" t="e">
        <f t="shared" si="145"/>
        <v>#DIV/0!</v>
      </c>
      <c r="DA264" s="295" t="e">
        <f t="shared" si="145"/>
        <v>#DIV/0!</v>
      </c>
      <c r="DB264" s="317" t="e">
        <f t="shared" ref="DB264:DB265" si="146">SUM(L264:DA264)</f>
        <v>#DIV/0!</v>
      </c>
      <c r="DC264" s="43" t="e">
        <f t="shared" ref="DC264:DC266" si="147">DB264*14/0.9</f>
        <v>#DIV/0!</v>
      </c>
      <c r="DD264" s="1114"/>
      <c r="DE264" s="1114"/>
      <c r="DF264" s="43"/>
      <c r="DG264" s="43"/>
      <c r="DH264" s="43"/>
      <c r="DI264" s="43"/>
      <c r="DJ264" s="43"/>
      <c r="DK264" s="43"/>
      <c r="DL264" s="43"/>
    </row>
    <row r="265" spans="1:116" customFormat="1" ht="14.4" customHeight="1" thickBot="1" x14ac:dyDescent="0.4">
      <c r="A265" s="284"/>
      <c r="B265" s="1018"/>
      <c r="C265" s="1128"/>
      <c r="D265" s="293" t="s">
        <v>97</v>
      </c>
      <c r="E265" s="294"/>
      <c r="F265" s="295"/>
      <c r="G265" s="295"/>
      <c r="H265" s="295"/>
      <c r="I265" s="295"/>
      <c r="J265" s="295"/>
      <c r="K265" s="295"/>
      <c r="L265" s="161" t="e">
        <f>SUM(L263:L264)</f>
        <v>#DIV/0!</v>
      </c>
      <c r="M265" s="295" t="e">
        <f t="shared" ref="M265:BX265" si="148">SUM(M263:M264)</f>
        <v>#DIV/0!</v>
      </c>
      <c r="N265" s="295" t="e">
        <f t="shared" si="148"/>
        <v>#DIV/0!</v>
      </c>
      <c r="O265" s="295">
        <v>0</v>
      </c>
      <c r="P265" s="295" t="e">
        <f t="shared" si="148"/>
        <v>#DIV/0!</v>
      </c>
      <c r="Q265" s="295" t="e">
        <f t="shared" si="148"/>
        <v>#DIV/0!</v>
      </c>
      <c r="R265" s="295" t="e">
        <f t="shared" si="148"/>
        <v>#DIV/0!</v>
      </c>
      <c r="S265" s="295" t="e">
        <f t="shared" si="148"/>
        <v>#DIV/0!</v>
      </c>
      <c r="T265" s="295" t="e">
        <f t="shared" si="148"/>
        <v>#DIV/0!</v>
      </c>
      <c r="U265" s="295" t="e">
        <f t="shared" si="148"/>
        <v>#DIV/0!</v>
      </c>
      <c r="V265" s="295">
        <f t="shared" si="148"/>
        <v>8.2315199101401504E-9</v>
      </c>
      <c r="W265" s="295" t="e">
        <f t="shared" si="148"/>
        <v>#DIV/0!</v>
      </c>
      <c r="X265" s="295" t="e">
        <f t="shared" si="148"/>
        <v>#DIV/0!</v>
      </c>
      <c r="Y265" s="295" t="e">
        <f t="shared" si="148"/>
        <v>#DIV/0!</v>
      </c>
      <c r="Z265" s="295" t="e">
        <f t="shared" si="148"/>
        <v>#DIV/0!</v>
      </c>
      <c r="AA265" s="295" t="e">
        <f t="shared" si="148"/>
        <v>#DIV/0!</v>
      </c>
      <c r="AB265" s="295" t="e">
        <f t="shared" si="148"/>
        <v>#DIV/0!</v>
      </c>
      <c r="AC265" s="295" t="e">
        <f t="shared" si="148"/>
        <v>#DIV/0!</v>
      </c>
      <c r="AD265" s="295" t="e">
        <f t="shared" si="148"/>
        <v>#DIV/0!</v>
      </c>
      <c r="AE265" s="295" t="e">
        <f t="shared" si="148"/>
        <v>#DIV/0!</v>
      </c>
      <c r="AF265" s="295" t="e">
        <f t="shared" si="148"/>
        <v>#DIV/0!</v>
      </c>
      <c r="AG265" s="295" t="e">
        <f t="shared" si="148"/>
        <v>#DIV/0!</v>
      </c>
      <c r="AH265" s="295" t="e">
        <f t="shared" si="148"/>
        <v>#DIV/0!</v>
      </c>
      <c r="AI265" s="295" t="e">
        <f t="shared" si="148"/>
        <v>#DIV/0!</v>
      </c>
      <c r="AJ265" s="295" t="e">
        <f t="shared" si="148"/>
        <v>#DIV/0!</v>
      </c>
      <c r="AK265" s="295" t="e">
        <f t="shared" si="148"/>
        <v>#DIV/0!</v>
      </c>
      <c r="AL265" s="295" t="e">
        <f t="shared" si="148"/>
        <v>#DIV/0!</v>
      </c>
      <c r="AM265" s="295" t="e">
        <f t="shared" si="148"/>
        <v>#DIV/0!</v>
      </c>
      <c r="AN265" s="295" t="e">
        <f t="shared" si="148"/>
        <v>#DIV/0!</v>
      </c>
      <c r="AO265" s="295" t="e">
        <f t="shared" si="148"/>
        <v>#DIV/0!</v>
      </c>
      <c r="AP265" s="295" t="e">
        <f t="shared" si="148"/>
        <v>#DIV/0!</v>
      </c>
      <c r="AQ265" s="295" t="e">
        <f t="shared" si="148"/>
        <v>#DIV/0!</v>
      </c>
      <c r="AR265" s="295" t="e">
        <f t="shared" si="148"/>
        <v>#DIV/0!</v>
      </c>
      <c r="AS265" s="295" t="e">
        <f t="shared" si="148"/>
        <v>#DIV/0!</v>
      </c>
      <c r="AT265" s="295" t="e">
        <f t="shared" si="148"/>
        <v>#DIV/0!</v>
      </c>
      <c r="AU265" s="295" t="e">
        <f t="shared" si="148"/>
        <v>#DIV/0!</v>
      </c>
      <c r="AV265" s="295" t="e">
        <f t="shared" si="148"/>
        <v>#DIV/0!</v>
      </c>
      <c r="AW265" s="295" t="e">
        <f t="shared" si="148"/>
        <v>#DIV/0!</v>
      </c>
      <c r="AX265" s="295" t="e">
        <f t="shared" si="148"/>
        <v>#DIV/0!</v>
      </c>
      <c r="AY265" s="295" t="e">
        <f t="shared" si="148"/>
        <v>#DIV/0!</v>
      </c>
      <c r="AZ265" s="295" t="e">
        <f t="shared" si="148"/>
        <v>#DIV/0!</v>
      </c>
      <c r="BA265" s="295" t="e">
        <f t="shared" si="148"/>
        <v>#DIV/0!</v>
      </c>
      <c r="BB265" s="295" t="e">
        <f t="shared" si="148"/>
        <v>#DIV/0!</v>
      </c>
      <c r="BC265" s="295" t="e">
        <f t="shared" si="148"/>
        <v>#DIV/0!</v>
      </c>
      <c r="BD265" s="295" t="e">
        <f t="shared" si="148"/>
        <v>#DIV/0!</v>
      </c>
      <c r="BE265" s="295" t="e">
        <f t="shared" si="148"/>
        <v>#DIV/0!</v>
      </c>
      <c r="BF265" s="295" t="e">
        <f t="shared" si="148"/>
        <v>#DIV/0!</v>
      </c>
      <c r="BG265" s="295" t="e">
        <f t="shared" si="148"/>
        <v>#DIV/0!</v>
      </c>
      <c r="BH265" s="295" t="e">
        <f t="shared" si="148"/>
        <v>#DIV/0!</v>
      </c>
      <c r="BI265" s="295" t="e">
        <f t="shared" si="148"/>
        <v>#DIV/0!</v>
      </c>
      <c r="BJ265" s="295" t="e">
        <f t="shared" si="148"/>
        <v>#DIV/0!</v>
      </c>
      <c r="BK265" s="295" t="e">
        <f t="shared" si="148"/>
        <v>#DIV/0!</v>
      </c>
      <c r="BL265" s="295" t="e">
        <f t="shared" si="148"/>
        <v>#DIV/0!</v>
      </c>
      <c r="BM265" s="295" t="e">
        <f t="shared" si="148"/>
        <v>#DIV/0!</v>
      </c>
      <c r="BN265" s="295" t="e">
        <f t="shared" si="148"/>
        <v>#DIV/0!</v>
      </c>
      <c r="BO265" s="295" t="e">
        <f t="shared" si="148"/>
        <v>#DIV/0!</v>
      </c>
      <c r="BP265" s="295" t="e">
        <f t="shared" si="148"/>
        <v>#DIV/0!</v>
      </c>
      <c r="BQ265" s="295" t="e">
        <f t="shared" si="148"/>
        <v>#DIV/0!</v>
      </c>
      <c r="BR265" s="295" t="e">
        <f t="shared" si="148"/>
        <v>#DIV/0!</v>
      </c>
      <c r="BS265" s="295" t="e">
        <f t="shared" si="148"/>
        <v>#DIV/0!</v>
      </c>
      <c r="BT265" s="295" t="e">
        <f t="shared" si="148"/>
        <v>#DIV/0!</v>
      </c>
      <c r="BU265" s="295" t="e">
        <f t="shared" si="148"/>
        <v>#DIV/0!</v>
      </c>
      <c r="BV265" s="295" t="e">
        <f t="shared" si="148"/>
        <v>#DIV/0!</v>
      </c>
      <c r="BW265" s="295" t="e">
        <f t="shared" si="148"/>
        <v>#DIV/0!</v>
      </c>
      <c r="BX265" s="295" t="e">
        <f t="shared" si="148"/>
        <v>#DIV/0!</v>
      </c>
      <c r="BY265" s="295" t="e">
        <f t="shared" ref="BY265:DA265" si="149">SUM(BY263:BY264)</f>
        <v>#DIV/0!</v>
      </c>
      <c r="BZ265" s="295" t="e">
        <f t="shared" si="149"/>
        <v>#DIV/0!</v>
      </c>
      <c r="CA265" s="295" t="e">
        <f t="shared" si="149"/>
        <v>#DIV/0!</v>
      </c>
      <c r="CB265" s="295" t="e">
        <f t="shared" si="149"/>
        <v>#DIV/0!</v>
      </c>
      <c r="CC265" s="295" t="e">
        <f t="shared" si="149"/>
        <v>#DIV/0!</v>
      </c>
      <c r="CD265" s="295" t="e">
        <f t="shared" si="149"/>
        <v>#DIV/0!</v>
      </c>
      <c r="CE265" s="295" t="e">
        <f t="shared" si="149"/>
        <v>#DIV/0!</v>
      </c>
      <c r="CF265" s="295" t="e">
        <f t="shared" si="149"/>
        <v>#DIV/0!</v>
      </c>
      <c r="CG265" s="295" t="e">
        <f t="shared" si="149"/>
        <v>#DIV/0!</v>
      </c>
      <c r="CH265" s="295" t="e">
        <f t="shared" si="149"/>
        <v>#DIV/0!</v>
      </c>
      <c r="CI265" s="295" t="e">
        <f t="shared" si="149"/>
        <v>#DIV/0!</v>
      </c>
      <c r="CJ265" s="295" t="e">
        <f t="shared" si="149"/>
        <v>#DIV/0!</v>
      </c>
      <c r="CK265" s="295" t="e">
        <f t="shared" si="149"/>
        <v>#DIV/0!</v>
      </c>
      <c r="CL265" s="295" t="e">
        <f t="shared" si="149"/>
        <v>#DIV/0!</v>
      </c>
      <c r="CM265" s="295" t="e">
        <f t="shared" si="149"/>
        <v>#DIV/0!</v>
      </c>
      <c r="CN265" s="295" t="e">
        <f t="shared" si="149"/>
        <v>#DIV/0!</v>
      </c>
      <c r="CO265" s="295" t="e">
        <f t="shared" si="149"/>
        <v>#DIV/0!</v>
      </c>
      <c r="CP265" s="295" t="e">
        <f t="shared" si="149"/>
        <v>#DIV/0!</v>
      </c>
      <c r="CQ265" s="295" t="e">
        <f t="shared" si="149"/>
        <v>#DIV/0!</v>
      </c>
      <c r="CR265" s="295" t="e">
        <f t="shared" si="149"/>
        <v>#DIV/0!</v>
      </c>
      <c r="CS265" s="295" t="e">
        <f t="shared" si="149"/>
        <v>#DIV/0!</v>
      </c>
      <c r="CT265" s="295" t="e">
        <f t="shared" si="149"/>
        <v>#DIV/0!</v>
      </c>
      <c r="CU265" s="295" t="e">
        <f t="shared" si="149"/>
        <v>#DIV/0!</v>
      </c>
      <c r="CV265" s="295" t="e">
        <f t="shared" si="149"/>
        <v>#DIV/0!</v>
      </c>
      <c r="CW265" s="295" t="e">
        <f t="shared" si="149"/>
        <v>#DIV/0!</v>
      </c>
      <c r="CX265" s="295" t="e">
        <f t="shared" si="149"/>
        <v>#DIV/0!</v>
      </c>
      <c r="CY265" s="295" t="e">
        <f t="shared" si="149"/>
        <v>#DIV/0!</v>
      </c>
      <c r="CZ265" s="295" t="e">
        <f t="shared" si="149"/>
        <v>#DIV/0!</v>
      </c>
      <c r="DA265" s="295" t="e">
        <f t="shared" si="149"/>
        <v>#DIV/0!</v>
      </c>
      <c r="DB265" s="317" t="e">
        <f t="shared" si="146"/>
        <v>#DIV/0!</v>
      </c>
      <c r="DC265" s="43" t="e">
        <f t="shared" si="147"/>
        <v>#DIV/0!</v>
      </c>
      <c r="DD265" s="1114"/>
      <c r="DE265" s="1114"/>
      <c r="DF265" s="43"/>
      <c r="DG265" s="43"/>
      <c r="DH265" s="43"/>
      <c r="DI265" s="43"/>
      <c r="DJ265" s="43"/>
      <c r="DK265" s="43"/>
      <c r="DL265" s="43"/>
    </row>
    <row r="266" spans="1:116" customFormat="1" ht="14.4" customHeight="1" thickBot="1" x14ac:dyDescent="0.4">
      <c r="A266" s="284"/>
      <c r="B266" s="1018"/>
      <c r="C266" s="1128"/>
      <c r="D266" s="139" t="s">
        <v>344</v>
      </c>
      <c r="E266" s="294"/>
      <c r="F266" s="295"/>
      <c r="G266" s="295"/>
      <c r="H266" s="295"/>
      <c r="I266" s="295"/>
      <c r="J266" s="295"/>
      <c r="K266" s="295"/>
      <c r="L266" s="121" t="e">
        <f>IF(L269=($I$275),$H$278,"")</f>
        <v>#DIV/0!</v>
      </c>
      <c r="M266" s="121" t="e">
        <f t="shared" ref="M266:BX266" si="150">IF(M269=($I$275),$H$278,"")</f>
        <v>#DIV/0!</v>
      </c>
      <c r="N266" s="121" t="e">
        <f t="shared" si="150"/>
        <v>#DIV/0!</v>
      </c>
      <c r="O266" s="121" t="e">
        <f t="shared" si="150"/>
        <v>#DIV/0!</v>
      </c>
      <c r="P266" s="121" t="e">
        <f t="shared" si="150"/>
        <v>#DIV/0!</v>
      </c>
      <c r="Q266" s="121" t="e">
        <f t="shared" si="150"/>
        <v>#DIV/0!</v>
      </c>
      <c r="R266" s="121" t="e">
        <f t="shared" si="150"/>
        <v>#DIV/0!</v>
      </c>
      <c r="S266" s="121" t="e">
        <f t="shared" si="150"/>
        <v>#DIV/0!</v>
      </c>
      <c r="T266" s="121" t="e">
        <f t="shared" si="150"/>
        <v>#DIV/0!</v>
      </c>
      <c r="U266" s="121" t="e">
        <f t="shared" si="150"/>
        <v>#DIV/0!</v>
      </c>
      <c r="V266" s="121" t="e">
        <f t="shared" si="150"/>
        <v>#DIV/0!</v>
      </c>
      <c r="W266" s="121" t="e">
        <f t="shared" si="150"/>
        <v>#DIV/0!</v>
      </c>
      <c r="X266" s="121" t="e">
        <f t="shared" si="150"/>
        <v>#DIV/0!</v>
      </c>
      <c r="Y266" s="121" t="e">
        <f t="shared" si="150"/>
        <v>#DIV/0!</v>
      </c>
      <c r="Z266" s="121" t="e">
        <f t="shared" si="150"/>
        <v>#DIV/0!</v>
      </c>
      <c r="AA266" s="121" t="e">
        <f t="shared" si="150"/>
        <v>#DIV/0!</v>
      </c>
      <c r="AB266" s="121" t="e">
        <f t="shared" si="150"/>
        <v>#DIV/0!</v>
      </c>
      <c r="AC266" s="121" t="e">
        <f t="shared" si="150"/>
        <v>#DIV/0!</v>
      </c>
      <c r="AD266" s="121" t="e">
        <f t="shared" si="150"/>
        <v>#DIV/0!</v>
      </c>
      <c r="AE266" s="121" t="e">
        <f t="shared" si="150"/>
        <v>#DIV/0!</v>
      </c>
      <c r="AF266" s="121" t="e">
        <f t="shared" si="150"/>
        <v>#DIV/0!</v>
      </c>
      <c r="AG266" s="121" t="e">
        <f t="shared" si="150"/>
        <v>#DIV/0!</v>
      </c>
      <c r="AH266" s="121" t="e">
        <f t="shared" si="150"/>
        <v>#DIV/0!</v>
      </c>
      <c r="AI266" s="121" t="e">
        <f t="shared" si="150"/>
        <v>#DIV/0!</v>
      </c>
      <c r="AJ266" s="121" t="e">
        <f t="shared" si="150"/>
        <v>#DIV/0!</v>
      </c>
      <c r="AK266" s="121" t="e">
        <f t="shared" si="150"/>
        <v>#DIV/0!</v>
      </c>
      <c r="AL266" s="121" t="e">
        <f t="shared" si="150"/>
        <v>#DIV/0!</v>
      </c>
      <c r="AM266" s="121" t="e">
        <f t="shared" si="150"/>
        <v>#DIV/0!</v>
      </c>
      <c r="AN266" s="121" t="e">
        <f t="shared" si="150"/>
        <v>#DIV/0!</v>
      </c>
      <c r="AO266" s="121" t="e">
        <f t="shared" si="150"/>
        <v>#DIV/0!</v>
      </c>
      <c r="AP266" s="121" t="e">
        <f t="shared" si="150"/>
        <v>#DIV/0!</v>
      </c>
      <c r="AQ266" s="121" t="e">
        <f t="shared" si="150"/>
        <v>#DIV/0!</v>
      </c>
      <c r="AR266" s="121" t="e">
        <f t="shared" si="150"/>
        <v>#DIV/0!</v>
      </c>
      <c r="AS266" s="295" t="e">
        <f t="shared" si="150"/>
        <v>#DIV/0!</v>
      </c>
      <c r="AT266" s="121" t="e">
        <f t="shared" si="150"/>
        <v>#DIV/0!</v>
      </c>
      <c r="AU266" s="121" t="e">
        <f t="shared" si="150"/>
        <v>#DIV/0!</v>
      </c>
      <c r="AV266" s="121" t="e">
        <f t="shared" si="150"/>
        <v>#DIV/0!</v>
      </c>
      <c r="AW266" s="121" t="e">
        <f t="shared" si="150"/>
        <v>#DIV/0!</v>
      </c>
      <c r="AX266" s="121" t="e">
        <f t="shared" si="150"/>
        <v>#DIV/0!</v>
      </c>
      <c r="AY266" s="121" t="e">
        <f t="shared" si="150"/>
        <v>#DIV/0!</v>
      </c>
      <c r="AZ266" s="121" t="e">
        <f t="shared" si="150"/>
        <v>#DIV/0!</v>
      </c>
      <c r="BA266" s="121" t="e">
        <f t="shared" si="150"/>
        <v>#DIV/0!</v>
      </c>
      <c r="BB266" s="121" t="e">
        <f t="shared" si="150"/>
        <v>#DIV/0!</v>
      </c>
      <c r="BC266" s="121" t="e">
        <f t="shared" si="150"/>
        <v>#DIV/0!</v>
      </c>
      <c r="BD266" s="121" t="e">
        <f t="shared" si="150"/>
        <v>#DIV/0!</v>
      </c>
      <c r="BE266" s="121" t="e">
        <f t="shared" si="150"/>
        <v>#DIV/0!</v>
      </c>
      <c r="BF266" s="121" t="e">
        <f t="shared" si="150"/>
        <v>#DIV/0!</v>
      </c>
      <c r="BG266" s="121" t="e">
        <f t="shared" si="150"/>
        <v>#DIV/0!</v>
      </c>
      <c r="BH266" s="121" t="e">
        <f t="shared" si="150"/>
        <v>#DIV/0!</v>
      </c>
      <c r="BI266" s="121" t="e">
        <f t="shared" si="150"/>
        <v>#DIV/0!</v>
      </c>
      <c r="BJ266" s="121" t="e">
        <f t="shared" si="150"/>
        <v>#DIV/0!</v>
      </c>
      <c r="BK266" s="121" t="e">
        <f t="shared" si="150"/>
        <v>#DIV/0!</v>
      </c>
      <c r="BL266" s="121" t="e">
        <f t="shared" si="150"/>
        <v>#DIV/0!</v>
      </c>
      <c r="BM266" s="121" t="e">
        <f t="shared" si="150"/>
        <v>#DIV/0!</v>
      </c>
      <c r="BN266" s="121" t="e">
        <f t="shared" si="150"/>
        <v>#DIV/0!</v>
      </c>
      <c r="BO266" s="121" t="e">
        <f t="shared" si="150"/>
        <v>#DIV/0!</v>
      </c>
      <c r="BP266" s="121" t="e">
        <f t="shared" si="150"/>
        <v>#DIV/0!</v>
      </c>
      <c r="BQ266" s="121" t="e">
        <f t="shared" si="150"/>
        <v>#DIV/0!</v>
      </c>
      <c r="BR266" s="121" t="e">
        <f t="shared" si="150"/>
        <v>#DIV/0!</v>
      </c>
      <c r="BS266" s="121" t="e">
        <f t="shared" si="150"/>
        <v>#DIV/0!</v>
      </c>
      <c r="BT266" s="121" t="e">
        <f t="shared" si="150"/>
        <v>#DIV/0!</v>
      </c>
      <c r="BU266" s="121" t="e">
        <f t="shared" si="150"/>
        <v>#DIV/0!</v>
      </c>
      <c r="BV266" s="121" t="e">
        <f t="shared" si="150"/>
        <v>#DIV/0!</v>
      </c>
      <c r="BW266" s="121" t="e">
        <f t="shared" si="150"/>
        <v>#DIV/0!</v>
      </c>
      <c r="BX266" s="121" t="e">
        <f t="shared" si="150"/>
        <v>#DIV/0!</v>
      </c>
      <c r="BY266" s="121" t="e">
        <f t="shared" ref="BY266:DA266" si="151">IF(BY269=($I$275),$H$278,"")</f>
        <v>#DIV/0!</v>
      </c>
      <c r="BZ266" s="121" t="e">
        <f t="shared" si="151"/>
        <v>#DIV/0!</v>
      </c>
      <c r="CA266" s="295" t="e">
        <f t="shared" si="151"/>
        <v>#DIV/0!</v>
      </c>
      <c r="CB266" s="121" t="e">
        <f t="shared" si="151"/>
        <v>#DIV/0!</v>
      </c>
      <c r="CC266" s="121" t="e">
        <f t="shared" si="151"/>
        <v>#DIV/0!</v>
      </c>
      <c r="CD266" s="121" t="e">
        <f t="shared" si="151"/>
        <v>#DIV/0!</v>
      </c>
      <c r="CE266" s="121" t="e">
        <f t="shared" si="151"/>
        <v>#DIV/0!</v>
      </c>
      <c r="CF266" s="121" t="e">
        <f t="shared" si="151"/>
        <v>#DIV/0!</v>
      </c>
      <c r="CG266" s="121" t="e">
        <f t="shared" si="151"/>
        <v>#DIV/0!</v>
      </c>
      <c r="CH266" s="121" t="e">
        <f t="shared" si="151"/>
        <v>#DIV/0!</v>
      </c>
      <c r="CI266" s="121" t="e">
        <f t="shared" si="151"/>
        <v>#DIV/0!</v>
      </c>
      <c r="CJ266" s="121" t="e">
        <f t="shared" si="151"/>
        <v>#DIV/0!</v>
      </c>
      <c r="CK266" s="121" t="e">
        <f t="shared" si="151"/>
        <v>#DIV/0!</v>
      </c>
      <c r="CL266" s="121" t="e">
        <f t="shared" si="151"/>
        <v>#DIV/0!</v>
      </c>
      <c r="CM266" s="121" t="e">
        <f t="shared" si="151"/>
        <v>#DIV/0!</v>
      </c>
      <c r="CN266" s="121" t="e">
        <f t="shared" si="151"/>
        <v>#DIV/0!</v>
      </c>
      <c r="CO266" s="121" t="e">
        <f t="shared" si="151"/>
        <v>#DIV/0!</v>
      </c>
      <c r="CP266" s="121" t="e">
        <f t="shared" si="151"/>
        <v>#DIV/0!</v>
      </c>
      <c r="CQ266" s="121" t="e">
        <f t="shared" si="151"/>
        <v>#DIV/0!</v>
      </c>
      <c r="CR266" s="121" t="e">
        <f t="shared" si="151"/>
        <v>#DIV/0!</v>
      </c>
      <c r="CS266" s="121" t="e">
        <f t="shared" si="151"/>
        <v>#DIV/0!</v>
      </c>
      <c r="CT266" s="121" t="e">
        <f t="shared" si="151"/>
        <v>#DIV/0!</v>
      </c>
      <c r="CU266" s="121" t="e">
        <f t="shared" si="151"/>
        <v>#DIV/0!</v>
      </c>
      <c r="CV266" s="121" t="e">
        <f t="shared" si="151"/>
        <v>#DIV/0!</v>
      </c>
      <c r="CW266" s="121" t="e">
        <f t="shared" si="151"/>
        <v>#DIV/0!</v>
      </c>
      <c r="CX266" s="121" t="e">
        <f t="shared" si="151"/>
        <v>#DIV/0!</v>
      </c>
      <c r="CY266" s="121" t="e">
        <f t="shared" si="151"/>
        <v>#DIV/0!</v>
      </c>
      <c r="CZ266" s="121" t="e">
        <f t="shared" si="151"/>
        <v>#DIV/0!</v>
      </c>
      <c r="DA266" s="121" t="e">
        <f t="shared" si="151"/>
        <v>#DIV/0!</v>
      </c>
      <c r="DB266" s="317" t="e">
        <f>SUM(L266:DA266)</f>
        <v>#DIV/0!</v>
      </c>
      <c r="DC266" s="43" t="e">
        <f t="shared" si="147"/>
        <v>#DIV/0!</v>
      </c>
      <c r="DD266" s="1114"/>
      <c r="DE266" s="1114"/>
      <c r="DF266" s="43"/>
      <c r="DG266" s="43"/>
      <c r="DH266" s="43"/>
      <c r="DI266" s="43"/>
      <c r="DJ266" s="43"/>
      <c r="DK266" s="43"/>
      <c r="DL266" s="43"/>
    </row>
    <row r="267" spans="1:116" customFormat="1" ht="15" customHeight="1" thickBot="1" x14ac:dyDescent="0.4">
      <c r="A267" s="284"/>
      <c r="B267" s="1018"/>
      <c r="C267" s="1128"/>
      <c r="D267" s="301"/>
      <c r="E267" s="294"/>
      <c r="F267" s="295"/>
      <c r="G267" s="295"/>
      <c r="H267" s="295"/>
      <c r="I267" s="295"/>
      <c r="J267" s="295"/>
      <c r="K267" s="295"/>
      <c r="L267" s="295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285"/>
      <c r="DC267" s="43"/>
      <c r="DD267" s="1114"/>
      <c r="DE267" s="1114"/>
      <c r="DF267" s="43"/>
      <c r="DG267" s="43"/>
      <c r="DH267" s="43"/>
      <c r="DI267" s="43"/>
      <c r="DJ267" s="43"/>
      <c r="DK267" s="43"/>
      <c r="DL267" s="43"/>
    </row>
    <row r="268" spans="1:116" customFormat="1" ht="15" customHeight="1" thickBot="1" x14ac:dyDescent="0.4">
      <c r="A268" s="284"/>
      <c r="B268" s="1018"/>
      <c r="C268" s="1128"/>
      <c r="D268" s="293" t="s">
        <v>258</v>
      </c>
      <c r="E268" s="294"/>
      <c r="F268" s="295"/>
      <c r="G268" s="295"/>
      <c r="H268" s="295"/>
      <c r="I268" s="295"/>
      <c r="J268" s="295"/>
      <c r="K268" s="295"/>
      <c r="L268" s="161" t="e">
        <f>L265*100/$C$5</f>
        <v>#DIV/0!</v>
      </c>
      <c r="M268" s="295" t="e">
        <f t="shared" ref="M268:BX268" si="152">M265*100/$C$5</f>
        <v>#DIV/0!</v>
      </c>
      <c r="N268" s="295" t="e">
        <f t="shared" si="152"/>
        <v>#DIV/0!</v>
      </c>
      <c r="O268" s="295">
        <f t="shared" si="152"/>
        <v>0</v>
      </c>
      <c r="P268" s="295" t="e">
        <f t="shared" si="152"/>
        <v>#DIV/0!</v>
      </c>
      <c r="Q268" s="295" t="e">
        <f t="shared" si="152"/>
        <v>#DIV/0!</v>
      </c>
      <c r="R268" s="295" t="e">
        <f t="shared" si="152"/>
        <v>#DIV/0!</v>
      </c>
      <c r="S268" s="295" t="e">
        <f t="shared" si="152"/>
        <v>#DIV/0!</v>
      </c>
      <c r="T268" s="295" t="e">
        <f t="shared" si="152"/>
        <v>#DIV/0!</v>
      </c>
      <c r="U268" s="295" t="e">
        <f t="shared" si="152"/>
        <v>#DIV/0!</v>
      </c>
      <c r="V268" s="295">
        <f t="shared" si="152"/>
        <v>8.2315199101401504E-9</v>
      </c>
      <c r="W268" s="295" t="e">
        <f t="shared" si="152"/>
        <v>#DIV/0!</v>
      </c>
      <c r="X268" s="295" t="e">
        <f t="shared" si="152"/>
        <v>#DIV/0!</v>
      </c>
      <c r="Y268" s="295" t="e">
        <f t="shared" si="152"/>
        <v>#DIV/0!</v>
      </c>
      <c r="Z268" s="295" t="e">
        <f t="shared" si="152"/>
        <v>#DIV/0!</v>
      </c>
      <c r="AA268" s="295" t="e">
        <f t="shared" si="152"/>
        <v>#DIV/0!</v>
      </c>
      <c r="AB268" s="295" t="e">
        <f t="shared" si="152"/>
        <v>#DIV/0!</v>
      </c>
      <c r="AC268" s="295" t="e">
        <f t="shared" si="152"/>
        <v>#DIV/0!</v>
      </c>
      <c r="AD268" s="295" t="e">
        <f t="shared" si="152"/>
        <v>#DIV/0!</v>
      </c>
      <c r="AE268" s="295" t="e">
        <f t="shared" si="152"/>
        <v>#DIV/0!</v>
      </c>
      <c r="AF268" s="295" t="e">
        <f t="shared" si="152"/>
        <v>#DIV/0!</v>
      </c>
      <c r="AG268" s="295" t="e">
        <f t="shared" si="152"/>
        <v>#DIV/0!</v>
      </c>
      <c r="AH268" s="295" t="e">
        <f t="shared" si="152"/>
        <v>#DIV/0!</v>
      </c>
      <c r="AI268" s="295" t="e">
        <f t="shared" si="152"/>
        <v>#DIV/0!</v>
      </c>
      <c r="AJ268" s="295" t="e">
        <f t="shared" si="152"/>
        <v>#DIV/0!</v>
      </c>
      <c r="AK268" s="295" t="e">
        <f t="shared" si="152"/>
        <v>#DIV/0!</v>
      </c>
      <c r="AL268" s="295" t="e">
        <f t="shared" si="152"/>
        <v>#DIV/0!</v>
      </c>
      <c r="AM268" s="295" t="e">
        <f t="shared" si="152"/>
        <v>#DIV/0!</v>
      </c>
      <c r="AN268" s="295" t="e">
        <f t="shared" si="152"/>
        <v>#DIV/0!</v>
      </c>
      <c r="AO268" s="295" t="e">
        <f t="shared" si="152"/>
        <v>#DIV/0!</v>
      </c>
      <c r="AP268" s="295" t="e">
        <f t="shared" si="152"/>
        <v>#DIV/0!</v>
      </c>
      <c r="AQ268" s="295" t="e">
        <f t="shared" si="152"/>
        <v>#DIV/0!</v>
      </c>
      <c r="AR268" s="295" t="e">
        <f t="shared" si="152"/>
        <v>#DIV/0!</v>
      </c>
      <c r="AS268" s="295" t="e">
        <f t="shared" si="152"/>
        <v>#DIV/0!</v>
      </c>
      <c r="AT268" s="295" t="e">
        <f t="shared" si="152"/>
        <v>#DIV/0!</v>
      </c>
      <c r="AU268" s="295" t="e">
        <f t="shared" si="152"/>
        <v>#DIV/0!</v>
      </c>
      <c r="AV268" s="295" t="e">
        <f t="shared" si="152"/>
        <v>#DIV/0!</v>
      </c>
      <c r="AW268" s="295" t="e">
        <f t="shared" si="152"/>
        <v>#DIV/0!</v>
      </c>
      <c r="AX268" s="295" t="e">
        <f t="shared" si="152"/>
        <v>#DIV/0!</v>
      </c>
      <c r="AY268" s="295" t="e">
        <f t="shared" si="152"/>
        <v>#DIV/0!</v>
      </c>
      <c r="AZ268" s="295" t="e">
        <f t="shared" si="152"/>
        <v>#DIV/0!</v>
      </c>
      <c r="BA268" s="295" t="e">
        <f t="shared" si="152"/>
        <v>#DIV/0!</v>
      </c>
      <c r="BB268" s="295" t="e">
        <f t="shared" si="152"/>
        <v>#DIV/0!</v>
      </c>
      <c r="BC268" s="295" t="e">
        <f t="shared" si="152"/>
        <v>#DIV/0!</v>
      </c>
      <c r="BD268" s="295" t="e">
        <f t="shared" si="152"/>
        <v>#DIV/0!</v>
      </c>
      <c r="BE268" s="295" t="e">
        <f t="shared" si="152"/>
        <v>#DIV/0!</v>
      </c>
      <c r="BF268" s="295" t="e">
        <f t="shared" si="152"/>
        <v>#DIV/0!</v>
      </c>
      <c r="BG268" s="295" t="e">
        <f t="shared" si="152"/>
        <v>#DIV/0!</v>
      </c>
      <c r="BH268" s="295" t="e">
        <f t="shared" si="152"/>
        <v>#DIV/0!</v>
      </c>
      <c r="BI268" s="295" t="e">
        <f t="shared" si="152"/>
        <v>#DIV/0!</v>
      </c>
      <c r="BJ268" s="295" t="e">
        <f t="shared" si="152"/>
        <v>#DIV/0!</v>
      </c>
      <c r="BK268" s="295" t="e">
        <f t="shared" si="152"/>
        <v>#DIV/0!</v>
      </c>
      <c r="BL268" s="295" t="e">
        <f t="shared" si="152"/>
        <v>#DIV/0!</v>
      </c>
      <c r="BM268" s="295" t="e">
        <f t="shared" si="152"/>
        <v>#DIV/0!</v>
      </c>
      <c r="BN268" s="295" t="e">
        <f t="shared" si="152"/>
        <v>#DIV/0!</v>
      </c>
      <c r="BO268" s="295" t="e">
        <f t="shared" si="152"/>
        <v>#DIV/0!</v>
      </c>
      <c r="BP268" s="295" t="e">
        <f t="shared" si="152"/>
        <v>#DIV/0!</v>
      </c>
      <c r="BQ268" s="295" t="e">
        <f t="shared" si="152"/>
        <v>#DIV/0!</v>
      </c>
      <c r="BR268" s="295" t="e">
        <f t="shared" si="152"/>
        <v>#DIV/0!</v>
      </c>
      <c r="BS268" s="295" t="e">
        <f t="shared" si="152"/>
        <v>#DIV/0!</v>
      </c>
      <c r="BT268" s="295" t="e">
        <f t="shared" si="152"/>
        <v>#DIV/0!</v>
      </c>
      <c r="BU268" s="295" t="e">
        <f t="shared" si="152"/>
        <v>#DIV/0!</v>
      </c>
      <c r="BV268" s="295" t="e">
        <f t="shared" si="152"/>
        <v>#DIV/0!</v>
      </c>
      <c r="BW268" s="295" t="e">
        <f t="shared" si="152"/>
        <v>#DIV/0!</v>
      </c>
      <c r="BX268" s="295" t="e">
        <f t="shared" si="152"/>
        <v>#DIV/0!</v>
      </c>
      <c r="BY268" s="295" t="e">
        <f t="shared" ref="BY268:DA268" si="153">BY265*100/$C$5</f>
        <v>#DIV/0!</v>
      </c>
      <c r="BZ268" s="295" t="e">
        <f t="shared" si="153"/>
        <v>#DIV/0!</v>
      </c>
      <c r="CA268" s="295" t="e">
        <f t="shared" si="153"/>
        <v>#DIV/0!</v>
      </c>
      <c r="CB268" s="295" t="e">
        <f t="shared" si="153"/>
        <v>#DIV/0!</v>
      </c>
      <c r="CC268" s="295" t="e">
        <f t="shared" si="153"/>
        <v>#DIV/0!</v>
      </c>
      <c r="CD268" s="295" t="e">
        <f t="shared" si="153"/>
        <v>#DIV/0!</v>
      </c>
      <c r="CE268" s="295" t="e">
        <f t="shared" si="153"/>
        <v>#DIV/0!</v>
      </c>
      <c r="CF268" s="295" t="e">
        <f t="shared" si="153"/>
        <v>#DIV/0!</v>
      </c>
      <c r="CG268" s="295" t="e">
        <f t="shared" si="153"/>
        <v>#DIV/0!</v>
      </c>
      <c r="CH268" s="295" t="e">
        <f t="shared" si="153"/>
        <v>#DIV/0!</v>
      </c>
      <c r="CI268" s="295" t="e">
        <f t="shared" si="153"/>
        <v>#DIV/0!</v>
      </c>
      <c r="CJ268" s="295" t="e">
        <f t="shared" si="153"/>
        <v>#DIV/0!</v>
      </c>
      <c r="CK268" s="295" t="e">
        <f t="shared" si="153"/>
        <v>#DIV/0!</v>
      </c>
      <c r="CL268" s="295" t="e">
        <f t="shared" si="153"/>
        <v>#DIV/0!</v>
      </c>
      <c r="CM268" s="295" t="e">
        <f t="shared" si="153"/>
        <v>#DIV/0!</v>
      </c>
      <c r="CN268" s="295" t="e">
        <f t="shared" si="153"/>
        <v>#DIV/0!</v>
      </c>
      <c r="CO268" s="295" t="e">
        <f t="shared" si="153"/>
        <v>#DIV/0!</v>
      </c>
      <c r="CP268" s="295" t="e">
        <f t="shared" si="153"/>
        <v>#DIV/0!</v>
      </c>
      <c r="CQ268" s="295" t="e">
        <f t="shared" si="153"/>
        <v>#DIV/0!</v>
      </c>
      <c r="CR268" s="295" t="e">
        <f t="shared" si="153"/>
        <v>#DIV/0!</v>
      </c>
      <c r="CS268" s="295" t="e">
        <f t="shared" si="153"/>
        <v>#DIV/0!</v>
      </c>
      <c r="CT268" s="295" t="e">
        <f t="shared" si="153"/>
        <v>#DIV/0!</v>
      </c>
      <c r="CU268" s="295" t="e">
        <f t="shared" si="153"/>
        <v>#DIV/0!</v>
      </c>
      <c r="CV268" s="295" t="e">
        <f t="shared" si="153"/>
        <v>#DIV/0!</v>
      </c>
      <c r="CW268" s="295" t="e">
        <f t="shared" si="153"/>
        <v>#DIV/0!</v>
      </c>
      <c r="CX268" s="295" t="e">
        <f t="shared" si="153"/>
        <v>#DIV/0!</v>
      </c>
      <c r="CY268" s="295" t="e">
        <f t="shared" si="153"/>
        <v>#DIV/0!</v>
      </c>
      <c r="CZ268" s="295" t="e">
        <f t="shared" si="153"/>
        <v>#DIV/0!</v>
      </c>
      <c r="DA268" s="295" t="e">
        <f t="shared" si="153"/>
        <v>#DIV/0!</v>
      </c>
      <c r="DB268" s="285"/>
      <c r="DC268" s="43"/>
      <c r="DD268" s="1114"/>
      <c r="DE268" s="1114"/>
      <c r="DF268" s="43"/>
      <c r="DG268" s="43"/>
      <c r="DH268" s="43"/>
      <c r="DI268" s="43"/>
      <c r="DJ268" s="43"/>
      <c r="DK268" s="43"/>
      <c r="DL268" s="43"/>
    </row>
    <row r="269" spans="1:116" customFormat="1" ht="15" customHeight="1" thickBot="1" x14ac:dyDescent="0.4">
      <c r="A269" s="284"/>
      <c r="B269" s="1018"/>
      <c r="C269" s="1128"/>
      <c r="D269" s="293" t="s">
        <v>263</v>
      </c>
      <c r="E269" s="294"/>
      <c r="F269" s="295"/>
      <c r="G269" s="295"/>
      <c r="H269" s="295"/>
      <c r="I269" s="295"/>
      <c r="J269" s="295"/>
      <c r="K269" s="295">
        <f>I273</f>
        <v>23</v>
      </c>
      <c r="L269" s="295" t="e">
        <f>IF((K269-L268)&lt;$I$274,$I$275,(K269-L268))</f>
        <v>#DIV/0!</v>
      </c>
      <c r="M269" s="295" t="e">
        <f t="shared" ref="M269:BX269" si="154">IF((L269-M268)&lt;$I$274,$I$275,(L269-M268))</f>
        <v>#DIV/0!</v>
      </c>
      <c r="N269" s="295" t="e">
        <f t="shared" si="154"/>
        <v>#DIV/0!</v>
      </c>
      <c r="O269" s="295" t="e">
        <f t="shared" si="154"/>
        <v>#DIV/0!</v>
      </c>
      <c r="P269" s="295" t="e">
        <f t="shared" si="154"/>
        <v>#DIV/0!</v>
      </c>
      <c r="Q269" s="295" t="e">
        <f t="shared" si="154"/>
        <v>#DIV/0!</v>
      </c>
      <c r="R269" s="295" t="e">
        <f t="shared" si="154"/>
        <v>#DIV/0!</v>
      </c>
      <c r="S269" s="295" t="e">
        <f t="shared" si="154"/>
        <v>#DIV/0!</v>
      </c>
      <c r="T269" s="295" t="e">
        <f t="shared" si="154"/>
        <v>#DIV/0!</v>
      </c>
      <c r="U269" s="295" t="e">
        <f t="shared" si="154"/>
        <v>#DIV/0!</v>
      </c>
      <c r="V269" s="295" t="e">
        <f t="shared" si="154"/>
        <v>#DIV/0!</v>
      </c>
      <c r="W269" s="295" t="e">
        <f t="shared" si="154"/>
        <v>#DIV/0!</v>
      </c>
      <c r="X269" s="295" t="e">
        <f t="shared" si="154"/>
        <v>#DIV/0!</v>
      </c>
      <c r="Y269" s="295" t="e">
        <f t="shared" si="154"/>
        <v>#DIV/0!</v>
      </c>
      <c r="Z269" s="295" t="e">
        <f t="shared" si="154"/>
        <v>#DIV/0!</v>
      </c>
      <c r="AA269" s="295" t="e">
        <f t="shared" si="154"/>
        <v>#DIV/0!</v>
      </c>
      <c r="AB269" s="295" t="e">
        <f t="shared" si="154"/>
        <v>#DIV/0!</v>
      </c>
      <c r="AC269" s="295" t="e">
        <f t="shared" si="154"/>
        <v>#DIV/0!</v>
      </c>
      <c r="AD269" s="295" t="e">
        <f t="shared" si="154"/>
        <v>#DIV/0!</v>
      </c>
      <c r="AE269" s="295" t="e">
        <f t="shared" si="154"/>
        <v>#DIV/0!</v>
      </c>
      <c r="AF269" s="295" t="e">
        <f t="shared" si="154"/>
        <v>#DIV/0!</v>
      </c>
      <c r="AG269" s="295" t="e">
        <f t="shared" si="154"/>
        <v>#DIV/0!</v>
      </c>
      <c r="AH269" s="295" t="e">
        <f t="shared" si="154"/>
        <v>#DIV/0!</v>
      </c>
      <c r="AI269" s="295" t="e">
        <f t="shared" si="154"/>
        <v>#DIV/0!</v>
      </c>
      <c r="AJ269" s="295" t="e">
        <f t="shared" si="154"/>
        <v>#DIV/0!</v>
      </c>
      <c r="AK269" s="295" t="e">
        <f t="shared" si="154"/>
        <v>#DIV/0!</v>
      </c>
      <c r="AL269" s="295" t="e">
        <f t="shared" si="154"/>
        <v>#DIV/0!</v>
      </c>
      <c r="AM269" s="295" t="e">
        <f t="shared" si="154"/>
        <v>#DIV/0!</v>
      </c>
      <c r="AN269" s="295" t="e">
        <f t="shared" si="154"/>
        <v>#DIV/0!</v>
      </c>
      <c r="AO269" s="295" t="e">
        <f t="shared" si="154"/>
        <v>#DIV/0!</v>
      </c>
      <c r="AP269" s="295" t="e">
        <f t="shared" si="154"/>
        <v>#DIV/0!</v>
      </c>
      <c r="AQ269" s="295" t="e">
        <f t="shared" si="154"/>
        <v>#DIV/0!</v>
      </c>
      <c r="AR269" s="295" t="e">
        <f t="shared" si="154"/>
        <v>#DIV/0!</v>
      </c>
      <c r="AS269" s="295" t="e">
        <f t="shared" si="154"/>
        <v>#DIV/0!</v>
      </c>
      <c r="AT269" s="295" t="e">
        <f t="shared" si="154"/>
        <v>#DIV/0!</v>
      </c>
      <c r="AU269" s="295" t="e">
        <f t="shared" si="154"/>
        <v>#DIV/0!</v>
      </c>
      <c r="AV269" s="295" t="e">
        <f t="shared" si="154"/>
        <v>#DIV/0!</v>
      </c>
      <c r="AW269" s="295" t="e">
        <f t="shared" si="154"/>
        <v>#DIV/0!</v>
      </c>
      <c r="AX269" s="295" t="e">
        <f t="shared" si="154"/>
        <v>#DIV/0!</v>
      </c>
      <c r="AY269" s="295" t="e">
        <f t="shared" si="154"/>
        <v>#DIV/0!</v>
      </c>
      <c r="AZ269" s="295" t="e">
        <f t="shared" si="154"/>
        <v>#DIV/0!</v>
      </c>
      <c r="BA269" s="295" t="e">
        <f t="shared" si="154"/>
        <v>#DIV/0!</v>
      </c>
      <c r="BB269" s="295" t="e">
        <f t="shared" si="154"/>
        <v>#DIV/0!</v>
      </c>
      <c r="BC269" s="295" t="e">
        <f t="shared" si="154"/>
        <v>#DIV/0!</v>
      </c>
      <c r="BD269" s="295" t="e">
        <f t="shared" si="154"/>
        <v>#DIV/0!</v>
      </c>
      <c r="BE269" s="295" t="e">
        <f t="shared" si="154"/>
        <v>#DIV/0!</v>
      </c>
      <c r="BF269" s="295" t="e">
        <f t="shared" si="154"/>
        <v>#DIV/0!</v>
      </c>
      <c r="BG269" s="295" t="e">
        <f t="shared" si="154"/>
        <v>#DIV/0!</v>
      </c>
      <c r="BH269" s="295" t="e">
        <f t="shared" si="154"/>
        <v>#DIV/0!</v>
      </c>
      <c r="BI269" s="295" t="e">
        <f t="shared" si="154"/>
        <v>#DIV/0!</v>
      </c>
      <c r="BJ269" s="295" t="e">
        <f t="shared" si="154"/>
        <v>#DIV/0!</v>
      </c>
      <c r="BK269" s="295" t="e">
        <f t="shared" si="154"/>
        <v>#DIV/0!</v>
      </c>
      <c r="BL269" s="295" t="e">
        <f t="shared" si="154"/>
        <v>#DIV/0!</v>
      </c>
      <c r="BM269" s="295" t="e">
        <f t="shared" si="154"/>
        <v>#DIV/0!</v>
      </c>
      <c r="BN269" s="295" t="e">
        <f t="shared" si="154"/>
        <v>#DIV/0!</v>
      </c>
      <c r="BO269" s="295" t="e">
        <f t="shared" si="154"/>
        <v>#DIV/0!</v>
      </c>
      <c r="BP269" s="295" t="e">
        <f t="shared" si="154"/>
        <v>#DIV/0!</v>
      </c>
      <c r="BQ269" s="295" t="e">
        <f t="shared" si="154"/>
        <v>#DIV/0!</v>
      </c>
      <c r="BR269" s="295" t="e">
        <f t="shared" si="154"/>
        <v>#DIV/0!</v>
      </c>
      <c r="BS269" s="295" t="e">
        <f t="shared" si="154"/>
        <v>#DIV/0!</v>
      </c>
      <c r="BT269" s="295" t="e">
        <f t="shared" si="154"/>
        <v>#DIV/0!</v>
      </c>
      <c r="BU269" s="295" t="e">
        <f t="shared" si="154"/>
        <v>#DIV/0!</v>
      </c>
      <c r="BV269" s="295" t="e">
        <f t="shared" si="154"/>
        <v>#DIV/0!</v>
      </c>
      <c r="BW269" s="295" t="e">
        <f t="shared" si="154"/>
        <v>#DIV/0!</v>
      </c>
      <c r="BX269" s="295" t="e">
        <f t="shared" si="154"/>
        <v>#DIV/0!</v>
      </c>
      <c r="BY269" s="295" t="e">
        <f t="shared" ref="BY269:DA269" si="155">IF((BX269-BY268)&lt;$I$274,$I$275,(BX269-BY268))</f>
        <v>#DIV/0!</v>
      </c>
      <c r="BZ269" s="295" t="e">
        <f t="shared" si="155"/>
        <v>#DIV/0!</v>
      </c>
      <c r="CA269" s="295" t="e">
        <f t="shared" si="155"/>
        <v>#DIV/0!</v>
      </c>
      <c r="CB269" s="295" t="e">
        <f t="shared" si="155"/>
        <v>#DIV/0!</v>
      </c>
      <c r="CC269" s="295" t="e">
        <f t="shared" si="155"/>
        <v>#DIV/0!</v>
      </c>
      <c r="CD269" s="295" t="e">
        <f t="shared" si="155"/>
        <v>#DIV/0!</v>
      </c>
      <c r="CE269" s="295" t="e">
        <f t="shared" si="155"/>
        <v>#DIV/0!</v>
      </c>
      <c r="CF269" s="295" t="e">
        <f t="shared" si="155"/>
        <v>#DIV/0!</v>
      </c>
      <c r="CG269" s="295" t="e">
        <f t="shared" si="155"/>
        <v>#DIV/0!</v>
      </c>
      <c r="CH269" s="295" t="e">
        <f t="shared" si="155"/>
        <v>#DIV/0!</v>
      </c>
      <c r="CI269" s="295" t="e">
        <f t="shared" si="155"/>
        <v>#DIV/0!</v>
      </c>
      <c r="CJ269" s="295" t="e">
        <f t="shared" si="155"/>
        <v>#DIV/0!</v>
      </c>
      <c r="CK269" s="295" t="e">
        <f t="shared" si="155"/>
        <v>#DIV/0!</v>
      </c>
      <c r="CL269" s="295" t="e">
        <f t="shared" si="155"/>
        <v>#DIV/0!</v>
      </c>
      <c r="CM269" s="295" t="e">
        <f t="shared" si="155"/>
        <v>#DIV/0!</v>
      </c>
      <c r="CN269" s="295" t="e">
        <f t="shared" si="155"/>
        <v>#DIV/0!</v>
      </c>
      <c r="CO269" s="295" t="e">
        <f t="shared" si="155"/>
        <v>#DIV/0!</v>
      </c>
      <c r="CP269" s="295" t="e">
        <f t="shared" si="155"/>
        <v>#DIV/0!</v>
      </c>
      <c r="CQ269" s="295" t="e">
        <f t="shared" si="155"/>
        <v>#DIV/0!</v>
      </c>
      <c r="CR269" s="295" t="e">
        <f t="shared" si="155"/>
        <v>#DIV/0!</v>
      </c>
      <c r="CS269" s="295" t="e">
        <f t="shared" si="155"/>
        <v>#DIV/0!</v>
      </c>
      <c r="CT269" s="295" t="e">
        <f t="shared" si="155"/>
        <v>#DIV/0!</v>
      </c>
      <c r="CU269" s="295" t="e">
        <f t="shared" si="155"/>
        <v>#DIV/0!</v>
      </c>
      <c r="CV269" s="295" t="e">
        <f t="shared" si="155"/>
        <v>#DIV/0!</v>
      </c>
      <c r="CW269" s="295" t="e">
        <f t="shared" si="155"/>
        <v>#DIV/0!</v>
      </c>
      <c r="CX269" s="295" t="e">
        <f t="shared" si="155"/>
        <v>#DIV/0!</v>
      </c>
      <c r="CY269" s="295" t="e">
        <f t="shared" si="155"/>
        <v>#DIV/0!</v>
      </c>
      <c r="CZ269" s="295" t="e">
        <f t="shared" si="155"/>
        <v>#DIV/0!</v>
      </c>
      <c r="DA269" s="295" t="e">
        <f t="shared" si="155"/>
        <v>#DIV/0!</v>
      </c>
      <c r="DB269" s="299" t="s">
        <v>243</v>
      </c>
      <c r="DC269" s="43"/>
      <c r="DD269" s="300" t="e">
        <f>DB265</f>
        <v>#DIV/0!</v>
      </c>
      <c r="DE269" s="300" t="e">
        <f>DD269*14/0.9</f>
        <v>#DIV/0!</v>
      </c>
      <c r="DF269" s="1104" t="e">
        <f>(DE269+DE270)</f>
        <v>#DIV/0!</v>
      </c>
      <c r="DG269" s="43"/>
      <c r="DH269" s="43"/>
      <c r="DI269" s="43"/>
      <c r="DJ269" s="43"/>
      <c r="DK269" s="43"/>
      <c r="DL269" s="43"/>
    </row>
    <row r="270" spans="1:116" customFormat="1" ht="15" customHeight="1" thickBot="1" x14ac:dyDescent="0.4">
      <c r="A270" s="284"/>
      <c r="B270" s="1018"/>
      <c r="C270" s="1128"/>
      <c r="D270" s="301"/>
      <c r="E270" s="302"/>
      <c r="F270" s="303"/>
      <c r="G270" s="303"/>
      <c r="H270" s="303"/>
      <c r="I270" s="303"/>
      <c r="J270" s="303"/>
      <c r="K270" s="303"/>
      <c r="L270" s="303" t="e">
        <f>IF((L269=100),(L269-K269)/100*$C$3+$E$91,0)</f>
        <v>#DIV/0!</v>
      </c>
      <c r="M270" s="303" t="e">
        <f>IF((M269=100),(M269-L269)/100*$C$3+$E$91,0)</f>
        <v>#DIV/0!</v>
      </c>
      <c r="N270" s="303" t="e">
        <f>IF((N269=100),(N269-M269)/100*$C$3+$E$91,0)</f>
        <v>#DIV/0!</v>
      </c>
      <c r="O270" s="303">
        <v>0</v>
      </c>
      <c r="P270" s="303" t="e">
        <f t="shared" ref="P270:CA270" si="156">IF((P269=100),(P269-O269)/100*$C$3+$E$91,0)</f>
        <v>#DIV/0!</v>
      </c>
      <c r="Q270" s="303" t="e">
        <f t="shared" si="156"/>
        <v>#DIV/0!</v>
      </c>
      <c r="R270" s="303" t="e">
        <f t="shared" si="156"/>
        <v>#DIV/0!</v>
      </c>
      <c r="S270" s="303" t="e">
        <f t="shared" si="156"/>
        <v>#DIV/0!</v>
      </c>
      <c r="T270" s="303" t="e">
        <f t="shared" si="156"/>
        <v>#DIV/0!</v>
      </c>
      <c r="U270" s="303" t="e">
        <f t="shared" si="156"/>
        <v>#DIV/0!</v>
      </c>
      <c r="V270" s="303" t="e">
        <f t="shared" si="156"/>
        <v>#DIV/0!</v>
      </c>
      <c r="W270" s="303" t="e">
        <f t="shared" si="156"/>
        <v>#DIV/0!</v>
      </c>
      <c r="X270" s="303" t="e">
        <f t="shared" si="156"/>
        <v>#DIV/0!</v>
      </c>
      <c r="Y270" s="303" t="e">
        <f t="shared" si="156"/>
        <v>#DIV/0!</v>
      </c>
      <c r="Z270" s="303" t="e">
        <f t="shared" si="156"/>
        <v>#DIV/0!</v>
      </c>
      <c r="AA270" s="303" t="e">
        <f t="shared" si="156"/>
        <v>#DIV/0!</v>
      </c>
      <c r="AB270" s="303" t="e">
        <f t="shared" si="156"/>
        <v>#DIV/0!</v>
      </c>
      <c r="AC270" s="303" t="e">
        <f t="shared" si="156"/>
        <v>#DIV/0!</v>
      </c>
      <c r="AD270" s="303" t="e">
        <f t="shared" si="156"/>
        <v>#DIV/0!</v>
      </c>
      <c r="AE270" s="303" t="e">
        <f t="shared" si="156"/>
        <v>#DIV/0!</v>
      </c>
      <c r="AF270" s="303" t="e">
        <f t="shared" si="156"/>
        <v>#DIV/0!</v>
      </c>
      <c r="AG270" s="303" t="e">
        <f t="shared" si="156"/>
        <v>#DIV/0!</v>
      </c>
      <c r="AH270" s="303" t="e">
        <f t="shared" si="156"/>
        <v>#DIV/0!</v>
      </c>
      <c r="AI270" s="303" t="e">
        <f t="shared" si="156"/>
        <v>#DIV/0!</v>
      </c>
      <c r="AJ270" s="303" t="e">
        <f t="shared" si="156"/>
        <v>#DIV/0!</v>
      </c>
      <c r="AK270" s="303" t="e">
        <f t="shared" si="156"/>
        <v>#DIV/0!</v>
      </c>
      <c r="AL270" s="303" t="e">
        <f t="shared" si="156"/>
        <v>#DIV/0!</v>
      </c>
      <c r="AM270" s="303" t="e">
        <f t="shared" si="156"/>
        <v>#DIV/0!</v>
      </c>
      <c r="AN270" s="303" t="e">
        <f t="shared" si="156"/>
        <v>#DIV/0!</v>
      </c>
      <c r="AO270" s="303" t="e">
        <f t="shared" si="156"/>
        <v>#DIV/0!</v>
      </c>
      <c r="AP270" s="303" t="e">
        <f t="shared" si="156"/>
        <v>#DIV/0!</v>
      </c>
      <c r="AQ270" s="303" t="e">
        <f t="shared" si="156"/>
        <v>#DIV/0!</v>
      </c>
      <c r="AR270" s="303" t="e">
        <f t="shared" si="156"/>
        <v>#DIV/0!</v>
      </c>
      <c r="AS270" s="303" t="e">
        <f t="shared" si="156"/>
        <v>#DIV/0!</v>
      </c>
      <c r="AT270" s="303" t="e">
        <f t="shared" si="156"/>
        <v>#DIV/0!</v>
      </c>
      <c r="AU270" s="303" t="e">
        <f t="shared" si="156"/>
        <v>#DIV/0!</v>
      </c>
      <c r="AV270" s="303" t="e">
        <f t="shared" si="156"/>
        <v>#DIV/0!</v>
      </c>
      <c r="AW270" s="303" t="e">
        <f t="shared" si="156"/>
        <v>#DIV/0!</v>
      </c>
      <c r="AX270" s="303" t="e">
        <f t="shared" si="156"/>
        <v>#DIV/0!</v>
      </c>
      <c r="AY270" s="303" t="e">
        <f t="shared" si="156"/>
        <v>#DIV/0!</v>
      </c>
      <c r="AZ270" s="303" t="e">
        <f t="shared" si="156"/>
        <v>#DIV/0!</v>
      </c>
      <c r="BA270" s="303" t="e">
        <f t="shared" si="156"/>
        <v>#DIV/0!</v>
      </c>
      <c r="BB270" s="303" t="e">
        <f t="shared" si="156"/>
        <v>#DIV/0!</v>
      </c>
      <c r="BC270" s="303" t="e">
        <f t="shared" si="156"/>
        <v>#DIV/0!</v>
      </c>
      <c r="BD270" s="303" t="e">
        <f t="shared" si="156"/>
        <v>#DIV/0!</v>
      </c>
      <c r="BE270" s="303" t="e">
        <f t="shared" si="156"/>
        <v>#DIV/0!</v>
      </c>
      <c r="BF270" s="303" t="e">
        <f t="shared" si="156"/>
        <v>#DIV/0!</v>
      </c>
      <c r="BG270" s="303" t="e">
        <f t="shared" si="156"/>
        <v>#DIV/0!</v>
      </c>
      <c r="BH270" s="303" t="e">
        <f t="shared" si="156"/>
        <v>#DIV/0!</v>
      </c>
      <c r="BI270" s="303" t="e">
        <f t="shared" si="156"/>
        <v>#DIV/0!</v>
      </c>
      <c r="BJ270" s="303" t="e">
        <f t="shared" si="156"/>
        <v>#DIV/0!</v>
      </c>
      <c r="BK270" s="303" t="e">
        <f t="shared" si="156"/>
        <v>#DIV/0!</v>
      </c>
      <c r="BL270" s="303" t="e">
        <f t="shared" si="156"/>
        <v>#DIV/0!</v>
      </c>
      <c r="BM270" s="303" t="e">
        <f t="shared" si="156"/>
        <v>#DIV/0!</v>
      </c>
      <c r="BN270" s="303" t="e">
        <f t="shared" si="156"/>
        <v>#DIV/0!</v>
      </c>
      <c r="BO270" s="303" t="e">
        <f t="shared" si="156"/>
        <v>#DIV/0!</v>
      </c>
      <c r="BP270" s="303" t="e">
        <f t="shared" si="156"/>
        <v>#DIV/0!</v>
      </c>
      <c r="BQ270" s="303" t="e">
        <f t="shared" si="156"/>
        <v>#DIV/0!</v>
      </c>
      <c r="BR270" s="303" t="e">
        <f t="shared" si="156"/>
        <v>#DIV/0!</v>
      </c>
      <c r="BS270" s="303" t="e">
        <f t="shared" si="156"/>
        <v>#DIV/0!</v>
      </c>
      <c r="BT270" s="303" t="e">
        <f t="shared" si="156"/>
        <v>#DIV/0!</v>
      </c>
      <c r="BU270" s="303" t="e">
        <f t="shared" si="156"/>
        <v>#DIV/0!</v>
      </c>
      <c r="BV270" s="303" t="e">
        <f t="shared" si="156"/>
        <v>#DIV/0!</v>
      </c>
      <c r="BW270" s="303" t="e">
        <f t="shared" si="156"/>
        <v>#DIV/0!</v>
      </c>
      <c r="BX270" s="303" t="e">
        <f t="shared" si="156"/>
        <v>#DIV/0!</v>
      </c>
      <c r="BY270" s="303" t="e">
        <f t="shared" si="156"/>
        <v>#DIV/0!</v>
      </c>
      <c r="BZ270" s="303" t="e">
        <f t="shared" si="156"/>
        <v>#DIV/0!</v>
      </c>
      <c r="CA270" s="303" t="e">
        <f t="shared" si="156"/>
        <v>#DIV/0!</v>
      </c>
      <c r="CB270" s="303" t="e">
        <f t="shared" ref="CB270:DA270" si="157">IF((CB269=100),(CB269-CA269)/100*$C$3+$E$91,0)</f>
        <v>#DIV/0!</v>
      </c>
      <c r="CC270" s="303" t="e">
        <f t="shared" si="157"/>
        <v>#DIV/0!</v>
      </c>
      <c r="CD270" s="303" t="e">
        <f t="shared" si="157"/>
        <v>#DIV/0!</v>
      </c>
      <c r="CE270" s="303" t="e">
        <f t="shared" si="157"/>
        <v>#DIV/0!</v>
      </c>
      <c r="CF270" s="303" t="e">
        <f t="shared" si="157"/>
        <v>#DIV/0!</v>
      </c>
      <c r="CG270" s="303" t="e">
        <f t="shared" si="157"/>
        <v>#DIV/0!</v>
      </c>
      <c r="CH270" s="303" t="e">
        <f t="shared" si="157"/>
        <v>#DIV/0!</v>
      </c>
      <c r="CI270" s="303" t="e">
        <f t="shared" si="157"/>
        <v>#DIV/0!</v>
      </c>
      <c r="CJ270" s="303" t="e">
        <f t="shared" si="157"/>
        <v>#DIV/0!</v>
      </c>
      <c r="CK270" s="303" t="e">
        <f t="shared" si="157"/>
        <v>#DIV/0!</v>
      </c>
      <c r="CL270" s="303" t="e">
        <f t="shared" si="157"/>
        <v>#DIV/0!</v>
      </c>
      <c r="CM270" s="303" t="e">
        <f t="shared" si="157"/>
        <v>#DIV/0!</v>
      </c>
      <c r="CN270" s="303" t="e">
        <f t="shared" si="157"/>
        <v>#DIV/0!</v>
      </c>
      <c r="CO270" s="303" t="e">
        <f t="shared" si="157"/>
        <v>#DIV/0!</v>
      </c>
      <c r="CP270" s="303" t="e">
        <f t="shared" si="157"/>
        <v>#DIV/0!</v>
      </c>
      <c r="CQ270" s="303" t="e">
        <f t="shared" si="157"/>
        <v>#DIV/0!</v>
      </c>
      <c r="CR270" s="303" t="e">
        <f t="shared" si="157"/>
        <v>#DIV/0!</v>
      </c>
      <c r="CS270" s="303" t="e">
        <f t="shared" si="157"/>
        <v>#DIV/0!</v>
      </c>
      <c r="CT270" s="303" t="e">
        <f t="shared" si="157"/>
        <v>#DIV/0!</v>
      </c>
      <c r="CU270" s="303" t="e">
        <f t="shared" si="157"/>
        <v>#DIV/0!</v>
      </c>
      <c r="CV270" s="303" t="e">
        <f t="shared" si="157"/>
        <v>#DIV/0!</v>
      </c>
      <c r="CW270" s="303" t="e">
        <f t="shared" si="157"/>
        <v>#DIV/0!</v>
      </c>
      <c r="CX270" s="303" t="e">
        <f t="shared" si="157"/>
        <v>#DIV/0!</v>
      </c>
      <c r="CY270" s="303" t="e">
        <f t="shared" si="157"/>
        <v>#DIV/0!</v>
      </c>
      <c r="CZ270" s="303" t="e">
        <f t="shared" si="157"/>
        <v>#DIV/0!</v>
      </c>
      <c r="DA270" s="303" t="e">
        <f t="shared" si="157"/>
        <v>#DIV/0!</v>
      </c>
      <c r="DB270" s="299" t="s">
        <v>244</v>
      </c>
      <c r="DC270" s="43"/>
      <c r="DD270" s="300" t="e">
        <f>DB266</f>
        <v>#DIV/0!</v>
      </c>
      <c r="DE270" s="300" t="e">
        <f>DD270*14/0.9</f>
        <v>#DIV/0!</v>
      </c>
      <c r="DF270" s="1105"/>
      <c r="DG270" s="43"/>
      <c r="DH270" s="43"/>
      <c r="DI270" s="43"/>
      <c r="DJ270" s="43"/>
      <c r="DK270" s="43"/>
      <c r="DL270" s="43"/>
    </row>
    <row r="271" spans="1:116" ht="13" thickBot="1" x14ac:dyDescent="0.3"/>
    <row r="272" spans="1:116" ht="13.5" thickBot="1" x14ac:dyDescent="0.35">
      <c r="E272" s="1075" t="s">
        <v>587</v>
      </c>
      <c r="F272" s="1076"/>
      <c r="G272" s="1076"/>
      <c r="H272" s="1076"/>
      <c r="I272" s="1076"/>
      <c r="J272" s="1076"/>
      <c r="K272" s="1077"/>
    </row>
    <row r="273" spans="2:106" ht="13.5" thickBot="1" x14ac:dyDescent="0.35">
      <c r="B273" s="276" t="s">
        <v>199</v>
      </c>
      <c r="C273" s="260">
        <v>30</v>
      </c>
      <c r="E273" s="1078" t="s">
        <v>250</v>
      </c>
      <c r="F273" s="1079"/>
      <c r="G273" s="1079"/>
      <c r="H273" s="1080"/>
      <c r="I273" s="1106">
        <v>23</v>
      </c>
      <c r="J273" s="1107"/>
      <c r="K273" s="1108"/>
    </row>
    <row r="274" spans="2:106" ht="13.5" thickBot="1" x14ac:dyDescent="0.35">
      <c r="B274" s="143" t="s">
        <v>203</v>
      </c>
      <c r="C274" s="283">
        <f>C275/60*C273</f>
        <v>20</v>
      </c>
      <c r="E274" s="1078" t="s">
        <v>248</v>
      </c>
      <c r="F274" s="1079"/>
      <c r="G274" s="1079"/>
      <c r="H274" s="1080"/>
      <c r="I274" s="1106">
        <v>20</v>
      </c>
      <c r="J274" s="1107"/>
      <c r="K274" s="1108"/>
      <c r="L274" s="43">
        <v>90</v>
      </c>
    </row>
    <row r="275" spans="2:106" ht="13.5" thickBot="1" x14ac:dyDescent="0.35">
      <c r="B275" s="143" t="s">
        <v>298</v>
      </c>
      <c r="C275" s="262">
        <v>40</v>
      </c>
      <c r="E275" s="1078" t="s">
        <v>586</v>
      </c>
      <c r="F275" s="1079"/>
      <c r="G275" s="1079"/>
      <c r="H275" s="1080"/>
      <c r="I275" s="536">
        <f>C274+I274</f>
        <v>40</v>
      </c>
    </row>
    <row r="276" spans="2:106" ht="13" thickBot="1" x14ac:dyDescent="0.3"/>
    <row r="277" spans="2:106" ht="13" x14ac:dyDescent="0.3">
      <c r="E277" s="420" t="s">
        <v>339</v>
      </c>
      <c r="F277" s="265" t="s">
        <v>340</v>
      </c>
      <c r="G277" s="265"/>
      <c r="H277" s="184" t="s">
        <v>182</v>
      </c>
    </row>
    <row r="278" spans="2:106" ht="13.5" thickBot="1" x14ac:dyDescent="0.35">
      <c r="D278" s="535" t="s">
        <v>338</v>
      </c>
      <c r="E278" s="537">
        <v>11</v>
      </c>
      <c r="F278" s="269">
        <f>C273</f>
        <v>30</v>
      </c>
      <c r="G278" s="538">
        <f>E278*F278/60</f>
        <v>5.5</v>
      </c>
      <c r="H278" s="539">
        <f>G278+C274</f>
        <v>25.5</v>
      </c>
      <c r="DB278" s="43">
        <f>87/7</f>
        <v>12.428571428571429</v>
      </c>
    </row>
    <row r="279" spans="2:106" x14ac:dyDescent="0.25">
      <c r="E279" s="43"/>
    </row>
    <row r="281" spans="2:106" x14ac:dyDescent="0.25">
      <c r="E281" s="424"/>
      <c r="F281" s="43" t="s">
        <v>585</v>
      </c>
    </row>
    <row r="285" spans="2:106" ht="13" thickBot="1" x14ac:dyDescent="0.3"/>
    <row r="286" spans="2:106" ht="13.5" thickBot="1" x14ac:dyDescent="0.35">
      <c r="L286" s="137" t="s">
        <v>443</v>
      </c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7"/>
      <c r="AF286" s="137"/>
      <c r="AG286" s="137"/>
      <c r="AH286" s="137"/>
      <c r="AI286" s="137"/>
      <c r="AJ286" s="137"/>
      <c r="AK286" s="137"/>
      <c r="AL286" s="137"/>
      <c r="AM286" s="137"/>
      <c r="AN286" s="137"/>
      <c r="AO286" s="137"/>
      <c r="AP286" s="137"/>
      <c r="AQ286" s="137"/>
      <c r="AR286" s="215"/>
      <c r="AS286" s="137"/>
      <c r="AT286" s="137"/>
      <c r="AU286" s="137"/>
      <c r="AV286" s="137"/>
      <c r="AW286" s="137"/>
      <c r="AX286" s="137"/>
      <c r="AY286" s="137"/>
      <c r="AZ286" s="137"/>
      <c r="BA286" s="137"/>
      <c r="BB286" s="137"/>
      <c r="BC286" s="137"/>
      <c r="BD286" s="137"/>
      <c r="BE286" s="137"/>
      <c r="BF286" s="137"/>
      <c r="BG286" s="137"/>
      <c r="BH286" s="137"/>
      <c r="BI286" s="137"/>
      <c r="BJ286" s="137"/>
      <c r="BK286" s="137"/>
      <c r="BL286" s="137"/>
      <c r="BM286" s="137"/>
      <c r="BN286" s="137"/>
      <c r="BO286" s="137"/>
      <c r="BP286" s="137"/>
      <c r="BQ286" s="137"/>
      <c r="BR286" s="137"/>
      <c r="BS286" s="137"/>
      <c r="BT286" s="137"/>
      <c r="BU286" s="137"/>
      <c r="BV286" s="137"/>
      <c r="BW286" s="137"/>
      <c r="BX286" s="137"/>
      <c r="BY286" s="137"/>
      <c r="BZ286" s="137"/>
      <c r="CA286" s="137"/>
      <c r="CB286" s="137"/>
      <c r="CC286" s="137"/>
      <c r="CD286" s="137"/>
      <c r="CE286" s="137"/>
      <c r="CF286" s="137"/>
      <c r="CG286" s="137"/>
      <c r="CH286" s="137"/>
      <c r="CI286" s="137"/>
      <c r="CJ286" s="137"/>
      <c r="CK286" s="137"/>
      <c r="CL286" s="137"/>
      <c r="CM286" s="137"/>
      <c r="CN286" s="137"/>
      <c r="CO286" s="137"/>
      <c r="CP286" s="137"/>
      <c r="CQ286" s="137"/>
      <c r="CR286" s="137"/>
      <c r="CS286" s="137"/>
      <c r="CT286" s="137"/>
      <c r="CU286" s="137"/>
      <c r="CV286" s="137"/>
      <c r="CW286" s="137"/>
      <c r="CX286" s="137"/>
      <c r="CY286" s="137"/>
      <c r="CZ286" s="138"/>
    </row>
    <row r="287" spans="2:106" ht="13" x14ac:dyDescent="0.3">
      <c r="D287" s="74" t="s">
        <v>543</v>
      </c>
      <c r="E287" s="561" t="s">
        <v>461</v>
      </c>
      <c r="F287" s="562" t="s">
        <v>465</v>
      </c>
      <c r="G287" s="562" t="s">
        <v>462</v>
      </c>
      <c r="H287" s="562" t="s">
        <v>463</v>
      </c>
      <c r="I287" s="562" t="s">
        <v>206</v>
      </c>
      <c r="J287" s="562" t="s">
        <v>464</v>
      </c>
      <c r="K287" s="562" t="s">
        <v>442</v>
      </c>
      <c r="L287" s="563">
        <v>1</v>
      </c>
      <c r="M287" s="265">
        <v>2</v>
      </c>
      <c r="N287" s="265">
        <v>3</v>
      </c>
      <c r="O287" s="265">
        <f>N287+0.0000001</f>
        <v>3.0000000999999998</v>
      </c>
      <c r="P287" s="265">
        <v>4</v>
      </c>
      <c r="Q287" s="265">
        <v>5</v>
      </c>
      <c r="R287" s="265">
        <f>Q287+0.0000001</f>
        <v>5.0000001000000003</v>
      </c>
      <c r="S287" s="265">
        <v>6</v>
      </c>
      <c r="T287" s="265">
        <v>7</v>
      </c>
      <c r="U287" s="265">
        <v>8</v>
      </c>
      <c r="V287" s="265">
        <f>U287+0.0000001</f>
        <v>8.0000000999999994</v>
      </c>
      <c r="W287" s="265">
        <v>9</v>
      </c>
      <c r="X287" s="265">
        <v>10</v>
      </c>
      <c r="Y287" s="265">
        <v>11</v>
      </c>
      <c r="Z287" s="265">
        <v>12</v>
      </c>
      <c r="AA287" s="265">
        <v>13</v>
      </c>
      <c r="AB287" s="265">
        <v>14</v>
      </c>
      <c r="AC287" s="265">
        <v>15</v>
      </c>
      <c r="AD287" s="265">
        <v>16</v>
      </c>
      <c r="AE287" s="265">
        <v>17</v>
      </c>
      <c r="AF287" s="265">
        <v>18</v>
      </c>
      <c r="AG287" s="265">
        <v>19</v>
      </c>
      <c r="AH287" s="265">
        <v>20</v>
      </c>
      <c r="AI287" s="265">
        <v>21</v>
      </c>
      <c r="AJ287" s="265">
        <v>22</v>
      </c>
      <c r="AK287" s="265">
        <v>23</v>
      </c>
      <c r="AL287" s="265">
        <v>24</v>
      </c>
      <c r="AM287" s="265">
        <v>25</v>
      </c>
      <c r="AN287" s="265">
        <v>26</v>
      </c>
      <c r="AO287" s="265">
        <v>27</v>
      </c>
      <c r="AP287" s="265">
        <v>28</v>
      </c>
      <c r="AQ287" s="265">
        <v>29</v>
      </c>
      <c r="AR287" s="184">
        <v>30</v>
      </c>
    </row>
    <row r="288" spans="2:106" x14ac:dyDescent="0.25">
      <c r="D288" s="76" t="s">
        <v>539</v>
      </c>
      <c r="E288" s="559" t="e">
        <f>E15+E16+E17+E20+E22+E23+E25+E26+E27+E29+E30</f>
        <v>#REF!</v>
      </c>
      <c r="F288" s="559" t="e">
        <f t="shared" ref="F288:AR288" si="158">F15+F16+F17+F20+F22+F23+F25+F26+F27+F29+F30</f>
        <v>#REF!</v>
      </c>
      <c r="G288" s="559" t="e">
        <f t="shared" si="158"/>
        <v>#REF!</v>
      </c>
      <c r="H288" s="559" t="e">
        <f t="shared" si="158"/>
        <v>#REF!</v>
      </c>
      <c r="I288" s="559" t="e">
        <f t="shared" si="158"/>
        <v>#REF!</v>
      </c>
      <c r="J288" s="559" t="e">
        <f t="shared" si="158"/>
        <v>#REF!</v>
      </c>
      <c r="K288" s="559" t="e">
        <f t="shared" si="158"/>
        <v>#REF!</v>
      </c>
      <c r="L288" s="560" t="e">
        <f t="shared" si="158"/>
        <v>#REF!</v>
      </c>
      <c r="M288" s="559" t="e">
        <f t="shared" si="158"/>
        <v>#REF!</v>
      </c>
      <c r="N288" s="559" t="e">
        <f t="shared" si="158"/>
        <v>#REF!</v>
      </c>
      <c r="O288" s="559" t="e">
        <f t="shared" si="158"/>
        <v>#REF!</v>
      </c>
      <c r="P288" s="559" t="e">
        <f t="shared" si="158"/>
        <v>#REF!</v>
      </c>
      <c r="Q288" s="559" t="e">
        <f t="shared" si="158"/>
        <v>#REF!</v>
      </c>
      <c r="R288" s="559" t="e">
        <f t="shared" si="158"/>
        <v>#REF!</v>
      </c>
      <c r="S288" s="559" t="e">
        <f t="shared" si="158"/>
        <v>#REF!</v>
      </c>
      <c r="T288" s="559" t="e">
        <f t="shared" si="158"/>
        <v>#REF!</v>
      </c>
      <c r="U288" s="559" t="e">
        <f t="shared" si="158"/>
        <v>#REF!</v>
      </c>
      <c r="V288" s="559" t="e">
        <f t="shared" si="158"/>
        <v>#REF!</v>
      </c>
      <c r="W288" s="559" t="e">
        <f t="shared" si="158"/>
        <v>#REF!</v>
      </c>
      <c r="X288" s="559" t="e">
        <f t="shared" si="158"/>
        <v>#REF!</v>
      </c>
      <c r="Y288" s="559" t="e">
        <f t="shared" si="158"/>
        <v>#REF!</v>
      </c>
      <c r="Z288" s="559" t="e">
        <f t="shared" si="158"/>
        <v>#REF!</v>
      </c>
      <c r="AA288" s="559" t="e">
        <f t="shared" si="158"/>
        <v>#REF!</v>
      </c>
      <c r="AB288" s="559" t="e">
        <f t="shared" si="158"/>
        <v>#REF!</v>
      </c>
      <c r="AC288" s="559" t="e">
        <f t="shared" si="158"/>
        <v>#REF!</v>
      </c>
      <c r="AD288" s="559" t="e">
        <f t="shared" si="158"/>
        <v>#REF!</v>
      </c>
      <c r="AE288" s="559" t="e">
        <f t="shared" si="158"/>
        <v>#REF!</v>
      </c>
      <c r="AF288" s="559" t="e">
        <f t="shared" si="158"/>
        <v>#REF!</v>
      </c>
      <c r="AG288" s="559" t="e">
        <f t="shared" si="158"/>
        <v>#REF!</v>
      </c>
      <c r="AH288" s="559" t="e">
        <f t="shared" si="158"/>
        <v>#REF!</v>
      </c>
      <c r="AI288" s="559" t="e">
        <f t="shared" si="158"/>
        <v>#REF!</v>
      </c>
      <c r="AJ288" s="559" t="e">
        <f t="shared" si="158"/>
        <v>#REF!</v>
      </c>
      <c r="AK288" s="559" t="e">
        <f t="shared" si="158"/>
        <v>#REF!</v>
      </c>
      <c r="AL288" s="559" t="e">
        <f t="shared" si="158"/>
        <v>#REF!</v>
      </c>
      <c r="AM288" s="559" t="e">
        <f t="shared" si="158"/>
        <v>#REF!</v>
      </c>
      <c r="AN288" s="559" t="e">
        <f t="shared" si="158"/>
        <v>#REF!</v>
      </c>
      <c r="AO288" s="559" t="e">
        <f t="shared" si="158"/>
        <v>#REF!</v>
      </c>
      <c r="AP288" s="559" t="e">
        <f t="shared" si="158"/>
        <v>#REF!</v>
      </c>
      <c r="AQ288" s="559" t="e">
        <f t="shared" si="158"/>
        <v>#REF!</v>
      </c>
      <c r="AR288" s="564" t="e">
        <f t="shared" si="158"/>
        <v>#REF!</v>
      </c>
    </row>
    <row r="289" spans="4:104" x14ac:dyDescent="0.25">
      <c r="D289" s="76" t="s">
        <v>540</v>
      </c>
      <c r="E289" s="559" t="e">
        <f>E15+E16+E17+E20+E22+E23+E25+E26+E27+E29+E30+E31+E32+E33</f>
        <v>#REF!</v>
      </c>
      <c r="F289" s="559" t="e">
        <f t="shared" ref="F289:AR289" si="159">F15+F16+F17+F20+F22+F23+F25+F26+F27+F29+F30+F31+F32+F33</f>
        <v>#REF!</v>
      </c>
      <c r="G289" s="559" t="e">
        <f t="shared" si="159"/>
        <v>#REF!</v>
      </c>
      <c r="H289" s="559" t="e">
        <f t="shared" si="159"/>
        <v>#REF!</v>
      </c>
      <c r="I289" s="559" t="e">
        <f t="shared" si="159"/>
        <v>#REF!</v>
      </c>
      <c r="J289" s="559" t="e">
        <f t="shared" si="159"/>
        <v>#REF!</v>
      </c>
      <c r="K289" s="559" t="e">
        <f t="shared" si="159"/>
        <v>#REF!</v>
      </c>
      <c r="L289" s="560" t="e">
        <f t="shared" si="159"/>
        <v>#REF!</v>
      </c>
      <c r="M289" s="559" t="e">
        <f t="shared" si="159"/>
        <v>#REF!</v>
      </c>
      <c r="N289" s="559" t="e">
        <f t="shared" si="159"/>
        <v>#REF!</v>
      </c>
      <c r="O289" s="559" t="e">
        <f t="shared" si="159"/>
        <v>#REF!</v>
      </c>
      <c r="P289" s="559" t="e">
        <f t="shared" si="159"/>
        <v>#REF!</v>
      </c>
      <c r="Q289" s="559" t="e">
        <f t="shared" si="159"/>
        <v>#REF!</v>
      </c>
      <c r="R289" s="559" t="e">
        <f t="shared" si="159"/>
        <v>#REF!</v>
      </c>
      <c r="S289" s="559" t="e">
        <f t="shared" si="159"/>
        <v>#REF!</v>
      </c>
      <c r="T289" s="559" t="e">
        <f t="shared" si="159"/>
        <v>#REF!</v>
      </c>
      <c r="U289" s="559" t="e">
        <f t="shared" si="159"/>
        <v>#REF!</v>
      </c>
      <c r="V289" s="559" t="e">
        <f t="shared" si="159"/>
        <v>#REF!</v>
      </c>
      <c r="W289" s="559" t="e">
        <f t="shared" si="159"/>
        <v>#REF!</v>
      </c>
      <c r="X289" s="559" t="e">
        <f t="shared" si="159"/>
        <v>#REF!</v>
      </c>
      <c r="Y289" s="559" t="e">
        <f t="shared" si="159"/>
        <v>#REF!</v>
      </c>
      <c r="Z289" s="559" t="e">
        <f t="shared" si="159"/>
        <v>#REF!</v>
      </c>
      <c r="AA289" s="559" t="e">
        <f t="shared" si="159"/>
        <v>#REF!</v>
      </c>
      <c r="AB289" s="559" t="e">
        <f t="shared" si="159"/>
        <v>#REF!</v>
      </c>
      <c r="AC289" s="559" t="e">
        <f t="shared" si="159"/>
        <v>#REF!</v>
      </c>
      <c r="AD289" s="559" t="e">
        <f t="shared" si="159"/>
        <v>#REF!</v>
      </c>
      <c r="AE289" s="559" t="e">
        <f t="shared" si="159"/>
        <v>#REF!</v>
      </c>
      <c r="AF289" s="559" t="e">
        <f t="shared" si="159"/>
        <v>#REF!</v>
      </c>
      <c r="AG289" s="559" t="e">
        <f t="shared" si="159"/>
        <v>#REF!</v>
      </c>
      <c r="AH289" s="559" t="e">
        <f t="shared" si="159"/>
        <v>#REF!</v>
      </c>
      <c r="AI289" s="559" t="e">
        <f t="shared" si="159"/>
        <v>#REF!</v>
      </c>
      <c r="AJ289" s="559" t="e">
        <f t="shared" si="159"/>
        <v>#REF!</v>
      </c>
      <c r="AK289" s="559" t="e">
        <f t="shared" si="159"/>
        <v>#REF!</v>
      </c>
      <c r="AL289" s="559" t="e">
        <f t="shared" si="159"/>
        <v>#REF!</v>
      </c>
      <c r="AM289" s="559" t="e">
        <f t="shared" si="159"/>
        <v>#REF!</v>
      </c>
      <c r="AN289" s="559" t="e">
        <f t="shared" si="159"/>
        <v>#REF!</v>
      </c>
      <c r="AO289" s="559" t="e">
        <f t="shared" si="159"/>
        <v>#REF!</v>
      </c>
      <c r="AP289" s="559" t="e">
        <f t="shared" si="159"/>
        <v>#REF!</v>
      </c>
      <c r="AQ289" s="559" t="e">
        <f t="shared" si="159"/>
        <v>#REF!</v>
      </c>
      <c r="AR289" s="564" t="e">
        <f t="shared" si="159"/>
        <v>#REF!</v>
      </c>
    </row>
    <row r="290" spans="4:104" x14ac:dyDescent="0.25">
      <c r="D290" s="76"/>
      <c r="E290" s="264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8"/>
    </row>
    <row r="291" spans="4:104" x14ac:dyDescent="0.25">
      <c r="D291" s="76" t="s">
        <v>541</v>
      </c>
      <c r="E291" s="559" t="e">
        <f>#REF!+#REF!+#REF!+#REF!+#REF!+#REF!+#REF!+#REF!+#REF!+#REF!+#REF!</f>
        <v>#REF!</v>
      </c>
      <c r="F291" s="559" t="e">
        <f>#REF!+#REF!+#REF!+#REF!+#REF!+#REF!+#REF!+#REF!+#REF!+#REF!+#REF!</f>
        <v>#REF!</v>
      </c>
      <c r="G291" s="559" t="e">
        <f>#REF!+#REF!+#REF!+#REF!+#REF!+#REF!+#REF!+#REF!+#REF!+#REF!+#REF!</f>
        <v>#REF!</v>
      </c>
      <c r="H291" s="559" t="e">
        <f>#REF!+#REF!+#REF!+#REF!+#REF!+#REF!+#REF!+#REF!+#REF!+#REF!+#REF!</f>
        <v>#REF!</v>
      </c>
      <c r="I291" s="559" t="e">
        <f>#REF!+#REF!+#REF!+#REF!+#REF!+#REF!+#REF!+#REF!+#REF!+#REF!+#REF!</f>
        <v>#REF!</v>
      </c>
      <c r="J291" s="559" t="e">
        <f>#REF!+#REF!+#REF!+#REF!+#REF!+#REF!+#REF!+#REF!+#REF!+#REF!+#REF!</f>
        <v>#REF!</v>
      </c>
      <c r="K291" s="559" t="e">
        <f>#REF!+#REF!+#REF!+#REF!+#REF!+#REF!+#REF!+#REF!+#REF!+#REF!+#REF!</f>
        <v>#REF!</v>
      </c>
      <c r="L291" s="560" t="e">
        <f>#REF!+#REF!+#REF!+#REF!+#REF!+#REF!+#REF!+#REF!+#REF!+#REF!+#REF!</f>
        <v>#REF!</v>
      </c>
      <c r="M291" s="559" t="e">
        <f>#REF!+#REF!+#REF!+#REF!+#REF!+#REF!+#REF!+#REF!+#REF!+#REF!+#REF!</f>
        <v>#REF!</v>
      </c>
      <c r="N291" s="559" t="e">
        <f>#REF!+#REF!+#REF!+#REF!+#REF!+#REF!+#REF!+#REF!+#REF!+#REF!+#REF!</f>
        <v>#REF!</v>
      </c>
      <c r="O291" s="559" t="e">
        <f>#REF!+#REF!+#REF!+#REF!+#REF!+#REF!+#REF!+#REF!+#REF!+#REF!+#REF!</f>
        <v>#REF!</v>
      </c>
      <c r="P291" s="559" t="e">
        <f>#REF!+#REF!+#REF!+#REF!+#REF!+#REF!+#REF!+#REF!+#REF!+#REF!+#REF!</f>
        <v>#REF!</v>
      </c>
      <c r="Q291" s="559" t="e">
        <f>#REF!+#REF!+#REF!+#REF!+#REF!+#REF!+#REF!+#REF!+#REF!+#REF!+#REF!</f>
        <v>#REF!</v>
      </c>
      <c r="R291" s="559" t="e">
        <f>#REF!+#REF!+#REF!+#REF!+#REF!+#REF!+#REF!+#REF!+#REF!+#REF!+#REF!</f>
        <v>#REF!</v>
      </c>
      <c r="S291" s="559" t="e">
        <f>#REF!+#REF!+#REF!+#REF!+#REF!+#REF!+#REF!+#REF!+#REF!+#REF!+#REF!</f>
        <v>#REF!</v>
      </c>
      <c r="T291" s="559" t="e">
        <f>#REF!+#REF!+#REF!+#REF!+#REF!+#REF!+#REF!+#REF!+#REF!+#REF!+#REF!</f>
        <v>#REF!</v>
      </c>
      <c r="U291" s="559" t="e">
        <f>#REF!+#REF!+#REF!+#REF!+#REF!+#REF!+#REF!+#REF!+#REF!+#REF!+#REF!</f>
        <v>#REF!</v>
      </c>
      <c r="V291" s="559" t="e">
        <f>#REF!+#REF!+#REF!+#REF!+#REF!+#REF!+#REF!+#REF!+#REF!+#REF!+#REF!</f>
        <v>#REF!</v>
      </c>
      <c r="W291" s="559" t="e">
        <f>#REF!+#REF!+#REF!+#REF!+#REF!+#REF!+#REF!+#REF!+#REF!+#REF!+#REF!</f>
        <v>#REF!</v>
      </c>
      <c r="X291" s="559" t="e">
        <f>#REF!+#REF!+#REF!+#REF!+#REF!+#REF!+#REF!+#REF!+#REF!+#REF!+#REF!</f>
        <v>#REF!</v>
      </c>
      <c r="Y291" s="559" t="e">
        <f>#REF!+#REF!+#REF!+#REF!+#REF!+#REF!+#REF!+#REF!+#REF!+#REF!+#REF!</f>
        <v>#REF!</v>
      </c>
      <c r="Z291" s="559" t="e">
        <f>#REF!+#REF!+#REF!+#REF!+#REF!+#REF!+#REF!+#REF!+#REF!+#REF!+#REF!</f>
        <v>#REF!</v>
      </c>
      <c r="AA291" s="559" t="e">
        <f>#REF!+#REF!+#REF!+#REF!+#REF!+#REF!+#REF!+#REF!+#REF!+#REF!+#REF!</f>
        <v>#REF!</v>
      </c>
      <c r="AB291" s="559" t="e">
        <f>#REF!+#REF!+#REF!+#REF!+#REF!+#REF!+#REF!+#REF!+#REF!+#REF!+#REF!</f>
        <v>#REF!</v>
      </c>
      <c r="AC291" s="559" t="e">
        <f>#REF!+#REF!+#REF!+#REF!+#REF!+#REF!+#REF!+#REF!+#REF!+#REF!+#REF!</f>
        <v>#REF!</v>
      </c>
      <c r="AD291" s="559" t="e">
        <f>#REF!+#REF!+#REF!+#REF!+#REF!+#REF!+#REF!+#REF!+#REF!+#REF!+#REF!</f>
        <v>#REF!</v>
      </c>
      <c r="AE291" s="559" t="e">
        <f>#REF!+#REF!+#REF!+#REF!+#REF!+#REF!+#REF!+#REF!+#REF!+#REF!+#REF!</f>
        <v>#REF!</v>
      </c>
      <c r="AF291" s="559" t="e">
        <f>#REF!+#REF!+#REF!+#REF!+#REF!+#REF!+#REF!+#REF!+#REF!+#REF!+#REF!</f>
        <v>#REF!</v>
      </c>
      <c r="AG291" s="559" t="e">
        <f>#REF!+#REF!+#REF!+#REF!+#REF!+#REF!+#REF!+#REF!+#REF!+#REF!+#REF!</f>
        <v>#REF!</v>
      </c>
      <c r="AH291" s="559" t="e">
        <f>#REF!+#REF!+#REF!+#REF!+#REF!+#REF!+#REF!+#REF!+#REF!+#REF!+#REF!</f>
        <v>#REF!</v>
      </c>
      <c r="AI291" s="559" t="e">
        <f>#REF!+#REF!+#REF!+#REF!+#REF!+#REF!+#REF!+#REF!+#REF!+#REF!+#REF!</f>
        <v>#REF!</v>
      </c>
      <c r="AJ291" s="559" t="e">
        <f>#REF!+#REF!+#REF!+#REF!+#REF!+#REF!+#REF!+#REF!+#REF!+#REF!+#REF!</f>
        <v>#REF!</v>
      </c>
      <c r="AK291" s="559" t="e">
        <f>#REF!+#REF!+#REF!+#REF!+#REF!+#REF!+#REF!+#REF!+#REF!+#REF!+#REF!</f>
        <v>#REF!</v>
      </c>
      <c r="AL291" s="559" t="e">
        <f>#REF!+#REF!+#REF!+#REF!+#REF!+#REF!+#REF!+#REF!+#REF!+#REF!+#REF!</f>
        <v>#REF!</v>
      </c>
      <c r="AM291" s="559" t="e">
        <f>#REF!+#REF!+#REF!+#REF!+#REF!+#REF!+#REF!+#REF!+#REF!+#REF!+#REF!</f>
        <v>#REF!</v>
      </c>
      <c r="AN291" s="559" t="e">
        <f>#REF!+#REF!+#REF!+#REF!+#REF!+#REF!+#REF!+#REF!+#REF!+#REF!+#REF!</f>
        <v>#REF!</v>
      </c>
      <c r="AO291" s="559" t="e">
        <f>#REF!+#REF!+#REF!+#REF!+#REF!+#REF!+#REF!+#REF!+#REF!+#REF!+#REF!</f>
        <v>#REF!</v>
      </c>
      <c r="AP291" s="559" t="e">
        <f>#REF!+#REF!+#REF!+#REF!+#REF!+#REF!+#REF!+#REF!+#REF!+#REF!+#REF!</f>
        <v>#REF!</v>
      </c>
      <c r="AQ291" s="559" t="e">
        <f>#REF!+#REF!+#REF!+#REF!+#REF!+#REF!+#REF!+#REF!+#REF!+#REF!+#REF!</f>
        <v>#REF!</v>
      </c>
      <c r="AR291" s="564" t="e">
        <f>#REF!+#REF!+#REF!+#REF!+#REF!+#REF!+#REF!+#REF!+#REF!+#REF!+#REF!</f>
        <v>#REF!</v>
      </c>
    </row>
    <row r="292" spans="4:104" x14ac:dyDescent="0.25">
      <c r="D292" s="76" t="s">
        <v>542</v>
      </c>
      <c r="E292" s="559" t="e">
        <f>#REF!+#REF!+#REF!+#REF!+#REF!+#REF!+#REF!+#REF!+#REF!+#REF!+#REF!+#REF!+#REF!+#REF!</f>
        <v>#REF!</v>
      </c>
      <c r="F292" s="559" t="e">
        <f>#REF!+#REF!+#REF!+#REF!+#REF!+#REF!+#REF!+#REF!+#REF!+#REF!+#REF!+#REF!+#REF!+#REF!</f>
        <v>#REF!</v>
      </c>
      <c r="G292" s="559" t="e">
        <f>#REF!+#REF!+#REF!+#REF!+#REF!+#REF!+#REF!+#REF!+#REF!+#REF!+#REF!+#REF!+#REF!+#REF!</f>
        <v>#REF!</v>
      </c>
      <c r="H292" s="559" t="e">
        <f>#REF!+#REF!+#REF!+#REF!+#REF!+#REF!+#REF!+#REF!+#REF!+#REF!+#REF!+#REF!+#REF!+#REF!</f>
        <v>#REF!</v>
      </c>
      <c r="I292" s="559" t="e">
        <f>#REF!+#REF!+#REF!+#REF!+#REF!+#REF!+#REF!+#REF!+#REF!+#REF!+#REF!+#REF!+#REF!+#REF!</f>
        <v>#REF!</v>
      </c>
      <c r="J292" s="559" t="e">
        <f>#REF!+#REF!+#REF!+#REF!+#REF!+#REF!+#REF!+#REF!+#REF!+#REF!+#REF!+#REF!+#REF!+#REF!</f>
        <v>#REF!</v>
      </c>
      <c r="K292" s="559" t="e">
        <f>#REF!+#REF!+#REF!+#REF!+#REF!+#REF!+#REF!+#REF!+#REF!+#REF!+#REF!+#REF!+#REF!+#REF!</f>
        <v>#REF!</v>
      </c>
      <c r="L292" s="560" t="e">
        <f>#REF!+#REF!+#REF!+#REF!+#REF!+#REF!+#REF!+#REF!+#REF!+#REF!+#REF!+#REF!+#REF!+#REF!</f>
        <v>#REF!</v>
      </c>
      <c r="M292" s="559" t="e">
        <f>#REF!+#REF!+#REF!+#REF!+#REF!+#REF!+#REF!+#REF!+#REF!+#REF!+#REF!+#REF!+#REF!+#REF!</f>
        <v>#REF!</v>
      </c>
      <c r="N292" s="559" t="e">
        <f>#REF!+#REF!+#REF!+#REF!+#REF!+#REF!+#REF!+#REF!+#REF!+#REF!+#REF!+#REF!+#REF!+#REF!</f>
        <v>#REF!</v>
      </c>
      <c r="O292" s="559" t="e">
        <f>#REF!+#REF!+#REF!+#REF!+#REF!+#REF!+#REF!+#REF!+#REF!+#REF!+#REF!+#REF!+#REF!+#REF!</f>
        <v>#REF!</v>
      </c>
      <c r="P292" s="559" t="e">
        <f>#REF!+#REF!+#REF!+#REF!+#REF!+#REF!+#REF!+#REF!+#REF!+#REF!+#REF!+#REF!+#REF!+#REF!</f>
        <v>#REF!</v>
      </c>
      <c r="Q292" s="559" t="e">
        <f>#REF!+#REF!+#REF!+#REF!+#REF!+#REF!+#REF!+#REF!+#REF!+#REF!+#REF!+#REF!+#REF!+#REF!</f>
        <v>#REF!</v>
      </c>
      <c r="R292" s="559" t="e">
        <f>#REF!+#REF!+#REF!+#REF!+#REF!+#REF!+#REF!+#REF!+#REF!+#REF!+#REF!+#REF!+#REF!+#REF!</f>
        <v>#REF!</v>
      </c>
      <c r="S292" s="559" t="e">
        <f>#REF!+#REF!+#REF!+#REF!+#REF!+#REF!+#REF!+#REF!+#REF!+#REF!+#REF!+#REF!+#REF!+#REF!</f>
        <v>#REF!</v>
      </c>
      <c r="T292" s="559" t="e">
        <f>#REF!+#REF!+#REF!+#REF!+#REF!+#REF!+#REF!+#REF!+#REF!+#REF!+#REF!+#REF!+#REF!+#REF!</f>
        <v>#REF!</v>
      </c>
      <c r="U292" s="559" t="e">
        <f>#REF!+#REF!+#REF!+#REF!+#REF!+#REF!+#REF!+#REF!+#REF!+#REF!+#REF!+#REF!+#REF!+#REF!</f>
        <v>#REF!</v>
      </c>
      <c r="V292" s="559" t="e">
        <f>#REF!+#REF!+#REF!+#REF!+#REF!+#REF!+#REF!+#REF!+#REF!+#REF!+#REF!+#REF!+#REF!+#REF!</f>
        <v>#REF!</v>
      </c>
      <c r="W292" s="559" t="e">
        <f>#REF!+#REF!+#REF!+#REF!+#REF!+#REF!+#REF!+#REF!+#REF!+#REF!+#REF!+#REF!+#REF!+#REF!</f>
        <v>#REF!</v>
      </c>
      <c r="X292" s="559" t="e">
        <f>#REF!+#REF!+#REF!+#REF!+#REF!+#REF!+#REF!+#REF!+#REF!+#REF!+#REF!+#REF!+#REF!+#REF!</f>
        <v>#REF!</v>
      </c>
      <c r="Y292" s="559" t="e">
        <f>#REF!+#REF!+#REF!+#REF!+#REF!+#REF!+#REF!+#REF!+#REF!+#REF!+#REF!+#REF!+#REF!+#REF!</f>
        <v>#REF!</v>
      </c>
      <c r="Z292" s="559" t="e">
        <f>#REF!+#REF!+#REF!+#REF!+#REF!+#REF!+#REF!+#REF!+#REF!+#REF!+#REF!+#REF!+#REF!+#REF!</f>
        <v>#REF!</v>
      </c>
      <c r="AA292" s="559" t="e">
        <f>#REF!+#REF!+#REF!+#REF!+#REF!+#REF!+#REF!+#REF!+#REF!+#REF!+#REF!+#REF!+#REF!+#REF!</f>
        <v>#REF!</v>
      </c>
      <c r="AB292" s="559" t="e">
        <f>#REF!+#REF!+#REF!+#REF!+#REF!+#REF!+#REF!+#REF!+#REF!+#REF!+#REF!+#REF!+#REF!+#REF!</f>
        <v>#REF!</v>
      </c>
      <c r="AC292" s="559" t="e">
        <f>#REF!+#REF!+#REF!+#REF!+#REF!+#REF!+#REF!+#REF!+#REF!+#REF!+#REF!+#REF!+#REF!+#REF!</f>
        <v>#REF!</v>
      </c>
      <c r="AD292" s="559" t="e">
        <f>#REF!+#REF!+#REF!+#REF!+#REF!+#REF!+#REF!+#REF!+#REF!+#REF!+#REF!+#REF!+#REF!+#REF!</f>
        <v>#REF!</v>
      </c>
      <c r="AE292" s="559" t="e">
        <f>#REF!+#REF!+#REF!+#REF!+#REF!+#REF!+#REF!+#REF!+#REF!+#REF!+#REF!+#REF!+#REF!+#REF!</f>
        <v>#REF!</v>
      </c>
      <c r="AF292" s="559" t="e">
        <f>#REF!+#REF!+#REF!+#REF!+#REF!+#REF!+#REF!+#REF!+#REF!+#REF!+#REF!+#REF!+#REF!+#REF!</f>
        <v>#REF!</v>
      </c>
      <c r="AG292" s="559" t="e">
        <f>#REF!+#REF!+#REF!+#REF!+#REF!+#REF!+#REF!+#REF!+#REF!+#REF!+#REF!+#REF!+#REF!+#REF!</f>
        <v>#REF!</v>
      </c>
      <c r="AH292" s="559" t="e">
        <f>#REF!+#REF!+#REF!+#REF!+#REF!+#REF!+#REF!+#REF!+#REF!+#REF!+#REF!+#REF!+#REF!+#REF!</f>
        <v>#REF!</v>
      </c>
      <c r="AI292" s="559" t="e">
        <f>#REF!+#REF!+#REF!+#REF!+#REF!+#REF!+#REF!+#REF!+#REF!+#REF!+#REF!+#REF!+#REF!+#REF!</f>
        <v>#REF!</v>
      </c>
      <c r="AJ292" s="559" t="e">
        <f>#REF!+#REF!+#REF!+#REF!+#REF!+#REF!+#REF!+#REF!+#REF!+#REF!+#REF!+#REF!+#REF!+#REF!</f>
        <v>#REF!</v>
      </c>
      <c r="AK292" s="559" t="e">
        <f>#REF!+#REF!+#REF!+#REF!+#REF!+#REF!+#REF!+#REF!+#REF!+#REF!+#REF!+#REF!+#REF!+#REF!</f>
        <v>#REF!</v>
      </c>
      <c r="AL292" s="559" t="e">
        <f>#REF!+#REF!+#REF!+#REF!+#REF!+#REF!+#REF!+#REF!+#REF!+#REF!+#REF!+#REF!+#REF!+#REF!</f>
        <v>#REF!</v>
      </c>
      <c r="AM292" s="559" t="e">
        <f>#REF!+#REF!+#REF!+#REF!+#REF!+#REF!+#REF!+#REF!+#REF!+#REF!+#REF!+#REF!+#REF!+#REF!</f>
        <v>#REF!</v>
      </c>
      <c r="AN292" s="559" t="e">
        <f>#REF!+#REF!+#REF!+#REF!+#REF!+#REF!+#REF!+#REF!+#REF!+#REF!+#REF!+#REF!+#REF!+#REF!</f>
        <v>#REF!</v>
      </c>
      <c r="AO292" s="559" t="e">
        <f>#REF!+#REF!+#REF!+#REF!+#REF!+#REF!+#REF!+#REF!+#REF!+#REF!+#REF!+#REF!+#REF!+#REF!</f>
        <v>#REF!</v>
      </c>
      <c r="AP292" s="559" t="e">
        <f>#REF!+#REF!+#REF!+#REF!+#REF!+#REF!+#REF!+#REF!+#REF!+#REF!+#REF!+#REF!+#REF!+#REF!</f>
        <v>#REF!</v>
      </c>
      <c r="AQ292" s="559" t="e">
        <f>#REF!+#REF!+#REF!+#REF!+#REF!+#REF!+#REF!+#REF!+#REF!+#REF!+#REF!+#REF!+#REF!+#REF!</f>
        <v>#REF!</v>
      </c>
      <c r="AR292" s="564" t="e">
        <f>#REF!+#REF!+#REF!+#REF!+#REF!+#REF!+#REF!+#REF!+#REF!+#REF!+#REF!+#REF!+#REF!+#REF!</f>
        <v>#REF!</v>
      </c>
    </row>
    <row r="293" spans="4:104" x14ac:dyDescent="0.25">
      <c r="D293" s="76"/>
      <c r="E293" s="264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8"/>
    </row>
    <row r="294" spans="4:104" ht="13" thickBot="1" x14ac:dyDescent="0.3">
      <c r="D294" s="81"/>
      <c r="E294" s="566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  <c r="AA294" s="567"/>
      <c r="AB294" s="567"/>
      <c r="AC294" s="567"/>
      <c r="AD294" s="567"/>
      <c r="AE294" s="567"/>
      <c r="AF294" s="567"/>
      <c r="AG294" s="567"/>
      <c r="AH294" s="567"/>
      <c r="AI294" s="567"/>
      <c r="AJ294" s="567"/>
      <c r="AK294" s="567"/>
      <c r="AL294" s="567"/>
      <c r="AM294" s="567"/>
      <c r="AN294" s="567"/>
      <c r="AO294" s="567"/>
      <c r="AP294" s="567"/>
      <c r="AQ294" s="567"/>
      <c r="AR294" s="568"/>
    </row>
    <row r="295" spans="4:104" ht="15" thickBot="1" x14ac:dyDescent="0.4">
      <c r="D295" s="74"/>
      <c r="E295" s="561" t="s">
        <v>461</v>
      </c>
      <c r="F295" s="562" t="s">
        <v>465</v>
      </c>
      <c r="G295" s="562" t="s">
        <v>462</v>
      </c>
      <c r="H295" s="562" t="s">
        <v>463</v>
      </c>
      <c r="I295" s="562" t="s">
        <v>206</v>
      </c>
      <c r="J295" s="562" t="s">
        <v>464</v>
      </c>
      <c r="K295" s="562" t="s">
        <v>442</v>
      </c>
      <c r="L295" s="563">
        <v>1</v>
      </c>
      <c r="M295" s="265">
        <v>2</v>
      </c>
      <c r="N295" s="265">
        <v>3</v>
      </c>
      <c r="O295" s="265">
        <f>N295+0.0000001</f>
        <v>3.0000000999999998</v>
      </c>
      <c r="P295" s="265">
        <v>4</v>
      </c>
      <c r="Q295" s="265">
        <v>5</v>
      </c>
      <c r="R295" s="265">
        <f>Q295+0.0000001</f>
        <v>5.0000001000000003</v>
      </c>
      <c r="S295" s="265">
        <v>6</v>
      </c>
      <c r="T295" s="265">
        <v>7</v>
      </c>
      <c r="U295" s="265">
        <v>8</v>
      </c>
      <c r="V295" s="265">
        <f>U295+0.0000001</f>
        <v>8.0000000999999994</v>
      </c>
      <c r="W295" s="265">
        <v>9</v>
      </c>
      <c r="X295" s="265">
        <v>10</v>
      </c>
      <c r="Y295" s="265">
        <v>11</v>
      </c>
      <c r="Z295" s="265">
        <v>12</v>
      </c>
      <c r="AA295" s="265">
        <v>13</v>
      </c>
      <c r="AB295" s="265">
        <v>14</v>
      </c>
      <c r="AC295" s="265">
        <v>15</v>
      </c>
      <c r="AD295" s="265">
        <v>16</v>
      </c>
      <c r="AE295" s="265">
        <v>17</v>
      </c>
      <c r="AF295" s="265">
        <v>18</v>
      </c>
      <c r="AG295" s="265">
        <v>19</v>
      </c>
      <c r="AH295" s="265">
        <v>20</v>
      </c>
      <c r="AI295" s="265">
        <v>21</v>
      </c>
      <c r="AJ295" s="265">
        <v>22</v>
      </c>
      <c r="AK295" s="265">
        <v>23</v>
      </c>
      <c r="AL295" s="265">
        <v>24</v>
      </c>
      <c r="AM295" s="265">
        <v>25</v>
      </c>
      <c r="AN295" s="265">
        <v>26</v>
      </c>
      <c r="AO295" s="265">
        <v>27</v>
      </c>
      <c r="AP295" s="265">
        <v>28</v>
      </c>
      <c r="AQ295" s="265">
        <v>29</v>
      </c>
      <c r="AR295" s="184">
        <v>30</v>
      </c>
      <c r="AS295" s="287">
        <v>31</v>
      </c>
      <c r="AT295" s="287">
        <v>32</v>
      </c>
      <c r="AU295" s="287">
        <v>33</v>
      </c>
      <c r="AV295" s="287">
        <v>34</v>
      </c>
      <c r="AW295" s="287">
        <v>35</v>
      </c>
      <c r="AX295" s="287">
        <v>36</v>
      </c>
      <c r="AY295" s="287">
        <v>37</v>
      </c>
      <c r="AZ295" s="287">
        <v>38</v>
      </c>
      <c r="BA295" s="287">
        <v>39</v>
      </c>
      <c r="BB295" s="287">
        <v>40</v>
      </c>
      <c r="BC295" s="287">
        <v>41</v>
      </c>
      <c r="BD295" s="287">
        <v>42</v>
      </c>
      <c r="BE295" s="287">
        <v>43</v>
      </c>
      <c r="BF295" s="287">
        <v>44</v>
      </c>
      <c r="BG295" s="287">
        <v>45</v>
      </c>
      <c r="BH295" s="287">
        <v>46</v>
      </c>
      <c r="BI295" s="287">
        <v>47</v>
      </c>
      <c r="BJ295" s="287">
        <v>48</v>
      </c>
      <c r="BK295" s="287">
        <v>49</v>
      </c>
      <c r="BL295" s="287">
        <v>50</v>
      </c>
      <c r="BM295" s="287">
        <v>51</v>
      </c>
      <c r="BN295" s="287">
        <v>52</v>
      </c>
      <c r="BO295" s="287">
        <v>53</v>
      </c>
      <c r="BP295" s="287">
        <v>54</v>
      </c>
      <c r="BQ295" s="287">
        <v>55</v>
      </c>
      <c r="BR295" s="287">
        <v>56</v>
      </c>
      <c r="BS295" s="287">
        <v>57</v>
      </c>
      <c r="BT295" s="287">
        <v>58</v>
      </c>
      <c r="BU295" s="287">
        <v>59</v>
      </c>
      <c r="BV295" s="287">
        <v>60</v>
      </c>
      <c r="BW295" s="287">
        <v>61</v>
      </c>
      <c r="BX295" s="287">
        <v>62</v>
      </c>
      <c r="BY295" s="287">
        <v>63</v>
      </c>
      <c r="BZ295" s="287">
        <v>64</v>
      </c>
      <c r="CA295" s="287">
        <v>65</v>
      </c>
      <c r="CB295" s="287">
        <v>66</v>
      </c>
      <c r="CC295" s="287">
        <v>67</v>
      </c>
      <c r="CD295" s="287">
        <v>68</v>
      </c>
      <c r="CE295" s="287">
        <v>69</v>
      </c>
      <c r="CF295" s="287">
        <v>70</v>
      </c>
      <c r="CG295" s="287">
        <v>71</v>
      </c>
      <c r="CH295" s="287">
        <v>72</v>
      </c>
      <c r="CI295" s="287">
        <v>73</v>
      </c>
      <c r="CJ295" s="287">
        <v>74</v>
      </c>
      <c r="CK295" s="287">
        <v>75</v>
      </c>
      <c r="CL295" s="287">
        <v>76</v>
      </c>
      <c r="CM295" s="287">
        <v>77</v>
      </c>
      <c r="CN295" s="287">
        <v>78</v>
      </c>
      <c r="CO295" s="287">
        <v>79</v>
      </c>
      <c r="CP295" s="287">
        <v>80</v>
      </c>
      <c r="CQ295" s="287">
        <v>81</v>
      </c>
      <c r="CR295" s="287">
        <v>82</v>
      </c>
      <c r="CS295" s="287">
        <v>83</v>
      </c>
      <c r="CT295" s="287">
        <v>84</v>
      </c>
      <c r="CU295" s="287">
        <v>85</v>
      </c>
      <c r="CV295" s="287">
        <v>86</v>
      </c>
      <c r="CW295" s="287">
        <v>87</v>
      </c>
      <c r="CX295" s="287">
        <v>88</v>
      </c>
      <c r="CY295" s="287">
        <v>89</v>
      </c>
      <c r="CZ295" s="287">
        <v>90</v>
      </c>
    </row>
    <row r="296" spans="4:104" x14ac:dyDescent="0.25">
      <c r="D296" s="76" t="s">
        <v>544</v>
      </c>
      <c r="E296" s="559">
        <f t="shared" ref="E296:K296" si="160">E15+E34+E35+E36</f>
        <v>2002.6733680555556</v>
      </c>
      <c r="F296" s="559">
        <f t="shared" si="160"/>
        <v>2002.6733680555556</v>
      </c>
      <c r="G296" s="559">
        <f t="shared" si="160"/>
        <v>2.6733680555555557</v>
      </c>
      <c r="H296" s="559">
        <f t="shared" si="160"/>
        <v>2.6733680555555557</v>
      </c>
      <c r="I296" s="559">
        <f t="shared" si="160"/>
        <v>2.6733680555555557</v>
      </c>
      <c r="J296" s="559">
        <f t="shared" si="160"/>
        <v>2.6733680555555557</v>
      </c>
      <c r="K296" s="559">
        <f t="shared" si="160"/>
        <v>2.6733680555555557</v>
      </c>
      <c r="L296" s="560">
        <f>L15+L34+L35+L36</f>
        <v>2.6733680555555557</v>
      </c>
      <c r="M296" s="264">
        <f t="shared" ref="M296:BQ296" si="161">M15+M20+M34+M35+M36</f>
        <v>2.6733680555555557</v>
      </c>
      <c r="N296" s="264">
        <f t="shared" si="161"/>
        <v>2.6733680555555557</v>
      </c>
      <c r="O296" s="264">
        <f t="shared" si="161"/>
        <v>2.6733680555555557</v>
      </c>
      <c r="P296" s="264">
        <f t="shared" si="161"/>
        <v>2.6733680555555557</v>
      </c>
      <c r="Q296" s="264">
        <f t="shared" si="161"/>
        <v>2.6733680555555557</v>
      </c>
      <c r="R296" s="264">
        <f t="shared" si="161"/>
        <v>2.6733680555555557</v>
      </c>
      <c r="S296" s="264">
        <f t="shared" si="161"/>
        <v>2.6733680555555557</v>
      </c>
      <c r="T296" s="264">
        <f t="shared" si="161"/>
        <v>2.6733680555555557</v>
      </c>
      <c r="U296" s="264">
        <f t="shared" si="161"/>
        <v>2.6733680555555557</v>
      </c>
      <c r="V296" s="264">
        <f t="shared" si="161"/>
        <v>2.6733680555555557</v>
      </c>
      <c r="W296" s="264">
        <f t="shared" si="161"/>
        <v>2.6733680555555557</v>
      </c>
      <c r="X296" s="264">
        <f t="shared" si="161"/>
        <v>2.6733680555555557</v>
      </c>
      <c r="Y296" s="264">
        <f t="shared" si="161"/>
        <v>2.6733680555555557</v>
      </c>
      <c r="Z296" s="264">
        <f t="shared" si="161"/>
        <v>2.6733680555555557</v>
      </c>
      <c r="AA296" s="264">
        <f t="shared" si="161"/>
        <v>2.6733680555555557</v>
      </c>
      <c r="AB296" s="264">
        <f t="shared" si="161"/>
        <v>2.6733680555555557</v>
      </c>
      <c r="AC296" s="264">
        <f t="shared" si="161"/>
        <v>2.6733680555555557</v>
      </c>
      <c r="AD296" s="264">
        <f t="shared" si="161"/>
        <v>2.6733680555555557</v>
      </c>
      <c r="AE296" s="264">
        <f t="shared" si="161"/>
        <v>2.6733680555555557</v>
      </c>
      <c r="AF296" s="264">
        <f t="shared" si="161"/>
        <v>2.6733680555555557</v>
      </c>
      <c r="AG296" s="264">
        <f t="shared" si="161"/>
        <v>2.6733680555555557</v>
      </c>
      <c r="AH296" s="264">
        <f t="shared" si="161"/>
        <v>2.6733680555555557</v>
      </c>
      <c r="AI296" s="264">
        <f t="shared" si="161"/>
        <v>2.6733680555555557</v>
      </c>
      <c r="AJ296" s="264">
        <f t="shared" si="161"/>
        <v>2.6733680555555557</v>
      </c>
      <c r="AK296" s="264">
        <f t="shared" si="161"/>
        <v>2.6733680555555557</v>
      </c>
      <c r="AL296" s="264">
        <f t="shared" si="161"/>
        <v>2.6733680555555557</v>
      </c>
      <c r="AM296" s="264">
        <f t="shared" si="161"/>
        <v>2.6733680555555557</v>
      </c>
      <c r="AN296" s="264">
        <f t="shared" si="161"/>
        <v>2.6733680555555557</v>
      </c>
      <c r="AO296" s="264">
        <f t="shared" si="161"/>
        <v>2.6733680555555557</v>
      </c>
      <c r="AP296" s="264">
        <f t="shared" si="161"/>
        <v>2.6733680555555557</v>
      </c>
      <c r="AQ296" s="264">
        <f t="shared" si="161"/>
        <v>2.6733680555555557</v>
      </c>
      <c r="AR296" s="273">
        <f t="shared" si="161"/>
        <v>2.6733680555555557</v>
      </c>
      <c r="AS296" s="121">
        <f t="shared" si="161"/>
        <v>2.6733680555555557</v>
      </c>
      <c r="AT296" s="121">
        <f t="shared" si="161"/>
        <v>2.6733680555555557</v>
      </c>
      <c r="AU296" s="121">
        <f t="shared" si="161"/>
        <v>2.6733680555555557</v>
      </c>
      <c r="AV296" s="121">
        <f t="shared" si="161"/>
        <v>2.6733680555555557</v>
      </c>
      <c r="AW296" s="121">
        <f t="shared" si="161"/>
        <v>2.6733680555555557</v>
      </c>
      <c r="AX296" s="121">
        <f t="shared" si="161"/>
        <v>2.6733680555555557</v>
      </c>
      <c r="AY296" s="121">
        <f t="shared" si="161"/>
        <v>2.6733680555555557</v>
      </c>
      <c r="AZ296" s="121">
        <f t="shared" si="161"/>
        <v>2.6733680555555557</v>
      </c>
      <c r="BA296" s="121">
        <f t="shared" si="161"/>
        <v>2.6733680555555557</v>
      </c>
      <c r="BB296" s="121">
        <f t="shared" si="161"/>
        <v>2.6733680555555557</v>
      </c>
      <c r="BC296" s="121">
        <f t="shared" si="161"/>
        <v>2.6733680555555557</v>
      </c>
      <c r="BD296" s="121">
        <f t="shared" si="161"/>
        <v>2.6733680555555557</v>
      </c>
      <c r="BE296" s="121">
        <f t="shared" si="161"/>
        <v>2.6733680555555557</v>
      </c>
      <c r="BF296" s="121">
        <f t="shared" si="161"/>
        <v>2.6733680555555557</v>
      </c>
      <c r="BG296" s="121">
        <f t="shared" si="161"/>
        <v>2.6733680555555557</v>
      </c>
      <c r="BH296" s="121">
        <f t="shared" si="161"/>
        <v>2.6733680555555557</v>
      </c>
      <c r="BI296" s="121">
        <f t="shared" si="161"/>
        <v>2.6733680555555557</v>
      </c>
      <c r="BJ296" s="121">
        <f t="shared" si="161"/>
        <v>2.6733680555555557</v>
      </c>
      <c r="BK296" s="121">
        <f t="shared" si="161"/>
        <v>2.6733680555555557</v>
      </c>
      <c r="BL296" s="121">
        <f t="shared" si="161"/>
        <v>2.6733680555555557</v>
      </c>
      <c r="BM296" s="121">
        <f t="shared" si="161"/>
        <v>2.6733680555555557</v>
      </c>
      <c r="BN296" s="121">
        <f t="shared" si="161"/>
        <v>2.6733680555555557</v>
      </c>
      <c r="BO296" s="121">
        <f t="shared" si="161"/>
        <v>2.6733680555555557</v>
      </c>
      <c r="BP296" s="121">
        <f t="shared" si="161"/>
        <v>2.6733680555555557</v>
      </c>
      <c r="BQ296" s="121">
        <f t="shared" si="161"/>
        <v>2.6733680555555557</v>
      </c>
      <c r="BR296" s="121">
        <f t="shared" ref="BR296:CZ296" si="162">BR15+BR20+BR34+BR35+BR36</f>
        <v>2.6733680555555557</v>
      </c>
      <c r="BS296" s="121">
        <f t="shared" si="162"/>
        <v>2.6733680555555557</v>
      </c>
      <c r="BT296" s="121">
        <f t="shared" si="162"/>
        <v>2.6733680555555557</v>
      </c>
      <c r="BU296" s="121">
        <f t="shared" si="162"/>
        <v>2.6733680555555557</v>
      </c>
      <c r="BV296" s="121">
        <f t="shared" si="162"/>
        <v>2.6733680555555557</v>
      </c>
      <c r="BW296" s="121">
        <f t="shared" si="162"/>
        <v>2.6733680555555557</v>
      </c>
      <c r="BX296" s="121">
        <f t="shared" si="162"/>
        <v>2.6733680555555557</v>
      </c>
      <c r="BY296" s="121">
        <f t="shared" si="162"/>
        <v>2.6733680555555557</v>
      </c>
      <c r="BZ296" s="121">
        <f t="shared" si="162"/>
        <v>2.6733680555555557</v>
      </c>
      <c r="CA296" s="121">
        <f t="shared" si="162"/>
        <v>2.6733680555555557</v>
      </c>
      <c r="CB296" s="121">
        <f t="shared" si="162"/>
        <v>2.6733680555555557</v>
      </c>
      <c r="CC296" s="121">
        <f t="shared" si="162"/>
        <v>2.6733680555555557</v>
      </c>
      <c r="CD296" s="121">
        <f t="shared" si="162"/>
        <v>2.6733680555555557</v>
      </c>
      <c r="CE296" s="121">
        <f t="shared" si="162"/>
        <v>2.6733680555555557</v>
      </c>
      <c r="CF296" s="121">
        <f t="shared" si="162"/>
        <v>2.6733680555555557</v>
      </c>
      <c r="CG296" s="121">
        <f t="shared" si="162"/>
        <v>2.6733680555555557</v>
      </c>
      <c r="CH296" s="121">
        <f t="shared" si="162"/>
        <v>2.6733680555555557</v>
      </c>
      <c r="CI296" s="121">
        <f t="shared" si="162"/>
        <v>2.6733680555555557</v>
      </c>
      <c r="CJ296" s="121">
        <f t="shared" si="162"/>
        <v>2.6733680555555557</v>
      </c>
      <c r="CK296" s="121">
        <f t="shared" si="162"/>
        <v>2.6733680555555557</v>
      </c>
      <c r="CL296" s="121">
        <f t="shared" si="162"/>
        <v>2.6733680555555557</v>
      </c>
      <c r="CM296" s="121">
        <f t="shared" si="162"/>
        <v>2.6733680555555557</v>
      </c>
      <c r="CN296" s="121">
        <f t="shared" si="162"/>
        <v>2.6733680555555557</v>
      </c>
      <c r="CO296" s="121">
        <f t="shared" si="162"/>
        <v>2.6733680555555557</v>
      </c>
      <c r="CP296" s="121">
        <f t="shared" si="162"/>
        <v>2.6733680555555557</v>
      </c>
      <c r="CQ296" s="121">
        <f t="shared" si="162"/>
        <v>2.6733680555555557</v>
      </c>
      <c r="CR296" s="121">
        <f t="shared" si="162"/>
        <v>2.6733680555555557</v>
      </c>
      <c r="CS296" s="121">
        <f t="shared" si="162"/>
        <v>2.6733680555555557</v>
      </c>
      <c r="CT296" s="121">
        <f t="shared" si="162"/>
        <v>2.6733680555555557</v>
      </c>
      <c r="CU296" s="121">
        <f t="shared" si="162"/>
        <v>2.6733680555555557</v>
      </c>
      <c r="CV296" s="121">
        <f t="shared" si="162"/>
        <v>2.6733680555555557</v>
      </c>
      <c r="CW296" s="121">
        <f t="shared" si="162"/>
        <v>2.6733680555555557</v>
      </c>
      <c r="CX296" s="121">
        <f t="shared" si="162"/>
        <v>2.6733680555555557</v>
      </c>
      <c r="CY296" s="121">
        <f t="shared" si="162"/>
        <v>2.6733680555555557</v>
      </c>
      <c r="CZ296" s="121">
        <f t="shared" si="162"/>
        <v>2.6733680555555557</v>
      </c>
    </row>
    <row r="297" spans="4:104" ht="13" thickBot="1" x14ac:dyDescent="0.3">
      <c r="D297" s="565"/>
      <c r="E297" s="274"/>
      <c r="F297" s="269"/>
      <c r="G297" s="269"/>
      <c r="H297" s="269"/>
      <c r="I297" s="269"/>
      <c r="J297" s="269"/>
      <c r="K297" s="269"/>
      <c r="L297" s="269"/>
      <c r="M297" s="269"/>
      <c r="N297" s="269"/>
      <c r="O297" s="269"/>
      <c r="P297" s="269"/>
      <c r="Q297" s="269"/>
      <c r="R297" s="269"/>
      <c r="S297" s="269"/>
      <c r="T297" s="269"/>
      <c r="U297" s="269"/>
      <c r="V297" s="269"/>
      <c r="W297" s="269"/>
      <c r="X297" s="269"/>
      <c r="Y297" s="269"/>
      <c r="Z297" s="269"/>
      <c r="AA297" s="269"/>
      <c r="AB297" s="269"/>
      <c r="AC297" s="269"/>
      <c r="AD297" s="269"/>
      <c r="AE297" s="269"/>
      <c r="AF297" s="269"/>
      <c r="AG297" s="269"/>
      <c r="AH297" s="269"/>
      <c r="AI297" s="269"/>
      <c r="AJ297" s="269"/>
      <c r="AK297" s="269"/>
      <c r="AL297" s="269"/>
      <c r="AM297" s="269"/>
      <c r="AN297" s="269"/>
      <c r="AO297" s="269"/>
      <c r="AP297" s="269"/>
      <c r="AQ297" s="269"/>
      <c r="AR297" s="270"/>
    </row>
    <row r="299" spans="4:104" x14ac:dyDescent="0.25">
      <c r="Q299" s="43">
        <v>75</v>
      </c>
    </row>
    <row r="300" spans="4:104" x14ac:dyDescent="0.25">
      <c r="T300" s="43">
        <v>65</v>
      </c>
    </row>
    <row r="301" spans="4:104" x14ac:dyDescent="0.25">
      <c r="Q301" s="43">
        <v>60</v>
      </c>
    </row>
    <row r="302" spans="4:104" x14ac:dyDescent="0.25">
      <c r="Q302" s="43">
        <v>55</v>
      </c>
    </row>
    <row r="303" spans="4:104" x14ac:dyDescent="0.25">
      <c r="Q303" s="43">
        <v>50</v>
      </c>
    </row>
    <row r="330" spans="4:16" x14ac:dyDescent="0.25">
      <c r="D330" s="43" t="s">
        <v>548</v>
      </c>
      <c r="P330" s="43" t="s">
        <v>549</v>
      </c>
    </row>
    <row r="331" spans="4:16" x14ac:dyDescent="0.25">
      <c r="D331" s="43" t="s">
        <v>545</v>
      </c>
      <c r="E331" s="121" t="s">
        <v>546</v>
      </c>
      <c r="P331" s="43" t="s">
        <v>550</v>
      </c>
    </row>
    <row r="332" spans="4:16" x14ac:dyDescent="0.25">
      <c r="D332" s="43" t="s">
        <v>558</v>
      </c>
    </row>
    <row r="335" spans="4:16" x14ac:dyDescent="0.25">
      <c r="D335" s="43" t="s">
        <v>209</v>
      </c>
      <c r="E335" s="121" t="s">
        <v>556</v>
      </c>
    </row>
    <row r="336" spans="4:16" x14ac:dyDescent="0.25">
      <c r="D336" s="43" t="s">
        <v>547</v>
      </c>
      <c r="E336" s="121" t="s">
        <v>556</v>
      </c>
    </row>
    <row r="337" spans="4:10" x14ac:dyDescent="0.25">
      <c r="D337" s="43" t="s">
        <v>557</v>
      </c>
      <c r="E337" s="121" t="s">
        <v>556</v>
      </c>
    </row>
    <row r="338" spans="4:10" ht="13" thickBot="1" x14ac:dyDescent="0.3"/>
    <row r="339" spans="4:10" ht="15" thickBot="1" x14ac:dyDescent="0.3">
      <c r="E339" s="529" t="s">
        <v>559</v>
      </c>
      <c r="F339" s="530" t="s">
        <v>560</v>
      </c>
      <c r="G339" s="530" t="s">
        <v>561</v>
      </c>
      <c r="H339" s="530" t="s">
        <v>562</v>
      </c>
      <c r="I339" s="43" t="s">
        <v>574</v>
      </c>
    </row>
    <row r="340" spans="4:10" ht="44" thickBot="1" x14ac:dyDescent="0.3">
      <c r="E340" s="531" t="s">
        <v>563</v>
      </c>
      <c r="F340" s="532" t="s">
        <v>418</v>
      </c>
      <c r="G340" s="532" t="s">
        <v>564</v>
      </c>
      <c r="H340" s="532" t="s">
        <v>565</v>
      </c>
      <c r="I340" s="533">
        <v>400</v>
      </c>
    </row>
    <row r="341" spans="4:10" ht="29.5" thickBot="1" x14ac:dyDescent="0.3">
      <c r="E341" s="531" t="s">
        <v>277</v>
      </c>
      <c r="F341" s="532" t="s">
        <v>566</v>
      </c>
      <c r="G341" s="532" t="s">
        <v>567</v>
      </c>
      <c r="H341" s="532"/>
      <c r="I341" s="533">
        <v>43</v>
      </c>
    </row>
    <row r="342" spans="4:10" ht="29.5" thickBot="1" x14ac:dyDescent="0.3">
      <c r="E342" s="531" t="s">
        <v>211</v>
      </c>
      <c r="F342" s="532" t="s">
        <v>566</v>
      </c>
      <c r="G342" s="532" t="s">
        <v>568</v>
      </c>
      <c r="H342" s="532"/>
      <c r="I342" s="533">
        <v>0.6</v>
      </c>
    </row>
    <row r="343" spans="4:10" ht="29.5" thickBot="1" x14ac:dyDescent="0.3">
      <c r="E343" s="531" t="s">
        <v>42</v>
      </c>
      <c r="F343" s="532" t="s">
        <v>566</v>
      </c>
      <c r="G343" s="532" t="s">
        <v>569</v>
      </c>
      <c r="H343" s="532"/>
      <c r="I343" s="533">
        <v>3</v>
      </c>
      <c r="J343" s="43" t="s">
        <v>577</v>
      </c>
    </row>
    <row r="344" spans="4:10" ht="29.5" thickBot="1" x14ac:dyDescent="0.3">
      <c r="E344" s="531" t="s">
        <v>405</v>
      </c>
      <c r="F344" s="532" t="s">
        <v>566</v>
      </c>
      <c r="G344" s="532" t="s">
        <v>570</v>
      </c>
      <c r="H344" s="532"/>
      <c r="I344" s="533">
        <v>2</v>
      </c>
    </row>
    <row r="345" spans="4:10" ht="58.5" thickBot="1" x14ac:dyDescent="0.3">
      <c r="E345" s="531" t="s">
        <v>73</v>
      </c>
      <c r="F345" s="532" t="s">
        <v>571</v>
      </c>
      <c r="G345" s="532" t="s">
        <v>572</v>
      </c>
      <c r="H345" s="532" t="s">
        <v>573</v>
      </c>
      <c r="I345" s="533">
        <v>600</v>
      </c>
    </row>
    <row r="346" spans="4:10" ht="44" thickBot="1" x14ac:dyDescent="0.3">
      <c r="E346" s="531" t="s">
        <v>73</v>
      </c>
      <c r="F346" s="532" t="s">
        <v>421</v>
      </c>
      <c r="G346" s="532" t="s">
        <v>575</v>
      </c>
      <c r="H346" s="532"/>
      <c r="I346" s="43" t="s">
        <v>576</v>
      </c>
    </row>
    <row r="347" spans="4:10" ht="15" thickBot="1" x14ac:dyDescent="0.3">
      <c r="E347" s="531"/>
      <c r="F347" s="532"/>
      <c r="G347" s="532"/>
      <c r="H347" s="532"/>
    </row>
  </sheetData>
  <dataConsolidate link="1"/>
  <mergeCells count="114">
    <mergeCell ref="E275:H275"/>
    <mergeCell ref="V7:CZ7"/>
    <mergeCell ref="E8:CZ8"/>
    <mergeCell ref="B42:B47"/>
    <mergeCell ref="C42:C44"/>
    <mergeCell ref="C45:C47"/>
    <mergeCell ref="B48:B53"/>
    <mergeCell ref="C48:C50"/>
    <mergeCell ref="J1:T1"/>
    <mergeCell ref="E3:F3"/>
    <mergeCell ref="E4:K4"/>
    <mergeCell ref="E5:U5"/>
    <mergeCell ref="E6:U6"/>
    <mergeCell ref="E7:N7"/>
    <mergeCell ref="O7:U7"/>
    <mergeCell ref="B64:B66"/>
    <mergeCell ref="C64:C66"/>
    <mergeCell ref="B67:B69"/>
    <mergeCell ref="C67:C69"/>
    <mergeCell ref="B74:B77"/>
    <mergeCell ref="C74:C77"/>
    <mergeCell ref="B97:B99"/>
    <mergeCell ref="C97:C99"/>
    <mergeCell ref="J97:P99"/>
    <mergeCell ref="DC74:DC75"/>
    <mergeCell ref="DD74:DD75"/>
    <mergeCell ref="DE76:DE77"/>
    <mergeCell ref="B78:B81"/>
    <mergeCell ref="C78:C81"/>
    <mergeCell ref="DC78:DC79"/>
    <mergeCell ref="DD78:DD79"/>
    <mergeCell ref="DG48:DK52"/>
    <mergeCell ref="C51:C53"/>
    <mergeCell ref="B57:B59"/>
    <mergeCell ref="C57:C59"/>
    <mergeCell ref="J57:P59"/>
    <mergeCell ref="B60:B62"/>
    <mergeCell ref="C60:C62"/>
    <mergeCell ref="B83:B86"/>
    <mergeCell ref="C83:C86"/>
    <mergeCell ref="B107:B109"/>
    <mergeCell ref="C107:C109"/>
    <mergeCell ref="J107:M107"/>
    <mergeCell ref="N107:P107"/>
    <mergeCell ref="DE85:DE86"/>
    <mergeCell ref="B87:B90"/>
    <mergeCell ref="C87:C90"/>
    <mergeCell ref="DC87:DC88"/>
    <mergeCell ref="DD87:DD88"/>
    <mergeCell ref="DC83:DC84"/>
    <mergeCell ref="DD83:DD84"/>
    <mergeCell ref="J103:M103"/>
    <mergeCell ref="N103:P103"/>
    <mergeCell ref="B104:B106"/>
    <mergeCell ref="C104:C106"/>
    <mergeCell ref="J105:P105"/>
    <mergeCell ref="J106:M106"/>
    <mergeCell ref="N106:P106"/>
    <mergeCell ref="B100:B102"/>
    <mergeCell ref="C100:C102"/>
    <mergeCell ref="J101:P101"/>
    <mergeCell ref="J102:M102"/>
    <mergeCell ref="N102:P102"/>
    <mergeCell ref="DD123:DD124"/>
    <mergeCell ref="B127:B130"/>
    <mergeCell ref="C127:C130"/>
    <mergeCell ref="DC127:DC128"/>
    <mergeCell ref="DD127:DD128"/>
    <mergeCell ref="DC114:DC115"/>
    <mergeCell ref="DD114:DD115"/>
    <mergeCell ref="B118:B121"/>
    <mergeCell ref="C118:C121"/>
    <mergeCell ref="DC118:DC119"/>
    <mergeCell ref="DD118:DD119"/>
    <mergeCell ref="B114:B117"/>
    <mergeCell ref="C114:C117"/>
    <mergeCell ref="C177:C180"/>
    <mergeCell ref="C182:C185"/>
    <mergeCell ref="B209:D209"/>
    <mergeCell ref="B212:B217"/>
    <mergeCell ref="C212:C217"/>
    <mergeCell ref="DC212:DC215"/>
    <mergeCell ref="B123:B126"/>
    <mergeCell ref="C123:C126"/>
    <mergeCell ref="DC123:DC124"/>
    <mergeCell ref="B263:B270"/>
    <mergeCell ref="C263:C270"/>
    <mergeCell ref="B237:B242"/>
    <mergeCell ref="C237:C242"/>
    <mergeCell ref="DC237:DC240"/>
    <mergeCell ref="DD237:DD240"/>
    <mergeCell ref="DE241:DE242"/>
    <mergeCell ref="E244:K244"/>
    <mergeCell ref="DD212:DD215"/>
    <mergeCell ref="DE216:DE217"/>
    <mergeCell ref="E219:K219"/>
    <mergeCell ref="E220:H220"/>
    <mergeCell ref="I220:K220"/>
    <mergeCell ref="E221:H221"/>
    <mergeCell ref="I221:K221"/>
    <mergeCell ref="E222:H222"/>
    <mergeCell ref="E247:H247"/>
    <mergeCell ref="E274:H274"/>
    <mergeCell ref="I274:K274"/>
    <mergeCell ref="DD263:DD268"/>
    <mergeCell ref="DE263:DE268"/>
    <mergeCell ref="DF269:DF270"/>
    <mergeCell ref="E272:K272"/>
    <mergeCell ref="E273:H273"/>
    <mergeCell ref="I273:K273"/>
    <mergeCell ref="E245:H245"/>
    <mergeCell ref="I245:K245"/>
    <mergeCell ref="E246:H246"/>
    <mergeCell ref="I246:K246"/>
  </mergeCells>
  <conditionalFormatting sqref="E117:CZ117">
    <cfRule type="cellIs" dxfId="19" priority="27" operator="greaterThan">
      <formula>1</formula>
    </cfRule>
  </conditionalFormatting>
  <conditionalFormatting sqref="E120:CZ120">
    <cfRule type="cellIs" dxfId="18" priority="19" operator="equal">
      <formula>100</formula>
    </cfRule>
  </conditionalFormatting>
  <conditionalFormatting sqref="E121:CZ121">
    <cfRule type="cellIs" dxfId="17" priority="25" operator="greaterThan">
      <formula>1</formula>
    </cfRule>
  </conditionalFormatting>
  <conditionalFormatting sqref="E217:CZ217">
    <cfRule type="cellIs" dxfId="16" priority="18" operator="greaterThan">
      <formula>1</formula>
    </cfRule>
  </conditionalFormatting>
  <conditionalFormatting sqref="E242:CZ242">
    <cfRule type="cellIs" dxfId="15" priority="13" operator="greaterThan">
      <formula>1</formula>
    </cfRule>
  </conditionalFormatting>
  <conditionalFormatting sqref="E270:DA270">
    <cfRule type="cellIs" dxfId="14" priority="15" operator="greaterThan">
      <formula>1</formula>
    </cfRule>
  </conditionalFormatting>
  <conditionalFormatting sqref="K238:AR238">
    <cfRule type="cellIs" dxfId="13" priority="12" operator="equal">
      <formula>$H$250</formula>
    </cfRule>
  </conditionalFormatting>
  <conditionalFormatting sqref="K241:AR241 E216:AS216">
    <cfRule type="cellIs" dxfId="12" priority="17" operator="equal">
      <formula>90</formula>
    </cfRule>
  </conditionalFormatting>
  <conditionalFormatting sqref="K241:AS241">
    <cfRule type="cellIs" dxfId="11" priority="11" operator="greaterThanOrEqual">
      <formula>$I$247</formula>
    </cfRule>
  </conditionalFormatting>
  <conditionalFormatting sqref="K241:CZ241 E216:CZ216 E116:CZ116">
    <cfRule type="cellIs" dxfId="10" priority="28" operator="equal">
      <formula>100</formula>
    </cfRule>
  </conditionalFormatting>
  <conditionalFormatting sqref="K266:DA266">
    <cfRule type="cellIs" dxfId="9" priority="4" operator="equal">
      <formula>$H$250</formula>
    </cfRule>
  </conditionalFormatting>
  <conditionalFormatting sqref="K269:DA269">
    <cfRule type="cellIs" dxfId="8" priority="1" operator="greaterThanOrEqual">
      <formula>$I$247</formula>
    </cfRule>
    <cfRule type="cellIs" dxfId="7" priority="2" operator="equal">
      <formula>90</formula>
    </cfRule>
    <cfRule type="cellIs" dxfId="6" priority="3" operator="equal">
      <formula>100</formula>
    </cfRule>
  </conditionalFormatting>
  <conditionalFormatting sqref="L213:AR213">
    <cfRule type="cellIs" dxfId="5" priority="10" operator="equal">
      <formula>$H$250</formula>
    </cfRule>
  </conditionalFormatting>
  <conditionalFormatting sqref="L216:AS216">
    <cfRule type="cellIs" dxfId="4" priority="9" operator="greaterThanOrEqual">
      <formula>$I$247</formula>
    </cfRule>
  </conditionalFormatting>
  <conditionalFormatting sqref="L125:CZ125">
    <cfRule type="cellIs" dxfId="3" priority="23" operator="equal">
      <formula>100</formula>
    </cfRule>
  </conditionalFormatting>
  <conditionalFormatting sqref="L126:CZ126">
    <cfRule type="cellIs" dxfId="2" priority="22" operator="greaterThan">
      <formula>1</formula>
    </cfRule>
  </conditionalFormatting>
  <conditionalFormatting sqref="L129:CZ129">
    <cfRule type="cellIs" dxfId="1" priority="21" operator="equal">
      <formula>100</formula>
    </cfRule>
  </conditionalFormatting>
  <conditionalFormatting sqref="L130:CZ130">
    <cfRule type="cellIs" dxfId="0" priority="20" operator="greaterThan">
      <formula>1</formula>
    </cfRule>
  </conditionalFormatting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BFE5-E5BF-4F1B-8948-ADB870BB00B9}">
  <dimension ref="D1:P54"/>
  <sheetViews>
    <sheetView topLeftCell="A27" workbookViewId="0">
      <selection activeCell="H69" sqref="H68:H69"/>
    </sheetView>
  </sheetViews>
  <sheetFormatPr baseColWidth="10" defaultRowHeight="14.5" x14ac:dyDescent="0.35"/>
  <cols>
    <col min="4" max="4" width="33" bestFit="1" customWidth="1"/>
    <col min="5" max="8" width="9.453125" customWidth="1"/>
    <col min="9" max="9" width="16.90625" bestFit="1" customWidth="1"/>
  </cols>
  <sheetData>
    <row r="1" spans="4:8" ht="15" thickBot="1" x14ac:dyDescent="0.4"/>
    <row r="2" spans="4:8" ht="42" customHeight="1" thickBot="1" x14ac:dyDescent="0.4">
      <c r="D2" s="1209"/>
      <c r="E2" s="1211" t="s">
        <v>787</v>
      </c>
      <c r="F2" s="1212"/>
      <c r="G2" s="1212"/>
      <c r="H2" s="1213"/>
    </row>
    <row r="3" spans="4:8" ht="28.25" customHeight="1" x14ac:dyDescent="0.35">
      <c r="D3" s="1210"/>
      <c r="E3" s="1214" t="s">
        <v>788</v>
      </c>
      <c r="F3" s="1215"/>
      <c r="G3" s="1216" t="s">
        <v>789</v>
      </c>
      <c r="H3" s="1217"/>
    </row>
    <row r="4" spans="4:8" ht="27.65" customHeight="1" x14ac:dyDescent="0.35">
      <c r="D4" s="1210"/>
      <c r="E4" s="811" t="s">
        <v>790</v>
      </c>
      <c r="F4" s="812" t="s">
        <v>791</v>
      </c>
      <c r="G4" s="811" t="s">
        <v>790</v>
      </c>
      <c r="H4" s="812" t="s">
        <v>791</v>
      </c>
    </row>
    <row r="5" spans="4:8" ht="58" x14ac:dyDescent="0.35">
      <c r="D5" s="813" t="s">
        <v>792</v>
      </c>
      <c r="E5" s="814">
        <v>14</v>
      </c>
      <c r="F5" s="815">
        <v>7</v>
      </c>
      <c r="G5" s="814">
        <v>17</v>
      </c>
      <c r="H5" s="815">
        <v>8</v>
      </c>
    </row>
    <row r="6" spans="4:8" ht="58" x14ac:dyDescent="0.35">
      <c r="D6" s="813" t="s">
        <v>793</v>
      </c>
      <c r="E6" s="814">
        <v>19</v>
      </c>
      <c r="F6" s="815">
        <v>7</v>
      </c>
      <c r="G6" s="814">
        <v>25</v>
      </c>
      <c r="H6" s="815">
        <v>9</v>
      </c>
    </row>
    <row r="7" spans="4:8" ht="58" x14ac:dyDescent="0.35">
      <c r="D7" s="813" t="s">
        <v>794</v>
      </c>
      <c r="E7" s="814">
        <v>22</v>
      </c>
      <c r="F7" s="815">
        <v>7</v>
      </c>
      <c r="G7" s="814">
        <v>28</v>
      </c>
      <c r="H7" s="815">
        <v>9</v>
      </c>
    </row>
    <row r="8" spans="4:8" ht="58.5" thickBot="1" x14ac:dyDescent="0.4">
      <c r="D8" s="816" t="s">
        <v>795</v>
      </c>
      <c r="E8" s="817">
        <v>25</v>
      </c>
      <c r="F8" s="818">
        <v>8</v>
      </c>
      <c r="G8" s="819">
        <v>31</v>
      </c>
      <c r="H8" s="818">
        <v>10</v>
      </c>
    </row>
    <row r="9" spans="4:8" ht="15" thickBot="1" x14ac:dyDescent="0.4"/>
    <row r="10" spans="4:8" ht="23.4" customHeight="1" x14ac:dyDescent="0.35">
      <c r="D10" s="477"/>
      <c r="E10" s="820" t="s">
        <v>796</v>
      </c>
      <c r="F10" s="308"/>
      <c r="G10" s="308"/>
      <c r="H10" s="309"/>
    </row>
    <row r="11" spans="4:8" ht="28.75" customHeight="1" x14ac:dyDescent="0.35">
      <c r="D11" s="297"/>
      <c r="E11" s="1218" t="s">
        <v>790</v>
      </c>
      <c r="F11" s="1218"/>
      <c r="G11" s="1218" t="s">
        <v>791</v>
      </c>
      <c r="H11" s="1219"/>
    </row>
    <row r="12" spans="4:8" ht="58" x14ac:dyDescent="0.35">
      <c r="D12" s="821" t="s">
        <v>792</v>
      </c>
      <c r="E12" s="1201" t="s">
        <v>797</v>
      </c>
      <c r="F12" s="1201"/>
      <c r="G12" s="1201" t="s">
        <v>798</v>
      </c>
      <c r="H12" s="1202"/>
    </row>
    <row r="13" spans="4:8" ht="58.5" thickBot="1" x14ac:dyDescent="0.4">
      <c r="D13" s="822" t="s">
        <v>793</v>
      </c>
      <c r="E13" s="1199" t="s">
        <v>799</v>
      </c>
      <c r="F13" s="1199"/>
      <c r="G13" s="1199" t="s">
        <v>800</v>
      </c>
      <c r="H13" s="1200"/>
    </row>
    <row r="15" spans="4:8" ht="19.75" customHeight="1" thickBot="1" x14ac:dyDescent="0.4"/>
    <row r="16" spans="4:8" ht="60" customHeight="1" x14ac:dyDescent="0.35">
      <c r="D16" s="1203"/>
      <c r="E16" s="1205" t="s">
        <v>801</v>
      </c>
      <c r="F16" s="1205"/>
      <c r="G16" s="1205"/>
      <c r="H16" s="1206"/>
    </row>
    <row r="17" spans="4:16" ht="15" thickBot="1" x14ac:dyDescent="0.4">
      <c r="D17" s="1204"/>
      <c r="E17" s="1207" t="s">
        <v>790</v>
      </c>
      <c r="F17" s="1207"/>
      <c r="G17" s="1207" t="s">
        <v>791</v>
      </c>
      <c r="H17" s="1208"/>
    </row>
    <row r="18" spans="4:16" ht="17.399999999999999" customHeight="1" x14ac:dyDescent="0.35">
      <c r="D18" s="1195" t="s">
        <v>792</v>
      </c>
      <c r="E18" s="1197" t="s">
        <v>802</v>
      </c>
      <c r="F18" s="1197"/>
      <c r="G18" s="1197"/>
      <c r="H18" s="1198"/>
    </row>
    <row r="19" spans="4:16" ht="39" customHeight="1" thickBot="1" x14ac:dyDescent="0.4">
      <c r="D19" s="1196"/>
      <c r="E19" s="1199" t="s">
        <v>803</v>
      </c>
      <c r="F19" s="1199"/>
      <c r="G19" s="1199" t="s">
        <v>804</v>
      </c>
      <c r="H19" s="1200"/>
    </row>
    <row r="20" spans="4:16" ht="17.399999999999999" customHeight="1" x14ac:dyDescent="0.35">
      <c r="D20" s="1195" t="s">
        <v>793</v>
      </c>
      <c r="E20" s="1197" t="s">
        <v>805</v>
      </c>
      <c r="F20" s="1197"/>
      <c r="G20" s="1197"/>
      <c r="H20" s="1198"/>
    </row>
    <row r="21" spans="4:16" ht="39" customHeight="1" thickBot="1" x14ac:dyDescent="0.4">
      <c r="D21" s="1196"/>
      <c r="E21" s="1199" t="s">
        <v>806</v>
      </c>
      <c r="F21" s="1199"/>
      <c r="G21" s="1199" t="s">
        <v>807</v>
      </c>
      <c r="H21" s="1200"/>
    </row>
    <row r="23" spans="4:16" ht="15" thickBot="1" x14ac:dyDescent="0.4"/>
    <row r="24" spans="4:16" ht="43.5" x14ac:dyDescent="0.35">
      <c r="F24" s="314"/>
      <c r="G24" s="833" t="s">
        <v>907</v>
      </c>
      <c r="H24" s="833" t="s">
        <v>908</v>
      </c>
      <c r="I24" s="833" t="s">
        <v>909</v>
      </c>
      <c r="J24" s="834" t="s">
        <v>910</v>
      </c>
    </row>
    <row r="25" spans="4:16" x14ac:dyDescent="0.35">
      <c r="F25" s="76" t="s">
        <v>918</v>
      </c>
      <c r="G25" s="298" t="s">
        <v>911</v>
      </c>
      <c r="H25" s="931" t="s">
        <v>913</v>
      </c>
      <c r="I25" s="662">
        <v>1469</v>
      </c>
      <c r="J25" s="932">
        <v>514</v>
      </c>
      <c r="K25" s="43"/>
      <c r="L25" s="43"/>
      <c r="M25" s="43"/>
      <c r="N25" s="43"/>
      <c r="O25" s="43">
        <f>P25*120</f>
        <v>514.28571428571422</v>
      </c>
      <c r="P25">
        <f>30/7</f>
        <v>4.2857142857142856</v>
      </c>
    </row>
    <row r="26" spans="4:16" x14ac:dyDescent="0.35">
      <c r="F26" s="297"/>
      <c r="G26" s="263" t="s">
        <v>898</v>
      </c>
      <c r="H26" s="662" t="s">
        <v>899</v>
      </c>
      <c r="I26" s="1193" t="s">
        <v>912</v>
      </c>
      <c r="J26" s="1194"/>
      <c r="K26" s="43"/>
      <c r="L26" s="43"/>
      <c r="M26" s="43"/>
      <c r="N26" s="43">
        <f>O26*90</f>
        <v>675</v>
      </c>
      <c r="O26" s="43">
        <f>30/4</f>
        <v>7.5</v>
      </c>
    </row>
    <row r="27" spans="4:16" x14ac:dyDescent="0.35">
      <c r="F27" s="297"/>
      <c r="G27" s="263" t="s">
        <v>898</v>
      </c>
      <c r="H27" s="662" t="s">
        <v>905</v>
      </c>
      <c r="I27" s="662">
        <v>1757</v>
      </c>
      <c r="J27" s="932">
        <f>7.5*90</f>
        <v>675</v>
      </c>
      <c r="K27" s="43"/>
      <c r="L27" s="43"/>
      <c r="M27" s="43"/>
      <c r="N27" s="43">
        <f>O26*75</f>
        <v>562.5</v>
      </c>
    </row>
    <row r="28" spans="4:16" x14ac:dyDescent="0.35">
      <c r="F28" s="297"/>
      <c r="G28" s="263" t="s">
        <v>906</v>
      </c>
      <c r="H28" s="662" t="s">
        <v>905</v>
      </c>
      <c r="I28" s="662">
        <v>1555</v>
      </c>
      <c r="J28" s="933">
        <f>7.5*75</f>
        <v>562.5</v>
      </c>
      <c r="K28" s="43"/>
      <c r="L28" s="43"/>
      <c r="M28" s="43"/>
      <c r="N28" s="43"/>
    </row>
    <row r="29" spans="4:16" x14ac:dyDescent="0.35">
      <c r="F29" s="297"/>
      <c r="G29" s="263" t="s">
        <v>464</v>
      </c>
      <c r="H29" s="662" t="s">
        <v>905</v>
      </c>
      <c r="I29" s="1193" t="s">
        <v>912</v>
      </c>
      <c r="J29" s="1194"/>
      <c r="K29" s="43"/>
      <c r="L29" s="43"/>
      <c r="M29" s="43"/>
      <c r="N29" s="43"/>
      <c r="O29" s="43"/>
    </row>
    <row r="30" spans="4:16" x14ac:dyDescent="0.35">
      <c r="F30" s="297"/>
      <c r="G30" s="263" t="s">
        <v>464</v>
      </c>
      <c r="H30" s="662" t="s">
        <v>889</v>
      </c>
      <c r="I30" s="662">
        <v>1700</v>
      </c>
      <c r="J30" s="932">
        <f>10*60</f>
        <v>600</v>
      </c>
      <c r="K30" s="43"/>
      <c r="L30" s="43"/>
      <c r="M30" s="43"/>
      <c r="N30" s="43"/>
    </row>
    <row r="31" spans="4:16" x14ac:dyDescent="0.35">
      <c r="F31" s="297"/>
      <c r="G31" s="263" t="s">
        <v>904</v>
      </c>
      <c r="H31" s="662" t="s">
        <v>889</v>
      </c>
      <c r="I31" s="1193" t="s">
        <v>912</v>
      </c>
      <c r="J31" s="1194"/>
      <c r="K31" s="43"/>
      <c r="L31" s="43"/>
      <c r="M31" s="43"/>
      <c r="N31" s="43"/>
      <c r="O31" s="43"/>
    </row>
    <row r="32" spans="4:16" x14ac:dyDescent="0.35">
      <c r="F32" s="297"/>
      <c r="G32" s="263" t="s">
        <v>914</v>
      </c>
      <c r="H32" s="662" t="s">
        <v>889</v>
      </c>
      <c r="I32" s="1193" t="s">
        <v>912</v>
      </c>
      <c r="J32" s="1194"/>
      <c r="K32" s="43"/>
      <c r="L32" s="43"/>
      <c r="M32" s="43"/>
      <c r="N32" s="43"/>
    </row>
    <row r="33" spans="6:15" x14ac:dyDescent="0.35">
      <c r="F33" s="297"/>
      <c r="G33" s="263" t="s">
        <v>914</v>
      </c>
      <c r="H33" s="662" t="s">
        <v>915</v>
      </c>
      <c r="I33" s="662">
        <v>1845</v>
      </c>
      <c r="J33" s="932">
        <v>675</v>
      </c>
      <c r="K33" s="43"/>
      <c r="L33" s="43"/>
      <c r="M33" s="43"/>
      <c r="N33" s="43"/>
      <c r="O33" s="43"/>
    </row>
    <row r="34" spans="6:15" x14ac:dyDescent="0.35">
      <c r="F34" s="297"/>
      <c r="G34" s="263" t="s">
        <v>903</v>
      </c>
      <c r="H34" s="662" t="s">
        <v>897</v>
      </c>
      <c r="I34" s="1193" t="s">
        <v>912</v>
      </c>
      <c r="J34" s="1194"/>
      <c r="K34" s="43"/>
      <c r="L34" s="43"/>
      <c r="M34" s="43"/>
      <c r="N34" s="43"/>
      <c r="O34" s="43"/>
    </row>
    <row r="35" spans="6:15" x14ac:dyDescent="0.35">
      <c r="F35" s="297"/>
      <c r="G35" s="263" t="s">
        <v>896</v>
      </c>
      <c r="H35" s="662" t="s">
        <v>897</v>
      </c>
      <c r="I35" s="1193" t="s">
        <v>912</v>
      </c>
      <c r="J35" s="1194"/>
      <c r="K35" s="43"/>
      <c r="L35" s="43"/>
      <c r="M35" s="43"/>
      <c r="N35" s="43"/>
      <c r="O35" s="43">
        <f>15*45</f>
        <v>675</v>
      </c>
    </row>
    <row r="36" spans="6:15" x14ac:dyDescent="0.35">
      <c r="F36" s="297"/>
      <c r="G36" s="263" t="s">
        <v>890</v>
      </c>
      <c r="H36" s="662" t="s">
        <v>891</v>
      </c>
      <c r="I36" s="662">
        <v>1410</v>
      </c>
      <c r="J36" s="932">
        <f>15*30</f>
        <v>450</v>
      </c>
      <c r="K36" s="43"/>
      <c r="L36" s="43"/>
      <c r="M36" s="43"/>
      <c r="N36" s="43"/>
      <c r="O36" s="43"/>
    </row>
    <row r="37" spans="6:15" x14ac:dyDescent="0.35">
      <c r="F37" s="297"/>
      <c r="G37" s="263" t="s">
        <v>902</v>
      </c>
      <c r="H37" s="662" t="s">
        <v>891</v>
      </c>
      <c r="I37" s="662">
        <v>1266</v>
      </c>
      <c r="J37" s="932">
        <f>15*25</f>
        <v>375</v>
      </c>
      <c r="K37" s="43"/>
      <c r="L37" s="43"/>
      <c r="M37" s="43"/>
      <c r="N37" s="43"/>
      <c r="O37" s="43"/>
    </row>
    <row r="38" spans="6:15" x14ac:dyDescent="0.35">
      <c r="F38" s="297"/>
      <c r="G38" s="263" t="s">
        <v>916</v>
      </c>
      <c r="H38" s="662" t="s">
        <v>891</v>
      </c>
      <c r="I38" s="1193" t="s">
        <v>912</v>
      </c>
      <c r="J38" s="1194"/>
      <c r="K38" s="43"/>
      <c r="L38" s="43"/>
      <c r="M38" s="43"/>
      <c r="N38" s="43"/>
    </row>
    <row r="39" spans="6:15" x14ac:dyDescent="0.35">
      <c r="F39" s="297"/>
      <c r="G39" s="263" t="s">
        <v>892</v>
      </c>
      <c r="H39" s="662" t="s">
        <v>891</v>
      </c>
      <c r="I39" s="1193" t="s">
        <v>912</v>
      </c>
      <c r="J39" s="1194"/>
      <c r="K39" s="43"/>
      <c r="L39" s="43"/>
      <c r="M39" s="43"/>
      <c r="N39" s="43"/>
    </row>
    <row r="40" spans="6:15" ht="15" thickBot="1" x14ac:dyDescent="0.4">
      <c r="F40" s="310"/>
      <c r="G40" s="269" t="s">
        <v>892</v>
      </c>
      <c r="H40" s="934" t="s">
        <v>917</v>
      </c>
      <c r="I40" s="934">
        <v>1410</v>
      </c>
      <c r="J40" s="935">
        <f>30*15</f>
        <v>450</v>
      </c>
      <c r="K40" s="43"/>
      <c r="L40" s="43"/>
      <c r="M40" s="43"/>
      <c r="N40" s="43"/>
      <c r="O40" s="43"/>
    </row>
    <row r="41" spans="6:15" x14ac:dyDescent="0.35">
      <c r="I41" s="43"/>
      <c r="J41" s="43"/>
      <c r="K41" s="43"/>
      <c r="L41" s="43"/>
      <c r="M41" s="43"/>
      <c r="N41" s="43"/>
      <c r="O41" s="43"/>
    </row>
    <row r="42" spans="6:15" x14ac:dyDescent="0.35">
      <c r="J42" s="43"/>
      <c r="K42" s="43"/>
      <c r="L42" s="43"/>
      <c r="M42" s="43"/>
      <c r="N42" s="43"/>
    </row>
    <row r="46" spans="6:15" ht="15" thickBot="1" x14ac:dyDescent="0.4"/>
    <row r="47" spans="6:15" ht="43.5" x14ac:dyDescent="0.35">
      <c r="G47" s="936" t="s">
        <v>907</v>
      </c>
      <c r="H47" s="833" t="s">
        <v>908</v>
      </c>
      <c r="I47" s="833" t="s">
        <v>909</v>
      </c>
      <c r="J47" s="834" t="s">
        <v>910</v>
      </c>
    </row>
    <row r="48" spans="6:15" x14ac:dyDescent="0.35">
      <c r="G48" s="76" t="s">
        <v>898</v>
      </c>
      <c r="H48" s="662" t="s">
        <v>905</v>
      </c>
      <c r="I48" s="662">
        <v>1757</v>
      </c>
      <c r="J48" s="932">
        <f>7.5*90</f>
        <v>675</v>
      </c>
    </row>
    <row r="49" spans="7:10" x14ac:dyDescent="0.35">
      <c r="G49" s="76" t="s">
        <v>906</v>
      </c>
      <c r="H49" s="662" t="s">
        <v>905</v>
      </c>
      <c r="I49" s="662">
        <v>1555</v>
      </c>
      <c r="J49" s="933">
        <f>7.5*75</f>
        <v>562.5</v>
      </c>
    </row>
    <row r="50" spans="7:10" x14ac:dyDescent="0.35">
      <c r="G50" s="76" t="s">
        <v>464</v>
      </c>
      <c r="H50" s="662" t="s">
        <v>889</v>
      </c>
      <c r="I50" s="662">
        <v>1700</v>
      </c>
      <c r="J50" s="932">
        <f>10*60</f>
        <v>600</v>
      </c>
    </row>
    <row r="51" spans="7:10" x14ac:dyDescent="0.35">
      <c r="G51" s="76" t="s">
        <v>914</v>
      </c>
      <c r="H51" s="662" t="s">
        <v>915</v>
      </c>
      <c r="I51" s="662">
        <v>1845</v>
      </c>
      <c r="J51" s="932">
        <v>675</v>
      </c>
    </row>
    <row r="52" spans="7:10" x14ac:dyDescent="0.35">
      <c r="G52" s="76" t="s">
        <v>890</v>
      </c>
      <c r="H52" s="662" t="s">
        <v>891</v>
      </c>
      <c r="I52" s="662">
        <v>1410</v>
      </c>
      <c r="J52" s="932">
        <f>15*30</f>
        <v>450</v>
      </c>
    </row>
    <row r="53" spans="7:10" x14ac:dyDescent="0.35">
      <c r="G53" s="76" t="s">
        <v>902</v>
      </c>
      <c r="H53" s="662" t="s">
        <v>891</v>
      </c>
      <c r="I53" s="662">
        <v>1266</v>
      </c>
      <c r="J53" s="932">
        <f>15*25</f>
        <v>375</v>
      </c>
    </row>
    <row r="54" spans="7:10" ht="15" thickBot="1" x14ac:dyDescent="0.4">
      <c r="G54" s="565" t="s">
        <v>892</v>
      </c>
      <c r="H54" s="934" t="s">
        <v>917</v>
      </c>
      <c r="I54" s="934">
        <v>1410</v>
      </c>
      <c r="J54" s="935">
        <f>30*15</f>
        <v>450</v>
      </c>
    </row>
  </sheetData>
  <mergeCells count="30">
    <mergeCell ref="D2:D4"/>
    <mergeCell ref="E2:H2"/>
    <mergeCell ref="E3:F3"/>
    <mergeCell ref="G3:H3"/>
    <mergeCell ref="E11:F11"/>
    <mergeCell ref="G11:H11"/>
    <mergeCell ref="E12:F12"/>
    <mergeCell ref="G12:H12"/>
    <mergeCell ref="E13:F13"/>
    <mergeCell ref="G13:H13"/>
    <mergeCell ref="D16:D17"/>
    <mergeCell ref="E16:H16"/>
    <mergeCell ref="E17:F17"/>
    <mergeCell ref="G17:H17"/>
    <mergeCell ref="D18:D19"/>
    <mergeCell ref="E18:H18"/>
    <mergeCell ref="E19:F19"/>
    <mergeCell ref="G19:H19"/>
    <mergeCell ref="D20:D21"/>
    <mergeCell ref="E20:H20"/>
    <mergeCell ref="E21:F21"/>
    <mergeCell ref="G21:H21"/>
    <mergeCell ref="I35:J35"/>
    <mergeCell ref="I38:J38"/>
    <mergeCell ref="I39:J39"/>
    <mergeCell ref="I26:J26"/>
    <mergeCell ref="I29:J29"/>
    <mergeCell ref="I31:J31"/>
    <mergeCell ref="I32:J32"/>
    <mergeCell ref="I34:J3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FA5D-BA96-4F49-9965-ECF53A701381}">
  <dimension ref="A1:L51"/>
  <sheetViews>
    <sheetView workbookViewId="0">
      <selection activeCell="E63" sqref="E63"/>
    </sheetView>
  </sheetViews>
  <sheetFormatPr baseColWidth="10" defaultRowHeight="15.5" x14ac:dyDescent="0.35"/>
  <cols>
    <col min="1" max="1" width="29.453125" customWidth="1"/>
    <col min="2" max="2" width="13.81640625" customWidth="1"/>
    <col min="3" max="4" width="13.81640625" style="824" customWidth="1"/>
    <col min="5" max="5" width="13.81640625" style="7" customWidth="1"/>
    <col min="6" max="6" width="13.81640625" customWidth="1"/>
    <col min="8" max="8" width="36.90625" bestFit="1" customWidth="1"/>
    <col min="10" max="12" width="12.36328125" customWidth="1"/>
  </cols>
  <sheetData>
    <row r="1" spans="1:12" ht="34.75" customHeight="1" x14ac:dyDescent="0.35">
      <c r="A1" s="1227" t="s">
        <v>815</v>
      </c>
      <c r="B1" s="1228"/>
      <c r="C1" s="832" t="s">
        <v>817</v>
      </c>
      <c r="D1" s="832" t="s">
        <v>818</v>
      </c>
      <c r="E1" s="831"/>
    </row>
    <row r="2" spans="1:12" ht="32.4" customHeight="1" x14ac:dyDescent="0.35">
      <c r="A2" s="821" t="s">
        <v>816</v>
      </c>
      <c r="B2" s="830">
        <v>45978</v>
      </c>
      <c r="C2" s="825">
        <v>10.7</v>
      </c>
      <c r="D2" s="825">
        <v>13</v>
      </c>
      <c r="E2" s="827" t="s">
        <v>237</v>
      </c>
      <c r="G2" s="43"/>
    </row>
    <row r="3" spans="1:12" ht="32.4" customHeight="1" x14ac:dyDescent="0.35">
      <c r="A3" s="1229" t="s">
        <v>814</v>
      </c>
      <c r="B3" s="438" t="s">
        <v>809</v>
      </c>
      <c r="C3" s="826">
        <v>4.9000000000000004</v>
      </c>
      <c r="D3" s="826">
        <v>6</v>
      </c>
      <c r="E3" s="827" t="s">
        <v>237</v>
      </c>
      <c r="G3" s="46"/>
    </row>
    <row r="4" spans="1:12" ht="32.4" customHeight="1" x14ac:dyDescent="0.35">
      <c r="A4" s="1230"/>
      <c r="B4" s="438" t="s">
        <v>810</v>
      </c>
      <c r="C4" s="826">
        <v>3.9</v>
      </c>
      <c r="D4" s="826">
        <v>4.7</v>
      </c>
      <c r="E4" s="827" t="s">
        <v>237</v>
      </c>
      <c r="G4" s="46"/>
    </row>
    <row r="5" spans="1:12" ht="32.4" customHeight="1" thickBot="1" x14ac:dyDescent="0.4">
      <c r="A5" s="1230"/>
      <c r="B5" s="438" t="s">
        <v>811</v>
      </c>
      <c r="C5" s="826">
        <v>2.7</v>
      </c>
      <c r="D5" s="826">
        <v>3.3</v>
      </c>
      <c r="E5" s="827" t="s">
        <v>237</v>
      </c>
      <c r="G5" s="46"/>
    </row>
    <row r="6" spans="1:12" ht="32.4" customHeight="1" thickBot="1" x14ac:dyDescent="0.4">
      <c r="A6" s="1231"/>
      <c r="B6" s="447" t="s">
        <v>812</v>
      </c>
      <c r="C6" s="828">
        <v>2.4</v>
      </c>
      <c r="D6" s="828">
        <v>2.9</v>
      </c>
      <c r="E6" s="829" t="s">
        <v>237</v>
      </c>
      <c r="G6" s="43"/>
      <c r="H6" s="895"/>
      <c r="I6" s="900" t="s">
        <v>819</v>
      </c>
      <c r="J6" s="1232" t="s">
        <v>820</v>
      </c>
      <c r="K6" s="1233"/>
      <c r="L6" s="1234"/>
    </row>
    <row r="7" spans="1:12" x14ac:dyDescent="0.35">
      <c r="G7" s="46"/>
      <c r="H7" s="896" t="s">
        <v>13</v>
      </c>
      <c r="I7" s="890">
        <v>557</v>
      </c>
      <c r="J7" s="1235">
        <v>889</v>
      </c>
      <c r="K7" s="1236"/>
      <c r="L7" s="1237"/>
    </row>
    <row r="8" spans="1:12" x14ac:dyDescent="0.35">
      <c r="G8" s="46"/>
      <c r="H8" s="896" t="s">
        <v>14</v>
      </c>
      <c r="I8" s="891">
        <v>735</v>
      </c>
      <c r="J8" s="1238">
        <v>735</v>
      </c>
      <c r="K8" s="1220"/>
      <c r="L8" s="1221"/>
    </row>
    <row r="9" spans="1:12" x14ac:dyDescent="0.35">
      <c r="H9" s="896" t="s">
        <v>15</v>
      </c>
      <c r="I9" s="891">
        <v>446</v>
      </c>
      <c r="J9" s="1238">
        <v>446</v>
      </c>
      <c r="K9" s="1220"/>
      <c r="L9" s="1221"/>
    </row>
    <row r="10" spans="1:12" x14ac:dyDescent="0.35">
      <c r="H10" s="896" t="s">
        <v>78</v>
      </c>
      <c r="I10" s="891">
        <v>0</v>
      </c>
      <c r="J10" s="1238">
        <v>11545</v>
      </c>
      <c r="K10" s="1220"/>
      <c r="L10" s="1221"/>
    </row>
    <row r="11" spans="1:12" x14ac:dyDescent="0.35">
      <c r="B11" s="634"/>
      <c r="H11" s="1224" t="s">
        <v>823</v>
      </c>
      <c r="I11" s="892"/>
      <c r="J11" s="836"/>
      <c r="K11" s="1225"/>
      <c r="L11" s="1226"/>
    </row>
    <row r="12" spans="1:12" x14ac:dyDescent="0.35">
      <c r="H12" s="1224"/>
      <c r="I12" s="892"/>
      <c r="J12" s="839" t="s">
        <v>824</v>
      </c>
      <c r="K12" s="1225" t="s">
        <v>822</v>
      </c>
      <c r="L12" s="1226"/>
    </row>
    <row r="13" spans="1:12" x14ac:dyDescent="0.35">
      <c r="H13" s="896" t="s">
        <v>45</v>
      </c>
      <c r="I13" s="891">
        <v>0</v>
      </c>
      <c r="J13" s="840">
        <v>5000</v>
      </c>
      <c r="K13" s="1220">
        <v>0</v>
      </c>
      <c r="L13" s="1221"/>
    </row>
    <row r="14" spans="1:12" ht="16" thickBot="1" x14ac:dyDescent="0.4">
      <c r="H14" s="896" t="s">
        <v>27</v>
      </c>
      <c r="I14" s="891">
        <v>0</v>
      </c>
      <c r="J14" s="840">
        <v>1000</v>
      </c>
      <c r="K14" s="1220">
        <v>0</v>
      </c>
      <c r="L14" s="1221"/>
    </row>
    <row r="15" spans="1:12" ht="21" x14ac:dyDescent="0.35">
      <c r="A15" s="1142" t="s">
        <v>828</v>
      </c>
      <c r="B15" s="1144" t="s">
        <v>829</v>
      </c>
      <c r="C15" s="1145"/>
      <c r="D15" s="1146" t="s">
        <v>830</v>
      </c>
      <c r="E15" s="1147"/>
      <c r="H15" s="897" t="s">
        <v>307</v>
      </c>
      <c r="I15" s="891">
        <v>0</v>
      </c>
      <c r="J15" s="840">
        <v>6000</v>
      </c>
      <c r="K15" s="1220">
        <v>0</v>
      </c>
      <c r="L15" s="1221"/>
    </row>
    <row r="16" spans="1:12" ht="16.75" customHeight="1" x14ac:dyDescent="0.35">
      <c r="A16" s="1143"/>
      <c r="B16" s="847" t="s">
        <v>831</v>
      </c>
      <c r="C16" s="848" t="s">
        <v>832</v>
      </c>
      <c r="D16" s="849" t="s">
        <v>831</v>
      </c>
      <c r="E16" s="850" t="s">
        <v>832</v>
      </c>
      <c r="H16" s="1224" t="s">
        <v>692</v>
      </c>
      <c r="I16" s="888"/>
      <c r="J16" s="888"/>
      <c r="K16" s="1225"/>
      <c r="L16" s="1226"/>
    </row>
    <row r="17" spans="1:12" ht="15.65" customHeight="1" x14ac:dyDescent="0.35">
      <c r="A17" s="851" t="s">
        <v>833</v>
      </c>
      <c r="B17" s="852">
        <v>1215.9306953878595</v>
      </c>
      <c r="C17" s="853">
        <v>7.1</v>
      </c>
      <c r="D17" s="854">
        <v>1486.1874926560595</v>
      </c>
      <c r="E17" s="855">
        <v>8.6999999999999993</v>
      </c>
      <c r="H17" s="1224"/>
      <c r="I17" s="888"/>
      <c r="J17" s="889" t="s">
        <v>824</v>
      </c>
      <c r="K17" s="1225" t="s">
        <v>822</v>
      </c>
      <c r="L17" s="1226"/>
    </row>
    <row r="18" spans="1:12" x14ac:dyDescent="0.35">
      <c r="A18" s="851" t="s">
        <v>834</v>
      </c>
      <c r="B18" s="856">
        <v>1208.2746954226595</v>
      </c>
      <c r="C18" s="857">
        <v>7.1</v>
      </c>
      <c r="D18" s="858">
        <v>1478.5314926908595</v>
      </c>
      <c r="E18" s="859">
        <v>8.6</v>
      </c>
      <c r="H18" s="896" t="s">
        <v>45</v>
      </c>
      <c r="I18" s="891">
        <v>495</v>
      </c>
      <c r="J18" s="835">
        <v>5000</v>
      </c>
      <c r="K18" s="1220">
        <v>5000</v>
      </c>
      <c r="L18" s="1221"/>
    </row>
    <row r="19" spans="1:12" x14ac:dyDescent="0.35">
      <c r="A19" s="851" t="s">
        <v>835</v>
      </c>
      <c r="B19" s="860">
        <v>1179.1818955548997</v>
      </c>
      <c r="C19" s="861">
        <v>6.9</v>
      </c>
      <c r="D19" s="862">
        <v>1449.4386928230992</v>
      </c>
      <c r="E19" s="863">
        <v>8.5</v>
      </c>
      <c r="H19" s="896" t="s">
        <v>27</v>
      </c>
      <c r="I19" s="891">
        <v>445</v>
      </c>
      <c r="J19" s="835">
        <v>1000</v>
      </c>
      <c r="K19" s="1220">
        <v>1000</v>
      </c>
      <c r="L19" s="1221"/>
    </row>
    <row r="20" spans="1:12" x14ac:dyDescent="0.35">
      <c r="A20" s="851" t="s">
        <v>836</v>
      </c>
      <c r="B20" s="864">
        <v>1169.9946955966595</v>
      </c>
      <c r="C20" s="865">
        <v>6.8</v>
      </c>
      <c r="D20" s="866">
        <v>1440.2514928648591</v>
      </c>
      <c r="E20" s="867">
        <v>8.4</v>
      </c>
      <c r="H20" s="897" t="s">
        <v>307</v>
      </c>
      <c r="I20" s="891">
        <v>405</v>
      </c>
      <c r="J20" s="835">
        <v>6000</v>
      </c>
      <c r="K20" s="1220">
        <v>6000</v>
      </c>
      <c r="L20" s="1221"/>
    </row>
    <row r="21" spans="1:12" x14ac:dyDescent="0.35">
      <c r="A21" s="851" t="s">
        <v>837</v>
      </c>
      <c r="B21" s="868">
        <v>1162.3386956314594</v>
      </c>
      <c r="C21" s="869">
        <v>6.8</v>
      </c>
      <c r="D21" s="870">
        <v>1432.5954928996598</v>
      </c>
      <c r="E21" s="871">
        <v>8.4</v>
      </c>
      <c r="H21" s="898"/>
      <c r="I21" s="893"/>
      <c r="J21" s="839" t="s">
        <v>821</v>
      </c>
      <c r="K21" s="837" t="s">
        <v>844</v>
      </c>
      <c r="L21" s="838" t="s">
        <v>822</v>
      </c>
    </row>
    <row r="22" spans="1:12" ht="16" thickBot="1" x14ac:dyDescent="0.4">
      <c r="A22" s="851" t="s">
        <v>838</v>
      </c>
      <c r="B22" s="872">
        <v>1133.2458957636998</v>
      </c>
      <c r="C22" s="873">
        <v>6.6</v>
      </c>
      <c r="D22" s="874">
        <v>1403.5026930318995</v>
      </c>
      <c r="E22" s="875">
        <v>8.1999999999999993</v>
      </c>
      <c r="H22" s="899" t="s">
        <v>41</v>
      </c>
      <c r="I22" s="894">
        <v>145</v>
      </c>
      <c r="J22" s="841">
        <v>11700</v>
      </c>
      <c r="K22" s="842">
        <v>6300</v>
      </c>
      <c r="L22" s="843">
        <v>1245</v>
      </c>
    </row>
    <row r="23" spans="1:12" ht="16" thickBot="1" x14ac:dyDescent="0.4">
      <c r="A23" s="876" t="s">
        <v>839</v>
      </c>
      <c r="B23" s="877">
        <v>1125.5898957984994</v>
      </c>
      <c r="C23" s="878">
        <v>6.6</v>
      </c>
      <c r="D23" s="879">
        <v>1395.8466930666993</v>
      </c>
      <c r="E23" s="880">
        <v>8.1999999999999993</v>
      </c>
      <c r="H23" s="7"/>
      <c r="I23" s="12"/>
    </row>
    <row r="24" spans="1:12" ht="14.5" x14ac:dyDescent="0.35">
      <c r="C24"/>
      <c r="D24"/>
      <c r="E24"/>
      <c r="H24" s="7"/>
    </row>
    <row r="25" spans="1:12" ht="14.5" x14ac:dyDescent="0.35">
      <c r="C25"/>
      <c r="D25"/>
      <c r="E25"/>
      <c r="H25" s="7"/>
    </row>
    <row r="26" spans="1:12" ht="14.5" x14ac:dyDescent="0.35">
      <c r="C26"/>
      <c r="D26"/>
      <c r="E26"/>
      <c r="H26" s="7"/>
    </row>
    <row r="27" spans="1:12" ht="15" thickBot="1" x14ac:dyDescent="0.4">
      <c r="C27"/>
      <c r="D27"/>
      <c r="E27"/>
      <c r="H27" s="7"/>
    </row>
    <row r="28" spans="1:12" ht="58" x14ac:dyDescent="0.35">
      <c r="A28" s="881" t="s">
        <v>840</v>
      </c>
      <c r="B28" s="833" t="s">
        <v>841</v>
      </c>
      <c r="C28" s="834" t="s">
        <v>842</v>
      </c>
      <c r="D28"/>
      <c r="E28"/>
    </row>
    <row r="29" spans="1:12" x14ac:dyDescent="0.35">
      <c r="A29" s="882" t="s">
        <v>833</v>
      </c>
      <c r="B29" s="883">
        <v>3661.6217121345376</v>
      </c>
      <c r="C29" s="884">
        <v>21.4</v>
      </c>
      <c r="D29"/>
      <c r="E29"/>
    </row>
    <row r="30" spans="1:12" ht="16" thickBot="1" x14ac:dyDescent="0.4">
      <c r="A30" s="885" t="s">
        <v>843</v>
      </c>
      <c r="B30" s="886">
        <v>3474.7805125451778</v>
      </c>
      <c r="C30" s="887">
        <v>20.3</v>
      </c>
      <c r="D30"/>
      <c r="E30"/>
    </row>
    <row r="31" spans="1:12" ht="14.5" x14ac:dyDescent="0.35">
      <c r="C31"/>
      <c r="D31"/>
      <c r="E31"/>
    </row>
    <row r="32" spans="1:12" ht="16" thickBot="1" x14ac:dyDescent="0.4"/>
    <row r="33" spans="1:8" ht="31" x14ac:dyDescent="0.35">
      <c r="A33" s="903" t="s">
        <v>815</v>
      </c>
      <c r="B33" s="832" t="s">
        <v>863</v>
      </c>
      <c r="C33" s="832" t="s">
        <v>864</v>
      </c>
      <c r="D33" s="831"/>
    </row>
    <row r="34" spans="1:8" ht="29" x14ac:dyDescent="0.35">
      <c r="A34" s="904" t="s">
        <v>865</v>
      </c>
      <c r="B34" s="825">
        <v>14</v>
      </c>
      <c r="C34" s="825">
        <v>17.100000000000001</v>
      </c>
      <c r="D34" s="827" t="s">
        <v>237</v>
      </c>
    </row>
    <row r="35" spans="1:8" ht="29" x14ac:dyDescent="0.35">
      <c r="A35" s="904" t="s">
        <v>866</v>
      </c>
      <c r="B35" s="826">
        <v>3.8</v>
      </c>
      <c r="C35" s="826">
        <v>4.7</v>
      </c>
      <c r="D35" s="827" t="s">
        <v>237</v>
      </c>
    </row>
    <row r="36" spans="1:8" ht="29" x14ac:dyDescent="0.35">
      <c r="A36" s="904" t="s">
        <v>867</v>
      </c>
      <c r="B36" s="825">
        <v>21</v>
      </c>
      <c r="C36" s="825">
        <v>25.5</v>
      </c>
      <c r="D36" s="827" t="s">
        <v>237</v>
      </c>
    </row>
    <row r="37" spans="1:8" ht="14.5" x14ac:dyDescent="0.35">
      <c r="A37" s="7"/>
      <c r="B37" s="7"/>
      <c r="C37" s="7"/>
      <c r="D37" s="7"/>
    </row>
    <row r="38" spans="1:8" ht="15" thickBot="1" x14ac:dyDescent="0.4">
      <c r="A38" s="909">
        <v>46002</v>
      </c>
      <c r="B38" s="7"/>
      <c r="C38" s="7"/>
      <c r="D38" s="7"/>
    </row>
    <row r="39" spans="1:8" ht="14.5" x14ac:dyDescent="0.35">
      <c r="A39" s="910" t="s">
        <v>868</v>
      </c>
      <c r="B39" s="911" t="s">
        <v>869</v>
      </c>
      <c r="C39" s="912" t="s">
        <v>870</v>
      </c>
      <c r="D39" s="911" t="s">
        <v>870</v>
      </c>
      <c r="E39" s="912" t="s">
        <v>870</v>
      </c>
      <c r="F39" s="911" t="s">
        <v>870</v>
      </c>
    </row>
    <row r="40" spans="1:8" ht="14.5" x14ac:dyDescent="0.35">
      <c r="A40" s="913" t="s">
        <v>871</v>
      </c>
      <c r="B40" s="914" t="s">
        <v>872</v>
      </c>
      <c r="C40" s="8" t="s">
        <v>873</v>
      </c>
      <c r="D40" s="914" t="s">
        <v>874</v>
      </c>
      <c r="E40" s="8" t="s">
        <v>875</v>
      </c>
      <c r="F40" s="914" t="s">
        <v>874</v>
      </c>
    </row>
    <row r="41" spans="1:8" ht="15" thickBot="1" x14ac:dyDescent="0.4">
      <c r="A41" s="915"/>
      <c r="B41" s="916"/>
      <c r="C41" s="917"/>
      <c r="D41" s="916"/>
      <c r="E41" s="917" t="s">
        <v>876</v>
      </c>
      <c r="F41" s="914" t="s">
        <v>876</v>
      </c>
    </row>
    <row r="42" spans="1:8" ht="14.5" x14ac:dyDescent="0.35">
      <c r="A42" s="918" t="s">
        <v>877</v>
      </c>
      <c r="B42" s="919">
        <v>0.11</v>
      </c>
      <c r="C42" s="920" t="s">
        <v>878</v>
      </c>
      <c r="D42" s="921" t="s">
        <v>878</v>
      </c>
      <c r="E42" s="922">
        <v>60</v>
      </c>
      <c r="F42" s="919">
        <v>60</v>
      </c>
    </row>
    <row r="43" spans="1:8" ht="14.5" x14ac:dyDescent="0.35">
      <c r="A43" s="923" t="s">
        <v>879</v>
      </c>
      <c r="B43" s="924">
        <v>0.11</v>
      </c>
      <c r="C43" s="925" t="s">
        <v>878</v>
      </c>
      <c r="D43" s="926" t="s">
        <v>878</v>
      </c>
      <c r="E43" s="927">
        <v>90</v>
      </c>
      <c r="F43" s="924">
        <v>90</v>
      </c>
    </row>
    <row r="44" spans="1:8" ht="14.5" x14ac:dyDescent="0.35">
      <c r="A44" s="923" t="s">
        <v>880</v>
      </c>
      <c r="B44" s="924">
        <v>5</v>
      </c>
      <c r="C44" s="927">
        <v>2.2999999999999998</v>
      </c>
      <c r="D44" s="924">
        <v>2.2999999999999998</v>
      </c>
      <c r="E44" s="927">
        <v>2.2999999999999998</v>
      </c>
      <c r="F44" s="924">
        <v>2.2999999999999998</v>
      </c>
    </row>
    <row r="45" spans="1:8" ht="14.5" x14ac:dyDescent="0.35">
      <c r="A45" s="923" t="s">
        <v>881</v>
      </c>
      <c r="B45" s="924">
        <v>6</v>
      </c>
      <c r="C45" s="927">
        <v>18.2</v>
      </c>
      <c r="D45" s="924">
        <v>140</v>
      </c>
      <c r="E45" s="927">
        <v>18.2</v>
      </c>
      <c r="F45" s="924">
        <v>140</v>
      </c>
    </row>
    <row r="46" spans="1:8" ht="14.5" x14ac:dyDescent="0.35">
      <c r="A46" s="923" t="s">
        <v>882</v>
      </c>
      <c r="B46" s="1222">
        <v>27</v>
      </c>
      <c r="C46" s="1223">
        <v>36.28</v>
      </c>
      <c r="D46" s="1222">
        <v>158.80000000000001</v>
      </c>
      <c r="E46" s="1223">
        <v>186.28</v>
      </c>
      <c r="F46" s="1222">
        <v>308.08</v>
      </c>
      <c r="H46">
        <f>B46-B42-B43-B44-B45</f>
        <v>15.780000000000001</v>
      </c>
    </row>
    <row r="47" spans="1:8" ht="14.5" x14ac:dyDescent="0.35">
      <c r="A47" s="923" t="s">
        <v>883</v>
      </c>
      <c r="B47" s="1222"/>
      <c r="C47" s="1223"/>
      <c r="D47" s="1222"/>
      <c r="E47" s="1223"/>
      <c r="F47" s="1222"/>
      <c r="H47">
        <f>H46+C44+C45</f>
        <v>36.28</v>
      </c>
    </row>
    <row r="48" spans="1:8" ht="14.5" x14ac:dyDescent="0.35">
      <c r="A48" s="923" t="s">
        <v>884</v>
      </c>
      <c r="B48" s="924" t="s">
        <v>885</v>
      </c>
      <c r="C48" s="927">
        <v>15</v>
      </c>
      <c r="D48" s="924">
        <v>3.4</v>
      </c>
      <c r="E48" s="927">
        <v>2.9</v>
      </c>
      <c r="F48" s="924">
        <v>1.8</v>
      </c>
      <c r="H48">
        <f>H46+D44+D45</f>
        <v>158.08000000000001</v>
      </c>
    </row>
    <row r="49" spans="1:8" ht="15" thickBot="1" x14ac:dyDescent="0.4">
      <c r="A49" s="928" t="s">
        <v>886</v>
      </c>
      <c r="B49" s="929" t="s">
        <v>887</v>
      </c>
      <c r="C49" s="930">
        <v>18</v>
      </c>
      <c r="D49" s="929">
        <v>4.2</v>
      </c>
      <c r="E49" s="930">
        <v>3.6</v>
      </c>
      <c r="F49" s="929">
        <v>2.2000000000000002</v>
      </c>
      <c r="H49">
        <f>H46+E42+E43+E44+E45</f>
        <v>186.28</v>
      </c>
    </row>
    <row r="50" spans="1:8" ht="14.5" x14ac:dyDescent="0.35">
      <c r="C50" s="8">
        <v>13</v>
      </c>
      <c r="D50" s="8">
        <v>3.5</v>
      </c>
      <c r="E50" s="8">
        <v>3</v>
      </c>
      <c r="F50" s="8">
        <v>1.5</v>
      </c>
      <c r="H50">
        <f>H46+F42+F43+F44+F45</f>
        <v>308.08000000000004</v>
      </c>
    </row>
    <row r="51" spans="1:8" ht="14.5" x14ac:dyDescent="0.35">
      <c r="C51" s="8">
        <v>17</v>
      </c>
      <c r="D51" s="8">
        <v>4.3</v>
      </c>
      <c r="E51" s="8">
        <v>3.8</v>
      </c>
      <c r="F51" s="8">
        <v>2</v>
      </c>
    </row>
  </sheetData>
  <mergeCells count="27">
    <mergeCell ref="K14:L14"/>
    <mergeCell ref="A1:B1"/>
    <mergeCell ref="A3:A6"/>
    <mergeCell ref="J6:L6"/>
    <mergeCell ref="J7:L7"/>
    <mergeCell ref="J8:L8"/>
    <mergeCell ref="J9:L9"/>
    <mergeCell ref="J10:L10"/>
    <mergeCell ref="H11:H12"/>
    <mergeCell ref="K11:L11"/>
    <mergeCell ref="K12:L12"/>
    <mergeCell ref="K13:L13"/>
    <mergeCell ref="A15:A16"/>
    <mergeCell ref="B15:C15"/>
    <mergeCell ref="D15:E15"/>
    <mergeCell ref="K15:L15"/>
    <mergeCell ref="H16:H17"/>
    <mergeCell ref="K16:L16"/>
    <mergeCell ref="K17:L17"/>
    <mergeCell ref="K18:L18"/>
    <mergeCell ref="K19:L19"/>
    <mergeCell ref="K20:L20"/>
    <mergeCell ref="B46:B47"/>
    <mergeCell ref="C46:C47"/>
    <mergeCell ref="D46:D47"/>
    <mergeCell ref="E46:E47"/>
    <mergeCell ref="F46:F4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63D-DC65-4B5E-A81E-3E727774095F}">
  <dimension ref="A1:AL34"/>
  <sheetViews>
    <sheetView topLeftCell="A15" zoomScaleNormal="100" workbookViewId="0">
      <selection activeCell="AD6" sqref="AD6"/>
    </sheetView>
  </sheetViews>
  <sheetFormatPr baseColWidth="10" defaultRowHeight="14.5" outlineLevelCol="1" x14ac:dyDescent="0.35"/>
  <cols>
    <col min="3" max="3" width="21.54296875" bestFit="1" customWidth="1"/>
    <col min="4" max="4" width="6.6328125" customWidth="1"/>
    <col min="5" max="5" width="4.90625" customWidth="1"/>
    <col min="7" max="8" width="11.54296875" hidden="1" customWidth="1" outlineLevel="1"/>
    <col min="9" max="9" width="16.36328125" hidden="1" customWidth="1" outlineLevel="1"/>
    <col min="10" max="11" width="11.54296875" hidden="1" customWidth="1" outlineLevel="1"/>
    <col min="12" max="12" width="5.08984375" customWidth="1" collapsed="1"/>
    <col min="13" max="13" width="5.08984375" hidden="1" customWidth="1" outlineLevel="1"/>
    <col min="14" max="18" width="11.54296875" hidden="1" customWidth="1" outlineLevel="1"/>
    <col min="19" max="19" width="3.453125" customWidth="1" collapsed="1"/>
    <col min="20" max="25" width="11.54296875" hidden="1" customWidth="1" outlineLevel="1"/>
    <col min="26" max="26" width="3" customWidth="1" collapsed="1"/>
    <col min="27" max="32" width="11.54296875" customWidth="1" outlineLevel="1"/>
    <col min="33" max="33" width="2.90625" customWidth="1"/>
  </cols>
  <sheetData>
    <row r="1" spans="1:38" x14ac:dyDescent="0.35">
      <c r="B1" s="314" t="s">
        <v>325</v>
      </c>
      <c r="C1" s="308"/>
      <c r="D1" s="308"/>
      <c r="E1" s="308"/>
      <c r="F1" s="309"/>
    </row>
    <row r="2" spans="1:38" x14ac:dyDescent="0.35">
      <c r="B2" s="297"/>
      <c r="C2" s="298" t="s">
        <v>330</v>
      </c>
      <c r="D2" s="298"/>
      <c r="E2" s="298"/>
      <c r="F2" s="305"/>
    </row>
    <row r="3" spans="1:38" x14ac:dyDescent="0.35">
      <c r="B3" s="297"/>
      <c r="C3" s="298" t="s">
        <v>332</v>
      </c>
      <c r="D3" s="298"/>
      <c r="E3" s="298"/>
      <c r="F3" s="305"/>
    </row>
    <row r="4" spans="1:38" x14ac:dyDescent="0.35">
      <c r="B4" s="297"/>
      <c r="C4" s="298"/>
      <c r="D4" s="298"/>
      <c r="E4" s="298"/>
      <c r="F4" s="305"/>
    </row>
    <row r="5" spans="1:38" x14ac:dyDescent="0.35">
      <c r="B5" s="313" t="s">
        <v>334</v>
      </c>
      <c r="C5" s="298"/>
      <c r="D5" s="298"/>
      <c r="E5" s="298"/>
      <c r="F5" s="305"/>
    </row>
    <row r="6" spans="1:38" x14ac:dyDescent="0.35">
      <c r="B6" s="297"/>
      <c r="C6" s="298" t="s">
        <v>331</v>
      </c>
      <c r="D6" s="298"/>
      <c r="E6" s="298"/>
      <c r="F6" s="305"/>
    </row>
    <row r="7" spans="1:38" ht="15" thickBot="1" x14ac:dyDescent="0.4">
      <c r="B7" s="310"/>
      <c r="C7" s="311" t="s">
        <v>333</v>
      </c>
      <c r="D7" s="311"/>
      <c r="E7" s="311"/>
      <c r="F7" s="312"/>
    </row>
    <row r="9" spans="1:38" x14ac:dyDescent="0.35">
      <c r="AK9" t="s">
        <v>252</v>
      </c>
    </row>
    <row r="10" spans="1:38" x14ac:dyDescent="0.35">
      <c r="A10" t="s">
        <v>325</v>
      </c>
      <c r="AK10">
        <v>85</v>
      </c>
      <c r="AL10">
        <v>12.6</v>
      </c>
    </row>
    <row r="11" spans="1:38" x14ac:dyDescent="0.35">
      <c r="B11" t="s">
        <v>311</v>
      </c>
      <c r="H11" t="s">
        <v>312</v>
      </c>
      <c r="I11" t="s">
        <v>313</v>
      </c>
      <c r="N11" t="s">
        <v>314</v>
      </c>
      <c r="O11" t="s">
        <v>313</v>
      </c>
      <c r="T11" t="s">
        <v>323</v>
      </c>
      <c r="AA11" t="s">
        <v>317</v>
      </c>
      <c r="AH11" t="s">
        <v>336</v>
      </c>
      <c r="AK11">
        <v>80</v>
      </c>
      <c r="AL11">
        <v>12.55</v>
      </c>
    </row>
    <row r="12" spans="1:38" x14ac:dyDescent="0.35">
      <c r="C12" t="s">
        <v>310</v>
      </c>
      <c r="D12">
        <v>2.5</v>
      </c>
      <c r="E12" t="s">
        <v>182</v>
      </c>
      <c r="I12" t="s">
        <v>310</v>
      </c>
      <c r="J12" s="306">
        <v>1.2</v>
      </c>
      <c r="K12" t="s">
        <v>182</v>
      </c>
      <c r="O12" t="s">
        <v>310</v>
      </c>
      <c r="P12" s="306">
        <v>1.2</v>
      </c>
      <c r="Q12" t="s">
        <v>182</v>
      </c>
      <c r="U12" t="s">
        <v>310</v>
      </c>
      <c r="V12" s="306">
        <v>3</v>
      </c>
      <c r="W12" t="s">
        <v>182</v>
      </c>
      <c r="AB12" t="s">
        <v>318</v>
      </c>
      <c r="AD12" t="s">
        <v>321</v>
      </c>
      <c r="AH12" t="s">
        <v>337</v>
      </c>
      <c r="AK12">
        <v>70</v>
      </c>
      <c r="AL12">
        <v>12.45</v>
      </c>
    </row>
    <row r="13" spans="1:38" x14ac:dyDescent="0.35">
      <c r="C13" t="s">
        <v>309</v>
      </c>
      <c r="D13">
        <v>0.4</v>
      </c>
      <c r="E13" t="s">
        <v>182</v>
      </c>
      <c r="I13" t="s">
        <v>309</v>
      </c>
      <c r="J13" s="306">
        <v>0.2</v>
      </c>
      <c r="K13" t="s">
        <v>182</v>
      </c>
      <c r="O13" s="306" t="s">
        <v>315</v>
      </c>
      <c r="P13" s="306">
        <v>0.4</v>
      </c>
      <c r="Q13" t="s">
        <v>182</v>
      </c>
      <c r="U13" s="306" t="s">
        <v>315</v>
      </c>
      <c r="V13" s="306">
        <v>1</v>
      </c>
      <c r="W13" t="s">
        <v>182</v>
      </c>
      <c r="AB13" t="s">
        <v>319</v>
      </c>
      <c r="AD13" t="s">
        <v>322</v>
      </c>
    </row>
    <row r="14" spans="1:38" x14ac:dyDescent="0.35">
      <c r="O14" t="s">
        <v>316</v>
      </c>
      <c r="AB14" t="s">
        <v>320</v>
      </c>
    </row>
    <row r="33" spans="2:27" x14ac:dyDescent="0.35">
      <c r="B33" s="20" t="s">
        <v>334</v>
      </c>
      <c r="C33" t="s">
        <v>327</v>
      </c>
      <c r="H33" s="20" t="s">
        <v>334</v>
      </c>
      <c r="I33" t="s">
        <v>326</v>
      </c>
      <c r="N33" s="20" t="s">
        <v>334</v>
      </c>
      <c r="O33" t="s">
        <v>327</v>
      </c>
      <c r="T33" s="20" t="s">
        <v>334</v>
      </c>
      <c r="U33" t="s">
        <v>328</v>
      </c>
      <c r="AA33" s="307" t="s">
        <v>334</v>
      </c>
    </row>
    <row r="34" spans="2:27" x14ac:dyDescent="0.35">
      <c r="N34" s="20" t="s">
        <v>334</v>
      </c>
      <c r="O34" t="s">
        <v>324</v>
      </c>
      <c r="T34" s="20" t="s">
        <v>334</v>
      </c>
      <c r="U34" t="s">
        <v>329</v>
      </c>
    </row>
  </sheetData>
  <pageMargins left="0.7" right="0.7" top="0.75" bottom="0.75" header="0.3" footer="0.3"/>
  <headerFooter>
    <oddFooter>&amp;R_x000D_&amp;1#&amp;"Arial"&amp;10&amp;K000000 Confidential C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1E6A-F6A8-4C9A-9693-2F439FAA7DF8}">
  <dimension ref="A4:V30"/>
  <sheetViews>
    <sheetView zoomScale="85" zoomScaleNormal="85" workbookViewId="0">
      <selection activeCell="D41" sqref="D41"/>
    </sheetView>
  </sheetViews>
  <sheetFormatPr baseColWidth="10" defaultColWidth="11.453125" defaultRowHeight="14.5" x14ac:dyDescent="0.35"/>
  <cols>
    <col min="2" max="2" width="10.90625" style="1"/>
  </cols>
  <sheetData>
    <row r="4" spans="1:22" x14ac:dyDescent="0.35">
      <c r="C4" t="s">
        <v>273</v>
      </c>
      <c r="D4" t="s">
        <v>274</v>
      </c>
      <c r="E4" t="s">
        <v>275</v>
      </c>
      <c r="F4" t="s">
        <v>9</v>
      </c>
      <c r="G4" t="s">
        <v>11</v>
      </c>
      <c r="H4" t="s">
        <v>276</v>
      </c>
      <c r="I4" s="1239" t="s">
        <v>42</v>
      </c>
      <c r="J4" s="1239"/>
      <c r="K4" s="1239" t="s">
        <v>277</v>
      </c>
      <c r="L4" s="1239"/>
      <c r="M4" s="1239" t="s">
        <v>211</v>
      </c>
      <c r="N4" s="1239"/>
      <c r="O4" s="1239" t="s">
        <v>278</v>
      </c>
      <c r="P4" s="1239"/>
      <c r="Q4" s="1239" t="s">
        <v>279</v>
      </c>
      <c r="R4" s="1239"/>
      <c r="S4" s="1239" t="s">
        <v>280</v>
      </c>
      <c r="T4" s="1239"/>
      <c r="U4" t="s">
        <v>281</v>
      </c>
      <c r="V4" t="s">
        <v>282</v>
      </c>
    </row>
    <row r="5" spans="1:22" x14ac:dyDescent="0.35">
      <c r="B5" s="1">
        <v>0</v>
      </c>
      <c r="C5" s="3">
        <v>0.1</v>
      </c>
      <c r="D5" s="3">
        <v>0.1</v>
      </c>
      <c r="E5" s="3">
        <v>0.1</v>
      </c>
      <c r="F5" s="3">
        <v>0.1</v>
      </c>
      <c r="G5" s="3">
        <v>0.1</v>
      </c>
      <c r="H5" s="3">
        <v>0.1</v>
      </c>
      <c r="I5" s="3">
        <v>6</v>
      </c>
      <c r="J5" s="3">
        <v>0.08</v>
      </c>
      <c r="K5" s="3">
        <v>10</v>
      </c>
      <c r="L5" s="3">
        <v>0.08</v>
      </c>
      <c r="M5" s="3">
        <v>0.01</v>
      </c>
      <c r="N5" s="3">
        <v>0.08</v>
      </c>
      <c r="O5" s="3">
        <v>4.5</v>
      </c>
      <c r="P5" s="3">
        <v>0.08</v>
      </c>
      <c r="Q5" s="3">
        <v>0.1</v>
      </c>
      <c r="R5" s="3">
        <v>0.08</v>
      </c>
      <c r="S5" s="3">
        <v>0</v>
      </c>
      <c r="T5" s="3">
        <v>0.08</v>
      </c>
      <c r="U5" s="2"/>
    </row>
    <row r="6" spans="1:22" x14ac:dyDescent="0.35">
      <c r="A6">
        <v>1</v>
      </c>
      <c r="B6" s="1">
        <v>24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6</v>
      </c>
      <c r="J6" s="3">
        <v>0.08</v>
      </c>
      <c r="K6" s="3">
        <v>10</v>
      </c>
      <c r="L6" s="3">
        <v>0.08</v>
      </c>
      <c r="M6" s="3">
        <v>0.01</v>
      </c>
      <c r="N6" s="3">
        <v>0.08</v>
      </c>
      <c r="O6" s="3">
        <v>4.5</v>
      </c>
      <c r="P6" s="3">
        <v>0.08</v>
      </c>
      <c r="Q6" s="3">
        <v>0.1</v>
      </c>
      <c r="R6" s="3">
        <v>0.08</v>
      </c>
      <c r="S6" s="3">
        <v>0</v>
      </c>
      <c r="T6" s="3">
        <v>0.08</v>
      </c>
      <c r="U6" s="2">
        <f>SUM(C6:T6)*24+U5</f>
        <v>520.55999999999983</v>
      </c>
      <c r="V6" s="4">
        <f>U6/1000/50*60</f>
        <v>0.62467199999999967</v>
      </c>
    </row>
    <row r="7" spans="1:22" x14ac:dyDescent="0.35">
      <c r="A7">
        <f>1+A6</f>
        <v>2</v>
      </c>
      <c r="B7" s="1">
        <f>24*A7</f>
        <v>48</v>
      </c>
      <c r="C7" s="3">
        <v>0.1</v>
      </c>
      <c r="D7" s="3">
        <v>0.1</v>
      </c>
      <c r="E7" s="3">
        <v>0.1</v>
      </c>
      <c r="F7" s="3">
        <v>0.1</v>
      </c>
      <c r="G7" s="3">
        <v>0.1</v>
      </c>
      <c r="H7" s="3">
        <v>0.1</v>
      </c>
      <c r="I7" s="3">
        <v>6</v>
      </c>
      <c r="J7" s="3">
        <v>0.08</v>
      </c>
      <c r="K7" s="3">
        <v>10</v>
      </c>
      <c r="L7" s="3">
        <v>0.08</v>
      </c>
      <c r="M7" s="3">
        <v>0.01</v>
      </c>
      <c r="N7" s="3">
        <v>0.08</v>
      </c>
      <c r="O7" s="3">
        <v>4.5</v>
      </c>
      <c r="P7" s="3">
        <v>0.08</v>
      </c>
      <c r="Q7" s="3">
        <v>0.1</v>
      </c>
      <c r="R7" s="3">
        <v>0.08</v>
      </c>
      <c r="S7" s="3">
        <v>0</v>
      </c>
      <c r="T7" s="3">
        <v>0.08</v>
      </c>
      <c r="U7" s="2">
        <f t="shared" ref="U7:U30" si="0">SUM(C7:T7)*24+U6</f>
        <v>1041.1199999999997</v>
      </c>
      <c r="V7" s="4">
        <f t="shared" ref="V7:V30" si="1">U7/1000/50*60</f>
        <v>1.2493439999999993</v>
      </c>
    </row>
    <row r="8" spans="1:22" x14ac:dyDescent="0.35">
      <c r="A8">
        <f t="shared" ref="A8:A30" si="2">1+A7</f>
        <v>3</v>
      </c>
      <c r="B8" s="1">
        <f t="shared" ref="B8:B30" si="3">24*A8</f>
        <v>72</v>
      </c>
      <c r="C8" s="3">
        <v>0.1</v>
      </c>
      <c r="D8" s="3">
        <v>0.1</v>
      </c>
      <c r="E8" s="3">
        <v>0.1</v>
      </c>
      <c r="F8" s="3">
        <v>0.1</v>
      </c>
      <c r="G8" s="3">
        <v>0.1</v>
      </c>
      <c r="H8" s="3">
        <v>0.1</v>
      </c>
      <c r="I8" s="3">
        <v>6</v>
      </c>
      <c r="J8" s="3">
        <v>0.08</v>
      </c>
      <c r="K8" s="3">
        <v>10</v>
      </c>
      <c r="L8" s="3">
        <v>0.08</v>
      </c>
      <c r="M8" s="3">
        <v>0.01</v>
      </c>
      <c r="N8" s="3">
        <v>0.08</v>
      </c>
      <c r="O8" s="3">
        <v>4.5</v>
      </c>
      <c r="P8" s="3">
        <v>0.08</v>
      </c>
      <c r="Q8" s="3">
        <v>0.1</v>
      </c>
      <c r="R8" s="3">
        <v>0.08</v>
      </c>
      <c r="S8" s="3">
        <v>0</v>
      </c>
      <c r="T8" s="3">
        <v>0.08</v>
      </c>
      <c r="U8" s="2">
        <f t="shared" si="0"/>
        <v>1561.6799999999994</v>
      </c>
      <c r="V8" s="4">
        <f t="shared" si="1"/>
        <v>1.8740159999999992</v>
      </c>
    </row>
    <row r="9" spans="1:22" x14ac:dyDescent="0.35">
      <c r="A9">
        <f t="shared" si="2"/>
        <v>4</v>
      </c>
      <c r="B9" s="1">
        <f t="shared" si="3"/>
        <v>96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6</v>
      </c>
      <c r="J9" s="3">
        <v>0.08</v>
      </c>
      <c r="K9" s="3">
        <v>6</v>
      </c>
      <c r="L9" s="3">
        <v>0.08</v>
      </c>
      <c r="M9" s="3">
        <v>0.01</v>
      </c>
      <c r="N9" s="3">
        <v>0.08</v>
      </c>
      <c r="O9" s="3">
        <v>4.5</v>
      </c>
      <c r="P9" s="3">
        <v>0.08</v>
      </c>
      <c r="Q9" s="3">
        <v>0.1</v>
      </c>
      <c r="R9" s="3">
        <v>0.08</v>
      </c>
      <c r="S9" s="3">
        <v>0</v>
      </c>
      <c r="T9" s="3">
        <v>0.08</v>
      </c>
      <c r="U9" s="2">
        <f t="shared" si="0"/>
        <v>1986.2399999999993</v>
      </c>
      <c r="V9" s="4">
        <f t="shared" si="1"/>
        <v>2.3834879999999989</v>
      </c>
    </row>
    <row r="10" spans="1:22" x14ac:dyDescent="0.35">
      <c r="A10">
        <f t="shared" si="2"/>
        <v>5</v>
      </c>
      <c r="B10" s="1">
        <f t="shared" si="3"/>
        <v>120</v>
      </c>
      <c r="C10" s="3">
        <v>0.1</v>
      </c>
      <c r="D10" s="3">
        <v>0.1</v>
      </c>
      <c r="E10" s="3">
        <v>0.1</v>
      </c>
      <c r="F10" s="3">
        <v>0.1</v>
      </c>
      <c r="G10" s="3">
        <v>0.1</v>
      </c>
      <c r="H10" s="3">
        <v>0.1</v>
      </c>
      <c r="I10" s="3">
        <v>6</v>
      </c>
      <c r="J10" s="3">
        <v>0.08</v>
      </c>
      <c r="K10" s="3">
        <v>6</v>
      </c>
      <c r="L10" s="3">
        <v>0.08</v>
      </c>
      <c r="M10" s="3">
        <v>0.01</v>
      </c>
      <c r="N10" s="3">
        <v>0.08</v>
      </c>
      <c r="O10" s="3">
        <v>4.5</v>
      </c>
      <c r="P10" s="3">
        <v>0.08</v>
      </c>
      <c r="Q10" s="3">
        <v>0.1</v>
      </c>
      <c r="R10" s="3">
        <v>0.08</v>
      </c>
      <c r="S10" s="3">
        <v>0</v>
      </c>
      <c r="T10" s="3">
        <v>0.08</v>
      </c>
      <c r="U10" s="2">
        <f t="shared" si="0"/>
        <v>2410.7999999999993</v>
      </c>
      <c r="V10" s="4">
        <f t="shared" si="1"/>
        <v>2.8929599999999986</v>
      </c>
    </row>
    <row r="11" spans="1:22" x14ac:dyDescent="0.35">
      <c r="A11">
        <f t="shared" si="2"/>
        <v>6</v>
      </c>
      <c r="B11" s="1">
        <f t="shared" si="3"/>
        <v>144</v>
      </c>
      <c r="C11" s="3">
        <v>0.1</v>
      </c>
      <c r="D11" s="3">
        <v>0.1</v>
      </c>
      <c r="E11" s="3">
        <v>0.1</v>
      </c>
      <c r="F11" s="3">
        <v>0.1</v>
      </c>
      <c r="G11" s="3">
        <v>0.1</v>
      </c>
      <c r="H11" s="3">
        <v>0.1</v>
      </c>
      <c r="I11" s="3">
        <v>6</v>
      </c>
      <c r="J11" s="3">
        <v>0.08</v>
      </c>
      <c r="K11" s="3">
        <v>6</v>
      </c>
      <c r="L11" s="3">
        <v>0.08</v>
      </c>
      <c r="M11" s="3">
        <v>0.01</v>
      </c>
      <c r="N11" s="3">
        <v>0.08</v>
      </c>
      <c r="O11" s="3">
        <v>4.5</v>
      </c>
      <c r="P11" s="3">
        <v>0.08</v>
      </c>
      <c r="Q11" s="3">
        <v>0.1</v>
      </c>
      <c r="R11" s="3">
        <v>0.08</v>
      </c>
      <c r="S11" s="3">
        <v>0</v>
      </c>
      <c r="T11" s="3">
        <v>0.08</v>
      </c>
      <c r="U11" s="2">
        <f t="shared" si="0"/>
        <v>2835.3599999999992</v>
      </c>
      <c r="V11" s="4">
        <f t="shared" si="1"/>
        <v>3.4024319999999992</v>
      </c>
    </row>
    <row r="12" spans="1:22" x14ac:dyDescent="0.35">
      <c r="A12">
        <f t="shared" si="2"/>
        <v>7</v>
      </c>
      <c r="B12" s="1">
        <f t="shared" si="3"/>
        <v>168</v>
      </c>
      <c r="C12" s="3">
        <v>0.1</v>
      </c>
      <c r="D12" s="3">
        <v>0.1</v>
      </c>
      <c r="E12" s="3">
        <v>0.1</v>
      </c>
      <c r="F12" s="3">
        <v>0.1</v>
      </c>
      <c r="G12" s="3">
        <v>0.1</v>
      </c>
      <c r="H12" s="3">
        <v>0.1</v>
      </c>
      <c r="I12" s="3">
        <v>6</v>
      </c>
      <c r="J12" s="3">
        <v>0.08</v>
      </c>
      <c r="K12" s="3">
        <v>6</v>
      </c>
      <c r="L12" s="3">
        <v>0.08</v>
      </c>
      <c r="M12" s="3">
        <v>0.01</v>
      </c>
      <c r="N12" s="3">
        <v>0.08</v>
      </c>
      <c r="O12" s="3">
        <v>4.5</v>
      </c>
      <c r="P12" s="3">
        <v>0.08</v>
      </c>
      <c r="Q12" s="3">
        <v>0.1</v>
      </c>
      <c r="R12" s="3">
        <v>0.08</v>
      </c>
      <c r="S12" s="3">
        <v>0</v>
      </c>
      <c r="T12" s="3">
        <v>0.08</v>
      </c>
      <c r="U12" s="2">
        <f t="shared" si="0"/>
        <v>3259.9199999999992</v>
      </c>
      <c r="V12" s="4">
        <f t="shared" si="1"/>
        <v>3.9119039999999994</v>
      </c>
    </row>
    <row r="13" spans="1:22" x14ac:dyDescent="0.35">
      <c r="A13">
        <f t="shared" si="2"/>
        <v>8</v>
      </c>
      <c r="B13" s="1">
        <f t="shared" si="3"/>
        <v>192</v>
      </c>
      <c r="C13" s="3">
        <v>0.1</v>
      </c>
      <c r="D13" s="3">
        <v>0.1</v>
      </c>
      <c r="E13" s="3">
        <v>0.1</v>
      </c>
      <c r="F13" s="3">
        <v>0.1</v>
      </c>
      <c r="G13" s="3">
        <v>0.1</v>
      </c>
      <c r="H13" s="3">
        <v>0.1</v>
      </c>
      <c r="I13" s="3">
        <v>6</v>
      </c>
      <c r="J13" s="3">
        <v>0.08</v>
      </c>
      <c r="K13" s="3"/>
      <c r="L13" s="3"/>
      <c r="M13" s="3">
        <v>0.01</v>
      </c>
      <c r="N13" s="3">
        <v>0.08</v>
      </c>
      <c r="O13" s="3">
        <v>4.5</v>
      </c>
      <c r="P13" s="3">
        <v>0.08</v>
      </c>
      <c r="Q13" s="3"/>
      <c r="R13" s="3"/>
      <c r="S13" s="3"/>
      <c r="T13" s="3"/>
      <c r="U13" s="2">
        <f t="shared" si="0"/>
        <v>3532.3199999999993</v>
      </c>
      <c r="V13" s="4">
        <f t="shared" si="1"/>
        <v>4.238783999999999</v>
      </c>
    </row>
    <row r="14" spans="1:22" x14ac:dyDescent="0.35">
      <c r="A14">
        <f t="shared" si="2"/>
        <v>9</v>
      </c>
      <c r="B14" s="1">
        <f t="shared" si="3"/>
        <v>216</v>
      </c>
      <c r="C14" s="3">
        <v>0.1</v>
      </c>
      <c r="D14" s="3">
        <v>0.1</v>
      </c>
      <c r="E14" s="3">
        <v>0.1</v>
      </c>
      <c r="F14" s="3">
        <v>0.1</v>
      </c>
      <c r="G14" s="3">
        <v>0.1</v>
      </c>
      <c r="H14" s="3">
        <v>0.1</v>
      </c>
      <c r="I14" s="3">
        <v>6</v>
      </c>
      <c r="J14" s="3">
        <v>0.08</v>
      </c>
      <c r="K14" s="3"/>
      <c r="L14" s="3"/>
      <c r="M14" s="3">
        <v>0.01</v>
      </c>
      <c r="N14" s="3">
        <v>0.08</v>
      </c>
      <c r="O14" s="3">
        <v>4.5</v>
      </c>
      <c r="P14" s="3">
        <v>0.08</v>
      </c>
      <c r="Q14" s="3"/>
      <c r="R14" s="3"/>
      <c r="S14" s="3"/>
      <c r="T14" s="3"/>
      <c r="U14" s="2">
        <f t="shared" si="0"/>
        <v>3804.7199999999993</v>
      </c>
      <c r="V14" s="4">
        <f t="shared" si="1"/>
        <v>4.5656639999999991</v>
      </c>
    </row>
    <row r="15" spans="1:22" x14ac:dyDescent="0.35">
      <c r="A15">
        <f t="shared" si="2"/>
        <v>10</v>
      </c>
      <c r="B15" s="1">
        <f t="shared" si="3"/>
        <v>240</v>
      </c>
      <c r="C15" s="3">
        <v>0.1</v>
      </c>
      <c r="D15" s="3">
        <v>0.1</v>
      </c>
      <c r="E15" s="3">
        <v>0.1</v>
      </c>
      <c r="F15" s="3">
        <v>0.1</v>
      </c>
      <c r="G15" s="3">
        <v>0.1</v>
      </c>
      <c r="H15" s="3">
        <v>0.1</v>
      </c>
      <c r="I15" s="3">
        <v>1</v>
      </c>
      <c r="J15" s="3">
        <v>0.08</v>
      </c>
      <c r="K15" s="3"/>
      <c r="L15" s="3"/>
      <c r="M15" s="3">
        <v>0.01</v>
      </c>
      <c r="N15" s="3">
        <v>0.08</v>
      </c>
      <c r="O15" s="3">
        <v>4.5</v>
      </c>
      <c r="P15" s="3">
        <v>0.08</v>
      </c>
      <c r="Q15" s="3"/>
      <c r="R15" s="3"/>
      <c r="S15" s="3"/>
      <c r="T15" s="3"/>
      <c r="U15" s="2">
        <f t="shared" si="0"/>
        <v>3957.1199999999994</v>
      </c>
      <c r="V15" s="4">
        <f t="shared" si="1"/>
        <v>4.748543999999999</v>
      </c>
    </row>
    <row r="16" spans="1:22" x14ac:dyDescent="0.35">
      <c r="A16">
        <f t="shared" si="2"/>
        <v>11</v>
      </c>
      <c r="B16" s="1">
        <f t="shared" si="3"/>
        <v>264</v>
      </c>
      <c r="C16" s="3">
        <v>0.1</v>
      </c>
      <c r="D16" s="3">
        <v>0.1</v>
      </c>
      <c r="E16" s="3">
        <v>0.1</v>
      </c>
      <c r="F16" s="3">
        <v>0.1</v>
      </c>
      <c r="G16" s="3">
        <v>0.1</v>
      </c>
      <c r="H16" s="3">
        <v>0.1</v>
      </c>
      <c r="I16" s="3">
        <v>1</v>
      </c>
      <c r="J16" s="3">
        <v>0.08</v>
      </c>
      <c r="K16" s="3"/>
      <c r="L16" s="3"/>
      <c r="M16" s="3">
        <v>0.01</v>
      </c>
      <c r="N16" s="3">
        <v>0.08</v>
      </c>
      <c r="O16" s="3">
        <v>4.5</v>
      </c>
      <c r="P16" s="3">
        <v>0.08</v>
      </c>
      <c r="Q16" s="3"/>
      <c r="R16" s="3"/>
      <c r="S16" s="3"/>
      <c r="T16" s="3"/>
      <c r="U16" s="2">
        <f t="shared" si="0"/>
        <v>4109.5199999999995</v>
      </c>
      <c r="V16" s="4">
        <f t="shared" si="1"/>
        <v>4.9314239999999998</v>
      </c>
    </row>
    <row r="17" spans="1:22" x14ac:dyDescent="0.35">
      <c r="A17">
        <f t="shared" si="2"/>
        <v>12</v>
      </c>
      <c r="B17" s="1">
        <f t="shared" si="3"/>
        <v>288</v>
      </c>
      <c r="C17" s="3">
        <v>0.1</v>
      </c>
      <c r="D17" s="3">
        <v>0.1</v>
      </c>
      <c r="E17" s="3">
        <v>0.1</v>
      </c>
      <c r="F17" s="3">
        <v>0.1</v>
      </c>
      <c r="G17" s="3">
        <v>0.1</v>
      </c>
      <c r="H17" s="3">
        <v>0.1</v>
      </c>
      <c r="I17" s="3">
        <v>1</v>
      </c>
      <c r="J17" s="3">
        <v>0.08</v>
      </c>
      <c r="K17" s="3"/>
      <c r="L17" s="3"/>
      <c r="M17" s="3">
        <v>0.01</v>
      </c>
      <c r="N17" s="3">
        <v>0.08</v>
      </c>
      <c r="O17" s="3">
        <v>4.5</v>
      </c>
      <c r="P17" s="3">
        <v>0.08</v>
      </c>
      <c r="Q17" s="3"/>
      <c r="R17" s="3"/>
      <c r="S17" s="3"/>
      <c r="T17" s="3"/>
      <c r="U17" s="2">
        <f t="shared" si="0"/>
        <v>4261.9199999999992</v>
      </c>
      <c r="V17" s="4">
        <f t="shared" si="1"/>
        <v>5.1143039999999989</v>
      </c>
    </row>
    <row r="18" spans="1:22" x14ac:dyDescent="0.35">
      <c r="A18">
        <f t="shared" si="2"/>
        <v>13</v>
      </c>
      <c r="B18" s="1">
        <f t="shared" si="3"/>
        <v>312</v>
      </c>
      <c r="C18" s="3">
        <v>0.1</v>
      </c>
      <c r="D18" s="3">
        <v>0.1</v>
      </c>
      <c r="E18" s="3">
        <v>0.1</v>
      </c>
      <c r="F18" s="3">
        <v>0.1</v>
      </c>
      <c r="G18" s="3">
        <v>0.1</v>
      </c>
      <c r="H18" s="3">
        <v>0.1</v>
      </c>
      <c r="I18" s="3">
        <v>1</v>
      </c>
      <c r="J18" s="3">
        <v>0.08</v>
      </c>
      <c r="K18" s="3"/>
      <c r="L18" s="3"/>
      <c r="M18" s="3">
        <v>0.01</v>
      </c>
      <c r="N18" s="3">
        <v>0.08</v>
      </c>
      <c r="O18" s="3">
        <v>4.5</v>
      </c>
      <c r="P18" s="3">
        <v>0.08</v>
      </c>
      <c r="Q18" s="3"/>
      <c r="R18" s="3"/>
      <c r="S18" s="3"/>
      <c r="T18" s="3"/>
      <c r="U18" s="2">
        <f t="shared" si="0"/>
        <v>4414.3199999999988</v>
      </c>
      <c r="V18" s="4">
        <f t="shared" si="1"/>
        <v>5.2971839999999997</v>
      </c>
    </row>
    <row r="19" spans="1:22" x14ac:dyDescent="0.35">
      <c r="A19">
        <f t="shared" si="2"/>
        <v>14</v>
      </c>
      <c r="B19" s="1">
        <f t="shared" si="3"/>
        <v>336</v>
      </c>
      <c r="C19" s="3">
        <v>0.1</v>
      </c>
      <c r="D19" s="3">
        <v>0.1</v>
      </c>
      <c r="E19" s="3">
        <v>0.1</v>
      </c>
      <c r="F19" s="3">
        <v>0.1</v>
      </c>
      <c r="G19" s="3">
        <v>0.1</v>
      </c>
      <c r="H19" s="3">
        <v>0.1</v>
      </c>
      <c r="I19" s="3">
        <v>1</v>
      </c>
      <c r="J19" s="3">
        <v>0.08</v>
      </c>
      <c r="K19" s="3"/>
      <c r="L19" s="3"/>
      <c r="M19" s="3">
        <v>0.01</v>
      </c>
      <c r="N19" s="3">
        <v>0.08</v>
      </c>
      <c r="O19" s="3">
        <v>4.5</v>
      </c>
      <c r="P19" s="3">
        <v>0.08</v>
      </c>
      <c r="Q19" s="3"/>
      <c r="R19" s="3"/>
      <c r="S19" s="3"/>
      <c r="T19" s="3"/>
      <c r="U19" s="2">
        <f t="shared" si="0"/>
        <v>4566.7199999999984</v>
      </c>
      <c r="V19" s="4">
        <f t="shared" si="1"/>
        <v>5.4800639999999978</v>
      </c>
    </row>
    <row r="20" spans="1:22" x14ac:dyDescent="0.35">
      <c r="A20">
        <f t="shared" si="2"/>
        <v>15</v>
      </c>
      <c r="B20" s="1">
        <f t="shared" si="3"/>
        <v>360</v>
      </c>
      <c r="C20" s="3">
        <v>0.1</v>
      </c>
      <c r="D20" s="3">
        <v>0.1</v>
      </c>
      <c r="E20" s="3">
        <v>0.1</v>
      </c>
      <c r="F20" s="3">
        <v>0.1</v>
      </c>
      <c r="G20" s="3">
        <v>0.1</v>
      </c>
      <c r="H20" s="3">
        <v>0.1</v>
      </c>
      <c r="I20" s="3">
        <v>1</v>
      </c>
      <c r="J20" s="3">
        <v>0.08</v>
      </c>
      <c r="K20" s="3"/>
      <c r="L20" s="3"/>
      <c r="M20" s="3">
        <v>0.01</v>
      </c>
      <c r="N20" s="3">
        <v>0.08</v>
      </c>
      <c r="O20" s="3">
        <v>4.5</v>
      </c>
      <c r="P20" s="3">
        <v>0.08</v>
      </c>
      <c r="Q20" s="3"/>
      <c r="R20" s="3"/>
      <c r="S20" s="3"/>
      <c r="T20" s="3"/>
      <c r="U20" s="2">
        <f t="shared" si="0"/>
        <v>4719.1199999999981</v>
      </c>
      <c r="V20" s="4">
        <f t="shared" si="1"/>
        <v>5.6629439999999978</v>
      </c>
    </row>
    <row r="21" spans="1:22" x14ac:dyDescent="0.35">
      <c r="A21">
        <f t="shared" si="2"/>
        <v>16</v>
      </c>
      <c r="B21" s="1">
        <f t="shared" si="3"/>
        <v>384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  <c r="H21" s="3">
        <v>0.1</v>
      </c>
      <c r="I21" s="3">
        <v>1</v>
      </c>
      <c r="J21" s="3">
        <v>0.08</v>
      </c>
      <c r="K21" s="3"/>
      <c r="L21" s="3"/>
      <c r="M21" s="3">
        <v>0.01</v>
      </c>
      <c r="N21" s="3">
        <v>0.08</v>
      </c>
      <c r="O21" s="3">
        <v>4.5</v>
      </c>
      <c r="P21" s="3">
        <v>0.08</v>
      </c>
      <c r="Q21" s="3"/>
      <c r="R21" s="3"/>
      <c r="S21" s="3"/>
      <c r="T21" s="3"/>
      <c r="U21" s="2">
        <f t="shared" si="0"/>
        <v>4871.5199999999977</v>
      </c>
      <c r="V21" s="4">
        <f t="shared" si="1"/>
        <v>5.8458239999999977</v>
      </c>
    </row>
    <row r="22" spans="1:22" x14ac:dyDescent="0.35">
      <c r="A22">
        <f t="shared" si="2"/>
        <v>17</v>
      </c>
      <c r="B22" s="1">
        <f t="shared" si="3"/>
        <v>408</v>
      </c>
      <c r="C22" s="3">
        <v>0.1</v>
      </c>
      <c r="D22" s="3">
        <v>0.1</v>
      </c>
      <c r="E22" s="3">
        <v>0.1</v>
      </c>
      <c r="F22" s="3">
        <v>0.1</v>
      </c>
      <c r="G22" s="3">
        <v>0.1</v>
      </c>
      <c r="H22" s="3">
        <v>0.1</v>
      </c>
      <c r="I22" s="3">
        <v>1</v>
      </c>
      <c r="J22" s="3">
        <v>0.08</v>
      </c>
      <c r="K22" s="3"/>
      <c r="L22" s="3"/>
      <c r="M22" s="3">
        <v>0.01</v>
      </c>
      <c r="N22" s="3">
        <v>0.08</v>
      </c>
      <c r="O22" s="3">
        <v>4.5</v>
      </c>
      <c r="P22" s="3">
        <v>0.08</v>
      </c>
      <c r="Q22" s="3"/>
      <c r="R22" s="3"/>
      <c r="S22" s="3"/>
      <c r="T22" s="3"/>
      <c r="U22" s="2">
        <f t="shared" si="0"/>
        <v>5023.9199999999973</v>
      </c>
      <c r="V22" s="4">
        <f t="shared" si="1"/>
        <v>6.0287039999999976</v>
      </c>
    </row>
    <row r="23" spans="1:22" x14ac:dyDescent="0.35">
      <c r="A23">
        <f t="shared" si="2"/>
        <v>18</v>
      </c>
      <c r="B23" s="1">
        <f t="shared" si="3"/>
        <v>432</v>
      </c>
      <c r="C23" s="3">
        <v>0.1</v>
      </c>
      <c r="D23" s="3">
        <v>0.1</v>
      </c>
      <c r="E23" s="3">
        <v>0.1</v>
      </c>
      <c r="F23" s="3">
        <v>0.1</v>
      </c>
      <c r="G23" s="3">
        <v>0.1</v>
      </c>
      <c r="H23" s="3">
        <v>0.1</v>
      </c>
      <c r="I23" s="3">
        <v>1</v>
      </c>
      <c r="J23" s="3">
        <v>0.08</v>
      </c>
      <c r="K23" s="3"/>
      <c r="L23" s="3"/>
      <c r="M23" s="3">
        <v>0.01</v>
      </c>
      <c r="N23" s="3">
        <v>0.08</v>
      </c>
      <c r="O23" s="3">
        <v>4.5</v>
      </c>
      <c r="P23" s="3">
        <v>0.08</v>
      </c>
      <c r="Q23" s="3"/>
      <c r="R23" s="3"/>
      <c r="S23" s="3"/>
      <c r="T23" s="3"/>
      <c r="U23" s="2">
        <f t="shared" si="0"/>
        <v>5176.319999999997</v>
      </c>
      <c r="V23" s="4">
        <f t="shared" si="1"/>
        <v>6.2115839999999958</v>
      </c>
    </row>
    <row r="24" spans="1:22" x14ac:dyDescent="0.35">
      <c r="A24">
        <f t="shared" si="2"/>
        <v>19</v>
      </c>
      <c r="B24" s="1">
        <f t="shared" si="3"/>
        <v>456</v>
      </c>
      <c r="C24" s="3">
        <v>0.1</v>
      </c>
      <c r="D24" s="3">
        <v>0.1</v>
      </c>
      <c r="E24" s="3">
        <v>0.1</v>
      </c>
      <c r="F24" s="3">
        <v>0.1</v>
      </c>
      <c r="G24" s="3">
        <v>0.1</v>
      </c>
      <c r="H24" s="3">
        <v>0.1</v>
      </c>
      <c r="I24" s="3">
        <v>1</v>
      </c>
      <c r="J24" s="3">
        <v>0.08</v>
      </c>
      <c r="K24" s="3"/>
      <c r="L24" s="3"/>
      <c r="M24" s="3">
        <v>0.01</v>
      </c>
      <c r="N24" s="3">
        <v>0.08</v>
      </c>
      <c r="O24" s="3">
        <v>4.5</v>
      </c>
      <c r="P24" s="3">
        <v>0.08</v>
      </c>
      <c r="Q24" s="3"/>
      <c r="R24" s="3"/>
      <c r="S24" s="3"/>
      <c r="T24" s="3"/>
      <c r="U24" s="2">
        <f t="shared" si="0"/>
        <v>5328.7199999999966</v>
      </c>
      <c r="V24" s="4">
        <f t="shared" si="1"/>
        <v>6.3944639999999966</v>
      </c>
    </row>
    <row r="25" spans="1:22" x14ac:dyDescent="0.35">
      <c r="A25">
        <f t="shared" si="2"/>
        <v>20</v>
      </c>
      <c r="B25" s="1">
        <f t="shared" si="3"/>
        <v>480</v>
      </c>
      <c r="C25" s="3">
        <v>0.1</v>
      </c>
      <c r="D25" s="3">
        <v>0.1</v>
      </c>
      <c r="E25" s="3">
        <v>0.1</v>
      </c>
      <c r="F25" s="3">
        <v>0.1</v>
      </c>
      <c r="G25" s="3">
        <v>0.1</v>
      </c>
      <c r="H25" s="3">
        <v>0.1</v>
      </c>
      <c r="I25" s="3">
        <v>1</v>
      </c>
      <c r="J25" s="3">
        <v>0.08</v>
      </c>
      <c r="K25" s="3"/>
      <c r="L25" s="3"/>
      <c r="M25" s="3">
        <v>0.01</v>
      </c>
      <c r="N25" s="3">
        <v>0.08</v>
      </c>
      <c r="O25" s="3">
        <v>4.5</v>
      </c>
      <c r="P25" s="3">
        <v>0.08</v>
      </c>
      <c r="Q25" s="3"/>
      <c r="R25" s="3"/>
      <c r="S25" s="3"/>
      <c r="T25" s="3"/>
      <c r="U25" s="2">
        <f t="shared" si="0"/>
        <v>5481.1199999999963</v>
      </c>
      <c r="V25" s="4">
        <f t="shared" si="1"/>
        <v>6.5773439999999956</v>
      </c>
    </row>
    <row r="26" spans="1:22" x14ac:dyDescent="0.35">
      <c r="A26">
        <f t="shared" si="2"/>
        <v>21</v>
      </c>
      <c r="B26" s="1">
        <f t="shared" si="3"/>
        <v>504</v>
      </c>
      <c r="C26" s="3">
        <v>0.1</v>
      </c>
      <c r="D26" s="3">
        <v>0.1</v>
      </c>
      <c r="E26" s="3">
        <v>0.1</v>
      </c>
      <c r="F26" s="3">
        <v>0.1</v>
      </c>
      <c r="G26" s="3">
        <v>0.1</v>
      </c>
      <c r="H26" s="3">
        <v>0.1</v>
      </c>
      <c r="I26" s="3">
        <v>1</v>
      </c>
      <c r="J26" s="3">
        <v>0.08</v>
      </c>
      <c r="K26" s="3"/>
      <c r="L26" s="3"/>
      <c r="M26" s="3">
        <v>0.01</v>
      </c>
      <c r="N26" s="3">
        <v>0.08</v>
      </c>
      <c r="O26" s="3">
        <v>4.5</v>
      </c>
      <c r="P26" s="3">
        <v>0.08</v>
      </c>
      <c r="Q26" s="3"/>
      <c r="R26" s="3"/>
      <c r="S26" s="3"/>
      <c r="T26" s="3"/>
      <c r="U26" s="2">
        <f t="shared" si="0"/>
        <v>5633.5199999999959</v>
      </c>
      <c r="V26" s="4">
        <f t="shared" si="1"/>
        <v>6.7602239999999956</v>
      </c>
    </row>
    <row r="27" spans="1:22" x14ac:dyDescent="0.35">
      <c r="A27">
        <f t="shared" si="2"/>
        <v>22</v>
      </c>
      <c r="B27" s="1">
        <f t="shared" si="3"/>
        <v>528</v>
      </c>
      <c r="C27" s="3">
        <v>0.1</v>
      </c>
      <c r="D27" s="3">
        <v>0.1</v>
      </c>
      <c r="E27" s="3">
        <v>0.1</v>
      </c>
      <c r="F27" s="3">
        <v>0.1</v>
      </c>
      <c r="G27" s="3">
        <v>0.1</v>
      </c>
      <c r="H27" s="3">
        <v>0.1</v>
      </c>
      <c r="I27" s="3">
        <v>1</v>
      </c>
      <c r="J27" s="3">
        <v>0.08</v>
      </c>
      <c r="K27" s="3"/>
      <c r="L27" s="3"/>
      <c r="M27" s="3">
        <v>0.01</v>
      </c>
      <c r="N27" s="3">
        <v>0.08</v>
      </c>
      <c r="O27" s="3">
        <v>4.5</v>
      </c>
      <c r="P27" s="3">
        <v>0.08</v>
      </c>
      <c r="Q27" s="3"/>
      <c r="R27" s="3"/>
      <c r="S27" s="3"/>
      <c r="T27" s="3"/>
      <c r="U27" s="2">
        <f t="shared" si="0"/>
        <v>5785.9199999999955</v>
      </c>
      <c r="V27" s="4">
        <f t="shared" si="1"/>
        <v>6.9431039999999946</v>
      </c>
    </row>
    <row r="28" spans="1:22" x14ac:dyDescent="0.35">
      <c r="A28">
        <f t="shared" si="2"/>
        <v>23</v>
      </c>
      <c r="B28" s="1">
        <f t="shared" si="3"/>
        <v>552</v>
      </c>
      <c r="C28" s="3">
        <v>0.1</v>
      </c>
      <c r="D28" s="3">
        <v>0.1</v>
      </c>
      <c r="E28" s="3">
        <v>0.1</v>
      </c>
      <c r="F28" s="3">
        <v>0.1</v>
      </c>
      <c r="G28" s="3">
        <v>0.1</v>
      </c>
      <c r="H28" s="3">
        <v>0.1</v>
      </c>
      <c r="I28" s="3">
        <v>1</v>
      </c>
      <c r="J28" s="3">
        <v>0.08</v>
      </c>
      <c r="K28" s="3"/>
      <c r="L28" s="3"/>
      <c r="M28" s="3">
        <v>0.01</v>
      </c>
      <c r="N28" s="3">
        <v>0.08</v>
      </c>
      <c r="O28" s="3">
        <v>4.5</v>
      </c>
      <c r="P28" s="3">
        <v>0.08</v>
      </c>
      <c r="Q28" s="3"/>
      <c r="R28" s="3"/>
      <c r="S28" s="3"/>
      <c r="T28" s="3"/>
      <c r="U28" s="2">
        <f t="shared" si="0"/>
        <v>5938.3199999999952</v>
      </c>
      <c r="V28" s="4">
        <f t="shared" si="1"/>
        <v>7.1259839999999945</v>
      </c>
    </row>
    <row r="29" spans="1:22" x14ac:dyDescent="0.35">
      <c r="A29">
        <f t="shared" si="2"/>
        <v>24</v>
      </c>
      <c r="B29" s="1">
        <f t="shared" si="3"/>
        <v>576</v>
      </c>
      <c r="C29" s="3">
        <v>0.1</v>
      </c>
      <c r="D29" s="3">
        <v>0.1</v>
      </c>
      <c r="E29" s="3">
        <v>0.1</v>
      </c>
      <c r="F29" s="3">
        <v>0.1</v>
      </c>
      <c r="G29" s="3">
        <v>0.1</v>
      </c>
      <c r="H29" s="3">
        <v>0.1</v>
      </c>
      <c r="I29" s="3">
        <v>1</v>
      </c>
      <c r="J29" s="3">
        <v>0.08</v>
      </c>
      <c r="K29" s="3"/>
      <c r="L29" s="3"/>
      <c r="M29" s="3">
        <v>0.01</v>
      </c>
      <c r="N29" s="3">
        <v>0.08</v>
      </c>
      <c r="O29" s="3">
        <v>4.5</v>
      </c>
      <c r="P29" s="3">
        <v>0.08</v>
      </c>
      <c r="Q29" s="3"/>
      <c r="R29" s="3"/>
      <c r="S29" s="3"/>
      <c r="T29" s="3"/>
      <c r="U29" s="2">
        <f t="shared" si="0"/>
        <v>6090.7199999999948</v>
      </c>
      <c r="V29" s="4">
        <f t="shared" si="1"/>
        <v>7.3088639999999936</v>
      </c>
    </row>
    <row r="30" spans="1:22" x14ac:dyDescent="0.35">
      <c r="A30">
        <f t="shared" si="2"/>
        <v>25</v>
      </c>
      <c r="B30" s="1">
        <f t="shared" si="3"/>
        <v>600</v>
      </c>
      <c r="C30" s="3">
        <v>0.1</v>
      </c>
      <c r="D30" s="3">
        <v>0.1</v>
      </c>
      <c r="E30" s="3">
        <v>0.1</v>
      </c>
      <c r="F30" s="3">
        <v>0.1</v>
      </c>
      <c r="G30" s="3">
        <v>0.1</v>
      </c>
      <c r="H30" s="3">
        <v>0.1</v>
      </c>
      <c r="I30" s="3">
        <v>1</v>
      </c>
      <c r="J30" s="3">
        <v>0.08</v>
      </c>
      <c r="K30" s="3"/>
      <c r="L30" s="3"/>
      <c r="M30" s="3">
        <v>0.01</v>
      </c>
      <c r="N30" s="3">
        <v>0.08</v>
      </c>
      <c r="O30" s="3">
        <v>4.5</v>
      </c>
      <c r="P30" s="3">
        <v>0.08</v>
      </c>
      <c r="Q30" s="3"/>
      <c r="R30" s="3"/>
      <c r="S30" s="3"/>
      <c r="T30" s="3"/>
      <c r="U30" s="2">
        <f t="shared" si="0"/>
        <v>6243.1199999999944</v>
      </c>
      <c r="V30" s="4">
        <f t="shared" si="1"/>
        <v>7.4917439999999926</v>
      </c>
    </row>
  </sheetData>
  <mergeCells count="6">
    <mergeCell ref="I4:J4"/>
    <mergeCell ref="O4:P4"/>
    <mergeCell ref="Q4:R4"/>
    <mergeCell ref="S4:T4"/>
    <mergeCell ref="M4:N4"/>
    <mergeCell ref="K4:L4"/>
  </mergeCells>
  <pageMargins left="0.7" right="0.7" top="0.75" bottom="0.75" header="0.3" footer="0.3"/>
  <pageSetup paperSize="9" orientation="portrait" horizontalDpi="4294967293" r:id="rId1"/>
  <headerFooter>
    <oddFooter>&amp;R&amp;"Calibri"&amp;11&amp;K000000_x000D_&amp;1#&amp;"Arial"&amp;10&amp;K000000 Confidential C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FF6A-3F62-4E62-BBA8-A6538D2F2973}">
  <dimension ref="A1:GH4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43" sqref="A43:XFD43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26" style="7" customWidth="1"/>
    <col min="4" max="4" width="10.90625" style="5"/>
    <col min="5" max="5" width="16.6328125" style="5" bestFit="1" customWidth="1"/>
    <col min="6" max="6" width="8.90625" style="5" customWidth="1"/>
    <col min="7" max="9" width="10.90625" style="12"/>
    <col min="10" max="16384" width="10.90625" style="5"/>
  </cols>
  <sheetData>
    <row r="1" spans="1:7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</row>
    <row r="2" spans="1:70" x14ac:dyDescent="0.35">
      <c r="C2" s="7" t="s">
        <v>13</v>
      </c>
      <c r="F2" s="12">
        <v>200</v>
      </c>
      <c r="G2" s="12">
        <v>200</v>
      </c>
      <c r="I2" s="12">
        <f t="shared" ref="I2:I9" si="1">G2+H2</f>
        <v>200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</row>
    <row r="3" spans="1:70" x14ac:dyDescent="0.35">
      <c r="C3" s="7" t="s">
        <v>14</v>
      </c>
      <c r="F3" s="12">
        <v>200</v>
      </c>
      <c r="G3" s="12">
        <v>200</v>
      </c>
      <c r="I3" s="12">
        <f t="shared" si="1"/>
        <v>200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</row>
    <row r="4" spans="1:70" x14ac:dyDescent="0.35">
      <c r="C4" s="7" t="s">
        <v>15</v>
      </c>
      <c r="F4" s="12">
        <v>200</v>
      </c>
      <c r="G4" s="12">
        <v>200</v>
      </c>
      <c r="I4" s="12">
        <f t="shared" si="1"/>
        <v>200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</row>
    <row r="5" spans="1:70" x14ac:dyDescent="0.35">
      <c r="C5" s="7" t="s">
        <v>16</v>
      </c>
      <c r="G5" s="12">
        <v>100</v>
      </c>
      <c r="I5" s="12">
        <f t="shared" si="1"/>
        <v>100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</row>
    <row r="6" spans="1:70" x14ac:dyDescent="0.35">
      <c r="C6" s="7" t="s">
        <v>17</v>
      </c>
      <c r="G6" s="12">
        <v>100</v>
      </c>
      <c r="I6" s="12">
        <f t="shared" si="1"/>
        <v>100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</row>
    <row r="7" spans="1:70" x14ac:dyDescent="0.35">
      <c r="C7" s="7" t="s">
        <v>18</v>
      </c>
      <c r="G7" s="12">
        <v>100</v>
      </c>
      <c r="I7" s="12">
        <f t="shared" si="1"/>
        <v>100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</row>
    <row r="8" spans="1:70" x14ac:dyDescent="0.35">
      <c r="C8" s="7" t="s">
        <v>19</v>
      </c>
      <c r="G8" s="12">
        <v>100</v>
      </c>
      <c r="I8" s="12">
        <f t="shared" si="1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</row>
    <row r="9" spans="1:70" x14ac:dyDescent="0.35">
      <c r="C9" s="7" t="s">
        <v>20</v>
      </c>
      <c r="G9" s="12">
        <v>100</v>
      </c>
      <c r="I9" s="12">
        <f t="shared" si="1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</row>
    <row r="10" spans="1:70" x14ac:dyDescent="0.35">
      <c r="A10" s="5" t="s">
        <v>26</v>
      </c>
      <c r="B10" s="6">
        <v>2990</v>
      </c>
      <c r="C10" s="7" t="s">
        <v>27</v>
      </c>
      <c r="D10" s="5" t="s">
        <v>28</v>
      </c>
      <c r="E10" s="5" t="s">
        <v>29</v>
      </c>
      <c r="F10" s="12">
        <v>800</v>
      </c>
      <c r="G10" s="12">
        <v>300</v>
      </c>
      <c r="H10" s="12">
        <v>100</v>
      </c>
      <c r="I10" s="12">
        <f>G10+H10</f>
        <v>400</v>
      </c>
    </row>
    <row r="11" spans="1:70" x14ac:dyDescent="0.35">
      <c r="A11" s="5" t="s">
        <v>30</v>
      </c>
      <c r="B11" s="6">
        <v>160</v>
      </c>
      <c r="C11" s="7" t="s">
        <v>31</v>
      </c>
      <c r="D11" s="5" t="s">
        <v>32</v>
      </c>
      <c r="E11" s="5" t="s">
        <v>33</v>
      </c>
      <c r="G11" s="12">
        <v>0</v>
      </c>
      <c r="H11" s="12">
        <v>100</v>
      </c>
      <c r="I11" s="12">
        <f>G11+H11</f>
        <v>100</v>
      </c>
      <c r="J11" s="5">
        <v>1</v>
      </c>
      <c r="K11" s="5">
        <v>1</v>
      </c>
    </row>
    <row r="12" spans="1:70" x14ac:dyDescent="0.35">
      <c r="A12" s="5" t="s">
        <v>34</v>
      </c>
      <c r="B12" s="6">
        <v>2152</v>
      </c>
      <c r="C12" s="7" t="s">
        <v>35</v>
      </c>
      <c r="D12" s="5" t="s">
        <v>36</v>
      </c>
      <c r="E12" s="5" t="s">
        <v>37</v>
      </c>
      <c r="G12" s="12">
        <v>10000</v>
      </c>
      <c r="H12" s="12">
        <v>100</v>
      </c>
      <c r="I12" s="12">
        <f t="shared" ref="I12" si="2">G12+H12</f>
        <v>10100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0.6</v>
      </c>
      <c r="T12" s="5">
        <v>0.6</v>
      </c>
      <c r="U12" s="5">
        <v>0.6</v>
      </c>
      <c r="V12" s="5">
        <v>0.6</v>
      </c>
      <c r="W12" s="5">
        <v>0.6</v>
      </c>
      <c r="X12" s="5">
        <v>0.6</v>
      </c>
      <c r="Y12" s="5">
        <v>0.6</v>
      </c>
      <c r="Z12" s="5">
        <v>0.6</v>
      </c>
      <c r="AA12" s="5">
        <v>0.6</v>
      </c>
      <c r="AB12" s="5">
        <v>0.6</v>
      </c>
      <c r="AC12" s="5">
        <v>0.6</v>
      </c>
      <c r="AD12" s="5">
        <v>0.6</v>
      </c>
      <c r="AE12" s="5">
        <v>0.6</v>
      </c>
      <c r="AF12" s="5">
        <v>0.6</v>
      </c>
      <c r="AG12" s="5">
        <v>0.6</v>
      </c>
      <c r="AH12" s="5">
        <v>0.6</v>
      </c>
    </row>
    <row r="13" spans="1:70" x14ac:dyDescent="0.35">
      <c r="A13" s="5" t="s">
        <v>34</v>
      </c>
      <c r="B13" s="6">
        <v>2893</v>
      </c>
      <c r="C13" s="7" t="s">
        <v>38</v>
      </c>
      <c r="D13" s="5" t="s">
        <v>39</v>
      </c>
      <c r="E13" s="5" t="s">
        <v>25</v>
      </c>
      <c r="G13" s="12">
        <v>100</v>
      </c>
      <c r="H13" s="12">
        <v>100</v>
      </c>
      <c r="I13" s="12">
        <f t="shared" ref="I13:I33" si="3">G13+H13</f>
        <v>200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</row>
    <row r="14" spans="1:70" x14ac:dyDescent="0.35">
      <c r="A14" s="5" t="s">
        <v>40</v>
      </c>
      <c r="B14" s="6">
        <v>2003</v>
      </c>
      <c r="C14" s="7" t="s">
        <v>41</v>
      </c>
      <c r="D14" s="5" t="s">
        <v>42</v>
      </c>
      <c r="E14" s="5" t="s">
        <v>148</v>
      </c>
      <c r="G14" s="12">
        <v>4800</v>
      </c>
      <c r="H14" s="12">
        <v>100</v>
      </c>
      <c r="I14" s="12">
        <f t="shared" si="3"/>
        <v>4900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AA14" s="18">
        <v>0.1</v>
      </c>
      <c r="AB14" s="18">
        <v>0.1</v>
      </c>
      <c r="AC14" s="18">
        <v>0.1</v>
      </c>
      <c r="AD14" s="18">
        <v>0.1</v>
      </c>
      <c r="AE14" s="18">
        <v>0.1</v>
      </c>
      <c r="AF14" s="18">
        <v>0.1</v>
      </c>
      <c r="AG14" s="18">
        <v>0.1</v>
      </c>
      <c r="AH14" s="18">
        <v>0.1</v>
      </c>
      <c r="AI14" s="18">
        <v>0.1</v>
      </c>
      <c r="AJ14" s="18">
        <v>0.1</v>
      </c>
      <c r="AK14" s="18">
        <v>0.1</v>
      </c>
      <c r="AL14" s="18">
        <v>0.1</v>
      </c>
      <c r="AM14" s="18">
        <v>0.1</v>
      </c>
      <c r="AN14" s="18">
        <v>0.1</v>
      </c>
      <c r="AO14" s="18">
        <v>0.1</v>
      </c>
      <c r="AP14" s="18">
        <v>0.1</v>
      </c>
      <c r="AQ14" s="18">
        <v>0.1</v>
      </c>
      <c r="AR14" s="18">
        <v>0.1</v>
      </c>
      <c r="AS14" s="18">
        <v>0.1</v>
      </c>
      <c r="AT14" s="18">
        <v>0.1</v>
      </c>
      <c r="AU14" s="18">
        <v>0.1</v>
      </c>
      <c r="AV14" s="18">
        <v>0.1</v>
      </c>
      <c r="AW14" s="18">
        <v>0.1</v>
      </c>
      <c r="AX14" s="18">
        <v>0.1</v>
      </c>
      <c r="AY14" s="18">
        <v>0.1</v>
      </c>
      <c r="AZ14" s="18">
        <v>0.1</v>
      </c>
      <c r="BA14" s="18">
        <v>0.1</v>
      </c>
      <c r="BB14" s="18">
        <v>0.1</v>
      </c>
      <c r="BC14" s="18">
        <v>0.1</v>
      </c>
      <c r="BD14" s="18">
        <v>0.1</v>
      </c>
      <c r="BE14" s="18">
        <v>0.1</v>
      </c>
      <c r="BF14" s="18">
        <v>0.1</v>
      </c>
      <c r="BG14" s="18">
        <v>0.1</v>
      </c>
      <c r="BH14" s="18">
        <v>0.1</v>
      </c>
      <c r="BI14" s="18">
        <v>0.1</v>
      </c>
      <c r="BJ14" s="18">
        <v>0.1</v>
      </c>
      <c r="BK14" s="18">
        <v>0.1</v>
      </c>
      <c r="BL14" s="18">
        <v>0.1</v>
      </c>
      <c r="BM14" s="18">
        <v>0.1</v>
      </c>
      <c r="BN14" s="18">
        <v>0.1</v>
      </c>
      <c r="BO14" s="18">
        <v>0.1</v>
      </c>
      <c r="BP14" s="18">
        <v>0.1</v>
      </c>
      <c r="BQ14" s="18">
        <v>0.1</v>
      </c>
      <c r="BR14" s="18">
        <v>0.1</v>
      </c>
    </row>
    <row r="15" spans="1:70" x14ac:dyDescent="0.35">
      <c r="A15" s="5" t="s">
        <v>40</v>
      </c>
      <c r="B15" s="6">
        <v>2003</v>
      </c>
      <c r="C15" s="7" t="s">
        <v>41</v>
      </c>
      <c r="D15" s="5" t="s">
        <v>42</v>
      </c>
      <c r="E15" s="5" t="s">
        <v>149</v>
      </c>
      <c r="G15" s="12">
        <v>2300</v>
      </c>
      <c r="H15" s="12">
        <v>100</v>
      </c>
      <c r="I15" s="12">
        <f t="shared" si="3"/>
        <v>2400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</row>
    <row r="16" spans="1:70" x14ac:dyDescent="0.35">
      <c r="A16" s="5" t="s">
        <v>43</v>
      </c>
      <c r="B16" s="6" t="s">
        <v>44</v>
      </c>
      <c r="C16" s="7" t="s">
        <v>45</v>
      </c>
      <c r="D16" s="5" t="s">
        <v>46</v>
      </c>
      <c r="E16" s="5" t="s">
        <v>47</v>
      </c>
      <c r="G16" s="12">
        <v>100</v>
      </c>
      <c r="H16" s="12">
        <v>100</v>
      </c>
      <c r="I16" s="12">
        <f t="shared" si="3"/>
        <v>200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</row>
    <row r="17" spans="1:70" x14ac:dyDescent="0.35">
      <c r="A17" s="5" t="s">
        <v>48</v>
      </c>
      <c r="B17" s="6">
        <v>849</v>
      </c>
      <c r="C17" s="7" t="s">
        <v>49</v>
      </c>
      <c r="D17" s="5" t="s">
        <v>50</v>
      </c>
      <c r="E17" s="5" t="s">
        <v>33</v>
      </c>
      <c r="G17" s="12">
        <v>20</v>
      </c>
      <c r="H17" s="12">
        <v>100</v>
      </c>
      <c r="I17" s="12">
        <f t="shared" si="3"/>
        <v>120</v>
      </c>
      <c r="J17" s="5">
        <v>1</v>
      </c>
      <c r="K17" s="5">
        <v>1</v>
      </c>
    </row>
    <row r="18" spans="1:70" x14ac:dyDescent="0.35">
      <c r="A18" s="5" t="s">
        <v>51</v>
      </c>
      <c r="B18" s="6">
        <v>1519</v>
      </c>
      <c r="C18" s="7" t="s">
        <v>52</v>
      </c>
      <c r="D18" s="5" t="s">
        <v>53</v>
      </c>
      <c r="E18" s="5" t="s">
        <v>33</v>
      </c>
      <c r="G18" s="12">
        <v>100</v>
      </c>
      <c r="H18" s="12">
        <v>100</v>
      </c>
      <c r="I18" s="12">
        <f t="shared" si="3"/>
        <v>200</v>
      </c>
      <c r="J18" s="5">
        <v>1</v>
      </c>
      <c r="K18" s="5">
        <v>1</v>
      </c>
    </row>
    <row r="19" spans="1:70" x14ac:dyDescent="0.35">
      <c r="A19" s="5" t="s">
        <v>51</v>
      </c>
      <c r="B19" s="6" t="s">
        <v>54</v>
      </c>
      <c r="C19" s="7" t="s">
        <v>55</v>
      </c>
      <c r="D19" s="5" t="s">
        <v>56</v>
      </c>
      <c r="E19" s="5" t="s">
        <v>33</v>
      </c>
      <c r="G19" s="12">
        <v>100</v>
      </c>
      <c r="H19" s="12">
        <v>100</v>
      </c>
      <c r="I19" s="12">
        <f t="shared" si="3"/>
        <v>200</v>
      </c>
      <c r="J19" s="5">
        <v>1</v>
      </c>
      <c r="K19" s="5">
        <v>1</v>
      </c>
    </row>
    <row r="20" spans="1:70" x14ac:dyDescent="0.35">
      <c r="A20" s="5" t="s">
        <v>26</v>
      </c>
      <c r="B20" s="6">
        <v>225</v>
      </c>
      <c r="C20" s="7" t="s">
        <v>57</v>
      </c>
      <c r="D20" s="5" t="s">
        <v>58</v>
      </c>
      <c r="E20" s="5" t="s">
        <v>29</v>
      </c>
      <c r="G20" s="12">
        <v>0</v>
      </c>
      <c r="H20" s="12">
        <v>100</v>
      </c>
      <c r="I20" s="12">
        <f t="shared" si="3"/>
        <v>100</v>
      </c>
    </row>
    <row r="21" spans="1:70" x14ac:dyDescent="0.35">
      <c r="A21" s="5" t="s">
        <v>59</v>
      </c>
      <c r="B21" s="6">
        <v>2567</v>
      </c>
      <c r="C21" s="7" t="s">
        <v>60</v>
      </c>
      <c r="D21" s="5" t="s">
        <v>61</v>
      </c>
      <c r="E21" s="5" t="s">
        <v>33</v>
      </c>
      <c r="G21" s="12">
        <v>100</v>
      </c>
      <c r="H21" s="12">
        <v>100</v>
      </c>
      <c r="I21" s="12">
        <f t="shared" si="3"/>
        <v>200</v>
      </c>
      <c r="J21" s="5">
        <v>1</v>
      </c>
      <c r="K21" s="5">
        <v>1</v>
      </c>
    </row>
    <row r="22" spans="1:70" x14ac:dyDescent="0.35">
      <c r="A22" s="5" t="s">
        <v>59</v>
      </c>
      <c r="B22" s="6">
        <v>2576</v>
      </c>
      <c r="C22" s="7" t="s">
        <v>62</v>
      </c>
      <c r="D22" s="5" t="s">
        <v>63</v>
      </c>
      <c r="E22" s="5" t="s">
        <v>33</v>
      </c>
      <c r="G22" s="12">
        <v>100</v>
      </c>
      <c r="H22" s="12">
        <v>100</v>
      </c>
      <c r="I22" s="12">
        <f t="shared" si="3"/>
        <v>200</v>
      </c>
      <c r="J22" s="5">
        <v>1</v>
      </c>
      <c r="K22" s="5">
        <v>1</v>
      </c>
    </row>
    <row r="23" spans="1:70" x14ac:dyDescent="0.35">
      <c r="A23" s="5" t="s">
        <v>64</v>
      </c>
      <c r="B23" s="6">
        <v>3016</v>
      </c>
      <c r="C23" s="7" t="s">
        <v>65</v>
      </c>
      <c r="D23" s="5" t="s">
        <v>66</v>
      </c>
      <c r="E23" s="5" t="s">
        <v>146</v>
      </c>
      <c r="G23" s="12">
        <v>100</v>
      </c>
      <c r="H23" s="12">
        <v>100</v>
      </c>
      <c r="I23" s="12">
        <f t="shared" si="3"/>
        <v>200</v>
      </c>
      <c r="J23" s="5">
        <v>1</v>
      </c>
      <c r="K23" s="17">
        <f>4/12</f>
        <v>0.33333333333333331</v>
      </c>
    </row>
    <row r="24" spans="1:70" x14ac:dyDescent="0.35">
      <c r="A24" s="5" t="s">
        <v>64</v>
      </c>
      <c r="B24" s="6">
        <v>3017</v>
      </c>
      <c r="C24" s="7" t="s">
        <v>68</v>
      </c>
      <c r="D24" s="5" t="s">
        <v>69</v>
      </c>
      <c r="E24" s="5" t="s">
        <v>146</v>
      </c>
      <c r="G24" s="12">
        <v>100</v>
      </c>
      <c r="H24" s="12">
        <v>100</v>
      </c>
      <c r="I24" s="12">
        <f t="shared" si="3"/>
        <v>200</v>
      </c>
      <c r="J24" s="5">
        <v>1</v>
      </c>
      <c r="K24" s="17">
        <f t="shared" ref="K24:K25" si="4">4/12</f>
        <v>0.33333333333333331</v>
      </c>
    </row>
    <row r="25" spans="1:70" x14ac:dyDescent="0.35">
      <c r="A25" s="5" t="s">
        <v>70</v>
      </c>
      <c r="B25" s="6">
        <v>1048</v>
      </c>
      <c r="C25" s="7" t="s">
        <v>92</v>
      </c>
      <c r="D25" s="5" t="s">
        <v>72</v>
      </c>
      <c r="E25" s="5" t="s">
        <v>146</v>
      </c>
      <c r="G25" s="12">
        <v>100</v>
      </c>
      <c r="H25" s="12">
        <v>100</v>
      </c>
      <c r="I25" s="12">
        <f t="shared" si="3"/>
        <v>200</v>
      </c>
      <c r="J25" s="5">
        <v>1</v>
      </c>
      <c r="K25" s="17">
        <f t="shared" si="4"/>
        <v>0.33333333333333331</v>
      </c>
    </row>
    <row r="26" spans="1:70" x14ac:dyDescent="0.35">
      <c r="K26" s="17"/>
    </row>
    <row r="27" spans="1:70" x14ac:dyDescent="0.35">
      <c r="B27" s="6">
        <v>2637</v>
      </c>
      <c r="C27" s="7" t="s">
        <v>21</v>
      </c>
      <c r="D27" s="5" t="s">
        <v>21</v>
      </c>
      <c r="F27" s="12">
        <v>380</v>
      </c>
      <c r="G27" s="12">
        <v>180</v>
      </c>
      <c r="H27" s="12">
        <v>100</v>
      </c>
      <c r="I27" s="12">
        <f t="shared" ref="I27" si="5">G27+H27</f>
        <v>280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</row>
    <row r="28" spans="1:70" x14ac:dyDescent="0.35">
      <c r="A28" s="5" t="s">
        <v>22</v>
      </c>
      <c r="B28" s="6">
        <v>2656</v>
      </c>
      <c r="C28" s="7" t="s">
        <v>23</v>
      </c>
      <c r="D28" s="5" t="s">
        <v>24</v>
      </c>
      <c r="E28" s="5" t="s">
        <v>25</v>
      </c>
      <c r="F28" s="12">
        <v>130</v>
      </c>
      <c r="G28" s="12">
        <v>100</v>
      </c>
      <c r="H28" s="12">
        <v>100</v>
      </c>
      <c r="I28" s="12">
        <f>G28+H28</f>
        <v>200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</row>
    <row r="29" spans="1:70" x14ac:dyDescent="0.35">
      <c r="B29" s="6">
        <v>946</v>
      </c>
      <c r="C29" s="7" t="s">
        <v>73</v>
      </c>
      <c r="D29" s="7" t="s">
        <v>73</v>
      </c>
      <c r="F29" s="12">
        <v>700</v>
      </c>
      <c r="G29" s="12">
        <v>180</v>
      </c>
      <c r="H29" s="12">
        <v>100</v>
      </c>
      <c r="I29" s="12">
        <f t="shared" ref="I29" si="6">G29+H29</f>
        <v>280</v>
      </c>
    </row>
    <row r="30" spans="1:70" x14ac:dyDescent="0.35">
      <c r="K30" s="17"/>
    </row>
    <row r="31" spans="1:70" x14ac:dyDescent="0.35">
      <c r="A31" s="5" t="s">
        <v>74</v>
      </c>
      <c r="B31" s="6">
        <v>2918</v>
      </c>
      <c r="C31" s="7" t="s">
        <v>75</v>
      </c>
      <c r="D31" s="5" t="s">
        <v>76</v>
      </c>
      <c r="E31" s="5" t="s">
        <v>25</v>
      </c>
      <c r="G31" s="12">
        <v>0</v>
      </c>
      <c r="H31" s="12">
        <v>100</v>
      </c>
      <c r="I31" s="12">
        <f>G31+H31</f>
        <v>100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</row>
    <row r="32" spans="1:70" x14ac:dyDescent="0.35">
      <c r="A32" s="5" t="s">
        <v>40</v>
      </c>
      <c r="B32" s="6" t="s">
        <v>77</v>
      </c>
      <c r="C32" s="7" t="s">
        <v>78</v>
      </c>
      <c r="D32" s="5" t="s">
        <v>79</v>
      </c>
      <c r="E32" s="5" t="s">
        <v>25</v>
      </c>
      <c r="G32" s="12">
        <v>6500</v>
      </c>
      <c r="H32" s="12">
        <v>100</v>
      </c>
      <c r="I32" s="12">
        <f>G32+H32</f>
        <v>6600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</row>
    <row r="33" spans="2:190" x14ac:dyDescent="0.35">
      <c r="B33" s="6" t="s">
        <v>44</v>
      </c>
      <c r="C33" s="7" t="s">
        <v>80</v>
      </c>
      <c r="D33" s="5" t="s">
        <v>81</v>
      </c>
      <c r="E33" s="5" t="s">
        <v>25</v>
      </c>
      <c r="G33" s="12">
        <v>9500</v>
      </c>
      <c r="H33" s="12">
        <v>100</v>
      </c>
      <c r="I33" s="12">
        <f t="shared" si="3"/>
        <v>9600</v>
      </c>
    </row>
    <row r="35" spans="2:190" x14ac:dyDescent="0.35">
      <c r="B35" s="6">
        <v>1094</v>
      </c>
      <c r="C35" s="7" t="s">
        <v>9</v>
      </c>
      <c r="E35" s="5" t="s">
        <v>10</v>
      </c>
      <c r="G35" s="12">
        <v>210</v>
      </c>
      <c r="I35" s="12">
        <f t="shared" ref="I35:I37" si="7">G35+H35</f>
        <v>210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  <c r="BS35" s="5">
        <v>1</v>
      </c>
      <c r="CC35" s="5">
        <v>1</v>
      </c>
      <c r="CD35" s="5">
        <v>1</v>
      </c>
      <c r="CE35" s="5">
        <v>1</v>
      </c>
      <c r="CF35" s="5">
        <v>1</v>
      </c>
      <c r="CG35" s="5">
        <v>1</v>
      </c>
      <c r="CH35" s="5">
        <v>1</v>
      </c>
      <c r="CI35" s="5">
        <v>1</v>
      </c>
      <c r="CJ35" s="5">
        <v>1</v>
      </c>
      <c r="CK35" s="5">
        <v>1</v>
      </c>
      <c r="CL35" s="5">
        <v>1</v>
      </c>
      <c r="CM35" s="5">
        <v>1</v>
      </c>
      <c r="CN35" s="5">
        <v>1</v>
      </c>
      <c r="CO35" s="5">
        <v>1</v>
      </c>
      <c r="CP35" s="5">
        <v>1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>
        <v>1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1</v>
      </c>
      <c r="DJ35" s="5">
        <v>1</v>
      </c>
      <c r="DK35" s="5">
        <v>1</v>
      </c>
      <c r="DL35" s="5">
        <v>1</v>
      </c>
      <c r="DM35" s="5">
        <v>1</v>
      </c>
      <c r="DN35" s="5">
        <v>1</v>
      </c>
      <c r="DO35" s="5">
        <v>1</v>
      </c>
      <c r="DP35" s="5">
        <v>1</v>
      </c>
      <c r="DQ35" s="5">
        <v>1</v>
      </c>
      <c r="DR35" s="5">
        <v>1</v>
      </c>
      <c r="DS35" s="5">
        <v>1</v>
      </c>
      <c r="DT35" s="5">
        <v>1</v>
      </c>
      <c r="DU35" s="5">
        <v>1</v>
      </c>
      <c r="DV35" s="5">
        <v>1</v>
      </c>
      <c r="DW35" s="5">
        <v>1</v>
      </c>
      <c r="DX35" s="5">
        <v>1</v>
      </c>
      <c r="DY35" s="5">
        <v>1</v>
      </c>
      <c r="DZ35" s="5">
        <v>1</v>
      </c>
      <c r="EA35" s="5">
        <v>1</v>
      </c>
      <c r="EB35" s="5">
        <v>1</v>
      </c>
      <c r="EC35" s="5">
        <v>1</v>
      </c>
      <c r="ED35" s="5">
        <v>1</v>
      </c>
      <c r="EE35" s="5">
        <v>1</v>
      </c>
      <c r="EF35" s="5">
        <v>1</v>
      </c>
      <c r="EG35" s="5">
        <v>1</v>
      </c>
      <c r="EH35" s="5">
        <v>1</v>
      </c>
      <c r="EI35" s="5">
        <v>1</v>
      </c>
      <c r="EJ35" s="5">
        <v>1</v>
      </c>
      <c r="EK35" s="5">
        <v>1</v>
      </c>
      <c r="EL35" s="5">
        <v>1</v>
      </c>
      <c r="EM35" s="5">
        <v>1</v>
      </c>
      <c r="EN35" s="5">
        <v>1</v>
      </c>
      <c r="EO35" s="5">
        <v>1</v>
      </c>
      <c r="EP35" s="5">
        <v>1</v>
      </c>
      <c r="EQ35" s="5">
        <v>1</v>
      </c>
      <c r="ER35" s="5">
        <v>1</v>
      </c>
      <c r="ES35" s="5">
        <v>1</v>
      </c>
      <c r="ET35" s="5">
        <v>1</v>
      </c>
      <c r="EU35" s="5">
        <v>1</v>
      </c>
      <c r="EV35" s="5">
        <v>1</v>
      </c>
      <c r="EW35" s="5">
        <v>1</v>
      </c>
      <c r="EX35" s="5">
        <v>1</v>
      </c>
      <c r="EY35" s="5">
        <v>1</v>
      </c>
      <c r="EZ35" s="5">
        <v>1</v>
      </c>
      <c r="FA35" s="5">
        <v>1</v>
      </c>
      <c r="FB35" s="5">
        <v>1</v>
      </c>
      <c r="FC35" s="5">
        <v>1</v>
      </c>
      <c r="FD35" s="5">
        <v>1</v>
      </c>
      <c r="FE35" s="5">
        <v>1</v>
      </c>
      <c r="FF35" s="5">
        <v>1</v>
      </c>
      <c r="FG35" s="5">
        <v>1</v>
      </c>
      <c r="FH35" s="5">
        <v>1</v>
      </c>
      <c r="FI35" s="5">
        <v>1</v>
      </c>
      <c r="FJ35" s="5">
        <v>1</v>
      </c>
      <c r="FK35" s="5">
        <v>1</v>
      </c>
      <c r="FL35" s="5">
        <v>1</v>
      </c>
      <c r="FM35" s="5">
        <v>1</v>
      </c>
      <c r="FN35" s="5">
        <v>1</v>
      </c>
      <c r="FO35" s="5">
        <v>1</v>
      </c>
      <c r="FP35" s="5">
        <v>1</v>
      </c>
      <c r="FQ35" s="5">
        <v>1</v>
      </c>
      <c r="FR35" s="5">
        <v>1</v>
      </c>
      <c r="FS35" s="5">
        <v>1</v>
      </c>
      <c r="FT35" s="5">
        <v>1</v>
      </c>
      <c r="FU35" s="5">
        <v>1</v>
      </c>
      <c r="FV35" s="5">
        <v>1</v>
      </c>
      <c r="FW35" s="5">
        <v>1</v>
      </c>
      <c r="FX35" s="5">
        <v>1</v>
      </c>
      <c r="FY35" s="5">
        <v>1</v>
      </c>
      <c r="FZ35" s="5">
        <v>1</v>
      </c>
      <c r="GA35" s="5">
        <v>1</v>
      </c>
      <c r="GB35" s="5">
        <v>1</v>
      </c>
      <c r="GC35" s="5">
        <v>1</v>
      </c>
      <c r="GD35" s="5">
        <v>1</v>
      </c>
      <c r="GE35" s="5">
        <v>1</v>
      </c>
      <c r="GF35" s="5">
        <v>1</v>
      </c>
      <c r="GG35" s="5">
        <v>1</v>
      </c>
      <c r="GH35" s="5">
        <v>1</v>
      </c>
    </row>
    <row r="36" spans="2:190" x14ac:dyDescent="0.35">
      <c r="B36" s="6">
        <v>1232</v>
      </c>
      <c r="C36" s="7" t="s">
        <v>11</v>
      </c>
      <c r="E36" s="5" t="s">
        <v>10</v>
      </c>
      <c r="G36" s="12">
        <v>100</v>
      </c>
      <c r="I36" s="12">
        <f t="shared" si="7"/>
        <v>100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  <c r="BS36" s="5">
        <v>1</v>
      </c>
      <c r="CC36" s="5">
        <v>1</v>
      </c>
      <c r="CD36" s="5">
        <v>1</v>
      </c>
      <c r="CE36" s="5">
        <v>1</v>
      </c>
      <c r="CF36" s="5">
        <v>1</v>
      </c>
      <c r="CG36" s="5">
        <v>1</v>
      </c>
      <c r="CH36" s="5">
        <v>1</v>
      </c>
      <c r="CI36" s="5">
        <v>1</v>
      </c>
      <c r="CJ36" s="5">
        <v>1</v>
      </c>
      <c r="CK36" s="5">
        <v>1</v>
      </c>
      <c r="CL36" s="5">
        <v>1</v>
      </c>
      <c r="CM36" s="5">
        <v>1</v>
      </c>
      <c r="CN36" s="5">
        <v>1</v>
      </c>
      <c r="CO36" s="5">
        <v>1</v>
      </c>
      <c r="CP36" s="5">
        <v>1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>
        <v>1</v>
      </c>
      <c r="DB36" s="5">
        <v>1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>
        <v>1</v>
      </c>
      <c r="DI36" s="5">
        <v>1</v>
      </c>
      <c r="DJ36" s="5">
        <v>1</v>
      </c>
      <c r="DK36" s="5">
        <v>1</v>
      </c>
      <c r="DL36" s="5">
        <v>1</v>
      </c>
      <c r="DM36" s="5">
        <v>1</v>
      </c>
      <c r="DN36" s="5">
        <v>1</v>
      </c>
      <c r="DO36" s="5">
        <v>1</v>
      </c>
      <c r="DP36" s="5">
        <v>1</v>
      </c>
      <c r="DQ36" s="5">
        <v>1</v>
      </c>
      <c r="DR36" s="5">
        <v>1</v>
      </c>
      <c r="DS36" s="5">
        <v>1</v>
      </c>
      <c r="DT36" s="5">
        <v>1</v>
      </c>
      <c r="DU36" s="5">
        <v>1</v>
      </c>
      <c r="DV36" s="5">
        <v>1</v>
      </c>
      <c r="DW36" s="5">
        <v>1</v>
      </c>
      <c r="DX36" s="5">
        <v>1</v>
      </c>
      <c r="DY36" s="5">
        <v>1</v>
      </c>
      <c r="DZ36" s="5">
        <v>1</v>
      </c>
      <c r="EA36" s="5">
        <v>1</v>
      </c>
      <c r="EB36" s="5">
        <v>1</v>
      </c>
      <c r="EC36" s="5">
        <v>1</v>
      </c>
      <c r="ED36" s="5">
        <v>1</v>
      </c>
      <c r="EE36" s="5">
        <v>1</v>
      </c>
      <c r="EF36" s="5">
        <v>1</v>
      </c>
      <c r="EG36" s="5">
        <v>1</v>
      </c>
      <c r="EH36" s="5">
        <v>1</v>
      </c>
      <c r="EI36" s="5">
        <v>1</v>
      </c>
      <c r="EJ36" s="5">
        <v>1</v>
      </c>
      <c r="EK36" s="5">
        <v>1</v>
      </c>
      <c r="EL36" s="5">
        <v>1</v>
      </c>
      <c r="EM36" s="5">
        <v>1</v>
      </c>
      <c r="EN36" s="5">
        <v>1</v>
      </c>
      <c r="EO36" s="5">
        <v>1</v>
      </c>
      <c r="EP36" s="5">
        <v>1</v>
      </c>
      <c r="EQ36" s="5">
        <v>1</v>
      </c>
      <c r="ER36" s="5">
        <v>1</v>
      </c>
      <c r="ES36" s="5">
        <v>1</v>
      </c>
      <c r="ET36" s="5">
        <v>1</v>
      </c>
      <c r="EU36" s="5">
        <v>1</v>
      </c>
      <c r="EV36" s="5">
        <v>1</v>
      </c>
      <c r="EW36" s="5">
        <v>1</v>
      </c>
      <c r="EX36" s="5">
        <v>1</v>
      </c>
      <c r="EY36" s="5">
        <v>1</v>
      </c>
      <c r="EZ36" s="5">
        <v>1</v>
      </c>
      <c r="FA36" s="5">
        <v>1</v>
      </c>
      <c r="FB36" s="5">
        <v>1</v>
      </c>
      <c r="FC36" s="5">
        <v>1</v>
      </c>
      <c r="FD36" s="5">
        <v>1</v>
      </c>
      <c r="FE36" s="5">
        <v>1</v>
      </c>
      <c r="FF36" s="5">
        <v>1</v>
      </c>
      <c r="FG36" s="5">
        <v>1</v>
      </c>
      <c r="FH36" s="5">
        <v>1</v>
      </c>
      <c r="FI36" s="5">
        <v>1</v>
      </c>
      <c r="FJ36" s="5">
        <v>1</v>
      </c>
      <c r="FK36" s="5">
        <v>1</v>
      </c>
      <c r="FL36" s="5">
        <v>1</v>
      </c>
      <c r="FM36" s="5">
        <v>1</v>
      </c>
      <c r="FN36" s="5">
        <v>1</v>
      </c>
      <c r="FO36" s="5">
        <v>1</v>
      </c>
      <c r="FP36" s="5">
        <v>1</v>
      </c>
      <c r="FQ36" s="5">
        <v>1</v>
      </c>
      <c r="FR36" s="5">
        <v>1</v>
      </c>
      <c r="FS36" s="5">
        <v>1</v>
      </c>
      <c r="FT36" s="5">
        <v>1</v>
      </c>
      <c r="FU36" s="5">
        <v>1</v>
      </c>
      <c r="FV36" s="5">
        <v>1</v>
      </c>
      <c r="FW36" s="5">
        <v>1</v>
      </c>
      <c r="FX36" s="5">
        <v>1</v>
      </c>
      <c r="FY36" s="5">
        <v>1</v>
      </c>
      <c r="FZ36" s="5">
        <v>1</v>
      </c>
      <c r="GA36" s="5">
        <v>1</v>
      </c>
      <c r="GB36" s="5">
        <v>1</v>
      </c>
      <c r="GC36" s="5">
        <v>1</v>
      </c>
      <c r="GD36" s="5">
        <v>1</v>
      </c>
      <c r="GE36" s="5">
        <v>1</v>
      </c>
      <c r="GF36" s="5">
        <v>1</v>
      </c>
      <c r="GG36" s="5">
        <v>1</v>
      </c>
      <c r="GH36" s="5">
        <v>1</v>
      </c>
    </row>
    <row r="37" spans="2:190" x14ac:dyDescent="0.35">
      <c r="B37" s="6">
        <v>2848</v>
      </c>
      <c r="C37" s="7" t="s">
        <v>12</v>
      </c>
      <c r="E37" s="5" t="s">
        <v>10</v>
      </c>
      <c r="G37" s="12">
        <v>106</v>
      </c>
      <c r="I37" s="12">
        <f t="shared" si="7"/>
        <v>106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  <c r="BS37" s="5">
        <v>1</v>
      </c>
      <c r="CC37" s="5">
        <v>1</v>
      </c>
      <c r="CD37" s="5">
        <v>1</v>
      </c>
      <c r="CE37" s="5">
        <v>1</v>
      </c>
      <c r="CF37" s="5">
        <v>1</v>
      </c>
      <c r="CG37" s="5">
        <v>1</v>
      </c>
      <c r="CH37" s="5">
        <v>1</v>
      </c>
      <c r="CI37" s="5">
        <v>1</v>
      </c>
      <c r="CJ37" s="5">
        <v>1</v>
      </c>
      <c r="CK37" s="5">
        <v>1</v>
      </c>
      <c r="CL37" s="5">
        <v>1</v>
      </c>
      <c r="CM37" s="5">
        <v>1</v>
      </c>
      <c r="CN37" s="5">
        <v>1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>
        <v>1</v>
      </c>
      <c r="DB37" s="5">
        <v>1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>
        <v>1</v>
      </c>
      <c r="DI37" s="5">
        <v>1</v>
      </c>
      <c r="DJ37" s="5">
        <v>1</v>
      </c>
      <c r="DK37" s="5">
        <v>1</v>
      </c>
      <c r="DL37" s="5">
        <v>1</v>
      </c>
      <c r="DM37" s="5">
        <v>1</v>
      </c>
      <c r="DN37" s="5">
        <v>1</v>
      </c>
      <c r="DO37" s="5">
        <v>1</v>
      </c>
      <c r="DP37" s="5">
        <v>1</v>
      </c>
      <c r="DQ37" s="5">
        <v>1</v>
      </c>
      <c r="DR37" s="5">
        <v>1</v>
      </c>
      <c r="DS37" s="5">
        <v>1</v>
      </c>
      <c r="DT37" s="5">
        <v>1</v>
      </c>
      <c r="DU37" s="5">
        <v>1</v>
      </c>
      <c r="DV37" s="5">
        <v>1</v>
      </c>
      <c r="DW37" s="5">
        <v>1</v>
      </c>
      <c r="DX37" s="5">
        <v>1</v>
      </c>
      <c r="DY37" s="5">
        <v>1</v>
      </c>
      <c r="DZ37" s="5">
        <v>1</v>
      </c>
      <c r="EA37" s="5">
        <v>1</v>
      </c>
      <c r="EB37" s="5">
        <v>1</v>
      </c>
      <c r="EC37" s="5">
        <v>1</v>
      </c>
      <c r="ED37" s="5">
        <v>1</v>
      </c>
      <c r="EE37" s="5">
        <v>1</v>
      </c>
      <c r="EF37" s="5">
        <v>1</v>
      </c>
      <c r="EG37" s="5">
        <v>1</v>
      </c>
      <c r="EH37" s="5">
        <v>1</v>
      </c>
      <c r="EI37" s="5">
        <v>1</v>
      </c>
      <c r="EJ37" s="5">
        <v>1</v>
      </c>
      <c r="EK37" s="5">
        <v>1</v>
      </c>
      <c r="EL37" s="5">
        <v>1</v>
      </c>
      <c r="EM37" s="5">
        <v>1</v>
      </c>
      <c r="EN37" s="5">
        <v>1</v>
      </c>
      <c r="EO37" s="5">
        <v>1</v>
      </c>
      <c r="EP37" s="5">
        <v>1</v>
      </c>
      <c r="EQ37" s="5">
        <v>1</v>
      </c>
      <c r="ER37" s="5">
        <v>1</v>
      </c>
      <c r="ES37" s="5">
        <v>1</v>
      </c>
      <c r="ET37" s="5">
        <v>1</v>
      </c>
      <c r="EU37" s="5">
        <v>1</v>
      </c>
      <c r="EV37" s="5">
        <v>1</v>
      </c>
      <c r="EW37" s="5">
        <v>1</v>
      </c>
      <c r="EX37" s="5">
        <v>1</v>
      </c>
      <c r="EY37" s="5">
        <v>1</v>
      </c>
      <c r="EZ37" s="5">
        <v>1</v>
      </c>
      <c r="FA37" s="5">
        <v>1</v>
      </c>
      <c r="FB37" s="5">
        <v>1</v>
      </c>
      <c r="FC37" s="5">
        <v>1</v>
      </c>
      <c r="FD37" s="5">
        <v>1</v>
      </c>
      <c r="FE37" s="5">
        <v>1</v>
      </c>
      <c r="FF37" s="5">
        <v>1</v>
      </c>
      <c r="FG37" s="5">
        <v>1</v>
      </c>
      <c r="FH37" s="5">
        <v>1</v>
      </c>
      <c r="FI37" s="5">
        <v>1</v>
      </c>
      <c r="FJ37" s="5">
        <v>1</v>
      </c>
      <c r="FK37" s="5">
        <v>1</v>
      </c>
      <c r="FL37" s="5">
        <v>1</v>
      </c>
      <c r="FM37" s="5">
        <v>1</v>
      </c>
      <c r="FN37" s="5">
        <v>1</v>
      </c>
      <c r="FO37" s="5">
        <v>1</v>
      </c>
      <c r="FP37" s="5">
        <v>1</v>
      </c>
      <c r="FQ37" s="5">
        <v>1</v>
      </c>
      <c r="FR37" s="5">
        <v>1</v>
      </c>
      <c r="FS37" s="5">
        <v>1</v>
      </c>
      <c r="FT37" s="5">
        <v>1</v>
      </c>
      <c r="FU37" s="5">
        <v>1</v>
      </c>
      <c r="FV37" s="5">
        <v>1</v>
      </c>
      <c r="FW37" s="5">
        <v>1</v>
      </c>
      <c r="FX37" s="5">
        <v>1</v>
      </c>
      <c r="FY37" s="5">
        <v>1</v>
      </c>
      <c r="FZ37" s="5">
        <v>1</v>
      </c>
      <c r="GA37" s="5">
        <v>1</v>
      </c>
      <c r="GB37" s="5">
        <v>1</v>
      </c>
      <c r="GC37" s="5">
        <v>1</v>
      </c>
      <c r="GD37" s="5">
        <v>1</v>
      </c>
      <c r="GE37" s="5">
        <v>1</v>
      </c>
      <c r="GF37" s="5">
        <v>1</v>
      </c>
      <c r="GG37" s="5">
        <v>1</v>
      </c>
      <c r="GH37" s="5">
        <v>1</v>
      </c>
    </row>
    <row r="39" spans="2:190" x14ac:dyDescent="0.35">
      <c r="C39" s="40" t="s">
        <v>82</v>
      </c>
      <c r="F39" s="12">
        <f>SUM(F2:F36)</f>
        <v>2610</v>
      </c>
      <c r="G39" s="12">
        <f>SUMPRODUCT($J4:$J38,G4:G38)</f>
        <v>23616</v>
      </c>
      <c r="H39" s="12">
        <f>SUMPRODUCT($J4:$J38,H4:H38)</f>
        <v>1700</v>
      </c>
      <c r="I39" s="12">
        <f t="shared" ref="I39" si="8">SUM(I4:I38)</f>
        <v>38096</v>
      </c>
      <c r="J39" s="12"/>
      <c r="K39" s="12">
        <f t="shared" ref="K39:AP39" si="9">SUMPRODUCT($I2:$I33,K2:K33)</f>
        <v>24900.000000000004</v>
      </c>
      <c r="L39" s="12">
        <f t="shared" si="9"/>
        <v>23680</v>
      </c>
      <c r="M39" s="12">
        <f t="shared" si="9"/>
        <v>23680</v>
      </c>
      <c r="N39" s="12">
        <f t="shared" si="9"/>
        <v>23680</v>
      </c>
      <c r="O39" s="12">
        <f t="shared" si="9"/>
        <v>23680</v>
      </c>
      <c r="P39" s="12">
        <f t="shared" si="9"/>
        <v>23680</v>
      </c>
      <c r="Q39" s="12">
        <f t="shared" si="9"/>
        <v>20980</v>
      </c>
      <c r="R39" s="12">
        <f t="shared" si="9"/>
        <v>20980</v>
      </c>
      <c r="S39" s="12">
        <f t="shared" si="9"/>
        <v>16940</v>
      </c>
      <c r="T39" s="12">
        <f t="shared" si="9"/>
        <v>16940</v>
      </c>
      <c r="U39" s="12">
        <f t="shared" si="9"/>
        <v>16940</v>
      </c>
      <c r="V39" s="12">
        <f t="shared" si="9"/>
        <v>16940</v>
      </c>
      <c r="W39" s="12">
        <f t="shared" si="9"/>
        <v>16940</v>
      </c>
      <c r="X39" s="12">
        <f t="shared" si="9"/>
        <v>16940</v>
      </c>
      <c r="Y39" s="12">
        <f t="shared" si="9"/>
        <v>16940</v>
      </c>
      <c r="Z39" s="12">
        <f t="shared" si="9"/>
        <v>16940</v>
      </c>
      <c r="AA39" s="12">
        <f t="shared" si="9"/>
        <v>15030</v>
      </c>
      <c r="AB39" s="12">
        <f t="shared" si="9"/>
        <v>15030</v>
      </c>
      <c r="AC39" s="12">
        <f t="shared" si="9"/>
        <v>15030</v>
      </c>
      <c r="AD39" s="12">
        <f t="shared" si="9"/>
        <v>15030</v>
      </c>
      <c r="AE39" s="12">
        <f t="shared" si="9"/>
        <v>15030</v>
      </c>
      <c r="AF39" s="12">
        <f t="shared" si="9"/>
        <v>15030</v>
      </c>
      <c r="AG39" s="12">
        <f t="shared" si="9"/>
        <v>15030</v>
      </c>
      <c r="AH39" s="12">
        <f t="shared" si="9"/>
        <v>15030</v>
      </c>
      <c r="AI39" s="12">
        <f t="shared" si="9"/>
        <v>8970</v>
      </c>
      <c r="AJ39" s="12">
        <f t="shared" si="9"/>
        <v>8970</v>
      </c>
      <c r="AK39" s="12">
        <f t="shared" si="9"/>
        <v>8970</v>
      </c>
      <c r="AL39" s="12">
        <f t="shared" si="9"/>
        <v>8970</v>
      </c>
      <c r="AM39" s="12">
        <f t="shared" si="9"/>
        <v>8970</v>
      </c>
      <c r="AN39" s="12">
        <f t="shared" si="9"/>
        <v>8970</v>
      </c>
      <c r="AO39" s="12">
        <f t="shared" si="9"/>
        <v>8970</v>
      </c>
      <c r="AP39" s="12">
        <f t="shared" si="9"/>
        <v>8970</v>
      </c>
      <c r="AQ39" s="12">
        <f t="shared" ref="AQ39:BR39" si="10">SUMPRODUCT($I2:$I33,AQ2:AQ33)</f>
        <v>8970</v>
      </c>
      <c r="AR39" s="12">
        <f t="shared" si="10"/>
        <v>8970</v>
      </c>
      <c r="AS39" s="12">
        <f t="shared" si="10"/>
        <v>8970</v>
      </c>
      <c r="AT39" s="12">
        <f t="shared" si="10"/>
        <v>8970</v>
      </c>
      <c r="AU39" s="12">
        <f t="shared" si="10"/>
        <v>8970</v>
      </c>
      <c r="AV39" s="12">
        <f t="shared" si="10"/>
        <v>8970</v>
      </c>
      <c r="AW39" s="12">
        <f t="shared" si="10"/>
        <v>8970</v>
      </c>
      <c r="AX39" s="12">
        <f t="shared" si="10"/>
        <v>8970</v>
      </c>
      <c r="AY39" s="12">
        <f t="shared" si="10"/>
        <v>8970</v>
      </c>
      <c r="AZ39" s="12">
        <f t="shared" si="10"/>
        <v>8970</v>
      </c>
      <c r="BA39" s="12">
        <f t="shared" si="10"/>
        <v>8970</v>
      </c>
      <c r="BB39" s="12">
        <f t="shared" si="10"/>
        <v>8970</v>
      </c>
      <c r="BC39" s="12">
        <f t="shared" si="10"/>
        <v>8970</v>
      </c>
      <c r="BD39" s="12">
        <f t="shared" si="10"/>
        <v>8970</v>
      </c>
      <c r="BE39" s="12">
        <f t="shared" si="10"/>
        <v>8970</v>
      </c>
      <c r="BF39" s="12">
        <f t="shared" si="10"/>
        <v>8970</v>
      </c>
      <c r="BG39" s="12">
        <f t="shared" si="10"/>
        <v>8970</v>
      </c>
      <c r="BH39" s="12">
        <f t="shared" si="10"/>
        <v>8970</v>
      </c>
      <c r="BI39" s="12">
        <f t="shared" si="10"/>
        <v>8970</v>
      </c>
      <c r="BJ39" s="12">
        <f t="shared" si="10"/>
        <v>8970</v>
      </c>
      <c r="BK39" s="12">
        <f t="shared" si="10"/>
        <v>8970</v>
      </c>
      <c r="BL39" s="12">
        <f t="shared" si="10"/>
        <v>8970</v>
      </c>
      <c r="BM39" s="12">
        <f t="shared" si="10"/>
        <v>8970</v>
      </c>
      <c r="BN39" s="12">
        <f t="shared" si="10"/>
        <v>8970</v>
      </c>
      <c r="BO39" s="12">
        <f t="shared" si="10"/>
        <v>8970</v>
      </c>
      <c r="BP39" s="12">
        <f t="shared" si="10"/>
        <v>8970</v>
      </c>
      <c r="BQ39" s="12">
        <f t="shared" si="10"/>
        <v>8970</v>
      </c>
      <c r="BR39" s="12">
        <f t="shared" si="10"/>
        <v>8970</v>
      </c>
    </row>
    <row r="40" spans="2:190" x14ac:dyDescent="0.35">
      <c r="C40" s="40" t="s">
        <v>83</v>
      </c>
      <c r="F40" s="38">
        <f>F39/1000</f>
        <v>2.61</v>
      </c>
      <c r="G40" s="38">
        <f t="shared" ref="G40:I40" si="11">G39/1000</f>
        <v>23.616</v>
      </c>
      <c r="H40" s="38">
        <f t="shared" si="11"/>
        <v>1.7</v>
      </c>
      <c r="I40" s="38">
        <f t="shared" si="11"/>
        <v>38.095999999999997</v>
      </c>
      <c r="J40" s="14"/>
      <c r="K40" s="14">
        <f t="shared" ref="K40:BR40" si="12">K39/1000</f>
        <v>24.900000000000002</v>
      </c>
      <c r="L40" s="14">
        <f t="shared" si="12"/>
        <v>23.68</v>
      </c>
      <c r="M40" s="14">
        <f t="shared" si="12"/>
        <v>23.68</v>
      </c>
      <c r="N40" s="14">
        <f t="shared" si="12"/>
        <v>23.68</v>
      </c>
      <c r="O40" s="14">
        <f t="shared" si="12"/>
        <v>23.68</v>
      </c>
      <c r="P40" s="14">
        <f t="shared" si="12"/>
        <v>23.68</v>
      </c>
      <c r="Q40" s="14">
        <f t="shared" si="12"/>
        <v>20.98</v>
      </c>
      <c r="R40" s="14">
        <f t="shared" si="12"/>
        <v>20.98</v>
      </c>
      <c r="S40" s="14">
        <f t="shared" si="12"/>
        <v>16.940000000000001</v>
      </c>
      <c r="T40" s="14">
        <f t="shared" si="12"/>
        <v>16.940000000000001</v>
      </c>
      <c r="U40" s="14">
        <f t="shared" si="12"/>
        <v>16.940000000000001</v>
      </c>
      <c r="V40" s="14">
        <f t="shared" si="12"/>
        <v>16.940000000000001</v>
      </c>
      <c r="W40" s="14">
        <f t="shared" si="12"/>
        <v>16.940000000000001</v>
      </c>
      <c r="X40" s="14">
        <f t="shared" si="12"/>
        <v>16.940000000000001</v>
      </c>
      <c r="Y40" s="14">
        <f t="shared" si="12"/>
        <v>16.940000000000001</v>
      </c>
      <c r="Z40" s="14">
        <f t="shared" si="12"/>
        <v>16.940000000000001</v>
      </c>
      <c r="AA40" s="14">
        <f t="shared" si="12"/>
        <v>15.03</v>
      </c>
      <c r="AB40" s="14">
        <f t="shared" si="12"/>
        <v>15.03</v>
      </c>
      <c r="AC40" s="14">
        <f t="shared" si="12"/>
        <v>15.03</v>
      </c>
      <c r="AD40" s="14">
        <f t="shared" si="12"/>
        <v>15.03</v>
      </c>
      <c r="AE40" s="14">
        <f t="shared" si="12"/>
        <v>15.03</v>
      </c>
      <c r="AF40" s="14">
        <f t="shared" si="12"/>
        <v>15.03</v>
      </c>
      <c r="AG40" s="14">
        <f t="shared" si="12"/>
        <v>15.03</v>
      </c>
      <c r="AH40" s="14">
        <f t="shared" si="12"/>
        <v>15.03</v>
      </c>
      <c r="AI40" s="14">
        <f t="shared" si="12"/>
        <v>8.9700000000000006</v>
      </c>
      <c r="AJ40" s="14">
        <f t="shared" si="12"/>
        <v>8.9700000000000006</v>
      </c>
      <c r="AK40" s="14">
        <f t="shared" si="12"/>
        <v>8.9700000000000006</v>
      </c>
      <c r="AL40" s="14">
        <f t="shared" si="12"/>
        <v>8.9700000000000006</v>
      </c>
      <c r="AM40" s="14">
        <f t="shared" si="12"/>
        <v>8.9700000000000006</v>
      </c>
      <c r="AN40" s="14">
        <f t="shared" si="12"/>
        <v>8.9700000000000006</v>
      </c>
      <c r="AO40" s="14">
        <f t="shared" si="12"/>
        <v>8.9700000000000006</v>
      </c>
      <c r="AP40" s="14">
        <f t="shared" si="12"/>
        <v>8.9700000000000006</v>
      </c>
      <c r="AQ40" s="14">
        <f t="shared" si="12"/>
        <v>8.9700000000000006</v>
      </c>
      <c r="AR40" s="14">
        <f t="shared" si="12"/>
        <v>8.9700000000000006</v>
      </c>
      <c r="AS40" s="14">
        <f t="shared" si="12"/>
        <v>8.9700000000000006</v>
      </c>
      <c r="AT40" s="14">
        <f t="shared" si="12"/>
        <v>8.9700000000000006</v>
      </c>
      <c r="AU40" s="14">
        <f t="shared" si="12"/>
        <v>8.9700000000000006</v>
      </c>
      <c r="AV40" s="14">
        <f t="shared" si="12"/>
        <v>8.9700000000000006</v>
      </c>
      <c r="AW40" s="14">
        <f t="shared" si="12"/>
        <v>8.9700000000000006</v>
      </c>
      <c r="AX40" s="14">
        <f t="shared" si="12"/>
        <v>8.9700000000000006</v>
      </c>
      <c r="AY40" s="14">
        <f t="shared" si="12"/>
        <v>8.9700000000000006</v>
      </c>
      <c r="AZ40" s="14">
        <f t="shared" si="12"/>
        <v>8.9700000000000006</v>
      </c>
      <c r="BA40" s="14">
        <f t="shared" si="12"/>
        <v>8.9700000000000006</v>
      </c>
      <c r="BB40" s="14">
        <f t="shared" si="12"/>
        <v>8.9700000000000006</v>
      </c>
      <c r="BC40" s="14">
        <f t="shared" si="12"/>
        <v>8.9700000000000006</v>
      </c>
      <c r="BD40" s="14">
        <f t="shared" si="12"/>
        <v>8.9700000000000006</v>
      </c>
      <c r="BE40" s="14">
        <f t="shared" si="12"/>
        <v>8.9700000000000006</v>
      </c>
      <c r="BF40" s="14">
        <f t="shared" si="12"/>
        <v>8.9700000000000006</v>
      </c>
      <c r="BG40" s="14">
        <f t="shared" si="12"/>
        <v>8.9700000000000006</v>
      </c>
      <c r="BH40" s="14">
        <f t="shared" si="12"/>
        <v>8.9700000000000006</v>
      </c>
      <c r="BI40" s="14">
        <f t="shared" si="12"/>
        <v>8.9700000000000006</v>
      </c>
      <c r="BJ40" s="14">
        <f t="shared" si="12"/>
        <v>8.9700000000000006</v>
      </c>
      <c r="BK40" s="14">
        <f t="shared" si="12"/>
        <v>8.9700000000000006</v>
      </c>
      <c r="BL40" s="14">
        <f t="shared" si="12"/>
        <v>8.9700000000000006</v>
      </c>
      <c r="BM40" s="14">
        <f t="shared" si="12"/>
        <v>8.9700000000000006</v>
      </c>
      <c r="BN40" s="14">
        <f t="shared" si="12"/>
        <v>8.9700000000000006</v>
      </c>
      <c r="BO40" s="14">
        <f t="shared" si="12"/>
        <v>8.9700000000000006</v>
      </c>
      <c r="BP40" s="14">
        <f t="shared" si="12"/>
        <v>8.9700000000000006</v>
      </c>
      <c r="BQ40" s="14">
        <f t="shared" si="12"/>
        <v>8.9700000000000006</v>
      </c>
      <c r="BR40" s="14">
        <f t="shared" si="12"/>
        <v>8.9700000000000006</v>
      </c>
    </row>
    <row r="41" spans="2:190" x14ac:dyDescent="0.35">
      <c r="C41" s="40" t="s">
        <v>84</v>
      </c>
      <c r="H41" s="16"/>
      <c r="J41" s="15"/>
      <c r="K41" s="15">
        <f t="shared" ref="K41:BR41" si="13">K40*12</f>
        <v>298.8</v>
      </c>
      <c r="L41" s="15">
        <f t="shared" si="13"/>
        <v>284.15999999999997</v>
      </c>
      <c r="M41" s="15">
        <f t="shared" si="13"/>
        <v>284.15999999999997</v>
      </c>
      <c r="N41" s="15">
        <f t="shared" si="13"/>
        <v>284.15999999999997</v>
      </c>
      <c r="O41" s="15">
        <f t="shared" si="13"/>
        <v>284.15999999999997</v>
      </c>
      <c r="P41" s="15">
        <f t="shared" si="13"/>
        <v>284.15999999999997</v>
      </c>
      <c r="Q41" s="15">
        <f t="shared" si="13"/>
        <v>251.76</v>
      </c>
      <c r="R41" s="15">
        <f t="shared" si="13"/>
        <v>251.76</v>
      </c>
      <c r="S41" s="15">
        <f t="shared" si="13"/>
        <v>203.28000000000003</v>
      </c>
      <c r="T41" s="15">
        <f t="shared" si="13"/>
        <v>203.28000000000003</v>
      </c>
      <c r="U41" s="15">
        <f t="shared" si="13"/>
        <v>203.28000000000003</v>
      </c>
      <c r="V41" s="15">
        <f t="shared" si="13"/>
        <v>203.28000000000003</v>
      </c>
      <c r="W41" s="15">
        <f t="shared" si="13"/>
        <v>203.28000000000003</v>
      </c>
      <c r="X41" s="15">
        <f t="shared" si="13"/>
        <v>203.28000000000003</v>
      </c>
      <c r="Y41" s="15">
        <f t="shared" si="13"/>
        <v>203.28000000000003</v>
      </c>
      <c r="Z41" s="15">
        <f t="shared" si="13"/>
        <v>203.28000000000003</v>
      </c>
      <c r="AA41" s="15">
        <f t="shared" si="13"/>
        <v>180.35999999999999</v>
      </c>
      <c r="AB41" s="15">
        <f t="shared" si="13"/>
        <v>180.35999999999999</v>
      </c>
      <c r="AC41" s="15">
        <f t="shared" si="13"/>
        <v>180.35999999999999</v>
      </c>
      <c r="AD41" s="15">
        <f t="shared" si="13"/>
        <v>180.35999999999999</v>
      </c>
      <c r="AE41" s="15">
        <f t="shared" si="13"/>
        <v>180.35999999999999</v>
      </c>
      <c r="AF41" s="15">
        <f t="shared" si="13"/>
        <v>180.35999999999999</v>
      </c>
      <c r="AG41" s="15">
        <f t="shared" si="13"/>
        <v>180.35999999999999</v>
      </c>
      <c r="AH41" s="15">
        <f t="shared" si="13"/>
        <v>180.35999999999999</v>
      </c>
      <c r="AI41" s="15">
        <f t="shared" si="13"/>
        <v>107.64000000000001</v>
      </c>
      <c r="AJ41" s="15">
        <f t="shared" si="13"/>
        <v>107.64000000000001</v>
      </c>
      <c r="AK41" s="15">
        <f t="shared" si="13"/>
        <v>107.64000000000001</v>
      </c>
      <c r="AL41" s="15">
        <f t="shared" si="13"/>
        <v>107.64000000000001</v>
      </c>
      <c r="AM41" s="15">
        <f t="shared" si="13"/>
        <v>107.64000000000001</v>
      </c>
      <c r="AN41" s="15">
        <f t="shared" si="13"/>
        <v>107.64000000000001</v>
      </c>
      <c r="AO41" s="15">
        <f t="shared" si="13"/>
        <v>107.64000000000001</v>
      </c>
      <c r="AP41" s="15">
        <f t="shared" si="13"/>
        <v>107.64000000000001</v>
      </c>
      <c r="AQ41" s="15">
        <f t="shared" si="13"/>
        <v>107.64000000000001</v>
      </c>
      <c r="AR41" s="15">
        <f t="shared" si="13"/>
        <v>107.64000000000001</v>
      </c>
      <c r="AS41" s="15">
        <f t="shared" si="13"/>
        <v>107.64000000000001</v>
      </c>
      <c r="AT41" s="15">
        <f t="shared" si="13"/>
        <v>107.64000000000001</v>
      </c>
      <c r="AU41" s="15">
        <f t="shared" si="13"/>
        <v>107.64000000000001</v>
      </c>
      <c r="AV41" s="15">
        <f t="shared" si="13"/>
        <v>107.64000000000001</v>
      </c>
      <c r="AW41" s="15">
        <f t="shared" si="13"/>
        <v>107.64000000000001</v>
      </c>
      <c r="AX41" s="15">
        <f t="shared" si="13"/>
        <v>107.64000000000001</v>
      </c>
      <c r="AY41" s="15">
        <f t="shared" si="13"/>
        <v>107.64000000000001</v>
      </c>
      <c r="AZ41" s="15">
        <f t="shared" si="13"/>
        <v>107.64000000000001</v>
      </c>
      <c r="BA41" s="15">
        <f t="shared" si="13"/>
        <v>107.64000000000001</v>
      </c>
      <c r="BB41" s="15">
        <f t="shared" si="13"/>
        <v>107.64000000000001</v>
      </c>
      <c r="BC41" s="15">
        <f t="shared" si="13"/>
        <v>107.64000000000001</v>
      </c>
      <c r="BD41" s="15">
        <f t="shared" si="13"/>
        <v>107.64000000000001</v>
      </c>
      <c r="BE41" s="15">
        <f t="shared" si="13"/>
        <v>107.64000000000001</v>
      </c>
      <c r="BF41" s="15">
        <f t="shared" si="13"/>
        <v>107.64000000000001</v>
      </c>
      <c r="BG41" s="15">
        <f t="shared" si="13"/>
        <v>107.64000000000001</v>
      </c>
      <c r="BH41" s="15">
        <f t="shared" si="13"/>
        <v>107.64000000000001</v>
      </c>
      <c r="BI41" s="15">
        <f t="shared" si="13"/>
        <v>107.64000000000001</v>
      </c>
      <c r="BJ41" s="15">
        <f t="shared" si="13"/>
        <v>107.64000000000001</v>
      </c>
      <c r="BK41" s="15">
        <f t="shared" si="13"/>
        <v>107.64000000000001</v>
      </c>
      <c r="BL41" s="15">
        <f t="shared" si="13"/>
        <v>107.64000000000001</v>
      </c>
      <c r="BM41" s="15">
        <f t="shared" si="13"/>
        <v>107.64000000000001</v>
      </c>
      <c r="BN41" s="15">
        <f t="shared" si="13"/>
        <v>107.64000000000001</v>
      </c>
      <c r="BO41" s="15">
        <f t="shared" si="13"/>
        <v>107.64000000000001</v>
      </c>
      <c r="BP41" s="15">
        <f t="shared" si="13"/>
        <v>107.64000000000001</v>
      </c>
      <c r="BQ41" s="15">
        <f t="shared" si="13"/>
        <v>107.64000000000001</v>
      </c>
      <c r="BR41" s="15">
        <f t="shared" si="13"/>
        <v>107.64000000000001</v>
      </c>
    </row>
    <row r="42" spans="2:190" x14ac:dyDescent="0.35">
      <c r="C42" s="40" t="s">
        <v>85</v>
      </c>
      <c r="H42" s="16"/>
      <c r="J42" s="15"/>
      <c r="K42" s="15">
        <f t="shared" ref="K42:BR42" si="14">K41+J42</f>
        <v>298.8</v>
      </c>
      <c r="L42" s="15">
        <f t="shared" si="14"/>
        <v>582.96</v>
      </c>
      <c r="M42" s="15">
        <f t="shared" si="14"/>
        <v>867.12</v>
      </c>
      <c r="N42" s="15">
        <f t="shared" si="14"/>
        <v>1151.28</v>
      </c>
      <c r="O42" s="15">
        <f t="shared" si="14"/>
        <v>1435.44</v>
      </c>
      <c r="P42" s="15">
        <f t="shared" si="14"/>
        <v>1719.6</v>
      </c>
      <c r="Q42" s="15">
        <f t="shared" si="14"/>
        <v>1971.36</v>
      </c>
      <c r="R42" s="15">
        <f t="shared" si="14"/>
        <v>2223.12</v>
      </c>
      <c r="S42" s="15">
        <f t="shared" si="14"/>
        <v>2426.4</v>
      </c>
      <c r="T42" s="15">
        <f t="shared" si="14"/>
        <v>2629.6800000000003</v>
      </c>
      <c r="U42" s="15">
        <f t="shared" si="14"/>
        <v>2832.9600000000005</v>
      </c>
      <c r="V42" s="15">
        <f t="shared" si="14"/>
        <v>3036.2400000000007</v>
      </c>
      <c r="W42" s="15">
        <f t="shared" si="14"/>
        <v>3239.5200000000009</v>
      </c>
      <c r="X42" s="15">
        <f t="shared" si="14"/>
        <v>3442.8000000000011</v>
      </c>
      <c r="Y42" s="15">
        <f t="shared" si="14"/>
        <v>3646.0800000000013</v>
      </c>
      <c r="Z42" s="15">
        <f t="shared" si="14"/>
        <v>3849.3600000000015</v>
      </c>
      <c r="AA42" s="15">
        <f t="shared" si="14"/>
        <v>4029.7200000000016</v>
      </c>
      <c r="AB42" s="15">
        <f t="shared" si="14"/>
        <v>4210.0800000000017</v>
      </c>
      <c r="AC42" s="15">
        <f t="shared" si="14"/>
        <v>4390.4400000000014</v>
      </c>
      <c r="AD42" s="15">
        <f t="shared" si="14"/>
        <v>4570.8000000000011</v>
      </c>
      <c r="AE42" s="15">
        <f t="shared" si="14"/>
        <v>4751.1600000000008</v>
      </c>
      <c r="AF42" s="15">
        <f t="shared" si="14"/>
        <v>4931.5200000000004</v>
      </c>
      <c r="AG42" s="15">
        <f t="shared" si="14"/>
        <v>5111.88</v>
      </c>
      <c r="AH42" s="15">
        <f t="shared" si="14"/>
        <v>5292.24</v>
      </c>
      <c r="AI42" s="15">
        <f t="shared" si="14"/>
        <v>5399.88</v>
      </c>
      <c r="AJ42" s="15">
        <f t="shared" si="14"/>
        <v>5507.52</v>
      </c>
      <c r="AK42" s="15">
        <f t="shared" si="14"/>
        <v>5615.1600000000008</v>
      </c>
      <c r="AL42" s="15">
        <f t="shared" si="14"/>
        <v>5722.8000000000011</v>
      </c>
      <c r="AM42" s="15">
        <f t="shared" si="14"/>
        <v>5830.4400000000014</v>
      </c>
      <c r="AN42" s="15">
        <f t="shared" si="14"/>
        <v>5938.0800000000017</v>
      </c>
      <c r="AO42" s="15">
        <f t="shared" si="14"/>
        <v>6045.7200000000021</v>
      </c>
      <c r="AP42" s="15">
        <f t="shared" si="14"/>
        <v>6153.3600000000024</v>
      </c>
      <c r="AQ42" s="15">
        <f t="shared" si="14"/>
        <v>6261.0000000000027</v>
      </c>
      <c r="AR42" s="15">
        <f t="shared" si="14"/>
        <v>6368.6400000000031</v>
      </c>
      <c r="AS42" s="15">
        <f t="shared" si="14"/>
        <v>6476.2800000000034</v>
      </c>
      <c r="AT42" s="15">
        <f t="shared" si="14"/>
        <v>6583.9200000000037</v>
      </c>
      <c r="AU42" s="15">
        <f t="shared" si="14"/>
        <v>6691.560000000004</v>
      </c>
      <c r="AV42" s="15">
        <f t="shared" si="14"/>
        <v>6799.2000000000044</v>
      </c>
      <c r="AW42" s="15">
        <f t="shared" si="14"/>
        <v>6906.8400000000047</v>
      </c>
      <c r="AX42" s="15">
        <f t="shared" si="14"/>
        <v>7014.480000000005</v>
      </c>
      <c r="AY42" s="15">
        <f t="shared" si="14"/>
        <v>7122.1200000000053</v>
      </c>
      <c r="AZ42" s="15">
        <f t="shared" si="14"/>
        <v>7229.7600000000057</v>
      </c>
      <c r="BA42" s="15">
        <f t="shared" si="14"/>
        <v>7337.400000000006</v>
      </c>
      <c r="BB42" s="15">
        <f t="shared" si="14"/>
        <v>7445.0400000000063</v>
      </c>
      <c r="BC42" s="15">
        <f t="shared" si="14"/>
        <v>7552.6800000000067</v>
      </c>
      <c r="BD42" s="15">
        <f t="shared" si="14"/>
        <v>7660.320000000007</v>
      </c>
      <c r="BE42" s="15">
        <f t="shared" si="14"/>
        <v>7767.9600000000073</v>
      </c>
      <c r="BF42" s="15">
        <f t="shared" si="14"/>
        <v>7875.6000000000076</v>
      </c>
      <c r="BG42" s="15">
        <f t="shared" si="14"/>
        <v>7983.240000000008</v>
      </c>
      <c r="BH42" s="15">
        <f t="shared" si="14"/>
        <v>8090.8800000000083</v>
      </c>
      <c r="BI42" s="15">
        <f t="shared" si="14"/>
        <v>8198.5200000000077</v>
      </c>
      <c r="BJ42" s="15">
        <f t="shared" si="14"/>
        <v>8306.1600000000071</v>
      </c>
      <c r="BK42" s="15">
        <f t="shared" si="14"/>
        <v>8413.8000000000065</v>
      </c>
      <c r="BL42" s="15">
        <f t="shared" si="14"/>
        <v>8521.440000000006</v>
      </c>
      <c r="BM42" s="15">
        <f t="shared" si="14"/>
        <v>8629.0800000000054</v>
      </c>
      <c r="BN42" s="15">
        <f t="shared" si="14"/>
        <v>8736.7200000000048</v>
      </c>
      <c r="BO42" s="15">
        <f t="shared" si="14"/>
        <v>8844.3600000000042</v>
      </c>
      <c r="BP42" s="15">
        <f t="shared" si="14"/>
        <v>8952.0000000000036</v>
      </c>
      <c r="BQ42" s="15">
        <f t="shared" si="14"/>
        <v>9059.6400000000031</v>
      </c>
      <c r="BR42" s="15">
        <f t="shared" si="14"/>
        <v>9167.2800000000025</v>
      </c>
    </row>
    <row r="43" spans="2:190" x14ac:dyDescent="0.35"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1118-9ED5-4808-8971-8948E9F69825}">
  <dimension ref="A1:BR43"/>
  <sheetViews>
    <sheetView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A43" sqref="A43:XFD43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26" style="7" customWidth="1"/>
    <col min="4" max="4" width="10.90625" style="5"/>
    <col min="5" max="5" width="16.6328125" style="5" bestFit="1" customWidth="1"/>
    <col min="6" max="6" width="8.90625" style="5" customWidth="1"/>
    <col min="7" max="9" width="10.90625" style="12"/>
    <col min="10" max="16384" width="10.90625" style="5"/>
  </cols>
  <sheetData>
    <row r="1" spans="1:7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</row>
    <row r="2" spans="1:70" x14ac:dyDescent="0.35">
      <c r="C2" s="7" t="s">
        <v>13</v>
      </c>
      <c r="F2" s="12">
        <v>200</v>
      </c>
      <c r="G2" s="12">
        <v>200</v>
      </c>
      <c r="I2" s="12">
        <f t="shared" ref="I2:I9" si="1">G2+H2</f>
        <v>200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</row>
    <row r="3" spans="1:70" x14ac:dyDescent="0.35">
      <c r="C3" s="7" t="s">
        <v>14</v>
      </c>
      <c r="F3" s="12">
        <v>200</v>
      </c>
      <c r="G3" s="12">
        <v>200</v>
      </c>
      <c r="I3" s="12">
        <f t="shared" si="1"/>
        <v>200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</row>
    <row r="4" spans="1:70" x14ac:dyDescent="0.35">
      <c r="C4" s="7" t="s">
        <v>15</v>
      </c>
      <c r="F4" s="12">
        <v>200</v>
      </c>
      <c r="G4" s="12">
        <v>200</v>
      </c>
      <c r="I4" s="12">
        <f t="shared" si="1"/>
        <v>200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</row>
    <row r="5" spans="1:70" x14ac:dyDescent="0.35">
      <c r="C5" s="7" t="s">
        <v>16</v>
      </c>
      <c r="G5" s="12">
        <v>100</v>
      </c>
      <c r="I5" s="12">
        <f t="shared" si="1"/>
        <v>100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</row>
    <row r="6" spans="1:70" x14ac:dyDescent="0.35">
      <c r="C6" s="7" t="s">
        <v>17</v>
      </c>
      <c r="G6" s="12">
        <v>100</v>
      </c>
      <c r="I6" s="12">
        <f t="shared" si="1"/>
        <v>100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</row>
    <row r="7" spans="1:70" x14ac:dyDescent="0.35">
      <c r="C7" s="7" t="s">
        <v>18</v>
      </c>
      <c r="G7" s="12">
        <v>100</v>
      </c>
      <c r="I7" s="12">
        <f t="shared" si="1"/>
        <v>100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</row>
    <row r="8" spans="1:70" x14ac:dyDescent="0.35">
      <c r="C8" s="7" t="s">
        <v>19</v>
      </c>
      <c r="G8" s="12">
        <v>100</v>
      </c>
      <c r="I8" s="12">
        <f t="shared" si="1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</row>
    <row r="9" spans="1:70" x14ac:dyDescent="0.35">
      <c r="C9" s="7" t="s">
        <v>20</v>
      </c>
      <c r="G9" s="12">
        <v>100</v>
      </c>
      <c r="I9" s="12">
        <f t="shared" si="1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</row>
    <row r="10" spans="1:70" x14ac:dyDescent="0.35">
      <c r="A10" s="5" t="s">
        <v>26</v>
      </c>
      <c r="B10" s="6">
        <v>2990</v>
      </c>
      <c r="C10" s="7" t="s">
        <v>27</v>
      </c>
      <c r="D10" s="5" t="s">
        <v>28</v>
      </c>
      <c r="E10" s="5" t="s">
        <v>29</v>
      </c>
      <c r="F10" s="12">
        <v>800</v>
      </c>
      <c r="G10" s="12">
        <v>300</v>
      </c>
      <c r="H10" s="12">
        <v>100</v>
      </c>
      <c r="I10" s="12">
        <f>G10+H10</f>
        <v>400</v>
      </c>
    </row>
    <row r="11" spans="1:70" x14ac:dyDescent="0.35">
      <c r="A11" s="5" t="s">
        <v>30</v>
      </c>
      <c r="B11" s="6">
        <v>160</v>
      </c>
      <c r="C11" s="7" t="s">
        <v>31</v>
      </c>
      <c r="D11" s="5" t="s">
        <v>32</v>
      </c>
      <c r="E11" s="5" t="s">
        <v>33</v>
      </c>
      <c r="G11" s="12">
        <v>0</v>
      </c>
      <c r="H11" s="12">
        <v>100</v>
      </c>
      <c r="I11" s="12">
        <f>G11+H11</f>
        <v>100</v>
      </c>
      <c r="J11" s="5">
        <v>1</v>
      </c>
      <c r="K11" s="5">
        <v>1</v>
      </c>
    </row>
    <row r="12" spans="1:70" x14ac:dyDescent="0.35">
      <c r="A12" s="5" t="s">
        <v>34</v>
      </c>
      <c r="B12" s="6">
        <v>2152</v>
      </c>
      <c r="C12" s="7" t="s">
        <v>35</v>
      </c>
      <c r="D12" s="5" t="s">
        <v>36</v>
      </c>
      <c r="E12" s="5" t="s">
        <v>37</v>
      </c>
      <c r="G12" s="12">
        <v>10000</v>
      </c>
      <c r="H12" s="12">
        <v>100</v>
      </c>
      <c r="I12" s="12">
        <f t="shared" ref="I12:I33" si="2">G12+H12</f>
        <v>10100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0.6</v>
      </c>
      <c r="T12" s="5">
        <v>0.6</v>
      </c>
      <c r="U12" s="5">
        <v>0.6</v>
      </c>
      <c r="V12" s="5">
        <v>0.6</v>
      </c>
      <c r="W12" s="5">
        <v>0.6</v>
      </c>
      <c r="X12" s="5">
        <v>0.6</v>
      </c>
      <c r="Y12" s="5">
        <v>0.6</v>
      </c>
      <c r="Z12" s="5">
        <v>0.6</v>
      </c>
      <c r="AA12" s="5">
        <v>0.6</v>
      </c>
      <c r="AB12" s="5">
        <v>0.6</v>
      </c>
      <c r="AC12" s="5">
        <v>0.6</v>
      </c>
      <c r="AD12" s="5">
        <v>0.6</v>
      </c>
      <c r="AE12" s="5">
        <v>0.6</v>
      </c>
      <c r="AF12" s="5">
        <v>0.6</v>
      </c>
      <c r="AG12" s="5">
        <v>0.6</v>
      </c>
      <c r="AH12" s="5">
        <v>0.6</v>
      </c>
    </row>
    <row r="13" spans="1:70" x14ac:dyDescent="0.35">
      <c r="A13" s="5" t="s">
        <v>34</v>
      </c>
      <c r="B13" s="6">
        <v>2893</v>
      </c>
      <c r="C13" s="7" t="s">
        <v>38</v>
      </c>
      <c r="D13" s="5" t="s">
        <v>39</v>
      </c>
      <c r="E13" s="5" t="s">
        <v>25</v>
      </c>
      <c r="G13" s="12">
        <v>100</v>
      </c>
      <c r="H13" s="12">
        <v>100</v>
      </c>
      <c r="I13" s="12">
        <f t="shared" si="2"/>
        <v>200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</row>
    <row r="14" spans="1:70" x14ac:dyDescent="0.35">
      <c r="A14" s="5" t="s">
        <v>40</v>
      </c>
      <c r="B14" s="6">
        <v>2003</v>
      </c>
      <c r="C14" s="7" t="s">
        <v>41</v>
      </c>
      <c r="D14" s="5" t="s">
        <v>42</v>
      </c>
      <c r="E14" s="5" t="s">
        <v>148</v>
      </c>
      <c r="G14" s="12">
        <v>4800</v>
      </c>
      <c r="H14" s="12">
        <v>100</v>
      </c>
      <c r="I14" s="12">
        <f t="shared" si="2"/>
        <v>4900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AA14" s="18">
        <v>0.1</v>
      </c>
      <c r="AB14" s="18">
        <v>0.1</v>
      </c>
      <c r="AC14" s="18">
        <v>0.1</v>
      </c>
      <c r="AD14" s="18">
        <v>0.1</v>
      </c>
      <c r="AE14" s="18">
        <v>0.1</v>
      </c>
      <c r="AF14" s="18">
        <v>0.1</v>
      </c>
      <c r="AG14" s="18">
        <v>0.1</v>
      </c>
      <c r="AH14" s="18">
        <v>0.1</v>
      </c>
      <c r="AI14" s="18">
        <v>0.1</v>
      </c>
      <c r="AJ14" s="18">
        <v>0.1</v>
      </c>
      <c r="AK14" s="18">
        <v>0.1</v>
      </c>
      <c r="AL14" s="18">
        <v>0.1</v>
      </c>
      <c r="AM14" s="18">
        <v>0.1</v>
      </c>
      <c r="AN14" s="18">
        <v>0.1</v>
      </c>
      <c r="AO14" s="18">
        <v>0.1</v>
      </c>
      <c r="AP14" s="18">
        <v>0.1</v>
      </c>
      <c r="AQ14" s="18">
        <v>0.1</v>
      </c>
      <c r="AR14" s="18">
        <v>0.1</v>
      </c>
      <c r="AS14" s="18">
        <v>0.1</v>
      </c>
      <c r="AT14" s="18">
        <v>0.1</v>
      </c>
      <c r="AU14" s="18">
        <v>0.1</v>
      </c>
      <c r="AV14" s="18">
        <v>0.1</v>
      </c>
      <c r="AW14" s="18">
        <v>0.1</v>
      </c>
      <c r="AX14" s="18">
        <v>0.1</v>
      </c>
      <c r="AY14" s="18">
        <v>0.1</v>
      </c>
      <c r="AZ14" s="18">
        <v>0.1</v>
      </c>
      <c r="BA14" s="18">
        <v>0.1</v>
      </c>
      <c r="BB14" s="18">
        <v>0.1</v>
      </c>
      <c r="BC14" s="18">
        <v>0.1</v>
      </c>
      <c r="BD14" s="18">
        <v>0.1</v>
      </c>
      <c r="BE14" s="18">
        <v>0.1</v>
      </c>
      <c r="BF14" s="18">
        <v>0.1</v>
      </c>
      <c r="BG14" s="18">
        <v>0.1</v>
      </c>
      <c r="BH14" s="18">
        <v>0.1</v>
      </c>
      <c r="BI14" s="18">
        <v>0.1</v>
      </c>
      <c r="BJ14" s="18">
        <v>0.1</v>
      </c>
      <c r="BK14" s="18">
        <v>0.1</v>
      </c>
      <c r="BL14" s="18">
        <v>0.1</v>
      </c>
      <c r="BM14" s="18">
        <v>0.1</v>
      </c>
      <c r="BN14" s="18">
        <v>0.1</v>
      </c>
      <c r="BO14" s="18">
        <v>0.1</v>
      </c>
      <c r="BP14" s="18">
        <v>0.1</v>
      </c>
      <c r="BQ14" s="18">
        <v>0.1</v>
      </c>
      <c r="BR14" s="18">
        <v>0.1</v>
      </c>
    </row>
    <row r="15" spans="1:70" x14ac:dyDescent="0.35">
      <c r="A15" s="5" t="s">
        <v>40</v>
      </c>
      <c r="B15" s="6">
        <v>2003</v>
      </c>
      <c r="C15" s="7" t="s">
        <v>41</v>
      </c>
      <c r="D15" s="5" t="s">
        <v>42</v>
      </c>
      <c r="E15" s="5" t="s">
        <v>149</v>
      </c>
      <c r="G15" s="12">
        <v>2300</v>
      </c>
      <c r="H15" s="12">
        <v>100</v>
      </c>
      <c r="I15" s="12">
        <f t="shared" si="2"/>
        <v>2400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</row>
    <row r="16" spans="1:70" x14ac:dyDescent="0.35">
      <c r="A16" s="5" t="s">
        <v>43</v>
      </c>
      <c r="B16" s="6" t="s">
        <v>44</v>
      </c>
      <c r="C16" s="7" t="s">
        <v>45</v>
      </c>
      <c r="D16" s="5" t="s">
        <v>46</v>
      </c>
      <c r="E16" s="5" t="s">
        <v>47</v>
      </c>
      <c r="G16" s="12">
        <v>100</v>
      </c>
      <c r="H16" s="12">
        <v>100</v>
      </c>
      <c r="I16" s="12">
        <f t="shared" si="2"/>
        <v>200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</row>
    <row r="17" spans="1:70" x14ac:dyDescent="0.35">
      <c r="A17" s="5" t="s">
        <v>48</v>
      </c>
      <c r="B17" s="6">
        <v>849</v>
      </c>
      <c r="C17" s="7" t="s">
        <v>49</v>
      </c>
      <c r="D17" s="5" t="s">
        <v>50</v>
      </c>
      <c r="E17" s="5" t="s">
        <v>33</v>
      </c>
      <c r="G17" s="12">
        <v>20</v>
      </c>
      <c r="H17" s="12">
        <v>100</v>
      </c>
      <c r="I17" s="12">
        <f t="shared" si="2"/>
        <v>120</v>
      </c>
      <c r="J17" s="5">
        <v>1</v>
      </c>
      <c r="K17" s="5">
        <v>1</v>
      </c>
    </row>
    <row r="18" spans="1:70" x14ac:dyDescent="0.35">
      <c r="A18" s="5" t="s">
        <v>51</v>
      </c>
      <c r="B18" s="6">
        <v>1519</v>
      </c>
      <c r="C18" s="7" t="s">
        <v>52</v>
      </c>
      <c r="D18" s="5" t="s">
        <v>53</v>
      </c>
      <c r="E18" s="5" t="s">
        <v>33</v>
      </c>
      <c r="G18" s="12">
        <v>100</v>
      </c>
      <c r="H18" s="12">
        <v>100</v>
      </c>
      <c r="I18" s="12">
        <f t="shared" si="2"/>
        <v>200</v>
      </c>
      <c r="J18" s="5">
        <v>1</v>
      </c>
      <c r="K18" s="5">
        <v>1</v>
      </c>
    </row>
    <row r="19" spans="1:70" x14ac:dyDescent="0.35">
      <c r="A19" s="5" t="s">
        <v>51</v>
      </c>
      <c r="B19" s="6" t="s">
        <v>54</v>
      </c>
      <c r="C19" s="7" t="s">
        <v>55</v>
      </c>
      <c r="D19" s="5" t="s">
        <v>56</v>
      </c>
      <c r="E19" s="5" t="s">
        <v>33</v>
      </c>
      <c r="G19" s="12">
        <v>100</v>
      </c>
      <c r="H19" s="12">
        <v>100</v>
      </c>
      <c r="I19" s="12">
        <f t="shared" si="2"/>
        <v>200</v>
      </c>
      <c r="J19" s="5">
        <v>1</v>
      </c>
      <c r="K19" s="5">
        <v>1</v>
      </c>
    </row>
    <row r="20" spans="1:70" x14ac:dyDescent="0.35">
      <c r="A20" s="5" t="s">
        <v>26</v>
      </c>
      <c r="B20" s="6">
        <v>225</v>
      </c>
      <c r="C20" s="7" t="s">
        <v>57</v>
      </c>
      <c r="D20" s="5" t="s">
        <v>58</v>
      </c>
      <c r="E20" s="5" t="s">
        <v>29</v>
      </c>
      <c r="G20" s="12">
        <v>0</v>
      </c>
      <c r="H20" s="12">
        <v>100</v>
      </c>
      <c r="I20" s="12">
        <f t="shared" si="2"/>
        <v>100</v>
      </c>
    </row>
    <row r="21" spans="1:70" x14ac:dyDescent="0.35">
      <c r="A21" s="5" t="s">
        <v>59</v>
      </c>
      <c r="B21" s="6">
        <v>2567</v>
      </c>
      <c r="C21" s="7" t="s">
        <v>60</v>
      </c>
      <c r="D21" s="5" t="s">
        <v>61</v>
      </c>
      <c r="E21" s="5" t="s">
        <v>33</v>
      </c>
      <c r="G21" s="12">
        <v>100</v>
      </c>
      <c r="H21" s="12">
        <v>100</v>
      </c>
      <c r="I21" s="12">
        <f t="shared" si="2"/>
        <v>200</v>
      </c>
      <c r="J21" s="5">
        <v>1</v>
      </c>
      <c r="K21" s="5">
        <v>1</v>
      </c>
    </row>
    <row r="22" spans="1:70" x14ac:dyDescent="0.35">
      <c r="A22" s="5" t="s">
        <v>59</v>
      </c>
      <c r="B22" s="6">
        <v>2576</v>
      </c>
      <c r="C22" s="7" t="s">
        <v>62</v>
      </c>
      <c r="D22" s="5" t="s">
        <v>63</v>
      </c>
      <c r="E22" s="5" t="s">
        <v>33</v>
      </c>
      <c r="G22" s="12">
        <v>100</v>
      </c>
      <c r="H22" s="12">
        <v>100</v>
      </c>
      <c r="I22" s="12">
        <f t="shared" si="2"/>
        <v>200</v>
      </c>
      <c r="J22" s="5">
        <v>1</v>
      </c>
      <c r="K22" s="5">
        <v>1</v>
      </c>
    </row>
    <row r="23" spans="1:70" x14ac:dyDescent="0.35">
      <c r="A23" s="5" t="s">
        <v>64</v>
      </c>
      <c r="B23" s="6">
        <v>3016</v>
      </c>
      <c r="C23" s="7" t="s">
        <v>65</v>
      </c>
      <c r="D23" s="5" t="s">
        <v>66</v>
      </c>
      <c r="E23" s="5" t="s">
        <v>146</v>
      </c>
      <c r="G23" s="12">
        <v>100</v>
      </c>
      <c r="H23" s="12">
        <v>100</v>
      </c>
      <c r="I23" s="12">
        <f t="shared" si="2"/>
        <v>200</v>
      </c>
      <c r="J23" s="5">
        <v>1</v>
      </c>
      <c r="K23" s="17">
        <f>4/12</f>
        <v>0.33333333333333331</v>
      </c>
    </row>
    <row r="24" spans="1:70" x14ac:dyDescent="0.35">
      <c r="A24" s="5" t="s">
        <v>64</v>
      </c>
      <c r="B24" s="6">
        <v>3017</v>
      </c>
      <c r="C24" s="7" t="s">
        <v>68</v>
      </c>
      <c r="D24" s="5" t="s">
        <v>69</v>
      </c>
      <c r="E24" s="5" t="s">
        <v>146</v>
      </c>
      <c r="G24" s="12">
        <v>100</v>
      </c>
      <c r="H24" s="12">
        <v>100</v>
      </c>
      <c r="I24" s="12">
        <f t="shared" si="2"/>
        <v>200</v>
      </c>
      <c r="J24" s="5">
        <v>1</v>
      </c>
      <c r="K24" s="17">
        <f t="shared" ref="K24:K25" si="3">4/12</f>
        <v>0.33333333333333331</v>
      </c>
    </row>
    <row r="25" spans="1:70" x14ac:dyDescent="0.35">
      <c r="A25" s="5" t="s">
        <v>70</v>
      </c>
      <c r="B25" s="6">
        <v>1048</v>
      </c>
      <c r="C25" s="7" t="s">
        <v>92</v>
      </c>
      <c r="D25" s="5" t="s">
        <v>72</v>
      </c>
      <c r="E25" s="5" t="s">
        <v>146</v>
      </c>
      <c r="G25" s="12">
        <v>100</v>
      </c>
      <c r="H25" s="12">
        <v>100</v>
      </c>
      <c r="I25" s="12">
        <f t="shared" si="2"/>
        <v>200</v>
      </c>
      <c r="J25" s="5">
        <v>1</v>
      </c>
      <c r="K25" s="17">
        <f t="shared" si="3"/>
        <v>0.33333333333333331</v>
      </c>
    </row>
    <row r="26" spans="1:70" x14ac:dyDescent="0.35">
      <c r="K26" s="17"/>
    </row>
    <row r="27" spans="1:70" x14ac:dyDescent="0.35">
      <c r="B27" s="6">
        <v>2637</v>
      </c>
      <c r="C27" s="7" t="s">
        <v>21</v>
      </c>
      <c r="D27" s="5" t="s">
        <v>21</v>
      </c>
      <c r="F27" s="12">
        <v>380</v>
      </c>
      <c r="G27" s="12">
        <v>180</v>
      </c>
      <c r="H27" s="12">
        <v>100</v>
      </c>
      <c r="I27" s="12">
        <f t="shared" ref="I27" si="4">G27+H27</f>
        <v>280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</row>
    <row r="28" spans="1:70" x14ac:dyDescent="0.35">
      <c r="A28" s="5" t="s">
        <v>22</v>
      </c>
      <c r="B28" s="6">
        <v>2656</v>
      </c>
      <c r="C28" s="7" t="s">
        <v>23</v>
      </c>
      <c r="D28" s="5" t="s">
        <v>24</v>
      </c>
      <c r="E28" s="5" t="s">
        <v>25</v>
      </c>
      <c r="F28" s="12">
        <v>130</v>
      </c>
      <c r="G28" s="12">
        <v>100</v>
      </c>
      <c r="H28" s="12">
        <v>100</v>
      </c>
      <c r="I28" s="12">
        <f>G28+H28</f>
        <v>200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</row>
    <row r="29" spans="1:70" x14ac:dyDescent="0.35">
      <c r="B29" s="6">
        <v>946</v>
      </c>
      <c r="C29" s="7" t="s">
        <v>73</v>
      </c>
      <c r="D29" s="7" t="s">
        <v>73</v>
      </c>
      <c r="F29" s="12">
        <v>700</v>
      </c>
      <c r="G29" s="12">
        <v>180</v>
      </c>
      <c r="H29" s="12">
        <v>100</v>
      </c>
      <c r="I29" s="12">
        <f t="shared" ref="I29" si="5">G29+H29</f>
        <v>280</v>
      </c>
    </row>
    <row r="30" spans="1:70" x14ac:dyDescent="0.35">
      <c r="K30" s="17"/>
    </row>
    <row r="31" spans="1:70" x14ac:dyDescent="0.35">
      <c r="A31" s="5" t="s">
        <v>74</v>
      </c>
      <c r="B31" s="6">
        <v>2918</v>
      </c>
      <c r="C31" s="7" t="s">
        <v>75</v>
      </c>
      <c r="D31" s="5" t="s">
        <v>76</v>
      </c>
      <c r="E31" s="5" t="s">
        <v>25</v>
      </c>
      <c r="G31" s="12">
        <v>0</v>
      </c>
      <c r="H31" s="12">
        <v>100</v>
      </c>
      <c r="I31" s="12">
        <f>G31+H31</f>
        <v>100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</row>
    <row r="32" spans="1:70" x14ac:dyDescent="0.35">
      <c r="A32" s="5" t="s">
        <v>40</v>
      </c>
      <c r="B32" s="6" t="s">
        <v>77</v>
      </c>
      <c r="C32" s="7" t="s">
        <v>78</v>
      </c>
      <c r="D32" s="5" t="s">
        <v>79</v>
      </c>
      <c r="E32" s="5" t="s">
        <v>25</v>
      </c>
      <c r="G32" s="12">
        <v>0</v>
      </c>
      <c r="H32" s="12">
        <v>100</v>
      </c>
      <c r="I32" s="12">
        <f>G32+H32</f>
        <v>100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</row>
    <row r="33" spans="2:70" x14ac:dyDescent="0.35">
      <c r="B33" s="6" t="s">
        <v>44</v>
      </c>
      <c r="C33" s="7" t="s">
        <v>80</v>
      </c>
      <c r="D33" s="5" t="s">
        <v>81</v>
      </c>
      <c r="E33" s="5" t="s">
        <v>25</v>
      </c>
      <c r="G33" s="12">
        <v>9500</v>
      </c>
      <c r="H33" s="12">
        <v>100</v>
      </c>
      <c r="I33" s="12">
        <f t="shared" si="2"/>
        <v>9600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</row>
    <row r="35" spans="2:70" x14ac:dyDescent="0.35">
      <c r="B35" s="6">
        <v>1094</v>
      </c>
      <c r="C35" s="7" t="s">
        <v>9</v>
      </c>
      <c r="E35" s="5" t="s">
        <v>10</v>
      </c>
      <c r="G35" s="12">
        <v>210</v>
      </c>
      <c r="I35" s="12">
        <f t="shared" ref="I35:I37" si="6">G35+H35</f>
        <v>210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</row>
    <row r="36" spans="2:70" x14ac:dyDescent="0.35">
      <c r="B36" s="6">
        <v>1232</v>
      </c>
      <c r="C36" s="7" t="s">
        <v>11</v>
      </c>
      <c r="E36" s="5" t="s">
        <v>10</v>
      </c>
      <c r="G36" s="12">
        <v>100</v>
      </c>
      <c r="I36" s="12">
        <f t="shared" si="6"/>
        <v>100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</row>
    <row r="37" spans="2:70" x14ac:dyDescent="0.35">
      <c r="B37" s="6">
        <v>2848</v>
      </c>
      <c r="C37" s="7" t="s">
        <v>12</v>
      </c>
      <c r="E37" s="5" t="s">
        <v>10</v>
      </c>
      <c r="G37" s="12">
        <v>106</v>
      </c>
      <c r="I37" s="12">
        <f t="shared" si="6"/>
        <v>106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</row>
    <row r="39" spans="2:70" x14ac:dyDescent="0.35">
      <c r="C39" s="40" t="s">
        <v>82</v>
      </c>
      <c r="F39" s="12">
        <f>SUM(F2:F36)</f>
        <v>2610</v>
      </c>
      <c r="G39" s="12">
        <f>SUMPRODUCT($J4:$J38,G4:G38)</f>
        <v>26616</v>
      </c>
      <c r="H39" s="12">
        <f>SUMPRODUCT($J4:$J38,H4:H38)</f>
        <v>1800</v>
      </c>
      <c r="I39" s="12">
        <f t="shared" ref="I39" si="7">SUM(I4:I38)</f>
        <v>31596</v>
      </c>
      <c r="J39" s="12"/>
      <c r="K39" s="12">
        <f t="shared" ref="K39:AP39" si="8">SUMPRODUCT($I2:$I37,K2:K37)</f>
        <v>28416.000000000004</v>
      </c>
      <c r="L39" s="12">
        <f t="shared" si="8"/>
        <v>27196</v>
      </c>
      <c r="M39" s="12">
        <f t="shared" si="8"/>
        <v>27196</v>
      </c>
      <c r="N39" s="12">
        <f t="shared" si="8"/>
        <v>27196</v>
      </c>
      <c r="O39" s="12">
        <f t="shared" si="8"/>
        <v>27196</v>
      </c>
      <c r="P39" s="12">
        <f t="shared" si="8"/>
        <v>27196</v>
      </c>
      <c r="Q39" s="12">
        <f t="shared" si="8"/>
        <v>24496</v>
      </c>
      <c r="R39" s="12">
        <f t="shared" si="8"/>
        <v>24496</v>
      </c>
      <c r="S39" s="12">
        <f t="shared" si="8"/>
        <v>20456</v>
      </c>
      <c r="T39" s="12">
        <f t="shared" si="8"/>
        <v>20456</v>
      </c>
      <c r="U39" s="12">
        <f t="shared" si="8"/>
        <v>20456</v>
      </c>
      <c r="V39" s="12">
        <f t="shared" si="8"/>
        <v>20456</v>
      </c>
      <c r="W39" s="12">
        <f t="shared" si="8"/>
        <v>20456</v>
      </c>
      <c r="X39" s="12">
        <f t="shared" si="8"/>
        <v>20456</v>
      </c>
      <c r="Y39" s="12">
        <f t="shared" si="8"/>
        <v>20456</v>
      </c>
      <c r="Z39" s="12">
        <f t="shared" si="8"/>
        <v>20456</v>
      </c>
      <c r="AA39" s="12">
        <f t="shared" si="8"/>
        <v>18546</v>
      </c>
      <c r="AB39" s="12">
        <f t="shared" si="8"/>
        <v>18546</v>
      </c>
      <c r="AC39" s="12">
        <f t="shared" si="8"/>
        <v>18546</v>
      </c>
      <c r="AD39" s="12">
        <f t="shared" si="8"/>
        <v>18546</v>
      </c>
      <c r="AE39" s="12">
        <f t="shared" si="8"/>
        <v>18546</v>
      </c>
      <c r="AF39" s="12">
        <f t="shared" si="8"/>
        <v>18546</v>
      </c>
      <c r="AG39" s="12">
        <f t="shared" si="8"/>
        <v>18546</v>
      </c>
      <c r="AH39" s="12">
        <f t="shared" si="8"/>
        <v>18546</v>
      </c>
      <c r="AI39" s="12">
        <f t="shared" si="8"/>
        <v>12486</v>
      </c>
      <c r="AJ39" s="12">
        <f t="shared" si="8"/>
        <v>12486</v>
      </c>
      <c r="AK39" s="12">
        <f t="shared" si="8"/>
        <v>12486</v>
      </c>
      <c r="AL39" s="12">
        <f t="shared" si="8"/>
        <v>12486</v>
      </c>
      <c r="AM39" s="12">
        <f t="shared" si="8"/>
        <v>12486</v>
      </c>
      <c r="AN39" s="12">
        <f t="shared" si="8"/>
        <v>12486</v>
      </c>
      <c r="AO39" s="12">
        <f t="shared" si="8"/>
        <v>12486</v>
      </c>
      <c r="AP39" s="12">
        <f t="shared" si="8"/>
        <v>12486</v>
      </c>
      <c r="AQ39" s="12">
        <f t="shared" ref="AQ39:BR39" si="9">SUMPRODUCT($I2:$I37,AQ2:AQ37)</f>
        <v>12486</v>
      </c>
      <c r="AR39" s="12">
        <f t="shared" si="9"/>
        <v>12486</v>
      </c>
      <c r="AS39" s="12">
        <f t="shared" si="9"/>
        <v>12486</v>
      </c>
      <c r="AT39" s="12">
        <f t="shared" si="9"/>
        <v>12486</v>
      </c>
      <c r="AU39" s="12">
        <f t="shared" si="9"/>
        <v>12486</v>
      </c>
      <c r="AV39" s="12">
        <f t="shared" si="9"/>
        <v>12486</v>
      </c>
      <c r="AW39" s="12">
        <f t="shared" si="9"/>
        <v>12486</v>
      </c>
      <c r="AX39" s="12">
        <f t="shared" si="9"/>
        <v>12486</v>
      </c>
      <c r="AY39" s="12">
        <f t="shared" si="9"/>
        <v>12486</v>
      </c>
      <c r="AZ39" s="12">
        <f t="shared" si="9"/>
        <v>12486</v>
      </c>
      <c r="BA39" s="12">
        <f t="shared" si="9"/>
        <v>12486</v>
      </c>
      <c r="BB39" s="12">
        <f t="shared" si="9"/>
        <v>12486</v>
      </c>
      <c r="BC39" s="12">
        <f t="shared" si="9"/>
        <v>12486</v>
      </c>
      <c r="BD39" s="12">
        <f t="shared" si="9"/>
        <v>12486</v>
      </c>
      <c r="BE39" s="12">
        <f t="shared" si="9"/>
        <v>12486</v>
      </c>
      <c r="BF39" s="12">
        <f t="shared" si="9"/>
        <v>12486</v>
      </c>
      <c r="BG39" s="12">
        <f t="shared" si="9"/>
        <v>12486</v>
      </c>
      <c r="BH39" s="12">
        <f t="shared" si="9"/>
        <v>12486</v>
      </c>
      <c r="BI39" s="12">
        <f t="shared" si="9"/>
        <v>12486</v>
      </c>
      <c r="BJ39" s="12">
        <f t="shared" si="9"/>
        <v>12486</v>
      </c>
      <c r="BK39" s="12">
        <f t="shared" si="9"/>
        <v>12486</v>
      </c>
      <c r="BL39" s="12">
        <f t="shared" si="9"/>
        <v>12486</v>
      </c>
      <c r="BM39" s="12">
        <f t="shared" si="9"/>
        <v>12486</v>
      </c>
      <c r="BN39" s="12">
        <f t="shared" si="9"/>
        <v>12486</v>
      </c>
      <c r="BO39" s="12">
        <f t="shared" si="9"/>
        <v>12486</v>
      </c>
      <c r="BP39" s="12">
        <f t="shared" si="9"/>
        <v>12486</v>
      </c>
      <c r="BQ39" s="12">
        <f t="shared" si="9"/>
        <v>12486</v>
      </c>
      <c r="BR39" s="12">
        <f t="shared" si="9"/>
        <v>12486</v>
      </c>
    </row>
    <row r="40" spans="2:70" x14ac:dyDescent="0.35">
      <c r="C40" s="40" t="s">
        <v>83</v>
      </c>
      <c r="F40" s="38">
        <f>F39/1000</f>
        <v>2.61</v>
      </c>
      <c r="G40" s="38">
        <f t="shared" ref="G40:I40" si="10">G39/1000</f>
        <v>26.616</v>
      </c>
      <c r="H40" s="38">
        <f t="shared" si="10"/>
        <v>1.8</v>
      </c>
      <c r="I40" s="38">
        <f t="shared" si="10"/>
        <v>31.596</v>
      </c>
      <c r="J40" s="14"/>
      <c r="K40" s="14">
        <f t="shared" ref="K40:BR40" si="11">K39/1000</f>
        <v>28.416000000000004</v>
      </c>
      <c r="L40" s="14">
        <f t="shared" si="11"/>
        <v>27.196000000000002</v>
      </c>
      <c r="M40" s="14">
        <f t="shared" si="11"/>
        <v>27.196000000000002</v>
      </c>
      <c r="N40" s="14">
        <f t="shared" si="11"/>
        <v>27.196000000000002</v>
      </c>
      <c r="O40" s="14">
        <f t="shared" si="11"/>
        <v>27.196000000000002</v>
      </c>
      <c r="P40" s="14">
        <f t="shared" si="11"/>
        <v>27.196000000000002</v>
      </c>
      <c r="Q40" s="14">
        <f t="shared" si="11"/>
        <v>24.495999999999999</v>
      </c>
      <c r="R40" s="14">
        <f t="shared" si="11"/>
        <v>24.495999999999999</v>
      </c>
      <c r="S40" s="14">
        <f t="shared" si="11"/>
        <v>20.456</v>
      </c>
      <c r="T40" s="14">
        <f t="shared" si="11"/>
        <v>20.456</v>
      </c>
      <c r="U40" s="14">
        <f t="shared" si="11"/>
        <v>20.456</v>
      </c>
      <c r="V40" s="14">
        <f t="shared" si="11"/>
        <v>20.456</v>
      </c>
      <c r="W40" s="14">
        <f t="shared" si="11"/>
        <v>20.456</v>
      </c>
      <c r="X40" s="14">
        <f t="shared" si="11"/>
        <v>20.456</v>
      </c>
      <c r="Y40" s="14">
        <f t="shared" si="11"/>
        <v>20.456</v>
      </c>
      <c r="Z40" s="14">
        <f t="shared" si="11"/>
        <v>20.456</v>
      </c>
      <c r="AA40" s="14">
        <f t="shared" si="11"/>
        <v>18.545999999999999</v>
      </c>
      <c r="AB40" s="14">
        <f t="shared" si="11"/>
        <v>18.545999999999999</v>
      </c>
      <c r="AC40" s="14">
        <f t="shared" si="11"/>
        <v>18.545999999999999</v>
      </c>
      <c r="AD40" s="14">
        <f t="shared" si="11"/>
        <v>18.545999999999999</v>
      </c>
      <c r="AE40" s="14">
        <f t="shared" si="11"/>
        <v>18.545999999999999</v>
      </c>
      <c r="AF40" s="14">
        <f t="shared" si="11"/>
        <v>18.545999999999999</v>
      </c>
      <c r="AG40" s="14">
        <f t="shared" si="11"/>
        <v>18.545999999999999</v>
      </c>
      <c r="AH40" s="14">
        <f t="shared" si="11"/>
        <v>18.545999999999999</v>
      </c>
      <c r="AI40" s="14">
        <f t="shared" si="11"/>
        <v>12.486000000000001</v>
      </c>
      <c r="AJ40" s="14">
        <f t="shared" si="11"/>
        <v>12.486000000000001</v>
      </c>
      <c r="AK40" s="14">
        <f t="shared" si="11"/>
        <v>12.486000000000001</v>
      </c>
      <c r="AL40" s="14">
        <f t="shared" si="11"/>
        <v>12.486000000000001</v>
      </c>
      <c r="AM40" s="14">
        <f t="shared" si="11"/>
        <v>12.486000000000001</v>
      </c>
      <c r="AN40" s="14">
        <f t="shared" si="11"/>
        <v>12.486000000000001</v>
      </c>
      <c r="AO40" s="14">
        <f t="shared" si="11"/>
        <v>12.486000000000001</v>
      </c>
      <c r="AP40" s="14">
        <f t="shared" si="11"/>
        <v>12.486000000000001</v>
      </c>
      <c r="AQ40" s="14">
        <f t="shared" si="11"/>
        <v>12.486000000000001</v>
      </c>
      <c r="AR40" s="14">
        <f t="shared" si="11"/>
        <v>12.486000000000001</v>
      </c>
      <c r="AS40" s="14">
        <f t="shared" si="11"/>
        <v>12.486000000000001</v>
      </c>
      <c r="AT40" s="14">
        <f t="shared" si="11"/>
        <v>12.486000000000001</v>
      </c>
      <c r="AU40" s="14">
        <f t="shared" si="11"/>
        <v>12.486000000000001</v>
      </c>
      <c r="AV40" s="14">
        <f t="shared" si="11"/>
        <v>12.486000000000001</v>
      </c>
      <c r="AW40" s="14">
        <f t="shared" si="11"/>
        <v>12.486000000000001</v>
      </c>
      <c r="AX40" s="14">
        <f t="shared" si="11"/>
        <v>12.486000000000001</v>
      </c>
      <c r="AY40" s="14">
        <f t="shared" si="11"/>
        <v>12.486000000000001</v>
      </c>
      <c r="AZ40" s="14">
        <f t="shared" si="11"/>
        <v>12.486000000000001</v>
      </c>
      <c r="BA40" s="14">
        <f t="shared" si="11"/>
        <v>12.486000000000001</v>
      </c>
      <c r="BB40" s="14">
        <f t="shared" si="11"/>
        <v>12.486000000000001</v>
      </c>
      <c r="BC40" s="14">
        <f t="shared" si="11"/>
        <v>12.486000000000001</v>
      </c>
      <c r="BD40" s="14">
        <f t="shared" si="11"/>
        <v>12.486000000000001</v>
      </c>
      <c r="BE40" s="14">
        <f t="shared" si="11"/>
        <v>12.486000000000001</v>
      </c>
      <c r="BF40" s="14">
        <f t="shared" si="11"/>
        <v>12.486000000000001</v>
      </c>
      <c r="BG40" s="14">
        <f t="shared" si="11"/>
        <v>12.486000000000001</v>
      </c>
      <c r="BH40" s="14">
        <f t="shared" si="11"/>
        <v>12.486000000000001</v>
      </c>
      <c r="BI40" s="14">
        <f t="shared" si="11"/>
        <v>12.486000000000001</v>
      </c>
      <c r="BJ40" s="14">
        <f t="shared" si="11"/>
        <v>12.486000000000001</v>
      </c>
      <c r="BK40" s="14">
        <f t="shared" si="11"/>
        <v>12.486000000000001</v>
      </c>
      <c r="BL40" s="14">
        <f t="shared" si="11"/>
        <v>12.486000000000001</v>
      </c>
      <c r="BM40" s="14">
        <f t="shared" si="11"/>
        <v>12.486000000000001</v>
      </c>
      <c r="BN40" s="14">
        <f t="shared" si="11"/>
        <v>12.486000000000001</v>
      </c>
      <c r="BO40" s="14">
        <f t="shared" si="11"/>
        <v>12.486000000000001</v>
      </c>
      <c r="BP40" s="14">
        <f t="shared" si="11"/>
        <v>12.486000000000001</v>
      </c>
      <c r="BQ40" s="14">
        <f t="shared" si="11"/>
        <v>12.486000000000001</v>
      </c>
      <c r="BR40" s="14">
        <f t="shared" si="11"/>
        <v>12.486000000000001</v>
      </c>
    </row>
    <row r="41" spans="2:70" x14ac:dyDescent="0.35">
      <c r="C41" s="40" t="s">
        <v>84</v>
      </c>
      <c r="H41" s="16"/>
      <c r="J41" s="15"/>
      <c r="K41" s="15">
        <f t="shared" ref="K41:BR41" si="12">K40*12</f>
        <v>340.99200000000008</v>
      </c>
      <c r="L41" s="15">
        <f t="shared" si="12"/>
        <v>326.35200000000003</v>
      </c>
      <c r="M41" s="15">
        <f t="shared" si="12"/>
        <v>326.35200000000003</v>
      </c>
      <c r="N41" s="15">
        <f t="shared" si="12"/>
        <v>326.35200000000003</v>
      </c>
      <c r="O41" s="15">
        <f t="shared" si="12"/>
        <v>326.35200000000003</v>
      </c>
      <c r="P41" s="15">
        <f t="shared" si="12"/>
        <v>326.35200000000003</v>
      </c>
      <c r="Q41" s="15">
        <f t="shared" si="12"/>
        <v>293.952</v>
      </c>
      <c r="R41" s="15">
        <f t="shared" si="12"/>
        <v>293.952</v>
      </c>
      <c r="S41" s="15">
        <f t="shared" si="12"/>
        <v>245.47199999999998</v>
      </c>
      <c r="T41" s="15">
        <f t="shared" si="12"/>
        <v>245.47199999999998</v>
      </c>
      <c r="U41" s="15">
        <f t="shared" si="12"/>
        <v>245.47199999999998</v>
      </c>
      <c r="V41" s="15">
        <f t="shared" si="12"/>
        <v>245.47199999999998</v>
      </c>
      <c r="W41" s="15">
        <f t="shared" si="12"/>
        <v>245.47199999999998</v>
      </c>
      <c r="X41" s="15">
        <f t="shared" si="12"/>
        <v>245.47199999999998</v>
      </c>
      <c r="Y41" s="15">
        <f t="shared" si="12"/>
        <v>245.47199999999998</v>
      </c>
      <c r="Z41" s="15">
        <f t="shared" si="12"/>
        <v>245.47199999999998</v>
      </c>
      <c r="AA41" s="15">
        <f t="shared" si="12"/>
        <v>222.55199999999999</v>
      </c>
      <c r="AB41" s="15">
        <f t="shared" si="12"/>
        <v>222.55199999999999</v>
      </c>
      <c r="AC41" s="15">
        <f t="shared" si="12"/>
        <v>222.55199999999999</v>
      </c>
      <c r="AD41" s="15">
        <f t="shared" si="12"/>
        <v>222.55199999999999</v>
      </c>
      <c r="AE41" s="15">
        <f t="shared" si="12"/>
        <v>222.55199999999999</v>
      </c>
      <c r="AF41" s="15">
        <f t="shared" si="12"/>
        <v>222.55199999999999</v>
      </c>
      <c r="AG41" s="15">
        <f t="shared" si="12"/>
        <v>222.55199999999999</v>
      </c>
      <c r="AH41" s="15">
        <f t="shared" si="12"/>
        <v>222.55199999999999</v>
      </c>
      <c r="AI41" s="15">
        <f t="shared" si="12"/>
        <v>149.83199999999999</v>
      </c>
      <c r="AJ41" s="15">
        <f t="shared" si="12"/>
        <v>149.83199999999999</v>
      </c>
      <c r="AK41" s="15">
        <f t="shared" si="12"/>
        <v>149.83199999999999</v>
      </c>
      <c r="AL41" s="15">
        <f t="shared" si="12"/>
        <v>149.83199999999999</v>
      </c>
      <c r="AM41" s="15">
        <f t="shared" si="12"/>
        <v>149.83199999999999</v>
      </c>
      <c r="AN41" s="15">
        <f t="shared" si="12"/>
        <v>149.83199999999999</v>
      </c>
      <c r="AO41" s="15">
        <f t="shared" si="12"/>
        <v>149.83199999999999</v>
      </c>
      <c r="AP41" s="15">
        <f t="shared" si="12"/>
        <v>149.83199999999999</v>
      </c>
      <c r="AQ41" s="15">
        <f t="shared" si="12"/>
        <v>149.83199999999999</v>
      </c>
      <c r="AR41" s="15">
        <f t="shared" si="12"/>
        <v>149.83199999999999</v>
      </c>
      <c r="AS41" s="15">
        <f t="shared" si="12"/>
        <v>149.83199999999999</v>
      </c>
      <c r="AT41" s="15">
        <f t="shared" si="12"/>
        <v>149.83199999999999</v>
      </c>
      <c r="AU41" s="15">
        <f t="shared" si="12"/>
        <v>149.83199999999999</v>
      </c>
      <c r="AV41" s="15">
        <f t="shared" si="12"/>
        <v>149.83199999999999</v>
      </c>
      <c r="AW41" s="15">
        <f t="shared" si="12"/>
        <v>149.83199999999999</v>
      </c>
      <c r="AX41" s="15">
        <f t="shared" si="12"/>
        <v>149.83199999999999</v>
      </c>
      <c r="AY41" s="15">
        <f t="shared" si="12"/>
        <v>149.83199999999999</v>
      </c>
      <c r="AZ41" s="15">
        <f t="shared" si="12"/>
        <v>149.83199999999999</v>
      </c>
      <c r="BA41" s="15">
        <f t="shared" si="12"/>
        <v>149.83199999999999</v>
      </c>
      <c r="BB41" s="15">
        <f t="shared" si="12"/>
        <v>149.83199999999999</v>
      </c>
      <c r="BC41" s="15">
        <f t="shared" si="12"/>
        <v>149.83199999999999</v>
      </c>
      <c r="BD41" s="15">
        <f t="shared" si="12"/>
        <v>149.83199999999999</v>
      </c>
      <c r="BE41" s="15">
        <f t="shared" si="12"/>
        <v>149.83199999999999</v>
      </c>
      <c r="BF41" s="15">
        <f t="shared" si="12"/>
        <v>149.83199999999999</v>
      </c>
      <c r="BG41" s="15">
        <f t="shared" si="12"/>
        <v>149.83199999999999</v>
      </c>
      <c r="BH41" s="15">
        <f t="shared" si="12"/>
        <v>149.83199999999999</v>
      </c>
      <c r="BI41" s="15">
        <f t="shared" si="12"/>
        <v>149.83199999999999</v>
      </c>
      <c r="BJ41" s="15">
        <f t="shared" si="12"/>
        <v>149.83199999999999</v>
      </c>
      <c r="BK41" s="15">
        <f t="shared" si="12"/>
        <v>149.83199999999999</v>
      </c>
      <c r="BL41" s="15">
        <f t="shared" si="12"/>
        <v>149.83199999999999</v>
      </c>
      <c r="BM41" s="15">
        <f t="shared" si="12"/>
        <v>149.83199999999999</v>
      </c>
      <c r="BN41" s="15">
        <f t="shared" si="12"/>
        <v>149.83199999999999</v>
      </c>
      <c r="BO41" s="15">
        <f t="shared" si="12"/>
        <v>149.83199999999999</v>
      </c>
      <c r="BP41" s="15">
        <f t="shared" si="12"/>
        <v>149.83199999999999</v>
      </c>
      <c r="BQ41" s="15">
        <f t="shared" si="12"/>
        <v>149.83199999999999</v>
      </c>
      <c r="BR41" s="15">
        <f t="shared" si="12"/>
        <v>149.83199999999999</v>
      </c>
    </row>
    <row r="42" spans="2:70" x14ac:dyDescent="0.35">
      <c r="C42" s="40" t="s">
        <v>85</v>
      </c>
      <c r="H42" s="16"/>
      <c r="J42" s="15"/>
      <c r="K42" s="15">
        <f t="shared" ref="K42:BR42" si="13">K41+J42</f>
        <v>340.99200000000008</v>
      </c>
      <c r="L42" s="15">
        <f t="shared" si="13"/>
        <v>667.34400000000005</v>
      </c>
      <c r="M42" s="15">
        <f t="shared" si="13"/>
        <v>993.69600000000014</v>
      </c>
      <c r="N42" s="15">
        <f t="shared" si="13"/>
        <v>1320.0480000000002</v>
      </c>
      <c r="O42" s="15">
        <f t="shared" si="13"/>
        <v>1646.4000000000003</v>
      </c>
      <c r="P42" s="15">
        <f t="shared" si="13"/>
        <v>1972.7520000000004</v>
      </c>
      <c r="Q42" s="15">
        <f t="shared" si="13"/>
        <v>2266.7040000000006</v>
      </c>
      <c r="R42" s="15">
        <f t="shared" si="13"/>
        <v>2560.6560000000009</v>
      </c>
      <c r="S42" s="15">
        <f t="shared" si="13"/>
        <v>2806.1280000000006</v>
      </c>
      <c r="T42" s="15">
        <f t="shared" si="13"/>
        <v>3051.6000000000004</v>
      </c>
      <c r="U42" s="15">
        <f t="shared" si="13"/>
        <v>3297.0720000000001</v>
      </c>
      <c r="V42" s="15">
        <f t="shared" si="13"/>
        <v>3542.5439999999999</v>
      </c>
      <c r="W42" s="15">
        <f t="shared" si="13"/>
        <v>3788.0159999999996</v>
      </c>
      <c r="X42" s="15">
        <f t="shared" si="13"/>
        <v>4033.4879999999994</v>
      </c>
      <c r="Y42" s="15">
        <f t="shared" si="13"/>
        <v>4278.9599999999991</v>
      </c>
      <c r="Z42" s="15">
        <f t="shared" si="13"/>
        <v>4524.4319999999989</v>
      </c>
      <c r="AA42" s="15">
        <f t="shared" si="13"/>
        <v>4746.9839999999986</v>
      </c>
      <c r="AB42" s="15">
        <f t="shared" si="13"/>
        <v>4969.5359999999982</v>
      </c>
      <c r="AC42" s="15">
        <f t="shared" si="13"/>
        <v>5192.0879999999979</v>
      </c>
      <c r="AD42" s="15">
        <f t="shared" si="13"/>
        <v>5414.6399999999976</v>
      </c>
      <c r="AE42" s="15">
        <f t="shared" si="13"/>
        <v>5637.1919999999973</v>
      </c>
      <c r="AF42" s="15">
        <f t="shared" si="13"/>
        <v>5859.743999999997</v>
      </c>
      <c r="AG42" s="15">
        <f t="shared" si="13"/>
        <v>6082.2959999999966</v>
      </c>
      <c r="AH42" s="15">
        <f t="shared" si="13"/>
        <v>6304.8479999999963</v>
      </c>
      <c r="AI42" s="15">
        <f t="shared" si="13"/>
        <v>6454.6799999999967</v>
      </c>
      <c r="AJ42" s="15">
        <f t="shared" si="13"/>
        <v>6604.511999999997</v>
      </c>
      <c r="AK42" s="15">
        <f t="shared" si="13"/>
        <v>6754.3439999999973</v>
      </c>
      <c r="AL42" s="15">
        <f t="shared" si="13"/>
        <v>6904.1759999999977</v>
      </c>
      <c r="AM42" s="15">
        <f t="shared" si="13"/>
        <v>7054.007999999998</v>
      </c>
      <c r="AN42" s="15">
        <f t="shared" si="13"/>
        <v>7203.8399999999983</v>
      </c>
      <c r="AO42" s="15">
        <f t="shared" si="13"/>
        <v>7353.6719999999987</v>
      </c>
      <c r="AP42" s="15">
        <f t="shared" si="13"/>
        <v>7503.503999999999</v>
      </c>
      <c r="AQ42" s="15">
        <f t="shared" si="13"/>
        <v>7653.3359999999993</v>
      </c>
      <c r="AR42" s="15">
        <f t="shared" si="13"/>
        <v>7803.1679999999997</v>
      </c>
      <c r="AS42" s="15">
        <f t="shared" si="13"/>
        <v>7953</v>
      </c>
      <c r="AT42" s="15">
        <f t="shared" si="13"/>
        <v>8102.8320000000003</v>
      </c>
      <c r="AU42" s="15">
        <f t="shared" si="13"/>
        <v>8252.6640000000007</v>
      </c>
      <c r="AV42" s="15">
        <f t="shared" si="13"/>
        <v>8402.496000000001</v>
      </c>
      <c r="AW42" s="15">
        <f t="shared" si="13"/>
        <v>8552.3280000000013</v>
      </c>
      <c r="AX42" s="15">
        <f t="shared" si="13"/>
        <v>8702.1600000000017</v>
      </c>
      <c r="AY42" s="15">
        <f t="shared" si="13"/>
        <v>8851.992000000002</v>
      </c>
      <c r="AZ42" s="15">
        <f t="shared" si="13"/>
        <v>9001.8240000000023</v>
      </c>
      <c r="BA42" s="15">
        <f t="shared" si="13"/>
        <v>9151.6560000000027</v>
      </c>
      <c r="BB42" s="15">
        <f t="shared" si="13"/>
        <v>9301.488000000003</v>
      </c>
      <c r="BC42" s="15">
        <f t="shared" si="13"/>
        <v>9451.3200000000033</v>
      </c>
      <c r="BD42" s="15">
        <f t="shared" si="13"/>
        <v>9601.1520000000037</v>
      </c>
      <c r="BE42" s="15">
        <f t="shared" si="13"/>
        <v>9750.984000000004</v>
      </c>
      <c r="BF42" s="15">
        <f t="shared" si="13"/>
        <v>9900.8160000000044</v>
      </c>
      <c r="BG42" s="15">
        <f t="shared" si="13"/>
        <v>10050.648000000005</v>
      </c>
      <c r="BH42" s="15">
        <f t="shared" si="13"/>
        <v>10200.480000000005</v>
      </c>
      <c r="BI42" s="15">
        <f t="shared" si="13"/>
        <v>10350.312000000005</v>
      </c>
      <c r="BJ42" s="15">
        <f t="shared" si="13"/>
        <v>10500.144000000006</v>
      </c>
      <c r="BK42" s="15">
        <f t="shared" si="13"/>
        <v>10649.976000000006</v>
      </c>
      <c r="BL42" s="15">
        <f t="shared" si="13"/>
        <v>10799.808000000006</v>
      </c>
      <c r="BM42" s="15">
        <f t="shared" si="13"/>
        <v>10949.640000000007</v>
      </c>
      <c r="BN42" s="15">
        <f t="shared" si="13"/>
        <v>11099.472000000007</v>
      </c>
      <c r="BO42" s="15">
        <f t="shared" si="13"/>
        <v>11249.304000000007</v>
      </c>
      <c r="BP42" s="15">
        <f t="shared" si="13"/>
        <v>11399.136000000008</v>
      </c>
      <c r="BQ42" s="15">
        <f t="shared" si="13"/>
        <v>11548.968000000008</v>
      </c>
      <c r="BR42" s="15">
        <f t="shared" si="13"/>
        <v>11698.800000000008</v>
      </c>
    </row>
    <row r="43" spans="2:70" x14ac:dyDescent="0.35"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17A5-FCA9-4CDF-9078-1B7F42FB8CF0}">
  <dimension ref="A1:BR43"/>
  <sheetViews>
    <sheetView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A43" sqref="A43:XFD43"/>
    </sheetView>
  </sheetViews>
  <sheetFormatPr baseColWidth="10" defaultColWidth="10.90625" defaultRowHeight="14.5" x14ac:dyDescent="0.35"/>
  <cols>
    <col min="1" max="1" width="10.90625" style="5"/>
    <col min="2" max="2" width="8.36328125" style="6" customWidth="1"/>
    <col min="3" max="3" width="26" style="7" customWidth="1"/>
    <col min="4" max="4" width="10.90625" style="5"/>
    <col min="5" max="5" width="16.6328125" style="5" bestFit="1" customWidth="1"/>
    <col min="6" max="6" width="8.90625" style="5" customWidth="1"/>
    <col min="7" max="9" width="10.90625" style="12"/>
    <col min="10" max="16384" width="10.90625" style="5"/>
  </cols>
  <sheetData>
    <row r="1" spans="1:70" s="8" customFormat="1" ht="58" x14ac:dyDescent="0.35">
      <c r="A1" s="8" t="s">
        <v>0</v>
      </c>
      <c r="B1" s="9" t="s">
        <v>1</v>
      </c>
      <c r="C1" s="10" t="s">
        <v>2</v>
      </c>
      <c r="D1" s="8" t="s">
        <v>3</v>
      </c>
      <c r="E1" s="8" t="s">
        <v>4</v>
      </c>
      <c r="F1" s="39" t="s">
        <v>5</v>
      </c>
      <c r="G1" s="11" t="s">
        <v>6</v>
      </c>
      <c r="H1" s="11" t="s">
        <v>7</v>
      </c>
      <c r="I1" s="11" t="s">
        <v>8</v>
      </c>
      <c r="J1" s="13">
        <v>0</v>
      </c>
      <c r="K1" s="13">
        <f>J1+12</f>
        <v>12</v>
      </c>
      <c r="L1" s="13">
        <f t="shared" ref="L1:BR1" si="0">K1+12</f>
        <v>24</v>
      </c>
      <c r="M1" s="13">
        <f t="shared" si="0"/>
        <v>36</v>
      </c>
      <c r="N1" s="13">
        <f t="shared" si="0"/>
        <v>48</v>
      </c>
      <c r="O1" s="13">
        <f t="shared" si="0"/>
        <v>60</v>
      </c>
      <c r="P1" s="13">
        <f t="shared" si="0"/>
        <v>72</v>
      </c>
      <c r="Q1" s="13">
        <f t="shared" si="0"/>
        <v>84</v>
      </c>
      <c r="R1" s="13">
        <f t="shared" si="0"/>
        <v>96</v>
      </c>
      <c r="S1" s="13">
        <f t="shared" si="0"/>
        <v>108</v>
      </c>
      <c r="T1" s="13">
        <f t="shared" si="0"/>
        <v>120</v>
      </c>
      <c r="U1" s="13">
        <f t="shared" si="0"/>
        <v>132</v>
      </c>
      <c r="V1" s="13">
        <f t="shared" si="0"/>
        <v>144</v>
      </c>
      <c r="W1" s="13">
        <f t="shared" si="0"/>
        <v>156</v>
      </c>
      <c r="X1" s="13">
        <f t="shared" si="0"/>
        <v>168</v>
      </c>
      <c r="Y1" s="13">
        <f t="shared" si="0"/>
        <v>180</v>
      </c>
      <c r="Z1" s="13">
        <f t="shared" si="0"/>
        <v>192</v>
      </c>
      <c r="AA1" s="13">
        <f t="shared" si="0"/>
        <v>204</v>
      </c>
      <c r="AB1" s="13">
        <f t="shared" si="0"/>
        <v>216</v>
      </c>
      <c r="AC1" s="13">
        <f t="shared" si="0"/>
        <v>228</v>
      </c>
      <c r="AD1" s="13">
        <f t="shared" si="0"/>
        <v>240</v>
      </c>
      <c r="AE1" s="13">
        <f t="shared" si="0"/>
        <v>252</v>
      </c>
      <c r="AF1" s="13">
        <f t="shared" si="0"/>
        <v>264</v>
      </c>
      <c r="AG1" s="13">
        <f t="shared" si="0"/>
        <v>276</v>
      </c>
      <c r="AH1" s="13">
        <f t="shared" si="0"/>
        <v>288</v>
      </c>
      <c r="AI1" s="13">
        <f t="shared" si="0"/>
        <v>300</v>
      </c>
      <c r="AJ1" s="13">
        <f t="shared" si="0"/>
        <v>312</v>
      </c>
      <c r="AK1" s="13">
        <f t="shared" si="0"/>
        <v>324</v>
      </c>
      <c r="AL1" s="13">
        <f t="shared" si="0"/>
        <v>336</v>
      </c>
      <c r="AM1" s="13">
        <f t="shared" si="0"/>
        <v>348</v>
      </c>
      <c r="AN1" s="13">
        <f t="shared" si="0"/>
        <v>360</v>
      </c>
      <c r="AO1" s="13">
        <f t="shared" si="0"/>
        <v>372</v>
      </c>
      <c r="AP1" s="13">
        <f t="shared" si="0"/>
        <v>384</v>
      </c>
      <c r="AQ1" s="13">
        <f t="shared" si="0"/>
        <v>396</v>
      </c>
      <c r="AR1" s="13">
        <f t="shared" si="0"/>
        <v>408</v>
      </c>
      <c r="AS1" s="13">
        <f t="shared" si="0"/>
        <v>420</v>
      </c>
      <c r="AT1" s="13">
        <f t="shared" si="0"/>
        <v>432</v>
      </c>
      <c r="AU1" s="13">
        <f t="shared" si="0"/>
        <v>444</v>
      </c>
      <c r="AV1" s="13">
        <f t="shared" si="0"/>
        <v>456</v>
      </c>
      <c r="AW1" s="13">
        <f t="shared" si="0"/>
        <v>468</v>
      </c>
      <c r="AX1" s="13">
        <f t="shared" si="0"/>
        <v>480</v>
      </c>
      <c r="AY1" s="13">
        <f t="shared" si="0"/>
        <v>492</v>
      </c>
      <c r="AZ1" s="13">
        <f t="shared" si="0"/>
        <v>504</v>
      </c>
      <c r="BA1" s="13">
        <f t="shared" si="0"/>
        <v>516</v>
      </c>
      <c r="BB1" s="13">
        <f t="shared" si="0"/>
        <v>528</v>
      </c>
      <c r="BC1" s="13">
        <f t="shared" si="0"/>
        <v>540</v>
      </c>
      <c r="BD1" s="13">
        <f t="shared" si="0"/>
        <v>552</v>
      </c>
      <c r="BE1" s="13">
        <f t="shared" si="0"/>
        <v>564</v>
      </c>
      <c r="BF1" s="13">
        <f t="shared" si="0"/>
        <v>576</v>
      </c>
      <c r="BG1" s="13">
        <f t="shared" si="0"/>
        <v>588</v>
      </c>
      <c r="BH1" s="13">
        <f t="shared" si="0"/>
        <v>600</v>
      </c>
      <c r="BI1" s="13">
        <f t="shared" si="0"/>
        <v>612</v>
      </c>
      <c r="BJ1" s="13">
        <f t="shared" si="0"/>
        <v>624</v>
      </c>
      <c r="BK1" s="13">
        <f t="shared" si="0"/>
        <v>636</v>
      </c>
      <c r="BL1" s="13">
        <f t="shared" si="0"/>
        <v>648</v>
      </c>
      <c r="BM1" s="13">
        <f t="shared" si="0"/>
        <v>660</v>
      </c>
      <c r="BN1" s="13">
        <f t="shared" si="0"/>
        <v>672</v>
      </c>
      <c r="BO1" s="13">
        <f t="shared" si="0"/>
        <v>684</v>
      </c>
      <c r="BP1" s="13">
        <f t="shared" si="0"/>
        <v>696</v>
      </c>
      <c r="BQ1" s="13">
        <f t="shared" si="0"/>
        <v>708</v>
      </c>
      <c r="BR1" s="13">
        <f t="shared" si="0"/>
        <v>720</v>
      </c>
    </row>
    <row r="2" spans="1:70" x14ac:dyDescent="0.35">
      <c r="C2" s="7" t="s">
        <v>13</v>
      </c>
      <c r="F2" s="12">
        <v>200</v>
      </c>
      <c r="G2" s="12">
        <v>200</v>
      </c>
      <c r="I2" s="12">
        <f t="shared" ref="I2:I9" si="1">G2+H2</f>
        <v>200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1</v>
      </c>
      <c r="AG2" s="5">
        <v>1</v>
      </c>
      <c r="AH2" s="5">
        <v>1</v>
      </c>
      <c r="AI2" s="5">
        <v>1</v>
      </c>
      <c r="AJ2" s="5">
        <v>1</v>
      </c>
      <c r="AK2" s="5">
        <v>1</v>
      </c>
      <c r="AL2" s="5">
        <v>1</v>
      </c>
      <c r="AM2" s="5">
        <v>1</v>
      </c>
      <c r="AN2" s="5">
        <v>1</v>
      </c>
      <c r="AO2" s="5">
        <v>1</v>
      </c>
      <c r="AP2" s="5">
        <v>1</v>
      </c>
      <c r="AQ2" s="5">
        <v>1</v>
      </c>
      <c r="AR2" s="5">
        <v>1</v>
      </c>
      <c r="AS2" s="5">
        <v>1</v>
      </c>
      <c r="AT2" s="5">
        <v>1</v>
      </c>
      <c r="AU2" s="5">
        <v>1</v>
      </c>
      <c r="AV2" s="5">
        <v>1</v>
      </c>
      <c r="AW2" s="5">
        <v>1</v>
      </c>
      <c r="AX2" s="5">
        <v>1</v>
      </c>
      <c r="AY2" s="5">
        <v>1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>
        <v>1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>
        <v>1</v>
      </c>
    </row>
    <row r="3" spans="1:70" x14ac:dyDescent="0.35">
      <c r="C3" s="7" t="s">
        <v>14</v>
      </c>
      <c r="F3" s="12">
        <v>200</v>
      </c>
      <c r="G3" s="12">
        <v>200</v>
      </c>
      <c r="I3" s="12">
        <f t="shared" si="1"/>
        <v>200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1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1</v>
      </c>
      <c r="AO3" s="5">
        <v>1</v>
      </c>
      <c r="AP3" s="5">
        <v>1</v>
      </c>
      <c r="AQ3" s="5">
        <v>1</v>
      </c>
      <c r="AR3" s="5">
        <v>1</v>
      </c>
      <c r="AS3" s="5">
        <v>1</v>
      </c>
      <c r="AT3" s="5">
        <v>1</v>
      </c>
      <c r="AU3" s="5">
        <v>1</v>
      </c>
      <c r="AV3" s="5">
        <v>1</v>
      </c>
      <c r="AW3" s="5">
        <v>1</v>
      </c>
      <c r="AX3" s="5">
        <v>1</v>
      </c>
      <c r="AY3" s="5">
        <v>1</v>
      </c>
      <c r="AZ3" s="5">
        <v>1</v>
      </c>
      <c r="BA3" s="5">
        <v>1</v>
      </c>
      <c r="BB3" s="5">
        <v>1</v>
      </c>
      <c r="BC3" s="5">
        <v>1</v>
      </c>
      <c r="BD3" s="5">
        <v>1</v>
      </c>
      <c r="BE3" s="5">
        <v>1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>
        <v>1</v>
      </c>
      <c r="BR3" s="5">
        <v>1</v>
      </c>
    </row>
    <row r="4" spans="1:70" x14ac:dyDescent="0.35">
      <c r="C4" s="7" t="s">
        <v>15</v>
      </c>
      <c r="F4" s="12">
        <v>200</v>
      </c>
      <c r="G4" s="12">
        <v>200</v>
      </c>
      <c r="I4" s="12">
        <f t="shared" si="1"/>
        <v>200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1</v>
      </c>
      <c r="AO4" s="5">
        <v>1</v>
      </c>
      <c r="AP4" s="5">
        <v>1</v>
      </c>
      <c r="AQ4" s="5">
        <v>1</v>
      </c>
      <c r="AR4" s="5">
        <v>1</v>
      </c>
      <c r="AS4" s="5">
        <v>1</v>
      </c>
      <c r="AT4" s="5">
        <v>1</v>
      </c>
      <c r="AU4" s="5">
        <v>1</v>
      </c>
      <c r="AV4" s="5">
        <v>1</v>
      </c>
      <c r="AW4" s="5">
        <v>1</v>
      </c>
      <c r="AX4" s="5">
        <v>1</v>
      </c>
      <c r="AY4" s="5">
        <v>1</v>
      </c>
      <c r="AZ4" s="5">
        <v>1</v>
      </c>
      <c r="BA4" s="5">
        <v>1</v>
      </c>
      <c r="BB4" s="5">
        <v>1</v>
      </c>
      <c r="BC4" s="5">
        <v>1</v>
      </c>
      <c r="BD4" s="5">
        <v>1</v>
      </c>
      <c r="BE4" s="5">
        <v>1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>
        <v>1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>
        <v>1</v>
      </c>
      <c r="BR4" s="5">
        <v>1</v>
      </c>
    </row>
    <row r="5" spans="1:70" x14ac:dyDescent="0.35">
      <c r="C5" s="7" t="s">
        <v>16</v>
      </c>
      <c r="G5" s="12">
        <v>100</v>
      </c>
      <c r="I5" s="12">
        <f t="shared" si="1"/>
        <v>100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1</v>
      </c>
      <c r="AI5" s="5">
        <v>1</v>
      </c>
      <c r="AJ5" s="5">
        <v>1</v>
      </c>
      <c r="AK5" s="5">
        <v>1</v>
      </c>
      <c r="AL5" s="5">
        <v>1</v>
      </c>
      <c r="AM5" s="5">
        <v>1</v>
      </c>
      <c r="AN5" s="5">
        <v>1</v>
      </c>
      <c r="AO5" s="5">
        <v>1</v>
      </c>
      <c r="AP5" s="5">
        <v>1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1</v>
      </c>
      <c r="AW5" s="5">
        <v>1</v>
      </c>
      <c r="AX5" s="5">
        <v>1</v>
      </c>
      <c r="AY5" s="5">
        <v>1</v>
      </c>
      <c r="AZ5" s="5">
        <v>1</v>
      </c>
      <c r="BA5" s="5">
        <v>1</v>
      </c>
      <c r="BB5" s="5">
        <v>1</v>
      </c>
      <c r="BC5" s="5">
        <v>1</v>
      </c>
      <c r="BD5" s="5">
        <v>1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>
        <v>1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>
        <v>1</v>
      </c>
    </row>
    <row r="6" spans="1:70" x14ac:dyDescent="0.35">
      <c r="C6" s="7" t="s">
        <v>17</v>
      </c>
      <c r="G6" s="12">
        <v>100</v>
      </c>
      <c r="I6" s="12">
        <f t="shared" si="1"/>
        <v>100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1</v>
      </c>
      <c r="AO6" s="5">
        <v>1</v>
      </c>
      <c r="AP6" s="5">
        <v>1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1</v>
      </c>
      <c r="AW6" s="5">
        <v>1</v>
      </c>
      <c r="AX6" s="5">
        <v>1</v>
      </c>
      <c r="AY6" s="5">
        <v>1</v>
      </c>
      <c r="AZ6" s="5">
        <v>1</v>
      </c>
      <c r="BA6" s="5">
        <v>1</v>
      </c>
      <c r="BB6" s="5">
        <v>1</v>
      </c>
      <c r="BC6" s="5">
        <v>1</v>
      </c>
      <c r="BD6" s="5">
        <v>1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>
        <v>1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</row>
    <row r="7" spans="1:70" x14ac:dyDescent="0.35">
      <c r="C7" s="7" t="s">
        <v>18</v>
      </c>
      <c r="G7" s="12">
        <v>100</v>
      </c>
      <c r="I7" s="12">
        <f t="shared" si="1"/>
        <v>100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1</v>
      </c>
      <c r="AX7" s="5">
        <v>1</v>
      </c>
      <c r="AY7" s="5">
        <v>1</v>
      </c>
      <c r="AZ7" s="5">
        <v>1</v>
      </c>
      <c r="BA7" s="5">
        <v>1</v>
      </c>
      <c r="BB7" s="5">
        <v>1</v>
      </c>
      <c r="BC7" s="5">
        <v>1</v>
      </c>
      <c r="BD7" s="5">
        <v>1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>
        <v>1</v>
      </c>
      <c r="BL7" s="5">
        <v>1</v>
      </c>
      <c r="BM7" s="5">
        <v>1</v>
      </c>
      <c r="BN7" s="5">
        <v>1</v>
      </c>
      <c r="BO7" s="5">
        <v>1</v>
      </c>
      <c r="BP7" s="5">
        <v>1</v>
      </c>
      <c r="BQ7" s="5">
        <v>1</v>
      </c>
      <c r="BR7" s="5">
        <v>1</v>
      </c>
    </row>
    <row r="8" spans="1:70" x14ac:dyDescent="0.35">
      <c r="C8" s="7" t="s">
        <v>19</v>
      </c>
      <c r="G8" s="12">
        <v>100</v>
      </c>
      <c r="I8" s="12">
        <f t="shared" si="1"/>
        <v>100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1</v>
      </c>
      <c r="AO8" s="5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  <c r="AU8" s="5">
        <v>1</v>
      </c>
      <c r="AV8" s="5">
        <v>1</v>
      </c>
      <c r="AW8" s="5">
        <v>1</v>
      </c>
      <c r="AX8" s="5">
        <v>1</v>
      </c>
      <c r="AY8" s="5">
        <v>1</v>
      </c>
      <c r="AZ8" s="5">
        <v>1</v>
      </c>
      <c r="BA8" s="5">
        <v>1</v>
      </c>
      <c r="BB8" s="5">
        <v>1</v>
      </c>
      <c r="BC8" s="5">
        <v>1</v>
      </c>
      <c r="BD8" s="5">
        <v>1</v>
      </c>
      <c r="BE8" s="5">
        <v>1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>
        <v>1</v>
      </c>
      <c r="BL8" s="5">
        <v>1</v>
      </c>
      <c r="BM8" s="5">
        <v>1</v>
      </c>
      <c r="BN8" s="5">
        <v>1</v>
      </c>
      <c r="BO8" s="5">
        <v>1</v>
      </c>
      <c r="BP8" s="5">
        <v>1</v>
      </c>
      <c r="BQ8" s="5">
        <v>1</v>
      </c>
      <c r="BR8" s="5">
        <v>1</v>
      </c>
    </row>
    <row r="9" spans="1:70" x14ac:dyDescent="0.35">
      <c r="C9" s="7" t="s">
        <v>20</v>
      </c>
      <c r="G9" s="12">
        <v>100</v>
      </c>
      <c r="I9" s="12">
        <f t="shared" si="1"/>
        <v>100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1</v>
      </c>
      <c r="AO9" s="5">
        <v>1</v>
      </c>
      <c r="AP9" s="5">
        <v>1</v>
      </c>
      <c r="AQ9" s="5">
        <v>1</v>
      </c>
      <c r="AR9" s="5">
        <v>1</v>
      </c>
      <c r="AS9" s="5">
        <v>1</v>
      </c>
      <c r="AT9" s="5">
        <v>1</v>
      </c>
      <c r="AU9" s="5">
        <v>1</v>
      </c>
      <c r="AV9" s="5">
        <v>1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1</v>
      </c>
      <c r="BI9" s="5">
        <v>1</v>
      </c>
      <c r="BJ9" s="5">
        <v>1</v>
      </c>
      <c r="BK9" s="5">
        <v>1</v>
      </c>
      <c r="BL9" s="5">
        <v>1</v>
      </c>
      <c r="BM9" s="5">
        <v>1</v>
      </c>
      <c r="BN9" s="5">
        <v>1</v>
      </c>
      <c r="BO9" s="5">
        <v>1</v>
      </c>
      <c r="BP9" s="5">
        <v>1</v>
      </c>
      <c r="BQ9" s="5">
        <v>1</v>
      </c>
      <c r="BR9" s="5">
        <v>1</v>
      </c>
    </row>
    <row r="10" spans="1:70" x14ac:dyDescent="0.35">
      <c r="A10" s="5" t="s">
        <v>26</v>
      </c>
      <c r="B10" s="6">
        <v>2990</v>
      </c>
      <c r="C10" s="7" t="s">
        <v>27</v>
      </c>
      <c r="D10" s="5" t="s">
        <v>28</v>
      </c>
      <c r="E10" s="5" t="s">
        <v>29</v>
      </c>
      <c r="F10" s="12">
        <v>800</v>
      </c>
      <c r="G10" s="12">
        <v>300</v>
      </c>
      <c r="H10" s="12">
        <v>100</v>
      </c>
      <c r="I10" s="12">
        <f>G10+H10</f>
        <v>400</v>
      </c>
    </row>
    <row r="11" spans="1:70" x14ac:dyDescent="0.35">
      <c r="A11" s="5" t="s">
        <v>30</v>
      </c>
      <c r="B11" s="6">
        <v>160</v>
      </c>
      <c r="C11" s="7" t="s">
        <v>31</v>
      </c>
      <c r="D11" s="5" t="s">
        <v>32</v>
      </c>
      <c r="E11" s="5" t="s">
        <v>33</v>
      </c>
      <c r="G11" s="12">
        <v>0</v>
      </c>
      <c r="H11" s="12">
        <v>100</v>
      </c>
      <c r="I11" s="12">
        <f>G11+H11</f>
        <v>100</v>
      </c>
      <c r="J11" s="5">
        <v>1</v>
      </c>
      <c r="K11" s="5">
        <v>1</v>
      </c>
    </row>
    <row r="12" spans="1:70" x14ac:dyDescent="0.35">
      <c r="A12" s="5" t="s">
        <v>34</v>
      </c>
      <c r="B12" s="6">
        <v>2152</v>
      </c>
      <c r="C12" s="7" t="s">
        <v>35</v>
      </c>
      <c r="D12" s="5" t="s">
        <v>36</v>
      </c>
      <c r="E12" s="5" t="s">
        <v>37</v>
      </c>
      <c r="G12" s="12">
        <v>10000</v>
      </c>
      <c r="H12" s="12">
        <v>100</v>
      </c>
      <c r="I12" s="12">
        <f t="shared" ref="I12" si="2">G12+H12</f>
        <v>10100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0.6</v>
      </c>
      <c r="T12" s="5">
        <v>0.6</v>
      </c>
      <c r="U12" s="5">
        <v>0.6</v>
      </c>
      <c r="V12" s="5">
        <v>0.6</v>
      </c>
      <c r="W12" s="5">
        <v>0.6</v>
      </c>
      <c r="X12" s="5">
        <v>0.6</v>
      </c>
      <c r="Y12" s="5">
        <v>0.6</v>
      </c>
      <c r="Z12" s="5">
        <v>0.6</v>
      </c>
      <c r="AA12" s="5">
        <v>0.6</v>
      </c>
      <c r="AB12" s="5">
        <v>0.6</v>
      </c>
      <c r="AC12" s="5">
        <v>0.6</v>
      </c>
      <c r="AD12" s="5">
        <v>0.6</v>
      </c>
      <c r="AE12" s="5">
        <v>0.6</v>
      </c>
      <c r="AF12" s="5">
        <v>0.6</v>
      </c>
      <c r="AG12" s="5">
        <v>0.6</v>
      </c>
      <c r="AH12" s="5">
        <v>0.6</v>
      </c>
    </row>
    <row r="13" spans="1:70" x14ac:dyDescent="0.35">
      <c r="A13" s="5" t="s">
        <v>34</v>
      </c>
      <c r="B13" s="6">
        <v>2893</v>
      </c>
      <c r="C13" s="7" t="s">
        <v>38</v>
      </c>
      <c r="D13" s="5" t="s">
        <v>39</v>
      </c>
      <c r="E13" s="5" t="s">
        <v>25</v>
      </c>
      <c r="G13" s="12">
        <v>100</v>
      </c>
      <c r="H13" s="12">
        <v>100</v>
      </c>
      <c r="I13" s="12">
        <f t="shared" ref="I13:I33" si="3">G13+H13</f>
        <v>200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5">
        <v>1</v>
      </c>
      <c r="AI13" s="5">
        <v>1</v>
      </c>
      <c r="AJ13" s="5">
        <v>1</v>
      </c>
      <c r="AK13" s="5">
        <v>1</v>
      </c>
      <c r="AL13" s="5">
        <v>1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1</v>
      </c>
      <c r="AV13" s="5">
        <v>1</v>
      </c>
      <c r="AW13" s="5">
        <v>1</v>
      </c>
      <c r="AX13" s="5">
        <v>1</v>
      </c>
      <c r="AY13" s="5">
        <v>1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1</v>
      </c>
      <c r="BK13" s="5">
        <v>1</v>
      </c>
      <c r="BL13" s="5">
        <v>1</v>
      </c>
      <c r="BM13" s="5">
        <v>1</v>
      </c>
      <c r="BN13" s="5">
        <v>1</v>
      </c>
      <c r="BO13" s="5">
        <v>1</v>
      </c>
      <c r="BP13" s="5">
        <v>1</v>
      </c>
      <c r="BQ13" s="5">
        <v>1</v>
      </c>
      <c r="BR13" s="5">
        <v>1</v>
      </c>
    </row>
    <row r="14" spans="1:70" x14ac:dyDescent="0.35">
      <c r="A14" s="5" t="s">
        <v>40</v>
      </c>
      <c r="B14" s="6">
        <v>2003</v>
      </c>
      <c r="C14" s="7" t="s">
        <v>41</v>
      </c>
      <c r="D14" s="5" t="s">
        <v>42</v>
      </c>
      <c r="E14" s="5" t="s">
        <v>148</v>
      </c>
      <c r="G14" s="12">
        <v>4800</v>
      </c>
      <c r="H14" s="12">
        <v>100</v>
      </c>
      <c r="I14" s="12">
        <f t="shared" si="3"/>
        <v>4900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AA14" s="18">
        <v>0.1</v>
      </c>
      <c r="AB14" s="18">
        <v>0.1</v>
      </c>
      <c r="AC14" s="18">
        <v>0.1</v>
      </c>
      <c r="AD14" s="18">
        <v>0.1</v>
      </c>
      <c r="AE14" s="18">
        <v>0.1</v>
      </c>
      <c r="AF14" s="18">
        <v>0.1</v>
      </c>
      <c r="AG14" s="18">
        <v>0.1</v>
      </c>
      <c r="AH14" s="18">
        <v>0.1</v>
      </c>
      <c r="AI14" s="18">
        <v>0.1</v>
      </c>
      <c r="AJ14" s="18">
        <v>0.1</v>
      </c>
      <c r="AK14" s="18">
        <v>0.1</v>
      </c>
      <c r="AL14" s="18">
        <v>0.1</v>
      </c>
      <c r="AM14" s="18">
        <v>0.1</v>
      </c>
      <c r="AN14" s="18">
        <v>0.1</v>
      </c>
      <c r="AO14" s="18">
        <v>0.1</v>
      </c>
      <c r="AP14" s="18">
        <v>0.1</v>
      </c>
      <c r="AQ14" s="18">
        <v>0.1</v>
      </c>
      <c r="AR14" s="18">
        <v>0.1</v>
      </c>
      <c r="AS14" s="18">
        <v>0.1</v>
      </c>
      <c r="AT14" s="18">
        <v>0.1</v>
      </c>
      <c r="AU14" s="18">
        <v>0.1</v>
      </c>
      <c r="AV14" s="18">
        <v>0.1</v>
      </c>
      <c r="AW14" s="18">
        <v>0.1</v>
      </c>
      <c r="AX14" s="18">
        <v>0.1</v>
      </c>
      <c r="AY14" s="18">
        <v>0.1</v>
      </c>
      <c r="AZ14" s="18">
        <v>0.1</v>
      </c>
      <c r="BA14" s="18">
        <v>0.1</v>
      </c>
      <c r="BB14" s="18">
        <v>0.1</v>
      </c>
      <c r="BC14" s="18">
        <v>0.1</v>
      </c>
      <c r="BD14" s="18">
        <v>0.1</v>
      </c>
      <c r="BE14" s="18">
        <v>0.1</v>
      </c>
      <c r="BF14" s="18">
        <v>0.1</v>
      </c>
      <c r="BG14" s="18">
        <v>0.1</v>
      </c>
      <c r="BH14" s="18">
        <v>0.1</v>
      </c>
      <c r="BI14" s="18">
        <v>0.1</v>
      </c>
      <c r="BJ14" s="18">
        <v>0.1</v>
      </c>
      <c r="BK14" s="18">
        <v>0.1</v>
      </c>
      <c r="BL14" s="18">
        <v>0.1</v>
      </c>
      <c r="BM14" s="18">
        <v>0.1</v>
      </c>
      <c r="BN14" s="18">
        <v>0.1</v>
      </c>
      <c r="BO14" s="18">
        <v>0.1</v>
      </c>
      <c r="BP14" s="18">
        <v>0.1</v>
      </c>
      <c r="BQ14" s="18">
        <v>0.1</v>
      </c>
      <c r="BR14" s="18">
        <v>0.1</v>
      </c>
    </row>
    <row r="15" spans="1:70" x14ac:dyDescent="0.35">
      <c r="A15" s="5" t="s">
        <v>40</v>
      </c>
      <c r="B15" s="6">
        <v>2003</v>
      </c>
      <c r="C15" s="7" t="s">
        <v>41</v>
      </c>
      <c r="D15" s="5" t="s">
        <v>42</v>
      </c>
      <c r="E15" s="5" t="s">
        <v>149</v>
      </c>
      <c r="G15" s="12">
        <v>2300</v>
      </c>
      <c r="H15" s="12">
        <v>100</v>
      </c>
      <c r="I15" s="12">
        <f t="shared" si="3"/>
        <v>2400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1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</row>
    <row r="16" spans="1:70" x14ac:dyDescent="0.35">
      <c r="A16" s="5" t="s">
        <v>43</v>
      </c>
      <c r="B16" s="6" t="s">
        <v>44</v>
      </c>
      <c r="C16" s="7" t="s">
        <v>45</v>
      </c>
      <c r="D16" s="5" t="s">
        <v>46</v>
      </c>
      <c r="E16" s="5" t="s">
        <v>47</v>
      </c>
      <c r="G16" s="12">
        <v>100</v>
      </c>
      <c r="H16" s="12">
        <v>100</v>
      </c>
      <c r="I16" s="12">
        <f t="shared" si="3"/>
        <v>200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</row>
    <row r="17" spans="1:70" x14ac:dyDescent="0.35">
      <c r="A17" s="5" t="s">
        <v>48</v>
      </c>
      <c r="B17" s="6">
        <v>849</v>
      </c>
      <c r="C17" s="7" t="s">
        <v>49</v>
      </c>
      <c r="D17" s="5" t="s">
        <v>50</v>
      </c>
      <c r="E17" s="5" t="s">
        <v>33</v>
      </c>
      <c r="G17" s="12">
        <v>20</v>
      </c>
      <c r="H17" s="12">
        <v>100</v>
      </c>
      <c r="I17" s="12">
        <f t="shared" si="3"/>
        <v>120</v>
      </c>
      <c r="J17" s="5">
        <v>1</v>
      </c>
      <c r="K17" s="5">
        <v>1</v>
      </c>
    </row>
    <row r="18" spans="1:70" x14ac:dyDescent="0.35">
      <c r="A18" s="5" t="s">
        <v>51</v>
      </c>
      <c r="B18" s="6">
        <v>1519</v>
      </c>
      <c r="C18" s="7" t="s">
        <v>52</v>
      </c>
      <c r="D18" s="5" t="s">
        <v>53</v>
      </c>
      <c r="E18" s="5" t="s">
        <v>33</v>
      </c>
      <c r="G18" s="12">
        <v>100</v>
      </c>
      <c r="H18" s="12">
        <v>100</v>
      </c>
      <c r="I18" s="12">
        <f t="shared" si="3"/>
        <v>200</v>
      </c>
      <c r="J18" s="5">
        <v>1</v>
      </c>
      <c r="K18" s="5">
        <v>1</v>
      </c>
    </row>
    <row r="19" spans="1:70" x14ac:dyDescent="0.35">
      <c r="A19" s="5" t="s">
        <v>51</v>
      </c>
      <c r="B19" s="6" t="s">
        <v>54</v>
      </c>
      <c r="C19" s="7" t="s">
        <v>55</v>
      </c>
      <c r="D19" s="5" t="s">
        <v>56</v>
      </c>
      <c r="E19" s="5" t="s">
        <v>33</v>
      </c>
      <c r="G19" s="12">
        <v>100</v>
      </c>
      <c r="H19" s="12">
        <v>100</v>
      </c>
      <c r="I19" s="12">
        <f t="shared" si="3"/>
        <v>200</v>
      </c>
      <c r="J19" s="5">
        <v>1</v>
      </c>
      <c r="K19" s="5">
        <v>1</v>
      </c>
    </row>
    <row r="20" spans="1:70" x14ac:dyDescent="0.35">
      <c r="A20" s="5" t="s">
        <v>26</v>
      </c>
      <c r="B20" s="6">
        <v>225</v>
      </c>
      <c r="C20" s="7" t="s">
        <v>57</v>
      </c>
      <c r="D20" s="5" t="s">
        <v>58</v>
      </c>
      <c r="E20" s="5" t="s">
        <v>29</v>
      </c>
      <c r="G20" s="12">
        <v>0</v>
      </c>
      <c r="H20" s="12">
        <v>100</v>
      </c>
      <c r="I20" s="12">
        <f t="shared" si="3"/>
        <v>100</v>
      </c>
    </row>
    <row r="21" spans="1:70" x14ac:dyDescent="0.35">
      <c r="A21" s="5" t="s">
        <v>59</v>
      </c>
      <c r="B21" s="6">
        <v>2567</v>
      </c>
      <c r="C21" s="7" t="s">
        <v>60</v>
      </c>
      <c r="D21" s="5" t="s">
        <v>61</v>
      </c>
      <c r="E21" s="5" t="s">
        <v>33</v>
      </c>
      <c r="G21" s="12">
        <v>100</v>
      </c>
      <c r="H21" s="12">
        <v>100</v>
      </c>
      <c r="I21" s="12">
        <f t="shared" si="3"/>
        <v>200</v>
      </c>
      <c r="J21" s="5">
        <v>1</v>
      </c>
      <c r="K21" s="5">
        <v>1</v>
      </c>
    </row>
    <row r="22" spans="1:70" x14ac:dyDescent="0.35">
      <c r="A22" s="5" t="s">
        <v>59</v>
      </c>
      <c r="B22" s="6">
        <v>2576</v>
      </c>
      <c r="C22" s="7" t="s">
        <v>62</v>
      </c>
      <c r="D22" s="5" t="s">
        <v>63</v>
      </c>
      <c r="E22" s="5" t="s">
        <v>33</v>
      </c>
      <c r="G22" s="12">
        <v>100</v>
      </c>
      <c r="H22" s="12">
        <v>100</v>
      </c>
      <c r="I22" s="12">
        <f t="shared" si="3"/>
        <v>200</v>
      </c>
      <c r="J22" s="5">
        <v>1</v>
      </c>
      <c r="K22" s="5">
        <v>1</v>
      </c>
    </row>
    <row r="23" spans="1:70" x14ac:dyDescent="0.35">
      <c r="A23" s="5" t="s">
        <v>64</v>
      </c>
      <c r="B23" s="6">
        <v>3016</v>
      </c>
      <c r="C23" s="7" t="s">
        <v>65</v>
      </c>
      <c r="D23" s="5" t="s">
        <v>66</v>
      </c>
      <c r="E23" s="5" t="s">
        <v>146</v>
      </c>
      <c r="G23" s="12">
        <v>100</v>
      </c>
      <c r="H23" s="12">
        <v>100</v>
      </c>
      <c r="I23" s="12">
        <f t="shared" si="3"/>
        <v>200</v>
      </c>
      <c r="J23" s="5">
        <v>1</v>
      </c>
      <c r="K23" s="17">
        <f>4/12</f>
        <v>0.33333333333333331</v>
      </c>
    </row>
    <row r="24" spans="1:70" x14ac:dyDescent="0.35">
      <c r="A24" s="5" t="s">
        <v>64</v>
      </c>
      <c r="B24" s="6">
        <v>3017</v>
      </c>
      <c r="C24" s="7" t="s">
        <v>68</v>
      </c>
      <c r="D24" s="5" t="s">
        <v>69</v>
      </c>
      <c r="E24" s="5" t="s">
        <v>146</v>
      </c>
      <c r="G24" s="12">
        <v>100</v>
      </c>
      <c r="H24" s="12">
        <v>100</v>
      </c>
      <c r="I24" s="12">
        <f t="shared" si="3"/>
        <v>200</v>
      </c>
      <c r="J24" s="5">
        <v>1</v>
      </c>
      <c r="K24" s="17">
        <f t="shared" ref="K24:K25" si="4">4/12</f>
        <v>0.33333333333333331</v>
      </c>
    </row>
    <row r="25" spans="1:70" x14ac:dyDescent="0.35">
      <c r="A25" s="5" t="s">
        <v>70</v>
      </c>
      <c r="B25" s="6">
        <v>1048</v>
      </c>
      <c r="C25" s="7" t="s">
        <v>92</v>
      </c>
      <c r="D25" s="5" t="s">
        <v>72</v>
      </c>
      <c r="E25" s="5" t="s">
        <v>146</v>
      </c>
      <c r="G25" s="12">
        <v>100</v>
      </c>
      <c r="H25" s="12">
        <v>100</v>
      </c>
      <c r="I25" s="12">
        <f t="shared" si="3"/>
        <v>200</v>
      </c>
      <c r="J25" s="5">
        <v>1</v>
      </c>
      <c r="K25" s="17">
        <f t="shared" si="4"/>
        <v>0.33333333333333331</v>
      </c>
    </row>
    <row r="26" spans="1:70" x14ac:dyDescent="0.35">
      <c r="K26" s="17"/>
    </row>
    <row r="27" spans="1:70" x14ac:dyDescent="0.35">
      <c r="B27" s="6">
        <v>2637</v>
      </c>
      <c r="C27" s="7" t="s">
        <v>21</v>
      </c>
      <c r="D27" s="5" t="s">
        <v>21</v>
      </c>
      <c r="F27" s="12">
        <v>380</v>
      </c>
      <c r="G27" s="12">
        <v>180</v>
      </c>
      <c r="H27" s="12">
        <v>100</v>
      </c>
      <c r="I27" s="12">
        <f t="shared" ref="I27" si="5">G27+H27</f>
        <v>280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1</v>
      </c>
      <c r="AE27" s="5">
        <v>1</v>
      </c>
      <c r="AF27" s="5">
        <v>1</v>
      </c>
      <c r="AG27" s="5">
        <v>1</v>
      </c>
      <c r="AH27" s="5">
        <v>1</v>
      </c>
      <c r="AI27" s="5">
        <v>1</v>
      </c>
      <c r="AJ27" s="5">
        <v>1</v>
      </c>
      <c r="AK27" s="5">
        <v>1</v>
      </c>
      <c r="AL27" s="5">
        <v>1</v>
      </c>
      <c r="AM27" s="5">
        <v>1</v>
      </c>
      <c r="AN27" s="5">
        <v>1</v>
      </c>
      <c r="AO27" s="5">
        <v>1</v>
      </c>
      <c r="AP27" s="5">
        <v>1</v>
      </c>
      <c r="AQ27" s="5">
        <v>1</v>
      </c>
      <c r="AR27" s="5">
        <v>1</v>
      </c>
      <c r="AS27" s="5">
        <v>1</v>
      </c>
      <c r="AT27" s="5">
        <v>1</v>
      </c>
      <c r="AU27" s="5">
        <v>1</v>
      </c>
      <c r="AV27" s="5">
        <v>1</v>
      </c>
      <c r="AW27" s="5">
        <v>1</v>
      </c>
      <c r="AX27" s="5">
        <v>1</v>
      </c>
      <c r="AY27" s="5">
        <v>1</v>
      </c>
      <c r="AZ27" s="5">
        <v>1</v>
      </c>
      <c r="BA27" s="5">
        <v>1</v>
      </c>
      <c r="BB27" s="5">
        <v>1</v>
      </c>
      <c r="BC27" s="5">
        <v>1</v>
      </c>
      <c r="BD27" s="5">
        <v>1</v>
      </c>
      <c r="BE27" s="5">
        <v>1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>
        <v>1</v>
      </c>
      <c r="BN27" s="5">
        <v>1</v>
      </c>
      <c r="BO27" s="5">
        <v>1</v>
      </c>
      <c r="BP27" s="5">
        <v>1</v>
      </c>
      <c r="BQ27" s="5">
        <v>1</v>
      </c>
      <c r="BR27" s="5">
        <v>1</v>
      </c>
    </row>
    <row r="28" spans="1:70" x14ac:dyDescent="0.35">
      <c r="A28" s="5" t="s">
        <v>22</v>
      </c>
      <c r="B28" s="6">
        <v>2656</v>
      </c>
      <c r="C28" s="7" t="s">
        <v>23</v>
      </c>
      <c r="D28" s="5" t="s">
        <v>24</v>
      </c>
      <c r="E28" s="5" t="s">
        <v>25</v>
      </c>
      <c r="F28" s="12">
        <v>130</v>
      </c>
      <c r="G28" s="12">
        <v>100</v>
      </c>
      <c r="H28" s="12">
        <v>100</v>
      </c>
      <c r="I28" s="12">
        <f>G28+H28</f>
        <v>200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1</v>
      </c>
      <c r="AO28" s="5">
        <v>1</v>
      </c>
      <c r="AP28" s="5">
        <v>1</v>
      </c>
      <c r="AQ28" s="5">
        <v>1</v>
      </c>
      <c r="AR28" s="5">
        <v>1</v>
      </c>
      <c r="AS28" s="5">
        <v>1</v>
      </c>
      <c r="AT28" s="5">
        <v>1</v>
      </c>
      <c r="AU28" s="5">
        <v>1</v>
      </c>
      <c r="AV28" s="5">
        <v>1</v>
      </c>
      <c r="AW28" s="5">
        <v>1</v>
      </c>
      <c r="AX28" s="5">
        <v>1</v>
      </c>
      <c r="AY28" s="5">
        <v>1</v>
      </c>
      <c r="AZ28" s="5">
        <v>1</v>
      </c>
      <c r="BA28" s="5">
        <v>1</v>
      </c>
      <c r="BB28" s="5">
        <v>1</v>
      </c>
      <c r="BC28" s="5">
        <v>1</v>
      </c>
      <c r="BD28" s="5">
        <v>1</v>
      </c>
      <c r="BE28" s="5">
        <v>1</v>
      </c>
      <c r="BF28" s="5">
        <v>1</v>
      </c>
      <c r="BG28" s="5">
        <v>1</v>
      </c>
      <c r="BH28" s="5">
        <v>1</v>
      </c>
      <c r="BI28" s="5">
        <v>1</v>
      </c>
      <c r="BJ28" s="5">
        <v>1</v>
      </c>
      <c r="BK28" s="5">
        <v>1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>
        <v>1</v>
      </c>
    </row>
    <row r="29" spans="1:70" x14ac:dyDescent="0.35">
      <c r="B29" s="6">
        <v>946</v>
      </c>
      <c r="C29" s="7" t="s">
        <v>73</v>
      </c>
      <c r="D29" s="7" t="s">
        <v>73</v>
      </c>
      <c r="F29" s="12">
        <v>700</v>
      </c>
      <c r="G29" s="12">
        <v>180</v>
      </c>
      <c r="H29" s="12">
        <v>100</v>
      </c>
      <c r="I29" s="12">
        <f t="shared" ref="I29" si="6">G29+H29</f>
        <v>280</v>
      </c>
    </row>
    <row r="30" spans="1:70" x14ac:dyDescent="0.35">
      <c r="K30" s="17"/>
    </row>
    <row r="31" spans="1:70" x14ac:dyDescent="0.35">
      <c r="A31" s="5" t="s">
        <v>74</v>
      </c>
      <c r="B31" s="6">
        <v>2918</v>
      </c>
      <c r="C31" s="7" t="s">
        <v>75</v>
      </c>
      <c r="D31" s="5" t="s">
        <v>76</v>
      </c>
      <c r="E31" s="5" t="s">
        <v>25</v>
      </c>
      <c r="G31" s="12">
        <v>0</v>
      </c>
      <c r="H31" s="12">
        <v>100</v>
      </c>
      <c r="I31" s="12">
        <f>G31+H31</f>
        <v>100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1</v>
      </c>
      <c r="AO31" s="5">
        <v>1</v>
      </c>
      <c r="AP31" s="5">
        <v>1</v>
      </c>
      <c r="AQ31" s="5">
        <v>1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5">
        <v>1</v>
      </c>
      <c r="AX31" s="5">
        <v>1</v>
      </c>
      <c r="AY31" s="5">
        <v>1</v>
      </c>
      <c r="AZ31" s="5">
        <v>1</v>
      </c>
      <c r="BA31" s="5">
        <v>1</v>
      </c>
      <c r="BB31" s="5">
        <v>1</v>
      </c>
      <c r="BC31" s="5">
        <v>1</v>
      </c>
      <c r="BD31" s="5">
        <v>1</v>
      </c>
      <c r="BE31" s="5">
        <v>1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>
        <v>1</v>
      </c>
      <c r="BL31" s="5">
        <v>1</v>
      </c>
      <c r="BM31" s="5">
        <v>1</v>
      </c>
      <c r="BN31" s="5">
        <v>1</v>
      </c>
      <c r="BO31" s="5">
        <v>1</v>
      </c>
      <c r="BP31" s="5">
        <v>1</v>
      </c>
      <c r="BQ31" s="5">
        <v>1</v>
      </c>
      <c r="BR31" s="5">
        <v>1</v>
      </c>
    </row>
    <row r="32" spans="1:70" x14ac:dyDescent="0.35">
      <c r="A32" s="5" t="s">
        <v>40</v>
      </c>
      <c r="B32" s="6" t="s">
        <v>77</v>
      </c>
      <c r="C32" s="7" t="s">
        <v>78</v>
      </c>
      <c r="D32" s="5" t="s">
        <v>79</v>
      </c>
      <c r="E32" s="5" t="s">
        <v>25</v>
      </c>
      <c r="G32" s="12">
        <v>6500</v>
      </c>
      <c r="H32" s="12">
        <v>100</v>
      </c>
      <c r="I32" s="12">
        <f>G32+H32</f>
        <v>6600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5">
        <v>1</v>
      </c>
      <c r="AL32" s="5">
        <v>1</v>
      </c>
      <c r="AM32" s="5">
        <v>1</v>
      </c>
      <c r="AN32" s="5">
        <v>1</v>
      </c>
      <c r="AO32" s="5">
        <v>1</v>
      </c>
      <c r="AP32" s="5">
        <v>1</v>
      </c>
      <c r="AQ32" s="5">
        <v>1</v>
      </c>
      <c r="AR32" s="5">
        <v>1</v>
      </c>
      <c r="AS32" s="5">
        <v>1</v>
      </c>
      <c r="AT32" s="5">
        <v>1</v>
      </c>
      <c r="AU32" s="5">
        <v>1</v>
      </c>
      <c r="AV32" s="5">
        <v>1</v>
      </c>
      <c r="AW32" s="5">
        <v>1</v>
      </c>
      <c r="AX32" s="5">
        <v>1</v>
      </c>
      <c r="AY32" s="5">
        <v>1</v>
      </c>
      <c r="AZ32" s="5">
        <v>1</v>
      </c>
      <c r="BA32" s="5">
        <v>1</v>
      </c>
      <c r="BB32" s="5">
        <v>1</v>
      </c>
      <c r="BC32" s="5">
        <v>1</v>
      </c>
      <c r="BD32" s="5">
        <v>1</v>
      </c>
      <c r="BE32" s="5">
        <v>1</v>
      </c>
      <c r="BF32" s="5">
        <v>1</v>
      </c>
      <c r="BG32" s="5">
        <v>1</v>
      </c>
      <c r="BH32" s="5">
        <v>1</v>
      </c>
      <c r="BI32" s="5">
        <v>1</v>
      </c>
      <c r="BJ32" s="5">
        <v>1</v>
      </c>
      <c r="BK32" s="5">
        <v>1</v>
      </c>
      <c r="BL32" s="5">
        <v>1</v>
      </c>
      <c r="BM32" s="5">
        <v>1</v>
      </c>
      <c r="BN32" s="5">
        <v>1</v>
      </c>
      <c r="BO32" s="5">
        <v>1</v>
      </c>
      <c r="BP32" s="5">
        <v>1</v>
      </c>
      <c r="BQ32" s="5">
        <v>1</v>
      </c>
      <c r="BR32" s="5">
        <v>1</v>
      </c>
    </row>
    <row r="33" spans="2:70" x14ac:dyDescent="0.35">
      <c r="B33" s="6" t="s">
        <v>44</v>
      </c>
      <c r="C33" s="7" t="s">
        <v>80</v>
      </c>
      <c r="D33" s="5" t="s">
        <v>81</v>
      </c>
      <c r="E33" s="5" t="s">
        <v>25</v>
      </c>
      <c r="G33" s="12">
        <v>9500</v>
      </c>
      <c r="H33" s="12">
        <v>100</v>
      </c>
      <c r="I33" s="12">
        <f t="shared" si="3"/>
        <v>9600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5">
        <v>1</v>
      </c>
      <c r="AD33" s="5">
        <v>1</v>
      </c>
      <c r="AE33" s="5">
        <v>1</v>
      </c>
      <c r="AF33" s="5">
        <v>1</v>
      </c>
      <c r="AG33" s="5">
        <v>1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1</v>
      </c>
      <c r="AO33" s="5">
        <v>1</v>
      </c>
      <c r="AP33" s="5">
        <v>1</v>
      </c>
      <c r="AQ33" s="5">
        <v>1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5">
        <v>1</v>
      </c>
      <c r="AX33" s="5">
        <v>1</v>
      </c>
      <c r="AY33" s="5">
        <v>1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>
        <v>1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>
        <v>1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>
        <v>1</v>
      </c>
    </row>
    <row r="35" spans="2:70" x14ac:dyDescent="0.35">
      <c r="B35" s="6">
        <v>1094</v>
      </c>
      <c r="C35" s="7" t="s">
        <v>9</v>
      </c>
      <c r="E35" s="5" t="s">
        <v>10</v>
      </c>
      <c r="G35" s="12">
        <v>210</v>
      </c>
      <c r="I35" s="12">
        <f t="shared" ref="I35:I37" si="7">G35+H35</f>
        <v>210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5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5">
        <v>1</v>
      </c>
      <c r="AL35" s="5">
        <v>1</v>
      </c>
      <c r="AM35" s="5">
        <v>1</v>
      </c>
      <c r="AN35" s="5">
        <v>1</v>
      </c>
      <c r="AO35" s="5">
        <v>1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>
        <v>1</v>
      </c>
      <c r="AW35" s="5">
        <v>1</v>
      </c>
      <c r="AX35" s="5">
        <v>1</v>
      </c>
      <c r="AY35" s="5">
        <v>1</v>
      </c>
      <c r="AZ35" s="5">
        <v>1</v>
      </c>
      <c r="BA35" s="5">
        <v>1</v>
      </c>
      <c r="BB35" s="5">
        <v>1</v>
      </c>
      <c r="BC35" s="5">
        <v>1</v>
      </c>
      <c r="BD35" s="5">
        <v>1</v>
      </c>
      <c r="BE35" s="5">
        <v>1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>
        <v>1</v>
      </c>
      <c r="BL35" s="5">
        <v>1</v>
      </c>
      <c r="BM35" s="5">
        <v>1</v>
      </c>
      <c r="BN35" s="5">
        <v>1</v>
      </c>
      <c r="BO35" s="5">
        <v>1</v>
      </c>
      <c r="BP35" s="5">
        <v>1</v>
      </c>
      <c r="BQ35" s="5">
        <v>1</v>
      </c>
      <c r="BR35" s="5">
        <v>1</v>
      </c>
    </row>
    <row r="36" spans="2:70" x14ac:dyDescent="0.35">
      <c r="B36" s="6">
        <v>1232</v>
      </c>
      <c r="C36" s="7" t="s">
        <v>11</v>
      </c>
      <c r="E36" s="5" t="s">
        <v>10</v>
      </c>
      <c r="G36" s="12">
        <v>100</v>
      </c>
      <c r="I36" s="12">
        <f t="shared" si="7"/>
        <v>100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>
        <v>1</v>
      </c>
      <c r="AE36" s="5">
        <v>1</v>
      </c>
      <c r="AF36" s="5">
        <v>1</v>
      </c>
      <c r="AG36" s="5">
        <v>1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1</v>
      </c>
      <c r="AO36" s="5">
        <v>1</v>
      </c>
      <c r="AP36" s="5">
        <v>1</v>
      </c>
      <c r="AQ36" s="5">
        <v>1</v>
      </c>
      <c r="AR36" s="5">
        <v>1</v>
      </c>
      <c r="AS36" s="5">
        <v>1</v>
      </c>
      <c r="AT36" s="5">
        <v>1</v>
      </c>
      <c r="AU36" s="5">
        <v>1</v>
      </c>
      <c r="AV36" s="5">
        <v>1</v>
      </c>
      <c r="AW36" s="5">
        <v>1</v>
      </c>
      <c r="AX36" s="5">
        <v>1</v>
      </c>
      <c r="AY36" s="5">
        <v>1</v>
      </c>
      <c r="AZ36" s="5">
        <v>1</v>
      </c>
      <c r="BA36" s="5">
        <v>1</v>
      </c>
      <c r="BB36" s="5">
        <v>1</v>
      </c>
      <c r="BC36" s="5">
        <v>1</v>
      </c>
      <c r="BD36" s="5">
        <v>1</v>
      </c>
      <c r="BE36" s="5">
        <v>1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>
        <v>1</v>
      </c>
      <c r="BL36" s="5">
        <v>1</v>
      </c>
      <c r="BM36" s="5">
        <v>1</v>
      </c>
      <c r="BN36" s="5">
        <v>1</v>
      </c>
      <c r="BO36" s="5">
        <v>1</v>
      </c>
      <c r="BP36" s="5">
        <v>1</v>
      </c>
      <c r="BQ36" s="5">
        <v>1</v>
      </c>
      <c r="BR36" s="5">
        <v>1</v>
      </c>
    </row>
    <row r="37" spans="2:70" x14ac:dyDescent="0.35">
      <c r="B37" s="6">
        <v>2848</v>
      </c>
      <c r="C37" s="7" t="s">
        <v>12</v>
      </c>
      <c r="E37" s="5" t="s">
        <v>10</v>
      </c>
      <c r="G37" s="12">
        <v>106</v>
      </c>
      <c r="I37" s="12">
        <f t="shared" si="7"/>
        <v>106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>
        <v>1</v>
      </c>
      <c r="Z37" s="5">
        <v>1</v>
      </c>
      <c r="AA37" s="5">
        <v>1</v>
      </c>
      <c r="AB37" s="5">
        <v>1</v>
      </c>
      <c r="AC37" s="5">
        <v>1</v>
      </c>
      <c r="AD37" s="5">
        <v>1</v>
      </c>
      <c r="AE37" s="5">
        <v>1</v>
      </c>
      <c r="AF37" s="5">
        <v>1</v>
      </c>
      <c r="AG37" s="5">
        <v>1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1</v>
      </c>
      <c r="AO37" s="5">
        <v>1</v>
      </c>
      <c r="AP37" s="5">
        <v>1</v>
      </c>
      <c r="AQ37" s="5">
        <v>1</v>
      </c>
      <c r="AR37" s="5">
        <v>1</v>
      </c>
      <c r="AS37" s="5">
        <v>1</v>
      </c>
      <c r="AT37" s="5">
        <v>1</v>
      </c>
      <c r="AU37" s="5">
        <v>1</v>
      </c>
      <c r="AV37" s="5">
        <v>1</v>
      </c>
      <c r="AW37" s="5">
        <v>1</v>
      </c>
      <c r="AX37" s="5">
        <v>1</v>
      </c>
      <c r="AY37" s="5">
        <v>1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>
        <v>1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>
        <v>1</v>
      </c>
      <c r="BN37" s="5">
        <v>1</v>
      </c>
      <c r="BO37" s="5">
        <v>1</v>
      </c>
      <c r="BP37" s="5">
        <v>1</v>
      </c>
      <c r="BQ37" s="5">
        <v>1</v>
      </c>
      <c r="BR37" s="5">
        <v>1</v>
      </c>
    </row>
    <row r="39" spans="2:70" x14ac:dyDescent="0.35">
      <c r="C39" s="40" t="s">
        <v>82</v>
      </c>
      <c r="F39" s="12">
        <f>SUM(F2:F36)</f>
        <v>2610</v>
      </c>
      <c r="G39" s="12">
        <f>SUMPRODUCT($J4:$J38,G4:G38)</f>
        <v>33116</v>
      </c>
      <c r="H39" s="12">
        <f>SUMPRODUCT($J4:$J38,H4:H38)</f>
        <v>1800</v>
      </c>
      <c r="I39" s="12">
        <f t="shared" ref="I39" si="8">SUM(I4:I38)</f>
        <v>38096</v>
      </c>
      <c r="J39" s="12"/>
      <c r="K39" s="12">
        <f t="shared" ref="K39:AP39" si="9">SUMPRODUCT($I2:$I37,K2:K37)</f>
        <v>34916</v>
      </c>
      <c r="L39" s="12">
        <f t="shared" si="9"/>
        <v>33696</v>
      </c>
      <c r="M39" s="12">
        <f t="shared" si="9"/>
        <v>33696</v>
      </c>
      <c r="N39" s="12">
        <f t="shared" si="9"/>
        <v>33696</v>
      </c>
      <c r="O39" s="12">
        <f t="shared" si="9"/>
        <v>33696</v>
      </c>
      <c r="P39" s="12">
        <f t="shared" si="9"/>
        <v>33696</v>
      </c>
      <c r="Q39" s="12">
        <f t="shared" si="9"/>
        <v>30996</v>
      </c>
      <c r="R39" s="12">
        <f t="shared" si="9"/>
        <v>30996</v>
      </c>
      <c r="S39" s="12">
        <f t="shared" si="9"/>
        <v>26956</v>
      </c>
      <c r="T39" s="12">
        <f t="shared" si="9"/>
        <v>26956</v>
      </c>
      <c r="U39" s="12">
        <f t="shared" si="9"/>
        <v>26956</v>
      </c>
      <c r="V39" s="12">
        <f t="shared" si="9"/>
        <v>26956</v>
      </c>
      <c r="W39" s="12">
        <f t="shared" si="9"/>
        <v>26956</v>
      </c>
      <c r="X39" s="12">
        <f t="shared" si="9"/>
        <v>26956</v>
      </c>
      <c r="Y39" s="12">
        <f t="shared" si="9"/>
        <v>26956</v>
      </c>
      <c r="Z39" s="12">
        <f t="shared" si="9"/>
        <v>26956</v>
      </c>
      <c r="AA39" s="12">
        <f t="shared" si="9"/>
        <v>25046</v>
      </c>
      <c r="AB39" s="12">
        <f t="shared" si="9"/>
        <v>25046</v>
      </c>
      <c r="AC39" s="12">
        <f t="shared" si="9"/>
        <v>25046</v>
      </c>
      <c r="AD39" s="12">
        <f t="shared" si="9"/>
        <v>25046</v>
      </c>
      <c r="AE39" s="12">
        <f t="shared" si="9"/>
        <v>25046</v>
      </c>
      <c r="AF39" s="12">
        <f t="shared" si="9"/>
        <v>25046</v>
      </c>
      <c r="AG39" s="12">
        <f t="shared" si="9"/>
        <v>25046</v>
      </c>
      <c r="AH39" s="12">
        <f t="shared" si="9"/>
        <v>25046</v>
      </c>
      <c r="AI39" s="12">
        <f t="shared" si="9"/>
        <v>18986</v>
      </c>
      <c r="AJ39" s="12">
        <f t="shared" si="9"/>
        <v>18986</v>
      </c>
      <c r="AK39" s="12">
        <f t="shared" si="9"/>
        <v>18986</v>
      </c>
      <c r="AL39" s="12">
        <f t="shared" si="9"/>
        <v>18986</v>
      </c>
      <c r="AM39" s="12">
        <f t="shared" si="9"/>
        <v>18986</v>
      </c>
      <c r="AN39" s="12">
        <f t="shared" si="9"/>
        <v>18986</v>
      </c>
      <c r="AO39" s="12">
        <f t="shared" si="9"/>
        <v>18986</v>
      </c>
      <c r="AP39" s="12">
        <f t="shared" si="9"/>
        <v>18986</v>
      </c>
      <c r="AQ39" s="12">
        <f t="shared" ref="AQ39:BR39" si="10">SUMPRODUCT($I2:$I37,AQ2:AQ37)</f>
        <v>18986</v>
      </c>
      <c r="AR39" s="12">
        <f t="shared" si="10"/>
        <v>18986</v>
      </c>
      <c r="AS39" s="12">
        <f t="shared" si="10"/>
        <v>18986</v>
      </c>
      <c r="AT39" s="12">
        <f t="shared" si="10"/>
        <v>18986</v>
      </c>
      <c r="AU39" s="12">
        <f t="shared" si="10"/>
        <v>18986</v>
      </c>
      <c r="AV39" s="12">
        <f t="shared" si="10"/>
        <v>18986</v>
      </c>
      <c r="AW39" s="12">
        <f t="shared" si="10"/>
        <v>18986</v>
      </c>
      <c r="AX39" s="12">
        <f t="shared" si="10"/>
        <v>18986</v>
      </c>
      <c r="AY39" s="12">
        <f t="shared" si="10"/>
        <v>18986</v>
      </c>
      <c r="AZ39" s="12">
        <f t="shared" si="10"/>
        <v>18986</v>
      </c>
      <c r="BA39" s="12">
        <f t="shared" si="10"/>
        <v>18986</v>
      </c>
      <c r="BB39" s="12">
        <f t="shared" si="10"/>
        <v>18986</v>
      </c>
      <c r="BC39" s="12">
        <f t="shared" si="10"/>
        <v>18986</v>
      </c>
      <c r="BD39" s="12">
        <f t="shared" si="10"/>
        <v>18986</v>
      </c>
      <c r="BE39" s="12">
        <f t="shared" si="10"/>
        <v>18986</v>
      </c>
      <c r="BF39" s="12">
        <f t="shared" si="10"/>
        <v>18986</v>
      </c>
      <c r="BG39" s="12">
        <f t="shared" si="10"/>
        <v>18986</v>
      </c>
      <c r="BH39" s="12">
        <f t="shared" si="10"/>
        <v>18986</v>
      </c>
      <c r="BI39" s="12">
        <f t="shared" si="10"/>
        <v>18986</v>
      </c>
      <c r="BJ39" s="12">
        <f t="shared" si="10"/>
        <v>18986</v>
      </c>
      <c r="BK39" s="12">
        <f t="shared" si="10"/>
        <v>18986</v>
      </c>
      <c r="BL39" s="12">
        <f t="shared" si="10"/>
        <v>18986</v>
      </c>
      <c r="BM39" s="12">
        <f t="shared" si="10"/>
        <v>18986</v>
      </c>
      <c r="BN39" s="12">
        <f t="shared" si="10"/>
        <v>18986</v>
      </c>
      <c r="BO39" s="12">
        <f t="shared" si="10"/>
        <v>18986</v>
      </c>
      <c r="BP39" s="12">
        <f t="shared" si="10"/>
        <v>18986</v>
      </c>
      <c r="BQ39" s="12">
        <f t="shared" si="10"/>
        <v>18986</v>
      </c>
      <c r="BR39" s="12">
        <f t="shared" si="10"/>
        <v>18986</v>
      </c>
    </row>
    <row r="40" spans="2:70" x14ac:dyDescent="0.35">
      <c r="C40" s="40" t="s">
        <v>83</v>
      </c>
      <c r="F40" s="38">
        <f>F39/1000</f>
        <v>2.61</v>
      </c>
      <c r="G40" s="38">
        <f t="shared" ref="G40:I40" si="11">G39/1000</f>
        <v>33.116</v>
      </c>
      <c r="H40" s="38">
        <f t="shared" si="11"/>
        <v>1.8</v>
      </c>
      <c r="I40" s="38">
        <f t="shared" si="11"/>
        <v>38.095999999999997</v>
      </c>
      <c r="J40" s="14"/>
      <c r="K40" s="14">
        <f t="shared" ref="K40:BR40" si="12">K39/1000</f>
        <v>34.915999999999997</v>
      </c>
      <c r="L40" s="14">
        <f t="shared" si="12"/>
        <v>33.695999999999998</v>
      </c>
      <c r="M40" s="14">
        <f t="shared" si="12"/>
        <v>33.695999999999998</v>
      </c>
      <c r="N40" s="14">
        <f t="shared" si="12"/>
        <v>33.695999999999998</v>
      </c>
      <c r="O40" s="14">
        <f t="shared" si="12"/>
        <v>33.695999999999998</v>
      </c>
      <c r="P40" s="14">
        <f t="shared" si="12"/>
        <v>33.695999999999998</v>
      </c>
      <c r="Q40" s="14">
        <f t="shared" si="12"/>
        <v>30.995999999999999</v>
      </c>
      <c r="R40" s="14">
        <f t="shared" si="12"/>
        <v>30.995999999999999</v>
      </c>
      <c r="S40" s="14">
        <f t="shared" si="12"/>
        <v>26.956</v>
      </c>
      <c r="T40" s="14">
        <f t="shared" si="12"/>
        <v>26.956</v>
      </c>
      <c r="U40" s="14">
        <f t="shared" si="12"/>
        <v>26.956</v>
      </c>
      <c r="V40" s="14">
        <f t="shared" si="12"/>
        <v>26.956</v>
      </c>
      <c r="W40" s="14">
        <f t="shared" si="12"/>
        <v>26.956</v>
      </c>
      <c r="X40" s="14">
        <f t="shared" si="12"/>
        <v>26.956</v>
      </c>
      <c r="Y40" s="14">
        <f t="shared" si="12"/>
        <v>26.956</v>
      </c>
      <c r="Z40" s="14">
        <f t="shared" si="12"/>
        <v>26.956</v>
      </c>
      <c r="AA40" s="14">
        <f t="shared" si="12"/>
        <v>25.045999999999999</v>
      </c>
      <c r="AB40" s="14">
        <f t="shared" si="12"/>
        <v>25.045999999999999</v>
      </c>
      <c r="AC40" s="14">
        <f t="shared" si="12"/>
        <v>25.045999999999999</v>
      </c>
      <c r="AD40" s="14">
        <f t="shared" si="12"/>
        <v>25.045999999999999</v>
      </c>
      <c r="AE40" s="14">
        <f t="shared" si="12"/>
        <v>25.045999999999999</v>
      </c>
      <c r="AF40" s="14">
        <f t="shared" si="12"/>
        <v>25.045999999999999</v>
      </c>
      <c r="AG40" s="14">
        <f t="shared" si="12"/>
        <v>25.045999999999999</v>
      </c>
      <c r="AH40" s="14">
        <f t="shared" si="12"/>
        <v>25.045999999999999</v>
      </c>
      <c r="AI40" s="14">
        <f t="shared" si="12"/>
        <v>18.986000000000001</v>
      </c>
      <c r="AJ40" s="14">
        <f t="shared" si="12"/>
        <v>18.986000000000001</v>
      </c>
      <c r="AK40" s="14">
        <f t="shared" si="12"/>
        <v>18.986000000000001</v>
      </c>
      <c r="AL40" s="14">
        <f t="shared" si="12"/>
        <v>18.986000000000001</v>
      </c>
      <c r="AM40" s="14">
        <f t="shared" si="12"/>
        <v>18.986000000000001</v>
      </c>
      <c r="AN40" s="14">
        <f t="shared" si="12"/>
        <v>18.986000000000001</v>
      </c>
      <c r="AO40" s="14">
        <f t="shared" si="12"/>
        <v>18.986000000000001</v>
      </c>
      <c r="AP40" s="14">
        <f t="shared" si="12"/>
        <v>18.986000000000001</v>
      </c>
      <c r="AQ40" s="14">
        <f t="shared" si="12"/>
        <v>18.986000000000001</v>
      </c>
      <c r="AR40" s="14">
        <f t="shared" si="12"/>
        <v>18.986000000000001</v>
      </c>
      <c r="AS40" s="14">
        <f t="shared" si="12"/>
        <v>18.986000000000001</v>
      </c>
      <c r="AT40" s="14">
        <f t="shared" si="12"/>
        <v>18.986000000000001</v>
      </c>
      <c r="AU40" s="14">
        <f t="shared" si="12"/>
        <v>18.986000000000001</v>
      </c>
      <c r="AV40" s="14">
        <f t="shared" si="12"/>
        <v>18.986000000000001</v>
      </c>
      <c r="AW40" s="14">
        <f t="shared" si="12"/>
        <v>18.986000000000001</v>
      </c>
      <c r="AX40" s="14">
        <f t="shared" si="12"/>
        <v>18.986000000000001</v>
      </c>
      <c r="AY40" s="14">
        <f t="shared" si="12"/>
        <v>18.986000000000001</v>
      </c>
      <c r="AZ40" s="14">
        <f t="shared" si="12"/>
        <v>18.986000000000001</v>
      </c>
      <c r="BA40" s="14">
        <f t="shared" si="12"/>
        <v>18.986000000000001</v>
      </c>
      <c r="BB40" s="14">
        <f t="shared" si="12"/>
        <v>18.986000000000001</v>
      </c>
      <c r="BC40" s="14">
        <f t="shared" si="12"/>
        <v>18.986000000000001</v>
      </c>
      <c r="BD40" s="14">
        <f t="shared" si="12"/>
        <v>18.986000000000001</v>
      </c>
      <c r="BE40" s="14">
        <f t="shared" si="12"/>
        <v>18.986000000000001</v>
      </c>
      <c r="BF40" s="14">
        <f t="shared" si="12"/>
        <v>18.986000000000001</v>
      </c>
      <c r="BG40" s="14">
        <f t="shared" si="12"/>
        <v>18.986000000000001</v>
      </c>
      <c r="BH40" s="14">
        <f t="shared" si="12"/>
        <v>18.986000000000001</v>
      </c>
      <c r="BI40" s="14">
        <f t="shared" si="12"/>
        <v>18.986000000000001</v>
      </c>
      <c r="BJ40" s="14">
        <f t="shared" si="12"/>
        <v>18.986000000000001</v>
      </c>
      <c r="BK40" s="14">
        <f t="shared" si="12"/>
        <v>18.986000000000001</v>
      </c>
      <c r="BL40" s="14">
        <f t="shared" si="12"/>
        <v>18.986000000000001</v>
      </c>
      <c r="BM40" s="14">
        <f t="shared" si="12"/>
        <v>18.986000000000001</v>
      </c>
      <c r="BN40" s="14">
        <f t="shared" si="12"/>
        <v>18.986000000000001</v>
      </c>
      <c r="BO40" s="14">
        <f t="shared" si="12"/>
        <v>18.986000000000001</v>
      </c>
      <c r="BP40" s="14">
        <f t="shared" si="12"/>
        <v>18.986000000000001</v>
      </c>
      <c r="BQ40" s="14">
        <f t="shared" si="12"/>
        <v>18.986000000000001</v>
      </c>
      <c r="BR40" s="14">
        <f t="shared" si="12"/>
        <v>18.986000000000001</v>
      </c>
    </row>
    <row r="41" spans="2:70" x14ac:dyDescent="0.35">
      <c r="C41" s="40" t="s">
        <v>84</v>
      </c>
      <c r="H41" s="16"/>
      <c r="J41" s="15"/>
      <c r="K41" s="15">
        <f t="shared" ref="K41:BR41" si="13">K40*12</f>
        <v>418.99199999999996</v>
      </c>
      <c r="L41" s="15">
        <f t="shared" si="13"/>
        <v>404.35199999999998</v>
      </c>
      <c r="M41" s="15">
        <f t="shared" si="13"/>
        <v>404.35199999999998</v>
      </c>
      <c r="N41" s="15">
        <f t="shared" si="13"/>
        <v>404.35199999999998</v>
      </c>
      <c r="O41" s="15">
        <f t="shared" si="13"/>
        <v>404.35199999999998</v>
      </c>
      <c r="P41" s="15">
        <f t="shared" si="13"/>
        <v>404.35199999999998</v>
      </c>
      <c r="Q41" s="15">
        <f t="shared" si="13"/>
        <v>371.952</v>
      </c>
      <c r="R41" s="15">
        <f t="shared" si="13"/>
        <v>371.952</v>
      </c>
      <c r="S41" s="15">
        <f t="shared" si="13"/>
        <v>323.47199999999998</v>
      </c>
      <c r="T41" s="15">
        <f t="shared" si="13"/>
        <v>323.47199999999998</v>
      </c>
      <c r="U41" s="15">
        <f t="shared" si="13"/>
        <v>323.47199999999998</v>
      </c>
      <c r="V41" s="15">
        <f t="shared" si="13"/>
        <v>323.47199999999998</v>
      </c>
      <c r="W41" s="15">
        <f t="shared" si="13"/>
        <v>323.47199999999998</v>
      </c>
      <c r="X41" s="15">
        <f t="shared" si="13"/>
        <v>323.47199999999998</v>
      </c>
      <c r="Y41" s="15">
        <f t="shared" si="13"/>
        <v>323.47199999999998</v>
      </c>
      <c r="Z41" s="15">
        <f t="shared" si="13"/>
        <v>323.47199999999998</v>
      </c>
      <c r="AA41" s="15">
        <f t="shared" si="13"/>
        <v>300.55200000000002</v>
      </c>
      <c r="AB41" s="15">
        <f t="shared" si="13"/>
        <v>300.55200000000002</v>
      </c>
      <c r="AC41" s="15">
        <f t="shared" si="13"/>
        <v>300.55200000000002</v>
      </c>
      <c r="AD41" s="15">
        <f t="shared" si="13"/>
        <v>300.55200000000002</v>
      </c>
      <c r="AE41" s="15">
        <f t="shared" si="13"/>
        <v>300.55200000000002</v>
      </c>
      <c r="AF41" s="15">
        <f t="shared" si="13"/>
        <v>300.55200000000002</v>
      </c>
      <c r="AG41" s="15">
        <f t="shared" si="13"/>
        <v>300.55200000000002</v>
      </c>
      <c r="AH41" s="15">
        <f t="shared" si="13"/>
        <v>300.55200000000002</v>
      </c>
      <c r="AI41" s="15">
        <f t="shared" si="13"/>
        <v>227.83199999999999</v>
      </c>
      <c r="AJ41" s="15">
        <f t="shared" si="13"/>
        <v>227.83199999999999</v>
      </c>
      <c r="AK41" s="15">
        <f t="shared" si="13"/>
        <v>227.83199999999999</v>
      </c>
      <c r="AL41" s="15">
        <f t="shared" si="13"/>
        <v>227.83199999999999</v>
      </c>
      <c r="AM41" s="15">
        <f t="shared" si="13"/>
        <v>227.83199999999999</v>
      </c>
      <c r="AN41" s="15">
        <f t="shared" si="13"/>
        <v>227.83199999999999</v>
      </c>
      <c r="AO41" s="15">
        <f t="shared" si="13"/>
        <v>227.83199999999999</v>
      </c>
      <c r="AP41" s="15">
        <f t="shared" si="13"/>
        <v>227.83199999999999</v>
      </c>
      <c r="AQ41" s="15">
        <f t="shared" si="13"/>
        <v>227.83199999999999</v>
      </c>
      <c r="AR41" s="15">
        <f t="shared" si="13"/>
        <v>227.83199999999999</v>
      </c>
      <c r="AS41" s="15">
        <f t="shared" si="13"/>
        <v>227.83199999999999</v>
      </c>
      <c r="AT41" s="15">
        <f t="shared" si="13"/>
        <v>227.83199999999999</v>
      </c>
      <c r="AU41" s="15">
        <f t="shared" si="13"/>
        <v>227.83199999999999</v>
      </c>
      <c r="AV41" s="15">
        <f t="shared" si="13"/>
        <v>227.83199999999999</v>
      </c>
      <c r="AW41" s="15">
        <f t="shared" si="13"/>
        <v>227.83199999999999</v>
      </c>
      <c r="AX41" s="15">
        <f t="shared" si="13"/>
        <v>227.83199999999999</v>
      </c>
      <c r="AY41" s="15">
        <f t="shared" si="13"/>
        <v>227.83199999999999</v>
      </c>
      <c r="AZ41" s="15">
        <f t="shared" si="13"/>
        <v>227.83199999999999</v>
      </c>
      <c r="BA41" s="15">
        <f t="shared" si="13"/>
        <v>227.83199999999999</v>
      </c>
      <c r="BB41" s="15">
        <f t="shared" si="13"/>
        <v>227.83199999999999</v>
      </c>
      <c r="BC41" s="15">
        <f t="shared" si="13"/>
        <v>227.83199999999999</v>
      </c>
      <c r="BD41" s="15">
        <f t="shared" si="13"/>
        <v>227.83199999999999</v>
      </c>
      <c r="BE41" s="15">
        <f t="shared" si="13"/>
        <v>227.83199999999999</v>
      </c>
      <c r="BF41" s="15">
        <f t="shared" si="13"/>
        <v>227.83199999999999</v>
      </c>
      <c r="BG41" s="15">
        <f t="shared" si="13"/>
        <v>227.83199999999999</v>
      </c>
      <c r="BH41" s="15">
        <f t="shared" si="13"/>
        <v>227.83199999999999</v>
      </c>
      <c r="BI41" s="15">
        <f t="shared" si="13"/>
        <v>227.83199999999999</v>
      </c>
      <c r="BJ41" s="15">
        <f t="shared" si="13"/>
        <v>227.83199999999999</v>
      </c>
      <c r="BK41" s="15">
        <f t="shared" si="13"/>
        <v>227.83199999999999</v>
      </c>
      <c r="BL41" s="15">
        <f t="shared" si="13"/>
        <v>227.83199999999999</v>
      </c>
      <c r="BM41" s="15">
        <f t="shared" si="13"/>
        <v>227.83199999999999</v>
      </c>
      <c r="BN41" s="15">
        <f t="shared" si="13"/>
        <v>227.83199999999999</v>
      </c>
      <c r="BO41" s="15">
        <f t="shared" si="13"/>
        <v>227.83199999999999</v>
      </c>
      <c r="BP41" s="15">
        <f t="shared" si="13"/>
        <v>227.83199999999999</v>
      </c>
      <c r="BQ41" s="15">
        <f t="shared" si="13"/>
        <v>227.83199999999999</v>
      </c>
      <c r="BR41" s="15">
        <f t="shared" si="13"/>
        <v>227.83199999999999</v>
      </c>
    </row>
    <row r="42" spans="2:70" x14ac:dyDescent="0.35">
      <c r="C42" s="40" t="s">
        <v>85</v>
      </c>
      <c r="H42" s="16"/>
      <c r="J42" s="15"/>
      <c r="K42" s="15">
        <f t="shared" ref="K42:BR42" si="14">K41+J42</f>
        <v>418.99199999999996</v>
      </c>
      <c r="L42" s="15">
        <f t="shared" si="14"/>
        <v>823.34399999999994</v>
      </c>
      <c r="M42" s="15">
        <f t="shared" si="14"/>
        <v>1227.6959999999999</v>
      </c>
      <c r="N42" s="15">
        <f t="shared" si="14"/>
        <v>1632.0479999999998</v>
      </c>
      <c r="O42" s="15">
        <f t="shared" si="14"/>
        <v>2036.3999999999996</v>
      </c>
      <c r="P42" s="15">
        <f t="shared" si="14"/>
        <v>2440.7519999999995</v>
      </c>
      <c r="Q42" s="15">
        <f t="shared" si="14"/>
        <v>2812.7039999999997</v>
      </c>
      <c r="R42" s="15">
        <f t="shared" si="14"/>
        <v>3184.6559999999999</v>
      </c>
      <c r="S42" s="15">
        <f t="shared" si="14"/>
        <v>3508.1279999999997</v>
      </c>
      <c r="T42" s="15">
        <f t="shared" si="14"/>
        <v>3831.5999999999995</v>
      </c>
      <c r="U42" s="15">
        <f t="shared" si="14"/>
        <v>4155.0719999999992</v>
      </c>
      <c r="V42" s="15">
        <f t="shared" si="14"/>
        <v>4478.543999999999</v>
      </c>
      <c r="W42" s="15">
        <f t="shared" si="14"/>
        <v>4802.0159999999987</v>
      </c>
      <c r="X42" s="15">
        <f t="shared" si="14"/>
        <v>5125.4879999999985</v>
      </c>
      <c r="Y42" s="15">
        <f t="shared" si="14"/>
        <v>5448.9599999999982</v>
      </c>
      <c r="Z42" s="15">
        <f t="shared" si="14"/>
        <v>5772.431999999998</v>
      </c>
      <c r="AA42" s="15">
        <f t="shared" si="14"/>
        <v>6072.9839999999976</v>
      </c>
      <c r="AB42" s="15">
        <f t="shared" si="14"/>
        <v>6373.5359999999973</v>
      </c>
      <c r="AC42" s="15">
        <f t="shared" si="14"/>
        <v>6674.087999999997</v>
      </c>
      <c r="AD42" s="15">
        <f t="shared" si="14"/>
        <v>6974.6399999999967</v>
      </c>
      <c r="AE42" s="15">
        <f t="shared" si="14"/>
        <v>7275.1919999999964</v>
      </c>
      <c r="AF42" s="15">
        <f t="shared" si="14"/>
        <v>7575.743999999996</v>
      </c>
      <c r="AG42" s="15">
        <f t="shared" si="14"/>
        <v>7876.2959999999957</v>
      </c>
      <c r="AH42" s="15">
        <f t="shared" si="14"/>
        <v>8176.8479999999954</v>
      </c>
      <c r="AI42" s="15">
        <f t="shared" si="14"/>
        <v>8404.6799999999948</v>
      </c>
      <c r="AJ42" s="15">
        <f t="shared" si="14"/>
        <v>8632.5119999999952</v>
      </c>
      <c r="AK42" s="15">
        <f t="shared" si="14"/>
        <v>8860.3439999999955</v>
      </c>
      <c r="AL42" s="15">
        <f t="shared" si="14"/>
        <v>9088.1759999999958</v>
      </c>
      <c r="AM42" s="15">
        <f t="shared" si="14"/>
        <v>9316.0079999999962</v>
      </c>
      <c r="AN42" s="15">
        <f t="shared" si="14"/>
        <v>9543.8399999999965</v>
      </c>
      <c r="AO42" s="15">
        <f t="shared" si="14"/>
        <v>9771.6719999999968</v>
      </c>
      <c r="AP42" s="15">
        <f t="shared" si="14"/>
        <v>9999.5039999999972</v>
      </c>
      <c r="AQ42" s="15">
        <f t="shared" si="14"/>
        <v>10227.335999999998</v>
      </c>
      <c r="AR42" s="15">
        <f t="shared" si="14"/>
        <v>10455.167999999998</v>
      </c>
      <c r="AS42" s="15">
        <f t="shared" si="14"/>
        <v>10682.999999999998</v>
      </c>
      <c r="AT42" s="15">
        <f t="shared" si="14"/>
        <v>10910.831999999999</v>
      </c>
      <c r="AU42" s="15">
        <f t="shared" si="14"/>
        <v>11138.663999999999</v>
      </c>
      <c r="AV42" s="15">
        <f t="shared" si="14"/>
        <v>11366.495999999999</v>
      </c>
      <c r="AW42" s="15">
        <f t="shared" si="14"/>
        <v>11594.328</v>
      </c>
      <c r="AX42" s="15">
        <f t="shared" si="14"/>
        <v>11822.16</v>
      </c>
      <c r="AY42" s="15">
        <f t="shared" si="14"/>
        <v>12049.992</v>
      </c>
      <c r="AZ42" s="15">
        <f t="shared" si="14"/>
        <v>12277.824000000001</v>
      </c>
      <c r="BA42" s="15">
        <f t="shared" si="14"/>
        <v>12505.656000000001</v>
      </c>
      <c r="BB42" s="15">
        <f t="shared" si="14"/>
        <v>12733.488000000001</v>
      </c>
      <c r="BC42" s="15">
        <f t="shared" si="14"/>
        <v>12961.320000000002</v>
      </c>
      <c r="BD42" s="15">
        <f t="shared" si="14"/>
        <v>13189.152000000002</v>
      </c>
      <c r="BE42" s="15">
        <f t="shared" si="14"/>
        <v>13416.984000000002</v>
      </c>
      <c r="BF42" s="15">
        <f t="shared" si="14"/>
        <v>13644.816000000003</v>
      </c>
      <c r="BG42" s="15">
        <f t="shared" si="14"/>
        <v>13872.648000000003</v>
      </c>
      <c r="BH42" s="15">
        <f t="shared" si="14"/>
        <v>14100.480000000003</v>
      </c>
      <c r="BI42" s="15">
        <f t="shared" si="14"/>
        <v>14328.312000000004</v>
      </c>
      <c r="BJ42" s="15">
        <f t="shared" si="14"/>
        <v>14556.144000000004</v>
      </c>
      <c r="BK42" s="15">
        <f t="shared" si="14"/>
        <v>14783.976000000004</v>
      </c>
      <c r="BL42" s="15">
        <f t="shared" si="14"/>
        <v>15011.808000000005</v>
      </c>
      <c r="BM42" s="15">
        <f t="shared" si="14"/>
        <v>15239.640000000005</v>
      </c>
      <c r="BN42" s="15">
        <f t="shared" si="14"/>
        <v>15467.472000000005</v>
      </c>
      <c r="BO42" s="15">
        <f t="shared" si="14"/>
        <v>15695.304000000006</v>
      </c>
      <c r="BP42" s="15">
        <f t="shared" si="14"/>
        <v>15923.136000000006</v>
      </c>
      <c r="BQ42" s="15">
        <f t="shared" si="14"/>
        <v>16150.968000000006</v>
      </c>
      <c r="BR42" s="15">
        <f t="shared" si="14"/>
        <v>16378.800000000007</v>
      </c>
    </row>
    <row r="43" spans="2:70" x14ac:dyDescent="0.35">
      <c r="K43" s="5" t="s">
        <v>86</v>
      </c>
      <c r="P43" s="5" t="s">
        <v>87</v>
      </c>
      <c r="R43" s="5" t="s">
        <v>88</v>
      </c>
      <c r="Z43" s="5" t="s">
        <v>89</v>
      </c>
      <c r="AH43" s="5" t="s">
        <v>90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031A-19DF-4A56-BB3A-48675A6F22FE}">
  <dimension ref="B2:F13"/>
  <sheetViews>
    <sheetView workbookViewId="0">
      <selection activeCell="H15" sqref="H15"/>
    </sheetView>
  </sheetViews>
  <sheetFormatPr baseColWidth="10" defaultColWidth="11.453125" defaultRowHeight="14.5" x14ac:dyDescent="0.35"/>
  <cols>
    <col min="2" max="2" width="20.6328125" style="20" customWidth="1"/>
    <col min="3" max="6" width="16.36328125" customWidth="1"/>
  </cols>
  <sheetData>
    <row r="2" spans="2:6" s="19" customFormat="1" ht="43.5" x14ac:dyDescent="0.35">
      <c r="B2" s="34" t="s">
        <v>283</v>
      </c>
      <c r="C2" s="23" t="s">
        <v>284</v>
      </c>
      <c r="D2" s="23" t="s">
        <v>285</v>
      </c>
      <c r="E2" s="23" t="s">
        <v>286</v>
      </c>
      <c r="F2" s="23" t="s">
        <v>287</v>
      </c>
    </row>
    <row r="3" spans="2:6" s="21" customFormat="1" x14ac:dyDescent="0.35">
      <c r="B3" s="24" t="s">
        <v>278</v>
      </c>
      <c r="C3" s="25"/>
      <c r="D3" s="25"/>
      <c r="E3" s="25" t="s">
        <v>288</v>
      </c>
      <c r="F3" s="25" t="s">
        <v>288</v>
      </c>
    </row>
    <row r="4" spans="2:6" s="21" customFormat="1" x14ac:dyDescent="0.35">
      <c r="B4" s="24" t="s">
        <v>289</v>
      </c>
      <c r="C4" s="25"/>
      <c r="D4" s="26" t="s">
        <v>290</v>
      </c>
      <c r="E4" s="26" t="s">
        <v>291</v>
      </c>
      <c r="F4" s="26" t="s">
        <v>291</v>
      </c>
    </row>
    <row r="5" spans="2:6" s="21" customFormat="1" x14ac:dyDescent="0.35">
      <c r="B5" s="24" t="s">
        <v>292</v>
      </c>
      <c r="C5" s="25"/>
      <c r="D5" s="25" t="s">
        <v>288</v>
      </c>
      <c r="E5" s="25" t="s">
        <v>288</v>
      </c>
      <c r="F5" s="25" t="s">
        <v>288</v>
      </c>
    </row>
    <row r="6" spans="2:6" s="21" customFormat="1" x14ac:dyDescent="0.35">
      <c r="B6" s="24" t="s">
        <v>293</v>
      </c>
      <c r="C6" s="25"/>
      <c r="D6" s="25"/>
      <c r="E6" s="26" t="s">
        <v>294</v>
      </c>
      <c r="F6" s="26" t="s">
        <v>294</v>
      </c>
    </row>
    <row r="7" spans="2:6" s="21" customFormat="1" x14ac:dyDescent="0.35">
      <c r="B7" s="24" t="s">
        <v>154</v>
      </c>
      <c r="C7" s="25"/>
      <c r="D7" s="25"/>
      <c r="E7" s="25"/>
      <c r="F7" s="25" t="s">
        <v>288</v>
      </c>
    </row>
    <row r="8" spans="2:6" s="19" customFormat="1" x14ac:dyDescent="0.35">
      <c r="B8" s="22"/>
      <c r="C8" s="27"/>
      <c r="D8" s="27"/>
      <c r="E8" s="27"/>
      <c r="F8" s="27"/>
    </row>
    <row r="9" spans="2:6" x14ac:dyDescent="0.35">
      <c r="B9" s="28" t="s">
        <v>295</v>
      </c>
      <c r="C9" s="29">
        <f>MAX('Mounting Mode'!J1:NN1)</f>
        <v>336</v>
      </c>
      <c r="D9" s="29">
        <f>MAX('Logistic Mode'!J1:NN1)</f>
        <v>2160</v>
      </c>
      <c r="E9" s="29">
        <f>MAX('Customer Mode'!K2:NO2)</f>
        <v>720</v>
      </c>
      <c r="F9" s="29">
        <f>MAX('Customer Mode w Tachy + Alarm'!K1:FO1)</f>
        <v>720</v>
      </c>
    </row>
    <row r="10" spans="2:6" x14ac:dyDescent="0.35">
      <c r="B10" s="28"/>
      <c r="C10" s="30">
        <f>C9/24</f>
        <v>14</v>
      </c>
      <c r="D10" s="30">
        <f t="shared" ref="D10:F10" si="0">D9/24</f>
        <v>90</v>
      </c>
      <c r="E10" s="30">
        <f t="shared" si="0"/>
        <v>30</v>
      </c>
      <c r="F10" s="30">
        <f t="shared" si="0"/>
        <v>30</v>
      </c>
    </row>
    <row r="11" spans="2:6" x14ac:dyDescent="0.35">
      <c r="B11" s="28" t="s">
        <v>85</v>
      </c>
      <c r="C11" s="31">
        <f>MAX('Mounting Mode'!D42:NN42)</f>
        <v>1311.7439999999999</v>
      </c>
      <c r="D11" s="31">
        <f>MAX('Logistic Mode'!J43:NN43)</f>
        <v>3010.0919999999878</v>
      </c>
      <c r="E11" s="31">
        <f>MAX('Customer Mode'!K47:NO47)</f>
        <v>1090.4040000000011</v>
      </c>
      <c r="F11" s="31">
        <f>MAX('Customer Mode w Tachy + Alarm'!K42:FO42)</f>
        <v>16378.800000000007</v>
      </c>
    </row>
    <row r="12" spans="2:6" s="37" customFormat="1" x14ac:dyDescent="0.35">
      <c r="B12" s="35" t="s">
        <v>296</v>
      </c>
      <c r="C12" s="36">
        <f>C11/C9</f>
        <v>3.9039999999999999</v>
      </c>
      <c r="D12" s="36">
        <f t="shared" ref="D12:F12" si="1">D11/D9</f>
        <v>1.3935611111111055</v>
      </c>
      <c r="E12" s="36">
        <f t="shared" si="1"/>
        <v>1.5144500000000016</v>
      </c>
      <c r="F12" s="36">
        <f t="shared" si="1"/>
        <v>22.748333333333342</v>
      </c>
    </row>
    <row r="13" spans="2:6" x14ac:dyDescent="0.35">
      <c r="B13" s="32" t="s">
        <v>297</v>
      </c>
      <c r="C13" s="33">
        <f>C11/1000*5</f>
        <v>6.5587200000000001</v>
      </c>
      <c r="D13" s="33">
        <f t="shared" ref="D13:F13" si="2">D11/1000*5</f>
        <v>15.050459999999939</v>
      </c>
      <c r="E13" s="33">
        <f t="shared" si="2"/>
        <v>5.4520200000000054</v>
      </c>
      <c r="F13" s="33">
        <f t="shared" si="2"/>
        <v>81.894000000000034</v>
      </c>
    </row>
  </sheetData>
  <pageMargins left="0.7" right="0.7" top="0.75" bottom="0.75" header="0.3" footer="0.3"/>
  <pageSetup paperSize="9" orientation="portrait" r:id="rId1"/>
  <headerFooter>
    <oddFooter>&amp;R_x000D_&amp;1#&amp;"Arial"&amp;10&amp;K000000 Confidential 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eee2e1-4270-4b46-bf08-0a9992a8a952">
      <Terms xmlns="http://schemas.microsoft.com/office/infopath/2007/PartnerControls"/>
    </lcf76f155ced4ddcb4097134ff3c332f>
    <TaxCatchAll xmlns="227f9243-2f79-4ae6-81d4-44ffc91adad2" xsi:nil="true"/>
    <lieu xmlns="89eee2e1-4270-4b46-bf08-0a9992a8a952">
      <Url xsi:nil="true"/>
      <Description xsi:nil="true"/>
    </lieu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6317888DDF2441963CC822CB40004B" ma:contentTypeVersion="19" ma:contentTypeDescription="Crée un document." ma:contentTypeScope="" ma:versionID="e89ff4b2e19b0d6f11c6348384c65fec">
  <xsd:schema xmlns:xsd="http://www.w3.org/2001/XMLSchema" xmlns:xs="http://www.w3.org/2001/XMLSchema" xmlns:p="http://schemas.microsoft.com/office/2006/metadata/properties" xmlns:ns1="http://schemas.microsoft.com/sharepoint/v3" xmlns:ns2="89eee2e1-4270-4b46-bf08-0a9992a8a952" xmlns:ns3="227f9243-2f79-4ae6-81d4-44ffc91adad2" targetNamespace="http://schemas.microsoft.com/office/2006/metadata/properties" ma:root="true" ma:fieldsID="03804c6a926864e15e03f001ec174948" ns1:_="" ns2:_="" ns3:_="">
    <xsd:import namespace="http://schemas.microsoft.com/sharepoint/v3"/>
    <xsd:import namespace="89eee2e1-4270-4b46-bf08-0a9992a8a952"/>
    <xsd:import namespace="227f9243-2f79-4ae6-81d4-44ffc91ad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ieu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ee2e1-4270-4b46-bf08-0a9992a8a9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ieu" ma:index="23" nillable="true" ma:displayName="lieu" ma:format="Hyperlink" ma:internalName="lieu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f9243-2f79-4ae6-81d4-44ffc91ad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dc0e903-6e76-4914-8aa3-9cbac9f7cdc3}" ma:internalName="TaxCatchAll" ma:showField="CatchAllData" ma:web="227f9243-2f79-4ae6-81d4-44ffc91ad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621590-9B1A-4DC3-BF6E-56821DB64723}">
  <ds:schemaRefs>
    <ds:schemaRef ds:uri="227f9243-2f79-4ae6-81d4-44ffc91adad2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sharepoint/v3"/>
    <ds:schemaRef ds:uri="89eee2e1-4270-4b46-bf08-0a9992a8a952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BDA63E-819A-482D-9674-DB02D5581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9eee2e1-4270-4b46-bf08-0a9992a8a952"/>
    <ds:schemaRef ds:uri="227f9243-2f79-4ae6-81d4-44ffc91ad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F12CCA3-F01F-400F-8E4F-B00DFF5F678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Mounting Mode</vt:lpstr>
      <vt:lpstr>Logistic Mode</vt:lpstr>
      <vt:lpstr>Logistic Wo unplug</vt:lpstr>
      <vt:lpstr>Delivery</vt:lpstr>
      <vt:lpstr>Customer Mode</vt:lpstr>
      <vt:lpstr>Customer</vt:lpstr>
      <vt:lpstr>Flex_Vs_XDD</vt:lpstr>
      <vt:lpstr>Customer wo unplung</vt:lpstr>
      <vt:lpstr>Customer PIE</vt:lpstr>
      <vt:lpstr>Biberonnage_23°</vt:lpstr>
      <vt:lpstr>Biberonnage_(3)</vt:lpstr>
      <vt:lpstr>Biberonnage_(4)</vt:lpstr>
      <vt:lpstr>Bib pie</vt:lpstr>
      <vt:lpstr>Bib_ TEST </vt:lpstr>
      <vt:lpstr>Dark current</vt:lpstr>
      <vt:lpstr>Model Change Wh </vt:lpstr>
      <vt:lpstr>Bib 70°</vt:lpstr>
      <vt:lpstr>Feuil2</vt:lpstr>
      <vt:lpstr>Bib</vt:lpstr>
      <vt:lpstr>Flex_Vs_XDD (3)</vt:lpstr>
      <vt:lpstr>Feuil4</vt:lpstr>
      <vt:lpstr>Bib_ TEST  (2)</vt:lpstr>
      <vt:lpstr>Bib LIB test</vt:lpstr>
      <vt:lpstr>Feuil1 (2)</vt:lpstr>
      <vt:lpstr>Feuil5 (3)</vt:lpstr>
      <vt:lpstr>Feuil3</vt:lpstr>
      <vt:lpstr>Feuil1</vt:lpstr>
      <vt:lpstr>Customer Mode W Alarm</vt:lpstr>
      <vt:lpstr>Customer Mode w Tachy</vt:lpstr>
      <vt:lpstr>Customer Mode w Tachy + Alarm</vt:lpstr>
      <vt:lpstr>Synthesis</vt:lpstr>
      <vt:lpstr>'Model Change Wh 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patrick.daugeron@renault.com</dc:creator>
  <cp:keywords/>
  <dc:description/>
  <cp:lastModifiedBy>Lilia Djemai</cp:lastModifiedBy>
  <cp:revision/>
  <dcterms:created xsi:type="dcterms:W3CDTF">2022-04-10T13:35:50Z</dcterms:created>
  <dcterms:modified xsi:type="dcterms:W3CDTF">2026-10-29T08:25:47Z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0x010100816317888DDF2441963CC822CB40004B</vt:lpwstr>
  </property>
  <property fmtid="{D5CDD505-2E9C-101B-9397-08002B2CF9AE}" pid="3" name="MediaServiceImageTags">
    <vt:lpwstr/>
  </property>
  <property fmtid="{D5CDD505-2E9C-101B-9397-08002B2CF9AE}" pid="4" name="MSIP_Label_fd1c0902-ed92-4fed-896d-2e7725de02d4_Enabled">
    <vt:lpwstr>true</vt:lpwstr>
  </property>
  <property fmtid="{D5CDD505-2E9C-101B-9397-08002B2CF9AE}" pid="5" name="MSIP_Label_fd1c0902-ed92-4fed-896d-2e7725de02d4_SetDate">
    <vt:lpwstr>2023-01-05T13:19:26Z</vt:lpwstr>
  </property>
  <property fmtid="{D5CDD505-2E9C-101B-9397-08002B2CF9AE}" pid="6" name="MSIP_Label_fd1c0902-ed92-4fed-896d-2e7725de02d4_Method">
    <vt:lpwstr>Standard</vt:lpwstr>
  </property>
  <property fmtid="{D5CDD505-2E9C-101B-9397-08002B2CF9AE}" pid="7" name="MSIP_Label_fd1c0902-ed92-4fed-896d-2e7725de02d4_Name">
    <vt:lpwstr>Anyone (not protected)</vt:lpwstr>
  </property>
  <property fmtid="{D5CDD505-2E9C-101B-9397-08002B2CF9AE}" pid="8" name="MSIP_Label_fd1c0902-ed92-4fed-896d-2e7725de02d4_SiteId">
    <vt:lpwstr>d6b0bbee-7cd9-4d60-bce6-4a67b543e2ae</vt:lpwstr>
  </property>
  <property fmtid="{D5CDD505-2E9C-101B-9397-08002B2CF9AE}" pid="9" name="MSIP_Label_fd1c0902-ed92-4fed-896d-2e7725de02d4_ActionId">
    <vt:lpwstr>d3cad0a8-78a5-45e7-a090-0975d7a912df</vt:lpwstr>
  </property>
  <property fmtid="{D5CDD505-2E9C-101B-9397-08002B2CF9AE}" pid="10" name="MSIP_Label_fd1c0902-ed92-4fed-896d-2e7725de02d4_ContentBits">
    <vt:lpwstr>2</vt:lpwstr>
  </property>
</Properties>
</file>