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47" activeTab="4"/>
  </bookViews>
  <sheets>
    <sheet name="Sheet1" sheetId="1" r:id="rId1"/>
    <sheet name="苯胺-271#-5mg.L" sheetId="2" r:id="rId2"/>
    <sheet name="降解苯胺-284#-294#" sheetId="3" r:id="rId3"/>
    <sheet name="第二次染色的数据" sheetId="4" r:id="rId4"/>
    <sheet name="第二次降解苯胺实验" sheetId="5" r:id="rId5"/>
    <sheet name="Sheet4" sheetId="6" r:id="rId6"/>
    <sheet name="Sheet5" sheetId="7" r:id="rId7"/>
  </sheets>
  <calcPr calcId="144525"/>
</workbook>
</file>

<file path=xl/sharedStrings.xml><?xml version="1.0" encoding="utf-8"?>
<sst xmlns="http://schemas.openxmlformats.org/spreadsheetml/2006/main" count="52">
  <si>
    <t>255#</t>
  </si>
  <si>
    <t>261#</t>
  </si>
  <si>
    <t>256#</t>
  </si>
  <si>
    <t>257#</t>
  </si>
  <si>
    <t>258#</t>
  </si>
  <si>
    <t>259#</t>
  </si>
  <si>
    <t>260#</t>
  </si>
  <si>
    <t>262#</t>
  </si>
  <si>
    <t>263#</t>
  </si>
  <si>
    <t>264#</t>
  </si>
  <si>
    <t>265#</t>
  </si>
  <si>
    <t>266#</t>
  </si>
  <si>
    <t>267#</t>
  </si>
  <si>
    <t>268#</t>
  </si>
  <si>
    <t>269#</t>
  </si>
  <si>
    <t>270#</t>
  </si>
  <si>
    <t>271#</t>
  </si>
  <si>
    <t>272#</t>
  </si>
  <si>
    <t>kong</t>
  </si>
  <si>
    <t>chun</t>
  </si>
  <si>
    <t>0.5h</t>
  </si>
  <si>
    <t>1.0h</t>
  </si>
  <si>
    <t>1.5h</t>
  </si>
  <si>
    <t>2.0h</t>
  </si>
  <si>
    <t>2.5h</t>
  </si>
  <si>
    <t>3.0h</t>
  </si>
  <si>
    <t>时间/T</t>
  </si>
  <si>
    <t>吸光度/A</t>
  </si>
  <si>
    <t>Co</t>
  </si>
  <si>
    <t>Co/C</t>
  </si>
  <si>
    <t>284#</t>
  </si>
  <si>
    <t>285#</t>
  </si>
  <si>
    <t>286#</t>
  </si>
  <si>
    <t>287#</t>
  </si>
  <si>
    <t>288#</t>
  </si>
  <si>
    <t>289#</t>
  </si>
  <si>
    <t>290#</t>
  </si>
  <si>
    <t>291#</t>
  </si>
  <si>
    <t>292#</t>
  </si>
  <si>
    <t>293#</t>
  </si>
  <si>
    <t>294#</t>
  </si>
  <si>
    <t>278#</t>
  </si>
  <si>
    <t>279#</t>
  </si>
  <si>
    <t>280#</t>
  </si>
  <si>
    <t>281#</t>
  </si>
  <si>
    <t>282#</t>
  </si>
  <si>
    <t>C</t>
  </si>
  <si>
    <t>C/Co</t>
  </si>
  <si>
    <t>297#</t>
  </si>
  <si>
    <t>298#</t>
  </si>
  <si>
    <t>299#</t>
  </si>
  <si>
    <t>C0/C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</si>
</sst>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32"/>
  <sheetViews>
    <sheetView workbookViewId="0">
      <selection activeCell="R26" sqref="R26:R32"/>
    </sheetView>
  </sheetViews>
  <sheetFormatPr defaultColWidth="9" defaultRowHeight="14.4"/>
  <sheetData>
    <row r="1" spans="2:39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V1" t="s">
        <v>7</v>
      </c>
      <c r="X1" t="s">
        <v>8</v>
      </c>
      <c r="Z1" t="s">
        <v>9</v>
      </c>
      <c r="AB1" t="s">
        <v>10</v>
      </c>
      <c r="AD1" t="s">
        <v>11</v>
      </c>
      <c r="AF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</row>
    <row r="2" spans="1:38">
      <c r="A2">
        <v>0</v>
      </c>
      <c r="B2">
        <v>0.676</v>
      </c>
      <c r="C2">
        <v>0</v>
      </c>
      <c r="E2">
        <v>0.6235</v>
      </c>
      <c r="F2">
        <v>0.0266</v>
      </c>
      <c r="H2">
        <v>0.7257</v>
      </c>
      <c r="I2">
        <v>0.0391</v>
      </c>
      <c r="K2">
        <v>0.7691</v>
      </c>
      <c r="L2">
        <v>0.0546</v>
      </c>
      <c r="N2">
        <v>0.7235</v>
      </c>
      <c r="O2">
        <v>0.0334</v>
      </c>
      <c r="Q2">
        <v>0.7339</v>
      </c>
      <c r="R2">
        <v>0.0362</v>
      </c>
      <c r="T2">
        <v>0.8077</v>
      </c>
      <c r="U2">
        <v>0.0827</v>
      </c>
      <c r="V2">
        <v>0.7317</v>
      </c>
      <c r="W2">
        <v>0.0397</v>
      </c>
      <c r="X2">
        <v>0.7683</v>
      </c>
      <c r="Y2">
        <v>0.0543</v>
      </c>
      <c r="Z2">
        <v>0.7376</v>
      </c>
      <c r="AA2">
        <v>0.0408</v>
      </c>
      <c r="AB2">
        <v>0.6878</v>
      </c>
      <c r="AC2">
        <v>0.0194</v>
      </c>
      <c r="AD2">
        <v>0.6871</v>
      </c>
      <c r="AE2">
        <v>0.0144</v>
      </c>
      <c r="AF2">
        <v>0.6822</v>
      </c>
      <c r="AG2">
        <v>0.0084</v>
      </c>
      <c r="AI2">
        <v>0.6666</v>
      </c>
      <c r="AJ2">
        <v>0.6645</v>
      </c>
      <c r="AK2">
        <v>0.6571</v>
      </c>
      <c r="AL2">
        <v>0.706</v>
      </c>
    </row>
    <row r="3" spans="1:38">
      <c r="A3">
        <v>0.5</v>
      </c>
      <c r="B3">
        <v>0.6667</v>
      </c>
      <c r="C3">
        <v>0.0239</v>
      </c>
      <c r="E3">
        <v>0.5503</v>
      </c>
      <c r="F3">
        <v>0.012</v>
      </c>
      <c r="H3">
        <v>0.6671</v>
      </c>
      <c r="I3">
        <v>0.0319</v>
      </c>
      <c r="K3">
        <v>0.7064</v>
      </c>
      <c r="L3">
        <v>0.0431</v>
      </c>
      <c r="N3">
        <v>0.7029</v>
      </c>
      <c r="O3">
        <v>0.056</v>
      </c>
      <c r="Q3">
        <v>0.659</v>
      </c>
      <c r="R3">
        <v>0.0169</v>
      </c>
      <c r="T3">
        <v>0.8156</v>
      </c>
      <c r="U3">
        <v>0.1192</v>
      </c>
      <c r="V3">
        <v>0.6512</v>
      </c>
      <c r="W3">
        <v>0.0321</v>
      </c>
      <c r="X3">
        <v>0.7434</v>
      </c>
      <c r="Y3">
        <v>0.0728</v>
      </c>
      <c r="Z3">
        <v>0.6359</v>
      </c>
      <c r="AA3">
        <v>0.0101</v>
      </c>
      <c r="AB3">
        <v>0.6454</v>
      </c>
      <c r="AC3">
        <v>0.0205</v>
      </c>
      <c r="AD3">
        <v>0.6252</v>
      </c>
      <c r="AE3">
        <v>0.0172</v>
      </c>
      <c r="AF3">
        <v>0.5743</v>
      </c>
      <c r="AG3">
        <v>0.0121</v>
      </c>
      <c r="AI3">
        <v>0.5718</v>
      </c>
      <c r="AJ3">
        <v>0.5694</v>
      </c>
      <c r="AK3">
        <v>0.5463</v>
      </c>
      <c r="AL3">
        <v>0.591</v>
      </c>
    </row>
    <row r="4" spans="1:38">
      <c r="A4">
        <v>1</v>
      </c>
      <c r="B4">
        <v>0.6325</v>
      </c>
      <c r="C4">
        <v>0.0239</v>
      </c>
      <c r="E4">
        <v>0.506</v>
      </c>
      <c r="F4">
        <v>0.0196</v>
      </c>
      <c r="H4">
        <v>0.711</v>
      </c>
      <c r="I4">
        <v>0.0761</v>
      </c>
      <c r="K4">
        <v>0.7068</v>
      </c>
      <c r="L4">
        <v>0.0722</v>
      </c>
      <c r="N4">
        <v>0.6377</v>
      </c>
      <c r="O4">
        <v>0.0366</v>
      </c>
      <c r="Q4">
        <v>0.6355</v>
      </c>
      <c r="R4">
        <v>0.0256</v>
      </c>
      <c r="T4">
        <v>0.7518</v>
      </c>
      <c r="U4">
        <v>0.1075</v>
      </c>
      <c r="V4">
        <v>0.6134</v>
      </c>
      <c r="W4">
        <v>0.0489</v>
      </c>
      <c r="X4">
        <v>0.6975</v>
      </c>
      <c r="Y4">
        <v>0.0798</v>
      </c>
      <c r="Z4">
        <v>0.5913</v>
      </c>
      <c r="AA4">
        <v>0.0115</v>
      </c>
      <c r="AB4">
        <v>0.579</v>
      </c>
      <c r="AC4">
        <v>0.009</v>
      </c>
      <c r="AD4">
        <v>0.5865</v>
      </c>
      <c r="AE4">
        <v>0.0192</v>
      </c>
      <c r="AF4">
        <v>0.5027</v>
      </c>
      <c r="AG4">
        <v>0.016</v>
      </c>
      <c r="AI4">
        <v>0.5013</v>
      </c>
      <c r="AJ4">
        <v>0.4972</v>
      </c>
      <c r="AK4">
        <v>0.445</v>
      </c>
      <c r="AL4">
        <v>0.488</v>
      </c>
    </row>
    <row r="5" spans="1:38">
      <c r="A5">
        <v>1.5</v>
      </c>
      <c r="B5">
        <v>0.5892</v>
      </c>
      <c r="C5">
        <v>0.0117</v>
      </c>
      <c r="E5">
        <v>0.4797</v>
      </c>
      <c r="F5">
        <v>0.0408</v>
      </c>
      <c r="H5">
        <v>0.6733</v>
      </c>
      <c r="I5">
        <v>0.0734</v>
      </c>
      <c r="K5">
        <v>0.5995</v>
      </c>
      <c r="L5">
        <v>0.0277</v>
      </c>
      <c r="N5">
        <v>0.621</v>
      </c>
      <c r="O5">
        <v>0.0482</v>
      </c>
      <c r="Q5">
        <v>0.5931</v>
      </c>
      <c r="R5">
        <v>0.0246</v>
      </c>
      <c r="T5">
        <v>0.7563</v>
      </c>
      <c r="U5">
        <v>0.1274</v>
      </c>
      <c r="V5">
        <v>0.5625</v>
      </c>
      <c r="W5">
        <v>0.0473</v>
      </c>
      <c r="X5">
        <v>0.6741</v>
      </c>
      <c r="Y5">
        <v>0.0963</v>
      </c>
      <c r="Z5">
        <v>0.5493</v>
      </c>
      <c r="AA5">
        <v>0.0138</v>
      </c>
      <c r="AB5">
        <v>0.5378</v>
      </c>
      <c r="AC5">
        <v>0.0113</v>
      </c>
      <c r="AD5">
        <v>0.5308</v>
      </c>
      <c r="AE5">
        <v>0.0145</v>
      </c>
      <c r="AF5">
        <v>0.4347</v>
      </c>
      <c r="AG5">
        <v>0.019</v>
      </c>
      <c r="AI5">
        <v>0.4439</v>
      </c>
      <c r="AJ5">
        <v>0.4233</v>
      </c>
      <c r="AK5">
        <v>0.3537</v>
      </c>
      <c r="AL5">
        <v>0.383</v>
      </c>
    </row>
    <row r="6" spans="1:38">
      <c r="A6">
        <v>2</v>
      </c>
      <c r="B6">
        <v>0.5666</v>
      </c>
      <c r="C6">
        <v>0.0184</v>
      </c>
      <c r="E6">
        <v>0.4134</v>
      </c>
      <c r="F6">
        <v>0.0238</v>
      </c>
      <c r="H6">
        <v>0.6795</v>
      </c>
      <c r="I6">
        <v>0.1011</v>
      </c>
      <c r="K6">
        <v>0.5859</v>
      </c>
      <c r="L6">
        <v>0.0356</v>
      </c>
      <c r="N6">
        <v>0.5628</v>
      </c>
      <c r="O6">
        <v>0.0375</v>
      </c>
      <c r="Q6">
        <v>0.5676</v>
      </c>
      <c r="R6">
        <v>0.0299</v>
      </c>
      <c r="T6">
        <v>0.7028</v>
      </c>
      <c r="U6">
        <v>0.1223</v>
      </c>
      <c r="V6">
        <v>0.5163</v>
      </c>
      <c r="W6">
        <v>0.0502</v>
      </c>
      <c r="X6">
        <v>0.5399</v>
      </c>
      <c r="Y6">
        <v>0.0577</v>
      </c>
      <c r="Z6">
        <v>0.5163</v>
      </c>
      <c r="AA6">
        <v>0.0215</v>
      </c>
      <c r="AB6">
        <v>0.4954</v>
      </c>
      <c r="AC6">
        <v>0.0126</v>
      </c>
      <c r="AD6">
        <v>0.4954</v>
      </c>
      <c r="AE6">
        <v>0.0168</v>
      </c>
      <c r="AF6">
        <v>0.3566</v>
      </c>
      <c r="AG6">
        <v>0.0137</v>
      </c>
      <c r="AI6">
        <v>0.3765</v>
      </c>
      <c r="AJ6">
        <v>0.3516</v>
      </c>
      <c r="AK6">
        <v>0.2651</v>
      </c>
      <c r="AL6">
        <v>0.299</v>
      </c>
    </row>
    <row r="7" spans="1:38">
      <c r="A7">
        <v>2.5</v>
      </c>
      <c r="B7">
        <v>0.5379</v>
      </c>
      <c r="C7">
        <v>0.0165</v>
      </c>
      <c r="E7">
        <v>0.3675</v>
      </c>
      <c r="F7">
        <v>0.0267</v>
      </c>
      <c r="H7">
        <v>0.6304</v>
      </c>
      <c r="I7">
        <v>0.0903</v>
      </c>
      <c r="K7">
        <v>0.5357</v>
      </c>
      <c r="L7">
        <v>0.0309</v>
      </c>
      <c r="N7">
        <v>0.5493</v>
      </c>
      <c r="O7">
        <v>0.064</v>
      </c>
      <c r="Q7">
        <v>0.6133</v>
      </c>
      <c r="R7">
        <v>0.0764</v>
      </c>
      <c r="T7">
        <v>0.6604</v>
      </c>
      <c r="U7">
        <v>0.1134</v>
      </c>
      <c r="V7">
        <v>0.4709</v>
      </c>
      <c r="W7">
        <v>0.0525</v>
      </c>
      <c r="X7">
        <v>0.5038</v>
      </c>
      <c r="Y7">
        <v>0.0657</v>
      </c>
      <c r="Z7">
        <v>0.4663</v>
      </c>
      <c r="AA7">
        <v>0.0167</v>
      </c>
      <c r="AB7">
        <v>0.4692</v>
      </c>
      <c r="AC7">
        <v>0.0243</v>
      </c>
      <c r="AD7">
        <v>0.4543</v>
      </c>
      <c r="AE7">
        <v>0.0174</v>
      </c>
      <c r="AF7">
        <v>0.295</v>
      </c>
      <c r="AG7">
        <v>0.018</v>
      </c>
      <c r="AI7">
        <v>0.3097</v>
      </c>
      <c r="AJ7">
        <v>0.2834</v>
      </c>
      <c r="AK7">
        <v>0.1776</v>
      </c>
      <c r="AL7">
        <v>0.193</v>
      </c>
    </row>
    <row r="8" spans="1:38">
      <c r="A8">
        <v>3</v>
      </c>
      <c r="B8">
        <v>0.5219</v>
      </c>
      <c r="C8">
        <v>0.0279</v>
      </c>
      <c r="E8">
        <v>0.3203</v>
      </c>
      <c r="F8">
        <v>0.0245</v>
      </c>
      <c r="H8">
        <v>0.5799</v>
      </c>
      <c r="I8">
        <v>0.0833</v>
      </c>
      <c r="K8">
        <v>0.5229</v>
      </c>
      <c r="L8">
        <v>0.0436</v>
      </c>
      <c r="N8">
        <v>0.5652</v>
      </c>
      <c r="O8">
        <v>0.0929</v>
      </c>
      <c r="Q8">
        <v>0.6118</v>
      </c>
      <c r="R8">
        <v>0.0951</v>
      </c>
      <c r="T8">
        <v>0.5318</v>
      </c>
      <c r="U8">
        <v>0.0579</v>
      </c>
      <c r="V8">
        <v>0.4442</v>
      </c>
      <c r="W8">
        <v>0.062</v>
      </c>
      <c r="X8">
        <v>0.5225</v>
      </c>
      <c r="Y8">
        <v>0.1035</v>
      </c>
      <c r="Z8">
        <v>0.4278</v>
      </c>
      <c r="AA8">
        <v>0.0196</v>
      </c>
      <c r="AB8">
        <v>0.4198</v>
      </c>
      <c r="AC8">
        <v>0.0223</v>
      </c>
      <c r="AD8">
        <v>0.4149</v>
      </c>
      <c r="AE8">
        <v>0.0174</v>
      </c>
      <c r="AF8">
        <v>0.2377</v>
      </c>
      <c r="AG8">
        <v>0.0286</v>
      </c>
      <c r="AI8">
        <v>0.2491</v>
      </c>
      <c r="AJ8">
        <v>0.2158</v>
      </c>
      <c r="AK8">
        <v>0.098</v>
      </c>
      <c r="AL8">
        <v>0.153</v>
      </c>
    </row>
    <row r="13" spans="2:19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t="s">
        <v>14</v>
      </c>
      <c r="Q13" t="s">
        <v>15</v>
      </c>
      <c r="R13" t="s">
        <v>16</v>
      </c>
      <c r="S13" t="s">
        <v>17</v>
      </c>
    </row>
    <row r="14" spans="1:34">
      <c r="A14">
        <v>0</v>
      </c>
      <c r="B14">
        <f>B2-C2</f>
        <v>0.676</v>
      </c>
      <c r="C14">
        <f>E2-F2</f>
        <v>0.5969</v>
      </c>
      <c r="D14">
        <f>H2-I2</f>
        <v>0.6866</v>
      </c>
      <c r="E14">
        <f>K2-L2</f>
        <v>0.7145</v>
      </c>
      <c r="F14">
        <f>N2-O2</f>
        <v>0.6901</v>
      </c>
      <c r="G14">
        <f>Q2-R2</f>
        <v>0.6977</v>
      </c>
      <c r="H14">
        <f>T2-U2</f>
        <v>0.725</v>
      </c>
      <c r="I14">
        <f>V2-W2</f>
        <v>0.692</v>
      </c>
      <c r="J14">
        <f>X2-Y2</f>
        <v>0.714</v>
      </c>
      <c r="K14">
        <f>Z2-AA2</f>
        <v>0.6968</v>
      </c>
      <c r="L14">
        <f>AB2-AC2</f>
        <v>0.6684</v>
      </c>
      <c r="M14">
        <f>AD2-AE2</f>
        <v>0.6727</v>
      </c>
      <c r="N14">
        <f>AF2-AG2</f>
        <v>0.6738</v>
      </c>
      <c r="O14">
        <v>0.6666</v>
      </c>
      <c r="P14">
        <v>0.6645</v>
      </c>
      <c r="Q14">
        <v>0.6571</v>
      </c>
      <c r="AH14">
        <f t="shared" ref="AH14:AH19" si="0">AL3/0.706</f>
        <v>0.837110481586402</v>
      </c>
    </row>
    <row r="15" spans="1:34">
      <c r="A15">
        <v>0.5</v>
      </c>
      <c r="B15">
        <f t="shared" ref="B15:B20" si="1">B3-C3</f>
        <v>0.6428</v>
      </c>
      <c r="C15">
        <f t="shared" ref="C15:C20" si="2">E3-F3</f>
        <v>0.5383</v>
      </c>
      <c r="D15">
        <f t="shared" ref="D15:D20" si="3">H3-I3</f>
        <v>0.6352</v>
      </c>
      <c r="E15">
        <f t="shared" ref="E15:E20" si="4">K3-L3</f>
        <v>0.6633</v>
      </c>
      <c r="F15">
        <f t="shared" ref="F15:F20" si="5">N3-O3</f>
        <v>0.6469</v>
      </c>
      <c r="G15">
        <f t="shared" ref="G15:G20" si="6">Q3-R3</f>
        <v>0.6421</v>
      </c>
      <c r="H15">
        <f t="shared" ref="H15:H20" si="7">T3-U3</f>
        <v>0.6964</v>
      </c>
      <c r="I15">
        <f t="shared" ref="I15:I20" si="8">V3-W3</f>
        <v>0.6191</v>
      </c>
      <c r="J15">
        <f t="shared" ref="J15:J20" si="9">X3-Y3</f>
        <v>0.6706</v>
      </c>
      <c r="K15">
        <f t="shared" ref="K15:K20" si="10">Z3-AA3</f>
        <v>0.6258</v>
      </c>
      <c r="L15">
        <f t="shared" ref="L15:L20" si="11">AB3-AC3</f>
        <v>0.6249</v>
      </c>
      <c r="M15">
        <f t="shared" ref="M15:M20" si="12">AD3-AE3</f>
        <v>0.608</v>
      </c>
      <c r="N15">
        <f t="shared" ref="N15:N20" si="13">AF3-AG3</f>
        <v>0.5622</v>
      </c>
      <c r="O15">
        <v>0.5718</v>
      </c>
      <c r="P15">
        <v>0.5694</v>
      </c>
      <c r="Q15">
        <v>0.5463</v>
      </c>
      <c r="AH15">
        <f t="shared" si="0"/>
        <v>0.691218130311615</v>
      </c>
    </row>
    <row r="16" spans="1:34">
      <c r="A16">
        <v>1</v>
      </c>
      <c r="B16">
        <f t="shared" si="1"/>
        <v>0.6086</v>
      </c>
      <c r="C16">
        <f t="shared" si="2"/>
        <v>0.4864</v>
      </c>
      <c r="D16">
        <f t="shared" si="3"/>
        <v>0.6349</v>
      </c>
      <c r="E16">
        <f t="shared" si="4"/>
        <v>0.6346</v>
      </c>
      <c r="F16">
        <f t="shared" si="5"/>
        <v>0.6011</v>
      </c>
      <c r="G16">
        <f t="shared" si="6"/>
        <v>0.6099</v>
      </c>
      <c r="H16">
        <f t="shared" si="7"/>
        <v>0.6443</v>
      </c>
      <c r="I16">
        <f t="shared" si="8"/>
        <v>0.5645</v>
      </c>
      <c r="J16">
        <f t="shared" si="9"/>
        <v>0.6177</v>
      </c>
      <c r="K16">
        <f t="shared" si="10"/>
        <v>0.5798</v>
      </c>
      <c r="L16">
        <f t="shared" si="11"/>
        <v>0.57</v>
      </c>
      <c r="M16">
        <f t="shared" si="12"/>
        <v>0.5673</v>
      </c>
      <c r="N16">
        <f t="shared" si="13"/>
        <v>0.4867</v>
      </c>
      <c r="O16">
        <v>0.5013</v>
      </c>
      <c r="P16">
        <v>0.4972</v>
      </c>
      <c r="Q16">
        <v>0.445</v>
      </c>
      <c r="AH16">
        <f t="shared" si="0"/>
        <v>0.542492917847026</v>
      </c>
    </row>
    <row r="17" spans="1:34">
      <c r="A17">
        <v>1.5</v>
      </c>
      <c r="B17">
        <f t="shared" si="1"/>
        <v>0.5775</v>
      </c>
      <c r="C17">
        <f t="shared" si="2"/>
        <v>0.4389</v>
      </c>
      <c r="D17">
        <f t="shared" si="3"/>
        <v>0.5999</v>
      </c>
      <c r="E17">
        <f t="shared" si="4"/>
        <v>0.5718</v>
      </c>
      <c r="F17">
        <f t="shared" si="5"/>
        <v>0.5728</v>
      </c>
      <c r="G17">
        <f t="shared" si="6"/>
        <v>0.5685</v>
      </c>
      <c r="H17">
        <f t="shared" si="7"/>
        <v>0.6289</v>
      </c>
      <c r="I17">
        <f t="shared" si="8"/>
        <v>0.5152</v>
      </c>
      <c r="J17">
        <f t="shared" si="9"/>
        <v>0.5778</v>
      </c>
      <c r="K17">
        <f t="shared" si="10"/>
        <v>0.5355</v>
      </c>
      <c r="L17">
        <f t="shared" si="11"/>
        <v>0.5265</v>
      </c>
      <c r="M17">
        <f t="shared" si="12"/>
        <v>0.5163</v>
      </c>
      <c r="N17">
        <f t="shared" si="13"/>
        <v>0.4157</v>
      </c>
      <c r="O17">
        <v>0.4439</v>
      </c>
      <c r="P17">
        <v>0.4233</v>
      </c>
      <c r="Q17">
        <v>0.3537</v>
      </c>
      <c r="AH17">
        <f t="shared" si="0"/>
        <v>0.423512747875354</v>
      </c>
    </row>
    <row r="18" spans="1:34">
      <c r="A18">
        <v>2</v>
      </c>
      <c r="B18">
        <f t="shared" si="1"/>
        <v>0.5482</v>
      </c>
      <c r="C18">
        <f t="shared" si="2"/>
        <v>0.3896</v>
      </c>
      <c r="D18">
        <f t="shared" si="3"/>
        <v>0.5784</v>
      </c>
      <c r="E18">
        <f t="shared" si="4"/>
        <v>0.5503</v>
      </c>
      <c r="F18">
        <f t="shared" si="5"/>
        <v>0.5253</v>
      </c>
      <c r="G18">
        <f t="shared" si="6"/>
        <v>0.5377</v>
      </c>
      <c r="H18">
        <f t="shared" si="7"/>
        <v>0.5805</v>
      </c>
      <c r="I18">
        <f t="shared" si="8"/>
        <v>0.4661</v>
      </c>
      <c r="J18">
        <f t="shared" si="9"/>
        <v>0.4822</v>
      </c>
      <c r="K18">
        <f t="shared" si="10"/>
        <v>0.4948</v>
      </c>
      <c r="L18">
        <f t="shared" si="11"/>
        <v>0.4828</v>
      </c>
      <c r="M18">
        <f t="shared" si="12"/>
        <v>0.4786</v>
      </c>
      <c r="N18">
        <f t="shared" si="13"/>
        <v>0.3429</v>
      </c>
      <c r="O18">
        <v>0.3765</v>
      </c>
      <c r="P18">
        <v>0.3516</v>
      </c>
      <c r="Q18">
        <v>0.2651</v>
      </c>
      <c r="AH18">
        <f t="shared" si="0"/>
        <v>0.273371104815864</v>
      </c>
    </row>
    <row r="19" spans="1:34">
      <c r="A19">
        <v>2.5</v>
      </c>
      <c r="B19">
        <f t="shared" si="1"/>
        <v>0.5214</v>
      </c>
      <c r="C19">
        <f t="shared" si="2"/>
        <v>0.3408</v>
      </c>
      <c r="D19">
        <f t="shared" si="3"/>
        <v>0.5401</v>
      </c>
      <c r="E19">
        <f t="shared" si="4"/>
        <v>0.5048</v>
      </c>
      <c r="F19">
        <f t="shared" si="5"/>
        <v>0.4853</v>
      </c>
      <c r="G19">
        <f t="shared" si="6"/>
        <v>0.5369</v>
      </c>
      <c r="H19">
        <f t="shared" si="7"/>
        <v>0.547</v>
      </c>
      <c r="I19">
        <f t="shared" si="8"/>
        <v>0.4184</v>
      </c>
      <c r="J19">
        <f t="shared" si="9"/>
        <v>0.4381</v>
      </c>
      <c r="K19">
        <f t="shared" si="10"/>
        <v>0.4496</v>
      </c>
      <c r="L19">
        <f t="shared" si="11"/>
        <v>0.4449</v>
      </c>
      <c r="M19">
        <f t="shared" si="12"/>
        <v>0.4369</v>
      </c>
      <c r="N19">
        <f t="shared" si="13"/>
        <v>0.277</v>
      </c>
      <c r="O19">
        <v>0.3097</v>
      </c>
      <c r="P19">
        <v>0.2834</v>
      </c>
      <c r="Q19">
        <v>0.1776</v>
      </c>
      <c r="AH19">
        <f t="shared" si="0"/>
        <v>0.21671388101983</v>
      </c>
    </row>
    <row r="20" spans="1:17">
      <c r="A20">
        <v>3</v>
      </c>
      <c r="B20">
        <f t="shared" si="1"/>
        <v>0.494</v>
      </c>
      <c r="C20">
        <f t="shared" si="2"/>
        <v>0.2958</v>
      </c>
      <c r="D20">
        <f t="shared" si="3"/>
        <v>0.4966</v>
      </c>
      <c r="E20">
        <f t="shared" si="4"/>
        <v>0.4793</v>
      </c>
      <c r="F20">
        <f t="shared" si="5"/>
        <v>0.4723</v>
      </c>
      <c r="G20">
        <f t="shared" si="6"/>
        <v>0.5167</v>
      </c>
      <c r="H20">
        <f t="shared" si="7"/>
        <v>0.4739</v>
      </c>
      <c r="I20">
        <f t="shared" si="8"/>
        <v>0.3822</v>
      </c>
      <c r="J20">
        <f t="shared" si="9"/>
        <v>0.419</v>
      </c>
      <c r="K20">
        <f t="shared" si="10"/>
        <v>0.4082</v>
      </c>
      <c r="L20">
        <f t="shared" si="11"/>
        <v>0.3975</v>
      </c>
      <c r="M20">
        <f t="shared" si="12"/>
        <v>0.3975</v>
      </c>
      <c r="N20">
        <f t="shared" si="13"/>
        <v>0.2091</v>
      </c>
      <c r="O20">
        <v>0.2491</v>
      </c>
      <c r="P20">
        <v>0.2158</v>
      </c>
      <c r="Q20">
        <v>0.098</v>
      </c>
    </row>
    <row r="25" spans="2:19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  <c r="N25" t="s">
        <v>12</v>
      </c>
      <c r="O25" t="s">
        <v>13</v>
      </c>
      <c r="P25" t="s">
        <v>14</v>
      </c>
      <c r="Q25" t="s">
        <v>15</v>
      </c>
      <c r="R25" t="s">
        <v>16</v>
      </c>
      <c r="S25" t="s">
        <v>17</v>
      </c>
    </row>
    <row r="26" spans="1:18">
      <c r="A26">
        <v>0</v>
      </c>
      <c r="B26">
        <f>B14/0.676</f>
        <v>1</v>
      </c>
      <c r="C26">
        <f>C14/0.5969</f>
        <v>1</v>
      </c>
      <c r="D26">
        <f>D14/0.6866</f>
        <v>1</v>
      </c>
      <c r="E26">
        <f>E14/0.7145</f>
        <v>1</v>
      </c>
      <c r="F26">
        <f>F14/0.6901</f>
        <v>1</v>
      </c>
      <c r="G26">
        <f>G14/0.6977</f>
        <v>1</v>
      </c>
      <c r="H26">
        <f>H14/0.725</f>
        <v>1</v>
      </c>
      <c r="I26">
        <f>I14/0.692</f>
        <v>1</v>
      </c>
      <c r="J26">
        <f>J14/0.714</f>
        <v>1</v>
      </c>
      <c r="K26">
        <f>K14/0.6968</f>
        <v>1</v>
      </c>
      <c r="L26">
        <f>L14/0.6684</f>
        <v>1</v>
      </c>
      <c r="M26">
        <f>M14/0.6727</f>
        <v>1</v>
      </c>
      <c r="N26">
        <f>N14/0.6738</f>
        <v>1</v>
      </c>
      <c r="O26">
        <f>O14/0.6666</f>
        <v>1</v>
      </c>
      <c r="P26">
        <f>P14/0.6645</f>
        <v>1</v>
      </c>
      <c r="Q26">
        <f>Q14/0.6571</f>
        <v>1</v>
      </c>
      <c r="R26">
        <f>AL2/0.706</f>
        <v>1</v>
      </c>
    </row>
    <row r="27" spans="1:18">
      <c r="A27">
        <v>0.5</v>
      </c>
      <c r="B27">
        <f t="shared" ref="B27:B32" si="14">B15/0.676</f>
        <v>0.950887573964497</v>
      </c>
      <c r="C27">
        <f t="shared" ref="C27:C32" si="15">C15/0.5969</f>
        <v>0.901826101524543</v>
      </c>
      <c r="D27">
        <f t="shared" ref="D27:D32" si="16">D15/0.6866</f>
        <v>0.925138362947859</v>
      </c>
      <c r="E27">
        <f t="shared" ref="E27:E32" si="17">E15/0.7145</f>
        <v>0.928341497550735</v>
      </c>
      <c r="F27">
        <f t="shared" ref="F27:F32" si="18">F15/0.6901</f>
        <v>0.937400376756992</v>
      </c>
      <c r="G27">
        <f t="shared" ref="G27:G32" si="19">G15/0.6977</f>
        <v>0.920309588648416</v>
      </c>
      <c r="H27">
        <f t="shared" ref="H27:H32" si="20">H15/0.725</f>
        <v>0.960551724137931</v>
      </c>
      <c r="I27">
        <f t="shared" ref="I27:I32" si="21">I15/0.692</f>
        <v>0.894653179190751</v>
      </c>
      <c r="J27">
        <f t="shared" ref="J27:J32" si="22">J15/0.714</f>
        <v>0.93921568627451</v>
      </c>
      <c r="K27">
        <f t="shared" ref="K27:K32" si="23">K15/0.6968</f>
        <v>0.898105625717566</v>
      </c>
      <c r="L27">
        <f t="shared" ref="L27:L32" si="24">L15/0.6684</f>
        <v>0.93491921005386</v>
      </c>
      <c r="M27">
        <f t="shared" ref="M27:M32" si="25">M15/0.6727</f>
        <v>0.903820425152371</v>
      </c>
      <c r="N27">
        <f t="shared" ref="N27:N32" si="26">N15/0.6738</f>
        <v>0.834372217275156</v>
      </c>
      <c r="O27">
        <f t="shared" ref="O27:O32" si="27">O15/0.6666</f>
        <v>0.857785778577858</v>
      </c>
      <c r="P27">
        <f t="shared" ref="P27:P32" si="28">P15/0.6645</f>
        <v>0.856884875846501</v>
      </c>
      <c r="Q27">
        <f t="shared" ref="Q27:Q32" si="29">Q15/0.6571</f>
        <v>0.831380307411353</v>
      </c>
      <c r="R27">
        <f t="shared" ref="R27:R32" si="30">AL3/0.706</f>
        <v>0.837110481586402</v>
      </c>
    </row>
    <row r="28" spans="1:18">
      <c r="A28">
        <v>1</v>
      </c>
      <c r="B28">
        <f t="shared" si="14"/>
        <v>0.900295857988165</v>
      </c>
      <c r="C28">
        <f t="shared" si="15"/>
        <v>0.814876863796281</v>
      </c>
      <c r="D28">
        <f t="shared" si="16"/>
        <v>0.924701427323041</v>
      </c>
      <c r="E28">
        <f t="shared" si="17"/>
        <v>0.888173547935619</v>
      </c>
      <c r="F28">
        <f t="shared" si="18"/>
        <v>0.87103318359658</v>
      </c>
      <c r="G28">
        <f t="shared" si="19"/>
        <v>0.874157947541923</v>
      </c>
      <c r="H28">
        <f t="shared" si="20"/>
        <v>0.888689655172414</v>
      </c>
      <c r="I28">
        <f t="shared" si="21"/>
        <v>0.815751445086705</v>
      </c>
      <c r="J28">
        <f t="shared" si="22"/>
        <v>0.865126050420168</v>
      </c>
      <c r="K28">
        <f t="shared" si="23"/>
        <v>0.832089552238806</v>
      </c>
      <c r="L28">
        <f t="shared" si="24"/>
        <v>0.85278276481149</v>
      </c>
      <c r="M28">
        <f t="shared" si="25"/>
        <v>0.843317972350231</v>
      </c>
      <c r="N28">
        <f t="shared" si="26"/>
        <v>0.722321163550015</v>
      </c>
      <c r="O28">
        <f t="shared" si="27"/>
        <v>0.752025202520252</v>
      </c>
      <c r="P28">
        <f t="shared" si="28"/>
        <v>0.748231753197893</v>
      </c>
      <c r="Q28">
        <f t="shared" si="29"/>
        <v>0.677218079439963</v>
      </c>
      <c r="R28">
        <f t="shared" si="30"/>
        <v>0.691218130311615</v>
      </c>
    </row>
    <row r="29" spans="1:18">
      <c r="A29">
        <v>1.5</v>
      </c>
      <c r="B29">
        <f t="shared" si="14"/>
        <v>0.854289940828402</v>
      </c>
      <c r="C29">
        <f t="shared" si="15"/>
        <v>0.735299045066175</v>
      </c>
      <c r="D29">
        <f t="shared" si="16"/>
        <v>0.873725604427614</v>
      </c>
      <c r="E29">
        <f t="shared" si="17"/>
        <v>0.800279916025193</v>
      </c>
      <c r="F29">
        <f t="shared" si="18"/>
        <v>0.830024634110998</v>
      </c>
      <c r="G29">
        <f t="shared" si="19"/>
        <v>0.814820123262147</v>
      </c>
      <c r="H29">
        <f t="shared" si="20"/>
        <v>0.867448275862069</v>
      </c>
      <c r="I29">
        <f t="shared" si="21"/>
        <v>0.744508670520231</v>
      </c>
      <c r="J29">
        <f t="shared" si="22"/>
        <v>0.809243697478992</v>
      </c>
      <c r="K29">
        <f t="shared" si="23"/>
        <v>0.768513203214696</v>
      </c>
      <c r="L29">
        <f t="shared" si="24"/>
        <v>0.78770197486535</v>
      </c>
      <c r="M29">
        <f t="shared" si="25"/>
        <v>0.767504088003568</v>
      </c>
      <c r="N29">
        <f t="shared" si="26"/>
        <v>0.616948649450876</v>
      </c>
      <c r="O29">
        <f t="shared" si="27"/>
        <v>0.665916591659166</v>
      </c>
      <c r="P29">
        <f t="shared" si="28"/>
        <v>0.637020316027088</v>
      </c>
      <c r="Q29">
        <f t="shared" si="29"/>
        <v>0.538274235276214</v>
      </c>
      <c r="R29">
        <f t="shared" si="30"/>
        <v>0.542492917847026</v>
      </c>
    </row>
    <row r="30" spans="1:18">
      <c r="A30">
        <v>2</v>
      </c>
      <c r="B30">
        <f t="shared" si="14"/>
        <v>0.81094674556213</v>
      </c>
      <c r="C30">
        <f t="shared" si="15"/>
        <v>0.652705645836824</v>
      </c>
      <c r="D30">
        <f t="shared" si="16"/>
        <v>0.842411884648995</v>
      </c>
      <c r="E30">
        <f t="shared" si="17"/>
        <v>0.770188943317005</v>
      </c>
      <c r="F30">
        <f t="shared" si="18"/>
        <v>0.761194029850746</v>
      </c>
      <c r="G30">
        <f t="shared" si="19"/>
        <v>0.770675075247241</v>
      </c>
      <c r="H30">
        <f t="shared" si="20"/>
        <v>0.800689655172414</v>
      </c>
      <c r="I30">
        <f t="shared" si="21"/>
        <v>0.673554913294798</v>
      </c>
      <c r="J30">
        <f t="shared" si="22"/>
        <v>0.675350140056023</v>
      </c>
      <c r="K30">
        <f t="shared" si="23"/>
        <v>0.710103329506315</v>
      </c>
      <c r="L30">
        <f t="shared" si="24"/>
        <v>0.722321962896469</v>
      </c>
      <c r="M30">
        <f t="shared" si="25"/>
        <v>0.711461275457113</v>
      </c>
      <c r="N30">
        <f t="shared" si="26"/>
        <v>0.508904719501336</v>
      </c>
      <c r="O30">
        <f t="shared" si="27"/>
        <v>0.564806480648065</v>
      </c>
      <c r="P30">
        <f t="shared" si="28"/>
        <v>0.529119638826185</v>
      </c>
      <c r="Q30">
        <f t="shared" si="29"/>
        <v>0.403439354740527</v>
      </c>
      <c r="R30">
        <f t="shared" si="30"/>
        <v>0.423512747875354</v>
      </c>
    </row>
    <row r="31" spans="1:18">
      <c r="A31">
        <v>2.5</v>
      </c>
      <c r="B31">
        <f t="shared" si="14"/>
        <v>0.771301775147929</v>
      </c>
      <c r="C31">
        <f t="shared" si="15"/>
        <v>0.570949907857263</v>
      </c>
      <c r="D31">
        <f t="shared" si="16"/>
        <v>0.786629769880571</v>
      </c>
      <c r="E31">
        <f t="shared" si="17"/>
        <v>0.706508047585724</v>
      </c>
      <c r="F31">
        <f t="shared" si="18"/>
        <v>0.70323141573685</v>
      </c>
      <c r="G31">
        <f t="shared" si="19"/>
        <v>0.769528450623477</v>
      </c>
      <c r="H31">
        <f t="shared" si="20"/>
        <v>0.75448275862069</v>
      </c>
      <c r="I31">
        <f t="shared" si="21"/>
        <v>0.604624277456647</v>
      </c>
      <c r="J31">
        <f t="shared" si="22"/>
        <v>0.61358543417367</v>
      </c>
      <c r="K31">
        <f t="shared" si="23"/>
        <v>0.645235361653272</v>
      </c>
      <c r="L31">
        <f t="shared" si="24"/>
        <v>0.665619389587074</v>
      </c>
      <c r="M31">
        <f t="shared" si="25"/>
        <v>0.649472275903077</v>
      </c>
      <c r="N31">
        <f t="shared" si="26"/>
        <v>0.411101216978332</v>
      </c>
      <c r="O31">
        <f t="shared" si="27"/>
        <v>0.464596459645965</v>
      </c>
      <c r="P31">
        <f t="shared" si="28"/>
        <v>0.426486079759217</v>
      </c>
      <c r="Q31">
        <f t="shared" si="29"/>
        <v>0.27027849642368</v>
      </c>
      <c r="R31">
        <f t="shared" si="30"/>
        <v>0.273371104815864</v>
      </c>
    </row>
    <row r="32" spans="1:18">
      <c r="A32">
        <v>3</v>
      </c>
      <c r="B32">
        <f t="shared" si="14"/>
        <v>0.730769230769231</v>
      </c>
      <c r="C32">
        <f t="shared" si="15"/>
        <v>0.49556039537611</v>
      </c>
      <c r="D32">
        <f t="shared" si="16"/>
        <v>0.723274104281969</v>
      </c>
      <c r="E32">
        <f t="shared" si="17"/>
        <v>0.670818754373688</v>
      </c>
      <c r="F32">
        <f t="shared" si="18"/>
        <v>0.684393566149833</v>
      </c>
      <c r="G32">
        <f t="shared" si="19"/>
        <v>0.740576178873441</v>
      </c>
      <c r="H32">
        <f t="shared" si="20"/>
        <v>0.653655172413793</v>
      </c>
      <c r="I32">
        <f t="shared" si="21"/>
        <v>0.552312138728324</v>
      </c>
      <c r="J32">
        <f t="shared" si="22"/>
        <v>0.586834733893557</v>
      </c>
      <c r="K32">
        <f t="shared" si="23"/>
        <v>0.585820895522388</v>
      </c>
      <c r="L32">
        <f t="shared" si="24"/>
        <v>0.594703770197487</v>
      </c>
      <c r="M32">
        <f t="shared" si="25"/>
        <v>0.5909023338784</v>
      </c>
      <c r="N32">
        <f t="shared" si="26"/>
        <v>0.310329474621549</v>
      </c>
      <c r="O32">
        <f t="shared" si="27"/>
        <v>0.373687368736874</v>
      </c>
      <c r="P32">
        <f t="shared" si="28"/>
        <v>0.324755455229496</v>
      </c>
      <c r="Q32">
        <f t="shared" si="29"/>
        <v>0.149140161314868</v>
      </c>
      <c r="R32">
        <f t="shared" si="30"/>
        <v>0.21671388101983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1"/>
  <sheetViews>
    <sheetView topLeftCell="A19" workbookViewId="0">
      <selection activeCell="H23" sqref="H23"/>
    </sheetView>
  </sheetViews>
  <sheetFormatPr defaultColWidth="9" defaultRowHeight="14.4"/>
  <sheetData>
    <row r="1" spans="1:17">
      <c r="A1" t="s">
        <v>18</v>
      </c>
      <c r="B1" t="s">
        <v>19</v>
      </c>
      <c r="C1">
        <v>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K1">
        <v>0</v>
      </c>
      <c r="L1">
        <v>0.5</v>
      </c>
      <c r="M1">
        <v>1</v>
      </c>
      <c r="N1">
        <v>1.5</v>
      </c>
      <c r="O1">
        <v>2</v>
      </c>
      <c r="P1">
        <v>2.5</v>
      </c>
      <c r="Q1">
        <v>3</v>
      </c>
    </row>
    <row r="2" spans="1:17">
      <c r="A2">
        <v>0.01523</v>
      </c>
      <c r="B2">
        <v>0.01724</v>
      </c>
      <c r="C2">
        <v>0.01716</v>
      </c>
      <c r="D2">
        <v>0.04371</v>
      </c>
      <c r="E2">
        <v>0.11107</v>
      </c>
      <c r="F2">
        <v>0.13119</v>
      </c>
      <c r="G2">
        <v>0.18283</v>
      </c>
      <c r="H2">
        <v>0.22067</v>
      </c>
      <c r="I2">
        <v>0.22812</v>
      </c>
      <c r="K2">
        <v>0.22812</v>
      </c>
      <c r="L2">
        <v>0.22067</v>
      </c>
      <c r="M2">
        <v>0.18283</v>
      </c>
      <c r="N2">
        <v>0.13119</v>
      </c>
      <c r="O2">
        <v>0.11107</v>
      </c>
      <c r="P2">
        <v>0.04371</v>
      </c>
      <c r="Q2">
        <v>0.01716</v>
      </c>
    </row>
    <row r="4" spans="1:4">
      <c r="A4" t="s">
        <v>26</v>
      </c>
      <c r="B4" t="s">
        <v>27</v>
      </c>
      <c r="C4" t="s">
        <v>28</v>
      </c>
      <c r="D4" t="s">
        <v>29</v>
      </c>
    </row>
    <row r="5" spans="1:4">
      <c r="A5">
        <v>0</v>
      </c>
      <c r="B5">
        <v>0.22812</v>
      </c>
      <c r="C5">
        <f>B5/0.4512</f>
        <v>0.505585106382979</v>
      </c>
      <c r="D5">
        <f>C5/0.505585</f>
        <v>1.00000021041562</v>
      </c>
    </row>
    <row r="6" spans="1:4">
      <c r="A6">
        <v>0.5</v>
      </c>
      <c r="B6">
        <v>0.23067</v>
      </c>
      <c r="C6">
        <f t="shared" ref="C6:C11" si="0">B6/0.4512</f>
        <v>0.51123670212766</v>
      </c>
      <c r="D6">
        <f t="shared" ref="D6:D11" si="1">C6/0.505585</f>
        <v>1.01117853996392</v>
      </c>
    </row>
    <row r="7" spans="1:4">
      <c r="A7">
        <v>1</v>
      </c>
      <c r="B7">
        <v>0.18283</v>
      </c>
      <c r="C7">
        <f t="shared" si="0"/>
        <v>0.405208333333333</v>
      </c>
      <c r="D7">
        <f t="shared" si="1"/>
        <v>0.801464310320388</v>
      </c>
    </row>
    <row r="8" spans="1:4">
      <c r="A8">
        <v>1.5</v>
      </c>
      <c r="B8">
        <v>0.13119</v>
      </c>
      <c r="C8">
        <f t="shared" si="0"/>
        <v>0.290757978723404</v>
      </c>
      <c r="D8">
        <f t="shared" si="1"/>
        <v>0.575092177820553</v>
      </c>
    </row>
    <row r="9" spans="1:4">
      <c r="A9">
        <v>2</v>
      </c>
      <c r="B9">
        <v>0.11107</v>
      </c>
      <c r="C9">
        <f t="shared" si="0"/>
        <v>0.246165780141844</v>
      </c>
      <c r="D9">
        <f t="shared" si="1"/>
        <v>0.486892965855087</v>
      </c>
    </row>
    <row r="10" spans="1:4">
      <c r="A10">
        <v>2.5</v>
      </c>
      <c r="B10">
        <v>0.04371</v>
      </c>
      <c r="C10">
        <f t="shared" si="0"/>
        <v>0.096875</v>
      </c>
      <c r="D10">
        <f t="shared" si="1"/>
        <v>0.191609719433923</v>
      </c>
    </row>
    <row r="11" spans="1:4">
      <c r="A11">
        <v>3</v>
      </c>
      <c r="B11">
        <v>0.01716</v>
      </c>
      <c r="C11">
        <f t="shared" si="0"/>
        <v>0.038031914893617</v>
      </c>
      <c r="D11">
        <f t="shared" si="1"/>
        <v>0.0752235823721373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8"/>
  <sheetViews>
    <sheetView workbookViewId="0">
      <selection activeCell="N34" sqref="N34"/>
    </sheetView>
  </sheetViews>
  <sheetFormatPr defaultColWidth="9" defaultRowHeight="14.4"/>
  <sheetData>
    <row r="1" spans="2:17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</row>
    <row r="2" spans="1:17">
      <c r="A2">
        <v>0</v>
      </c>
      <c r="B2">
        <v>0.506</v>
      </c>
      <c r="C2">
        <v>0.52</v>
      </c>
      <c r="D2">
        <v>0.563</v>
      </c>
      <c r="E2">
        <v>0.493</v>
      </c>
      <c r="F2">
        <v>0.566</v>
      </c>
      <c r="G2">
        <v>0.517</v>
      </c>
      <c r="H2">
        <v>0.588</v>
      </c>
      <c r="I2">
        <v>0.582</v>
      </c>
      <c r="J2">
        <v>0.554</v>
      </c>
      <c r="K2">
        <v>0.552</v>
      </c>
      <c r="L2">
        <v>0.567</v>
      </c>
      <c r="M2">
        <v>0.571</v>
      </c>
      <c r="N2">
        <v>0.599</v>
      </c>
      <c r="O2">
        <v>0.574</v>
      </c>
      <c r="P2">
        <v>0.555</v>
      </c>
      <c r="Q2">
        <v>0.587</v>
      </c>
    </row>
    <row r="3" spans="1:17">
      <c r="A3">
        <v>0.5</v>
      </c>
      <c r="B3">
        <v>0.465</v>
      </c>
      <c r="C3">
        <v>0.47</v>
      </c>
      <c r="D3">
        <v>0.508</v>
      </c>
      <c r="E3">
        <v>0.441</v>
      </c>
      <c r="F3">
        <v>0.444</v>
      </c>
      <c r="G3">
        <v>0.336</v>
      </c>
      <c r="H3">
        <v>0.469</v>
      </c>
      <c r="I3">
        <v>0.455</v>
      </c>
      <c r="J3">
        <v>0.443</v>
      </c>
      <c r="K3">
        <v>0.427</v>
      </c>
      <c r="L3">
        <v>0.431</v>
      </c>
      <c r="M3">
        <v>0.406</v>
      </c>
      <c r="N3">
        <v>0.421</v>
      </c>
      <c r="O3">
        <v>0.407</v>
      </c>
      <c r="P3">
        <v>0.443</v>
      </c>
      <c r="Q3">
        <v>0.507</v>
      </c>
    </row>
    <row r="4" spans="1:17">
      <c r="A4">
        <v>1</v>
      </c>
      <c r="B4">
        <v>0.424</v>
      </c>
      <c r="C4">
        <v>0.434</v>
      </c>
      <c r="D4">
        <v>0.442</v>
      </c>
      <c r="E4">
        <v>0.401</v>
      </c>
      <c r="F4">
        <v>0.348</v>
      </c>
      <c r="G4">
        <v>0.171</v>
      </c>
      <c r="H4">
        <v>0.391</v>
      </c>
      <c r="I4">
        <v>0.321</v>
      </c>
      <c r="J4">
        <v>0.33</v>
      </c>
      <c r="K4">
        <v>0.317</v>
      </c>
      <c r="L4">
        <v>0.314</v>
      </c>
      <c r="M4">
        <v>0.273</v>
      </c>
      <c r="N4">
        <v>0.259</v>
      </c>
      <c r="O4">
        <v>0.277</v>
      </c>
      <c r="P4">
        <v>0.342</v>
      </c>
      <c r="Q4">
        <v>0.42</v>
      </c>
    </row>
    <row r="5" spans="1:17">
      <c r="A5">
        <v>1.5</v>
      </c>
      <c r="B5">
        <v>0.394</v>
      </c>
      <c r="C5">
        <v>0.38</v>
      </c>
      <c r="D5">
        <v>0.395</v>
      </c>
      <c r="E5">
        <v>0.36</v>
      </c>
      <c r="F5">
        <v>0.236</v>
      </c>
      <c r="G5">
        <v>0.083</v>
      </c>
      <c r="H5">
        <v>0.316</v>
      </c>
      <c r="I5">
        <v>0.155</v>
      </c>
      <c r="J5">
        <v>0.222</v>
      </c>
      <c r="K5">
        <v>0.211</v>
      </c>
      <c r="L5">
        <v>0.219</v>
      </c>
      <c r="M5">
        <v>0.142</v>
      </c>
      <c r="N5">
        <v>0.121</v>
      </c>
      <c r="O5">
        <v>0.134</v>
      </c>
      <c r="P5">
        <v>0.232</v>
      </c>
      <c r="Q5">
        <v>0.365</v>
      </c>
    </row>
    <row r="6" spans="1:17">
      <c r="A6">
        <v>2</v>
      </c>
      <c r="B6">
        <v>0.354</v>
      </c>
      <c r="C6">
        <v>0.347</v>
      </c>
      <c r="D6">
        <v>0.344</v>
      </c>
      <c r="E6">
        <v>0.315</v>
      </c>
      <c r="F6">
        <v>0.197</v>
      </c>
      <c r="G6">
        <v>0.039</v>
      </c>
      <c r="H6">
        <v>0.255</v>
      </c>
      <c r="I6">
        <v>0.087</v>
      </c>
      <c r="J6">
        <v>0.124</v>
      </c>
      <c r="K6">
        <v>0.119</v>
      </c>
      <c r="L6">
        <v>0.114</v>
      </c>
      <c r="M6">
        <v>0.047</v>
      </c>
      <c r="N6">
        <v>0.031</v>
      </c>
      <c r="O6">
        <v>0.039</v>
      </c>
      <c r="P6">
        <v>0.103</v>
      </c>
      <c r="Q6">
        <v>0.322</v>
      </c>
    </row>
    <row r="7" spans="1:17">
      <c r="A7">
        <v>2.5</v>
      </c>
      <c r="B7">
        <v>0.304</v>
      </c>
      <c r="C7">
        <v>0.3</v>
      </c>
      <c r="D7">
        <v>0.295</v>
      </c>
      <c r="E7">
        <v>0.262</v>
      </c>
      <c r="F7">
        <v>0.163</v>
      </c>
      <c r="G7">
        <v>0.026</v>
      </c>
      <c r="H7">
        <v>0.17</v>
      </c>
      <c r="I7">
        <v>0.054</v>
      </c>
      <c r="J7">
        <v>0.055</v>
      </c>
      <c r="K7">
        <v>0.049</v>
      </c>
      <c r="L7">
        <v>0.039</v>
      </c>
      <c r="M7">
        <v>0.011</v>
      </c>
      <c r="N7">
        <v>0.014</v>
      </c>
      <c r="O7">
        <v>0.014</v>
      </c>
      <c r="P7">
        <v>0.024</v>
      </c>
      <c r="Q7">
        <v>0.288</v>
      </c>
    </row>
    <row r="8" spans="1:17">
      <c r="A8">
        <v>3</v>
      </c>
      <c r="B8">
        <v>0.268</v>
      </c>
      <c r="C8">
        <v>0.249</v>
      </c>
      <c r="D8">
        <v>0.259</v>
      </c>
      <c r="E8">
        <v>0.2</v>
      </c>
      <c r="F8">
        <v>0.091</v>
      </c>
      <c r="G8">
        <v>0.009</v>
      </c>
      <c r="H8">
        <v>0.107</v>
      </c>
      <c r="I8">
        <v>0.039</v>
      </c>
      <c r="J8">
        <v>0.023</v>
      </c>
      <c r="K8">
        <v>0.016</v>
      </c>
      <c r="L8">
        <v>0.01</v>
      </c>
      <c r="M8">
        <v>0.009</v>
      </c>
      <c r="N8">
        <v>0.013</v>
      </c>
      <c r="O8">
        <v>0.012</v>
      </c>
      <c r="P8">
        <v>0.014</v>
      </c>
      <c r="Q8">
        <v>0.256</v>
      </c>
    </row>
    <row r="12" spans="1:17">
      <c r="A12" t="s">
        <v>46</v>
      </c>
      <c r="B12" t="s">
        <v>30</v>
      </c>
      <c r="C12" t="s">
        <v>31</v>
      </c>
      <c r="D12" t="s">
        <v>32</v>
      </c>
      <c r="E12" t="s">
        <v>33</v>
      </c>
      <c r="F12" t="s">
        <v>34</v>
      </c>
      <c r="G12" t="s">
        <v>35</v>
      </c>
      <c r="H12" t="s">
        <v>36</v>
      </c>
      <c r="I12" t="s">
        <v>37</v>
      </c>
      <c r="J12" t="s">
        <v>38</v>
      </c>
      <c r="K12" t="s">
        <v>39</v>
      </c>
      <c r="L12" t="s">
        <v>40</v>
      </c>
      <c r="M12" t="s">
        <v>41</v>
      </c>
      <c r="N12" t="s">
        <v>42</v>
      </c>
      <c r="O12" t="s">
        <v>43</v>
      </c>
      <c r="P12" t="s">
        <v>44</v>
      </c>
      <c r="Q12" t="s">
        <v>45</v>
      </c>
    </row>
    <row r="13" spans="1:17">
      <c r="A13">
        <v>0</v>
      </c>
      <c r="B13">
        <f t="shared" ref="B13:Q13" si="0">B2/0.4512</f>
        <v>1.12145390070922</v>
      </c>
      <c r="C13">
        <f t="shared" si="0"/>
        <v>1.15248226950355</v>
      </c>
      <c r="D13">
        <f t="shared" si="0"/>
        <v>1.24778368794326</v>
      </c>
      <c r="E13">
        <f t="shared" si="0"/>
        <v>1.09264184397163</v>
      </c>
      <c r="F13">
        <f t="shared" si="0"/>
        <v>1.25443262411348</v>
      </c>
      <c r="G13">
        <f t="shared" si="0"/>
        <v>1.14583333333333</v>
      </c>
      <c r="H13">
        <f t="shared" si="0"/>
        <v>1.3031914893617</v>
      </c>
      <c r="I13">
        <f t="shared" si="0"/>
        <v>1.28989361702128</v>
      </c>
      <c r="J13">
        <f t="shared" si="0"/>
        <v>1.22783687943262</v>
      </c>
      <c r="K13">
        <f t="shared" si="0"/>
        <v>1.22340425531915</v>
      </c>
      <c r="L13">
        <f t="shared" si="0"/>
        <v>1.25664893617021</v>
      </c>
      <c r="M13">
        <f t="shared" si="0"/>
        <v>1.26551418439716</v>
      </c>
      <c r="N13">
        <f t="shared" si="0"/>
        <v>1.32757092198582</v>
      </c>
      <c r="O13">
        <f t="shared" si="0"/>
        <v>1.27216312056738</v>
      </c>
      <c r="P13">
        <f t="shared" si="0"/>
        <v>1.23005319148936</v>
      </c>
      <c r="Q13">
        <f t="shared" si="0"/>
        <v>1.30097517730496</v>
      </c>
    </row>
    <row r="14" spans="1:17">
      <c r="A14">
        <v>0.5</v>
      </c>
      <c r="B14">
        <f t="shared" ref="B14:C18" si="1">B3/0.4512</f>
        <v>1.03058510638298</v>
      </c>
      <c r="C14">
        <f t="shared" si="1"/>
        <v>1.04166666666667</v>
      </c>
      <c r="D14">
        <f t="shared" ref="D14:D19" si="2">D3/0.4512</f>
        <v>1.1258865248227</v>
      </c>
      <c r="E14">
        <f t="shared" ref="E14:Q17" si="3">E3/0.4512</f>
        <v>0.977393617021277</v>
      </c>
      <c r="F14">
        <f t="shared" si="3"/>
        <v>0.984042553191489</v>
      </c>
      <c r="G14">
        <f t="shared" si="3"/>
        <v>0.74468085106383</v>
      </c>
      <c r="H14">
        <f t="shared" si="3"/>
        <v>1.03945035460993</v>
      </c>
      <c r="I14">
        <f t="shared" si="3"/>
        <v>1.0084219858156</v>
      </c>
      <c r="J14">
        <f t="shared" si="3"/>
        <v>0.981826241134752</v>
      </c>
      <c r="K14">
        <f t="shared" si="3"/>
        <v>0.94636524822695</v>
      </c>
      <c r="L14">
        <f t="shared" si="3"/>
        <v>0.955230496453901</v>
      </c>
      <c r="M14">
        <f t="shared" si="3"/>
        <v>0.899822695035461</v>
      </c>
      <c r="N14">
        <f t="shared" si="3"/>
        <v>0.933067375886525</v>
      </c>
      <c r="O14">
        <f t="shared" si="3"/>
        <v>0.902039007092199</v>
      </c>
      <c r="P14">
        <f t="shared" si="3"/>
        <v>0.981826241134752</v>
      </c>
      <c r="Q14">
        <f t="shared" si="3"/>
        <v>1.12367021276596</v>
      </c>
    </row>
    <row r="15" spans="1:17">
      <c r="A15">
        <v>1</v>
      </c>
      <c r="B15">
        <f t="shared" si="1"/>
        <v>0.939716312056738</v>
      </c>
      <c r="C15">
        <f t="shared" si="1"/>
        <v>0.961879432624113</v>
      </c>
      <c r="D15">
        <f t="shared" si="2"/>
        <v>0.979609929078014</v>
      </c>
      <c r="E15">
        <f t="shared" si="3"/>
        <v>0.888741134751773</v>
      </c>
      <c r="F15">
        <f t="shared" si="3"/>
        <v>0.771276595744681</v>
      </c>
      <c r="G15">
        <f t="shared" si="3"/>
        <v>0.378989361702128</v>
      </c>
      <c r="H15">
        <f t="shared" si="3"/>
        <v>0.866578014184397</v>
      </c>
      <c r="I15">
        <f t="shared" si="3"/>
        <v>0.711436170212766</v>
      </c>
      <c r="J15">
        <f t="shared" si="3"/>
        <v>0.731382978723404</v>
      </c>
      <c r="K15">
        <f t="shared" si="3"/>
        <v>0.702570921985816</v>
      </c>
      <c r="L15">
        <f t="shared" si="3"/>
        <v>0.695921985815603</v>
      </c>
      <c r="M15">
        <f t="shared" si="3"/>
        <v>0.605053191489362</v>
      </c>
      <c r="N15">
        <f t="shared" si="3"/>
        <v>0.574024822695036</v>
      </c>
      <c r="O15">
        <f t="shared" si="3"/>
        <v>0.613918439716312</v>
      </c>
      <c r="P15">
        <f t="shared" si="3"/>
        <v>0.757978723404255</v>
      </c>
      <c r="Q15">
        <f t="shared" si="3"/>
        <v>0.930851063829787</v>
      </c>
    </row>
    <row r="16" spans="1:17">
      <c r="A16">
        <v>1.5</v>
      </c>
      <c r="B16">
        <f t="shared" si="1"/>
        <v>0.87322695035461</v>
      </c>
      <c r="C16">
        <f t="shared" si="1"/>
        <v>0.842198581560284</v>
      </c>
      <c r="D16">
        <f t="shared" si="2"/>
        <v>0.875443262411348</v>
      </c>
      <c r="E16">
        <f t="shared" si="3"/>
        <v>0.797872340425532</v>
      </c>
      <c r="F16">
        <f t="shared" si="3"/>
        <v>0.523049645390071</v>
      </c>
      <c r="G16">
        <f t="shared" si="3"/>
        <v>0.18395390070922</v>
      </c>
      <c r="H16">
        <f t="shared" si="3"/>
        <v>0.700354609929078</v>
      </c>
      <c r="I16">
        <f t="shared" si="3"/>
        <v>0.343528368794326</v>
      </c>
      <c r="J16">
        <f t="shared" si="3"/>
        <v>0.492021276595745</v>
      </c>
      <c r="K16">
        <f t="shared" si="3"/>
        <v>0.467641843971631</v>
      </c>
      <c r="L16">
        <f t="shared" si="3"/>
        <v>0.485372340425532</v>
      </c>
      <c r="M16">
        <f t="shared" si="3"/>
        <v>0.314716312056738</v>
      </c>
      <c r="N16">
        <f t="shared" si="3"/>
        <v>0.268173758865248</v>
      </c>
      <c r="O16">
        <f t="shared" si="3"/>
        <v>0.296985815602837</v>
      </c>
      <c r="P16">
        <f t="shared" si="3"/>
        <v>0.514184397163121</v>
      </c>
      <c r="Q16">
        <f t="shared" si="3"/>
        <v>0.80895390070922</v>
      </c>
    </row>
    <row r="17" spans="1:17">
      <c r="A17">
        <v>2</v>
      </c>
      <c r="B17">
        <f t="shared" si="1"/>
        <v>0.784574468085106</v>
      </c>
      <c r="C17">
        <f t="shared" si="1"/>
        <v>0.769060283687943</v>
      </c>
      <c r="D17">
        <f t="shared" si="2"/>
        <v>0.76241134751773</v>
      </c>
      <c r="E17">
        <f t="shared" si="3"/>
        <v>0.69813829787234</v>
      </c>
      <c r="F17">
        <f t="shared" si="3"/>
        <v>0.436613475177305</v>
      </c>
      <c r="G17">
        <f t="shared" si="3"/>
        <v>0.086436170212766</v>
      </c>
      <c r="H17">
        <f t="shared" si="3"/>
        <v>0.565159574468085</v>
      </c>
      <c r="I17">
        <f t="shared" si="3"/>
        <v>0.19281914893617</v>
      </c>
      <c r="J17">
        <f t="shared" si="3"/>
        <v>0.274822695035461</v>
      </c>
      <c r="K17">
        <f t="shared" si="3"/>
        <v>0.263741134751773</v>
      </c>
      <c r="L17">
        <f t="shared" si="3"/>
        <v>0.252659574468085</v>
      </c>
      <c r="M17">
        <f t="shared" si="3"/>
        <v>0.104166666666667</v>
      </c>
      <c r="N17">
        <f t="shared" si="3"/>
        <v>0.0687056737588652</v>
      </c>
      <c r="O17">
        <f t="shared" si="3"/>
        <v>0.086436170212766</v>
      </c>
      <c r="P17">
        <f t="shared" si="3"/>
        <v>0.228280141843972</v>
      </c>
      <c r="Q17">
        <f t="shared" si="3"/>
        <v>0.713652482269504</v>
      </c>
    </row>
    <row r="18" spans="1:17">
      <c r="A18">
        <v>2.5</v>
      </c>
      <c r="B18">
        <f t="shared" si="1"/>
        <v>0.673758865248227</v>
      </c>
      <c r="C18">
        <f t="shared" si="1"/>
        <v>0.664893617021277</v>
      </c>
      <c r="D18">
        <f t="shared" si="2"/>
        <v>0.653812056737589</v>
      </c>
      <c r="E18">
        <f t="shared" ref="E18:Q19" si="4">E7/0.4512</f>
        <v>0.580673758865248</v>
      </c>
      <c r="F18">
        <f t="shared" si="4"/>
        <v>0.361258865248227</v>
      </c>
      <c r="G18">
        <f t="shared" si="4"/>
        <v>0.0576241134751773</v>
      </c>
      <c r="H18">
        <f t="shared" si="4"/>
        <v>0.37677304964539</v>
      </c>
      <c r="I18">
        <f t="shared" si="4"/>
        <v>0.11968085106383</v>
      </c>
      <c r="J18">
        <f t="shared" si="4"/>
        <v>0.121897163120567</v>
      </c>
      <c r="K18">
        <f t="shared" si="4"/>
        <v>0.108599290780142</v>
      </c>
      <c r="L18">
        <f t="shared" si="4"/>
        <v>0.086436170212766</v>
      </c>
      <c r="M18">
        <f t="shared" si="4"/>
        <v>0.0243794326241135</v>
      </c>
      <c r="N18">
        <f t="shared" si="4"/>
        <v>0.0310283687943262</v>
      </c>
      <c r="O18">
        <f t="shared" si="4"/>
        <v>0.0310283687943262</v>
      </c>
      <c r="P18">
        <f t="shared" si="4"/>
        <v>0.0531914893617021</v>
      </c>
      <c r="Q18">
        <f t="shared" si="4"/>
        <v>0.638297872340425</v>
      </c>
    </row>
    <row r="19" spans="1:17">
      <c r="A19">
        <v>3</v>
      </c>
      <c r="B19">
        <f>B8/0.4512</f>
        <v>0.593971631205674</v>
      </c>
      <c r="C19">
        <f t="shared" ref="C19" si="5">C8/0.4512</f>
        <v>0.55186170212766</v>
      </c>
      <c r="D19">
        <f t="shared" si="2"/>
        <v>0.574024822695036</v>
      </c>
      <c r="E19">
        <f t="shared" si="4"/>
        <v>0.443262411347518</v>
      </c>
      <c r="F19">
        <f t="shared" si="4"/>
        <v>0.201684397163121</v>
      </c>
      <c r="G19">
        <f t="shared" si="4"/>
        <v>0.0199468085106383</v>
      </c>
      <c r="H19">
        <f t="shared" si="4"/>
        <v>0.237145390070922</v>
      </c>
      <c r="I19">
        <f t="shared" si="4"/>
        <v>0.086436170212766</v>
      </c>
      <c r="J19">
        <f t="shared" si="4"/>
        <v>0.0509751773049645</v>
      </c>
      <c r="K19">
        <f t="shared" si="4"/>
        <v>0.0354609929078014</v>
      </c>
      <c r="L19">
        <f t="shared" si="4"/>
        <v>0.0221631205673759</v>
      </c>
      <c r="M19">
        <f t="shared" si="4"/>
        <v>0.0199468085106383</v>
      </c>
      <c r="N19">
        <f t="shared" si="4"/>
        <v>0.0288120567375887</v>
      </c>
      <c r="O19">
        <f t="shared" si="4"/>
        <v>0.0265957446808511</v>
      </c>
      <c r="P19">
        <f t="shared" si="4"/>
        <v>0.0310283687943262</v>
      </c>
      <c r="Q19">
        <f t="shared" si="4"/>
        <v>0.567375886524823</v>
      </c>
    </row>
    <row r="21" spans="1:17">
      <c r="A21" t="s">
        <v>47</v>
      </c>
      <c r="B21" t="s">
        <v>30</v>
      </c>
      <c r="C21" t="s">
        <v>31</v>
      </c>
      <c r="D21" t="s">
        <v>32</v>
      </c>
      <c r="E21" t="s">
        <v>33</v>
      </c>
      <c r="F21" t="s">
        <v>34</v>
      </c>
      <c r="G21" t="s">
        <v>35</v>
      </c>
      <c r="H21" t="s">
        <v>36</v>
      </c>
      <c r="I21" t="s">
        <v>37</v>
      </c>
      <c r="J21" t="s">
        <v>38</v>
      </c>
      <c r="K21" t="s">
        <v>39</v>
      </c>
      <c r="L21" t="s">
        <v>40</v>
      </c>
      <c r="M21" t="s">
        <v>41</v>
      </c>
      <c r="N21" t="s">
        <v>42</v>
      </c>
      <c r="O21" t="s">
        <v>43</v>
      </c>
      <c r="P21" t="s">
        <v>44</v>
      </c>
      <c r="Q21" t="s">
        <v>45</v>
      </c>
    </row>
    <row r="22" spans="1:17">
      <c r="A22">
        <v>0</v>
      </c>
      <c r="B22">
        <f>B13/1.121454</f>
        <v>0.999999911462458</v>
      </c>
      <c r="C22">
        <f>C13/1.152482</f>
        <v>1.00000023384621</v>
      </c>
      <c r="D22">
        <f>D13/1.247784</f>
        <v>0.999999749911252</v>
      </c>
      <c r="E22">
        <f t="shared" ref="E22:E28" si="6">E13/1.092642</f>
        <v>0.999999857200832</v>
      </c>
      <c r="F22">
        <f>F13/1.254433</f>
        <v>0.999999700353447</v>
      </c>
      <c r="G22">
        <f>G13/1.145833</f>
        <v>1.00000029090918</v>
      </c>
      <c r="H22">
        <f>H13/1.303191</f>
        <v>1.00000037551035</v>
      </c>
      <c r="I22">
        <f>I13/1.289894</f>
        <v>0.999999703092871</v>
      </c>
      <c r="J22">
        <f>J13/1.227837</f>
        <v>0.999999901805064</v>
      </c>
      <c r="K22">
        <f>K13/1.223404</f>
        <v>1.0000002086957</v>
      </c>
      <c r="L22">
        <f>L13/1.256649</f>
        <v>0.999999949206352</v>
      </c>
      <c r="M22">
        <f>M13/1.265514</f>
        <v>1.0000001457093</v>
      </c>
      <c r="N22">
        <f>N13/1.327571</f>
        <v>0.999999941235396</v>
      </c>
      <c r="O22">
        <f>O13/1.272163</f>
        <v>1.00000009477353</v>
      </c>
      <c r="P22">
        <f>P13/1.230053</f>
        <v>1.0000001556757</v>
      </c>
      <c r="Q22">
        <f>Q13/1.300975</f>
        <v>1.00000013628622</v>
      </c>
    </row>
    <row r="23" spans="1:17">
      <c r="A23">
        <v>0.5</v>
      </c>
      <c r="B23">
        <f t="shared" ref="B23:B28" si="7">B14/1.121454</f>
        <v>0.918972250652259</v>
      </c>
      <c r="C23">
        <f t="shared" ref="C23:C28" si="8">C14/1.152482</f>
        <v>0.90384636520715</v>
      </c>
      <c r="D23">
        <f t="shared" ref="D23:D28" si="9">D14/1.247784</f>
        <v>0.902308832957223</v>
      </c>
      <c r="E23">
        <f t="shared" si="6"/>
        <v>0.894523198834821</v>
      </c>
      <c r="F23">
        <f t="shared" ref="F23:F28" si="10">F14/1.254433</f>
        <v>0.784452061761361</v>
      </c>
      <c r="G23">
        <f t="shared" ref="G23:G28" si="11">G14/1.145833</f>
        <v>0.64990347726399</v>
      </c>
      <c r="H23">
        <f t="shared" ref="H23:H28" si="12">H14/1.303191</f>
        <v>0.797619347133251</v>
      </c>
      <c r="I23">
        <f t="shared" ref="I23:I28" si="13">I14/1.289894</f>
        <v>0.78178670946264</v>
      </c>
      <c r="J23">
        <f t="shared" ref="J23:J28" si="14">J14/1.227837</f>
        <v>0.799638910649176</v>
      </c>
      <c r="K23">
        <f t="shared" ref="K23:K28" si="15">K14/1.223404</f>
        <v>0.773550886074388</v>
      </c>
      <c r="L23">
        <f t="shared" ref="L23:L28" si="16">L14/1.256649</f>
        <v>0.760141054864088</v>
      </c>
      <c r="M23">
        <f t="shared" ref="M23:M28" si="17">M14/1.265514</f>
        <v>0.71103337856038</v>
      </c>
      <c r="N23">
        <f t="shared" ref="N23:N28" si="18">N14/1.327571</f>
        <v>0.702838022137064</v>
      </c>
      <c r="O23">
        <f t="shared" ref="O23:O28" si="19">O14/1.272163</f>
        <v>0.709059300649523</v>
      </c>
      <c r="P23">
        <f t="shared" ref="P23:P28" si="20">P14/1.230053</f>
        <v>0.798198322458261</v>
      </c>
      <c r="Q23">
        <f t="shared" ref="Q23:Q28" si="21">Q14/1.300975</f>
        <v>0.863713916690142</v>
      </c>
    </row>
    <row r="24" spans="1:17">
      <c r="A24">
        <v>1</v>
      </c>
      <c r="B24">
        <f t="shared" si="7"/>
        <v>0.83794458984206</v>
      </c>
      <c r="C24">
        <f t="shared" si="8"/>
        <v>0.834615579787028</v>
      </c>
      <c r="D24">
        <f t="shared" si="9"/>
        <v>0.785079732612387</v>
      </c>
      <c r="E24">
        <f t="shared" si="6"/>
        <v>0.813387307784044</v>
      </c>
      <c r="F24">
        <f t="shared" si="10"/>
        <v>0.61484080516431</v>
      </c>
      <c r="G24">
        <f t="shared" si="11"/>
        <v>0.330754448250424</v>
      </c>
      <c r="H24">
        <f t="shared" si="12"/>
        <v>0.664966236096165</v>
      </c>
      <c r="I24">
        <f t="shared" si="13"/>
        <v>0.551546227994522</v>
      </c>
      <c r="J24">
        <f t="shared" si="14"/>
        <v>0.595667811544533</v>
      </c>
      <c r="K24">
        <f t="shared" si="15"/>
        <v>0.574275482167637</v>
      </c>
      <c r="L24">
        <f t="shared" si="16"/>
        <v>0.55379185899611</v>
      </c>
      <c r="M24">
        <f t="shared" si="17"/>
        <v>0.478108651100945</v>
      </c>
      <c r="N24">
        <f t="shared" si="18"/>
        <v>0.432387286777909</v>
      </c>
      <c r="O24">
        <f t="shared" si="19"/>
        <v>0.482578442948201</v>
      </c>
      <c r="P24">
        <f t="shared" si="20"/>
        <v>0.616216312146107</v>
      </c>
      <c r="Q24">
        <f t="shared" si="21"/>
        <v>0.715502652879408</v>
      </c>
    </row>
    <row r="25" spans="1:17">
      <c r="A25">
        <v>1.5</v>
      </c>
      <c r="B25">
        <f t="shared" si="7"/>
        <v>0.778656057541914</v>
      </c>
      <c r="C25">
        <f t="shared" si="8"/>
        <v>0.730769401656845</v>
      </c>
      <c r="D25">
        <f t="shared" si="9"/>
        <v>0.701598403578943</v>
      </c>
      <c r="E25">
        <f t="shared" si="6"/>
        <v>0.730223019456997</v>
      </c>
      <c r="F25">
        <f t="shared" si="10"/>
        <v>0.416961005801084</v>
      </c>
      <c r="G25">
        <f t="shared" si="11"/>
        <v>0.160541632776521</v>
      </c>
      <c r="H25">
        <f t="shared" si="12"/>
        <v>0.537415167791274</v>
      </c>
      <c r="I25">
        <f t="shared" si="13"/>
        <v>0.266322944981778</v>
      </c>
      <c r="J25">
        <f t="shared" si="14"/>
        <v>0.400721982311776</v>
      </c>
      <c r="K25">
        <f t="shared" si="15"/>
        <v>0.382246456584768</v>
      </c>
      <c r="L25">
        <f t="shared" si="16"/>
        <v>0.386243366624676</v>
      </c>
      <c r="M25">
        <f t="shared" si="17"/>
        <v>0.248686551122103</v>
      </c>
      <c r="N25">
        <f t="shared" si="18"/>
        <v>0.202003327027517</v>
      </c>
      <c r="O25">
        <f t="shared" si="19"/>
        <v>0.233449499476747</v>
      </c>
      <c r="P25">
        <f t="shared" si="20"/>
        <v>0.418018083093266</v>
      </c>
      <c r="Q25">
        <f t="shared" si="21"/>
        <v>0.621805876907104</v>
      </c>
    </row>
    <row r="26" spans="1:17">
      <c r="A26">
        <v>2</v>
      </c>
      <c r="B26">
        <f t="shared" si="7"/>
        <v>0.69960468114172</v>
      </c>
      <c r="C26">
        <f t="shared" si="8"/>
        <v>0.667307848355066</v>
      </c>
      <c r="D26">
        <f t="shared" si="9"/>
        <v>0.611012280585206</v>
      </c>
      <c r="E26">
        <f t="shared" si="6"/>
        <v>0.638945142024872</v>
      </c>
      <c r="F26">
        <f t="shared" si="10"/>
        <v>0.348056432808532</v>
      </c>
      <c r="G26">
        <f t="shared" si="11"/>
        <v>0.0754352250395703</v>
      </c>
      <c r="H26">
        <f t="shared" si="12"/>
        <v>0.433673632236629</v>
      </c>
      <c r="I26">
        <f t="shared" si="13"/>
        <v>0.14948449169945</v>
      </c>
      <c r="J26">
        <f t="shared" si="14"/>
        <v>0.223826692822794</v>
      </c>
      <c r="K26">
        <f t="shared" si="15"/>
        <v>0.215579755135485</v>
      </c>
      <c r="L26">
        <f t="shared" si="16"/>
        <v>0.201058190845722</v>
      </c>
      <c r="M26">
        <f t="shared" si="17"/>
        <v>0.0823117457939356</v>
      </c>
      <c r="N26">
        <f t="shared" si="18"/>
        <v>0.0517529184946532</v>
      </c>
      <c r="O26">
        <f t="shared" si="19"/>
        <v>0.0679442573103965</v>
      </c>
      <c r="P26">
        <f t="shared" si="20"/>
        <v>0.185585614476752</v>
      </c>
      <c r="Q26">
        <f t="shared" si="21"/>
        <v>0.548552033874212</v>
      </c>
    </row>
    <row r="27" spans="1:17">
      <c r="A27">
        <v>2.5</v>
      </c>
      <c r="B27">
        <f t="shared" si="7"/>
        <v>0.600790460641477</v>
      </c>
      <c r="C27">
        <f t="shared" si="8"/>
        <v>0.576923211834351</v>
      </c>
      <c r="D27">
        <f t="shared" si="9"/>
        <v>0.523978554571615</v>
      </c>
      <c r="E27">
        <f t="shared" si="6"/>
        <v>0.531440086382592</v>
      </c>
      <c r="F27">
        <f t="shared" si="10"/>
        <v>0.28798577943041</v>
      </c>
      <c r="G27">
        <f t="shared" si="11"/>
        <v>0.0502901500263802</v>
      </c>
      <c r="H27">
        <f t="shared" si="12"/>
        <v>0.28911575482442</v>
      </c>
      <c r="I27">
        <f t="shared" si="13"/>
        <v>0.0927834776065551</v>
      </c>
      <c r="J27">
        <f t="shared" si="14"/>
        <v>0.0992779685907554</v>
      </c>
      <c r="K27">
        <f t="shared" si="15"/>
        <v>0.0887681344675527</v>
      </c>
      <c r="L27">
        <f t="shared" si="16"/>
        <v>0.0687830652893258</v>
      </c>
      <c r="M27">
        <f t="shared" si="17"/>
        <v>0.0192644511432615</v>
      </c>
      <c r="N27">
        <f t="shared" si="18"/>
        <v>0.0233722857717789</v>
      </c>
      <c r="O27">
        <f t="shared" si="19"/>
        <v>0.0243902462139885</v>
      </c>
      <c r="P27">
        <f t="shared" si="20"/>
        <v>0.0432432499751654</v>
      </c>
      <c r="Q27">
        <f t="shared" si="21"/>
        <v>0.490630390545879</v>
      </c>
    </row>
    <row r="28" spans="1:17">
      <c r="A28">
        <v>3</v>
      </c>
      <c r="B28">
        <f t="shared" si="7"/>
        <v>0.529644221881302</v>
      </c>
      <c r="C28">
        <f t="shared" si="8"/>
        <v>0.478846265822511</v>
      </c>
      <c r="D28">
        <f t="shared" si="9"/>
        <v>0.460035408928978</v>
      </c>
      <c r="E28">
        <f t="shared" si="6"/>
        <v>0.405679455253887</v>
      </c>
      <c r="F28">
        <f t="shared" si="10"/>
        <v>0.160777336982621</v>
      </c>
      <c r="G28">
        <f t="shared" si="11"/>
        <v>0.0174081288552855</v>
      </c>
      <c r="H28">
        <f t="shared" si="12"/>
        <v>0.181972857448311</v>
      </c>
      <c r="I28">
        <f t="shared" si="13"/>
        <v>0.067010289382512</v>
      </c>
      <c r="J28">
        <f t="shared" si="14"/>
        <v>0.0415162414106795</v>
      </c>
      <c r="K28">
        <f t="shared" si="15"/>
        <v>0.0289855132955274</v>
      </c>
      <c r="L28">
        <f t="shared" si="16"/>
        <v>0.0176366834075194</v>
      </c>
      <c r="M28">
        <f t="shared" si="17"/>
        <v>0.0157618236626685</v>
      </c>
      <c r="N28">
        <f t="shared" si="18"/>
        <v>0.0217028367880804</v>
      </c>
      <c r="O28">
        <f t="shared" si="19"/>
        <v>0.0209059253262759</v>
      </c>
      <c r="P28">
        <f t="shared" si="20"/>
        <v>0.0252252291521798</v>
      </c>
      <c r="Q28">
        <f t="shared" si="21"/>
        <v>0.436115902707448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6"/>
  <sheetViews>
    <sheetView workbookViewId="0">
      <selection activeCell="H1" sqref="H$1:H$1048576"/>
    </sheetView>
  </sheetViews>
  <sheetFormatPr defaultColWidth="9" defaultRowHeight="14.4"/>
  <sheetData>
    <row r="1" spans="2:20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48</v>
      </c>
      <c r="I1" t="s">
        <v>49</v>
      </c>
      <c r="J1" t="s">
        <v>50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</row>
    <row r="2" spans="1:17">
      <c r="A2">
        <v>0</v>
      </c>
      <c r="E2">
        <v>0.491</v>
      </c>
      <c r="G2">
        <v>0.48</v>
      </c>
      <c r="H2">
        <v>0.466</v>
      </c>
      <c r="Q2">
        <v>0.472</v>
      </c>
    </row>
    <row r="3" spans="1:17">
      <c r="A3">
        <v>0.5</v>
      </c>
      <c r="E3">
        <v>0.424</v>
      </c>
      <c r="G3">
        <v>0.338</v>
      </c>
      <c r="H3">
        <v>0.353</v>
      </c>
      <c r="Q3">
        <v>0.366</v>
      </c>
    </row>
    <row r="4" spans="1:17">
      <c r="A4">
        <v>1</v>
      </c>
      <c r="E4">
        <v>0.362</v>
      </c>
      <c r="G4">
        <v>0.218</v>
      </c>
      <c r="H4">
        <v>0.244</v>
      </c>
      <c r="Q4">
        <v>0.254</v>
      </c>
    </row>
    <row r="5" spans="1:17">
      <c r="A5">
        <v>1.5</v>
      </c>
      <c r="E5">
        <v>0.284</v>
      </c>
      <c r="G5">
        <v>0.109</v>
      </c>
      <c r="H5">
        <v>0.146</v>
      </c>
      <c r="Q5">
        <v>0.176</v>
      </c>
    </row>
    <row r="6" spans="1:17">
      <c r="A6">
        <v>2</v>
      </c>
      <c r="E6">
        <v>0.229</v>
      </c>
      <c r="G6">
        <v>0.033</v>
      </c>
      <c r="H6">
        <v>0.057</v>
      </c>
      <c r="Q6">
        <v>0.097</v>
      </c>
    </row>
    <row r="7" spans="1:17">
      <c r="A7">
        <v>2.5</v>
      </c>
      <c r="E7">
        <v>0.174</v>
      </c>
      <c r="G7">
        <v>0.02</v>
      </c>
      <c r="H7">
        <v>0.016</v>
      </c>
      <c r="Q7">
        <v>0.04</v>
      </c>
    </row>
    <row r="8" spans="1:17">
      <c r="A8">
        <v>3</v>
      </c>
      <c r="E8">
        <v>0.084</v>
      </c>
      <c r="G8">
        <v>0.018</v>
      </c>
      <c r="H8">
        <v>0.012</v>
      </c>
      <c r="Q8">
        <v>0.021</v>
      </c>
    </row>
    <row r="10" spans="5:17">
      <c r="E10" t="s">
        <v>33</v>
      </c>
      <c r="F10" t="s">
        <v>34</v>
      </c>
      <c r="G10" t="s">
        <v>35</v>
      </c>
      <c r="H10" t="s">
        <v>48</v>
      </c>
      <c r="Q10" t="s">
        <v>42</v>
      </c>
    </row>
    <row r="11" spans="5:17">
      <c r="E11">
        <f t="shared" ref="E11:E17" si="0">E2/0.4512</f>
        <v>1.08820921985816</v>
      </c>
      <c r="G11">
        <f>G2/0.4512</f>
        <v>1.06382978723404</v>
      </c>
      <c r="H11">
        <f>H2/0.4512</f>
        <v>1.03280141843972</v>
      </c>
      <c r="Q11">
        <f>Q2/0.4512</f>
        <v>1.04609929078014</v>
      </c>
    </row>
    <row r="12" spans="5:17">
      <c r="E12">
        <f t="shared" si="0"/>
        <v>0.939716312056738</v>
      </c>
      <c r="G12">
        <f t="shared" ref="G12:H17" si="1">G3/0.4512</f>
        <v>0.749113475177305</v>
      </c>
      <c r="H12">
        <f t="shared" si="1"/>
        <v>0.782358156028369</v>
      </c>
      <c r="Q12">
        <f t="shared" ref="Q12:Q17" si="2">Q3/0.4512</f>
        <v>0.811170212765957</v>
      </c>
    </row>
    <row r="13" spans="5:17">
      <c r="E13">
        <f t="shared" si="0"/>
        <v>0.802304964539007</v>
      </c>
      <c r="G13">
        <f t="shared" si="1"/>
        <v>0.483156028368794</v>
      </c>
      <c r="H13">
        <f t="shared" si="1"/>
        <v>0.540780141843972</v>
      </c>
      <c r="Q13">
        <f t="shared" si="2"/>
        <v>0.562943262411348</v>
      </c>
    </row>
    <row r="14" spans="5:17">
      <c r="E14">
        <f t="shared" si="0"/>
        <v>0.629432624113475</v>
      </c>
      <c r="G14">
        <f t="shared" si="1"/>
        <v>0.241578014184397</v>
      </c>
      <c r="H14">
        <f t="shared" si="1"/>
        <v>0.323581560283688</v>
      </c>
      <c r="Q14">
        <f t="shared" si="2"/>
        <v>0.390070921985816</v>
      </c>
    </row>
    <row r="15" spans="5:17">
      <c r="E15">
        <f t="shared" si="0"/>
        <v>0.507535460992908</v>
      </c>
      <c r="G15">
        <f t="shared" si="1"/>
        <v>0.0731382978723404</v>
      </c>
      <c r="H15">
        <f t="shared" si="1"/>
        <v>0.126329787234043</v>
      </c>
      <c r="Q15">
        <f t="shared" si="2"/>
        <v>0.214982269503546</v>
      </c>
    </row>
    <row r="16" spans="5:17">
      <c r="E16">
        <f t="shared" si="0"/>
        <v>0.38563829787234</v>
      </c>
      <c r="G16">
        <f t="shared" si="1"/>
        <v>0.0443262411347518</v>
      </c>
      <c r="H16">
        <f t="shared" si="1"/>
        <v>0.0354609929078014</v>
      </c>
      <c r="Q16">
        <f t="shared" si="2"/>
        <v>0.0886524822695035</v>
      </c>
    </row>
    <row r="17" spans="5:17">
      <c r="E17">
        <f t="shared" si="0"/>
        <v>0.186170212765957</v>
      </c>
      <c r="G17">
        <f t="shared" si="1"/>
        <v>0.0398936170212766</v>
      </c>
      <c r="H17">
        <f t="shared" si="1"/>
        <v>0.0265957446808511</v>
      </c>
      <c r="Q17">
        <f t="shared" si="2"/>
        <v>0.0465425531914894</v>
      </c>
    </row>
    <row r="19" spans="5:17">
      <c r="E19" t="s">
        <v>33</v>
      </c>
      <c r="F19" t="s">
        <v>34</v>
      </c>
      <c r="G19" t="s">
        <v>35</v>
      </c>
      <c r="H19" t="s">
        <v>48</v>
      </c>
      <c r="Q19" t="s">
        <v>42</v>
      </c>
    </row>
    <row r="20" spans="5:17">
      <c r="E20">
        <f>E11/1.088209</f>
        <v>1.0000002020367</v>
      </c>
      <c r="G20">
        <f>G11/1.06383</f>
        <v>0.99999980000004</v>
      </c>
      <c r="H20">
        <f>H11/1.032801</f>
        <v>1.00000040515038</v>
      </c>
      <c r="Q20">
        <f>Q11/1.046099</f>
        <v>1.00000027796618</v>
      </c>
    </row>
    <row r="21" spans="5:17">
      <c r="E21">
        <f t="shared" ref="E21:E26" si="3">E12/1.088209</f>
        <v>0.863543962654911</v>
      </c>
      <c r="G21">
        <f t="shared" ref="G21:G26" si="4">G12/1.06383</f>
        <v>0.704166525833361</v>
      </c>
      <c r="H21">
        <f t="shared" ref="H21:H26" si="5">H12/1.032801</f>
        <v>0.757511036519493</v>
      </c>
      <c r="Q21">
        <f t="shared" ref="Q21:Q26" si="6">Q12/1.046099</f>
        <v>0.77542394435513</v>
      </c>
    </row>
    <row r="22" spans="5:17">
      <c r="E22">
        <f t="shared" si="3"/>
        <v>0.737271024719523</v>
      </c>
      <c r="G22">
        <f t="shared" si="4"/>
        <v>0.454166575833352</v>
      </c>
      <c r="H22">
        <f t="shared" si="5"/>
        <v>0.523605362353417</v>
      </c>
      <c r="Q22">
        <f t="shared" si="6"/>
        <v>0.538135742803834</v>
      </c>
    </row>
    <row r="23" spans="5:17">
      <c r="E23">
        <f t="shared" si="3"/>
        <v>0.578411522155648</v>
      </c>
      <c r="G23">
        <f t="shared" si="4"/>
        <v>0.227083287916676</v>
      </c>
      <c r="H23">
        <f t="shared" si="5"/>
        <v>0.313304847965569</v>
      </c>
      <c r="Q23">
        <f t="shared" si="6"/>
        <v>0.372881459580609</v>
      </c>
    </row>
    <row r="24" spans="5:17">
      <c r="E24">
        <f t="shared" si="3"/>
        <v>0.466395206245223</v>
      </c>
      <c r="G24">
        <f t="shared" si="4"/>
        <v>0.0687499862500028</v>
      </c>
      <c r="H24">
        <f t="shared" si="5"/>
        <v>0.122317646123544</v>
      </c>
      <c r="Q24">
        <f t="shared" si="6"/>
        <v>0.205508531700677</v>
      </c>
    </row>
    <row r="25" spans="5:17">
      <c r="E25">
        <f t="shared" si="3"/>
        <v>0.354378890334798</v>
      </c>
      <c r="G25">
        <f t="shared" si="4"/>
        <v>0.041666658333335</v>
      </c>
      <c r="H25">
        <f t="shared" si="5"/>
        <v>0.0343347778592405</v>
      </c>
      <c r="Q25">
        <f t="shared" si="6"/>
        <v>0.0847457862683203</v>
      </c>
    </row>
    <row r="26" spans="5:17">
      <c r="E26">
        <f t="shared" si="3"/>
        <v>0.171079464299558</v>
      </c>
      <c r="G26">
        <f t="shared" si="4"/>
        <v>0.0374999925000015</v>
      </c>
      <c r="H26">
        <f t="shared" si="5"/>
        <v>0.0257510833944304</v>
      </c>
      <c r="Q26">
        <f t="shared" si="6"/>
        <v>0.0444915377908681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7"/>
  <sheetViews>
    <sheetView tabSelected="1" topLeftCell="A8" workbookViewId="0">
      <selection activeCell="V1" sqref="V1"/>
    </sheetView>
  </sheetViews>
  <sheetFormatPr defaultColWidth="9" defaultRowHeight="14.4"/>
  <sheetData>
    <row r="1" spans="2:20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48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T1" t="s">
        <v>33</v>
      </c>
    </row>
    <row r="2" spans="1:20">
      <c r="A2">
        <v>0</v>
      </c>
      <c r="B2">
        <v>0.506</v>
      </c>
      <c r="C2">
        <v>0.52</v>
      </c>
      <c r="D2">
        <v>0.563</v>
      </c>
      <c r="E2">
        <v>0.491</v>
      </c>
      <c r="F2">
        <v>0.566</v>
      </c>
      <c r="G2">
        <v>0.517</v>
      </c>
      <c r="H2">
        <v>0.466</v>
      </c>
      <c r="I2">
        <v>0.588</v>
      </c>
      <c r="J2">
        <v>0.582</v>
      </c>
      <c r="K2">
        <v>0.554</v>
      </c>
      <c r="L2">
        <v>0.552</v>
      </c>
      <c r="M2">
        <v>0.567</v>
      </c>
      <c r="N2">
        <v>0.571</v>
      </c>
      <c r="O2">
        <v>0.599</v>
      </c>
      <c r="P2">
        <v>0.574</v>
      </c>
      <c r="Q2">
        <v>0.555</v>
      </c>
      <c r="R2">
        <v>0.587</v>
      </c>
      <c r="T2">
        <v>0.491</v>
      </c>
    </row>
    <row r="3" spans="1:20">
      <c r="A3">
        <v>0.5</v>
      </c>
      <c r="B3">
        <v>0.465</v>
      </c>
      <c r="C3">
        <v>0.47</v>
      </c>
      <c r="D3">
        <v>0.508</v>
      </c>
      <c r="E3">
        <v>0.424</v>
      </c>
      <c r="F3">
        <v>0.444</v>
      </c>
      <c r="G3">
        <v>0.336</v>
      </c>
      <c r="H3">
        <v>0.353</v>
      </c>
      <c r="I3">
        <v>0.469</v>
      </c>
      <c r="J3">
        <v>0.455</v>
      </c>
      <c r="K3">
        <v>0.443</v>
      </c>
      <c r="L3">
        <v>0.427</v>
      </c>
      <c r="M3">
        <v>0.431</v>
      </c>
      <c r="N3">
        <v>0.406</v>
      </c>
      <c r="O3">
        <v>0.421</v>
      </c>
      <c r="P3">
        <v>0.407</v>
      </c>
      <c r="Q3">
        <v>0.443</v>
      </c>
      <c r="R3">
        <v>0.507</v>
      </c>
      <c r="T3">
        <v>0.424</v>
      </c>
    </row>
    <row r="4" spans="1:20">
      <c r="A4">
        <v>1</v>
      </c>
      <c r="B4">
        <v>0.424</v>
      </c>
      <c r="C4">
        <v>0.434</v>
      </c>
      <c r="D4">
        <v>0.442</v>
      </c>
      <c r="E4">
        <v>0.362</v>
      </c>
      <c r="F4">
        <v>0.348</v>
      </c>
      <c r="G4">
        <v>0.171</v>
      </c>
      <c r="H4">
        <v>0.244</v>
      </c>
      <c r="I4">
        <v>0.391</v>
      </c>
      <c r="J4">
        <v>0.321</v>
      </c>
      <c r="K4">
        <v>0.33</v>
      </c>
      <c r="L4">
        <v>0.317</v>
      </c>
      <c r="M4">
        <v>0.314</v>
      </c>
      <c r="N4">
        <v>0.273</v>
      </c>
      <c r="O4">
        <v>0.259</v>
      </c>
      <c r="P4">
        <v>0.277</v>
      </c>
      <c r="Q4">
        <v>0.342</v>
      </c>
      <c r="R4">
        <v>0.42</v>
      </c>
      <c r="T4">
        <v>0.362</v>
      </c>
    </row>
    <row r="5" spans="1:20">
      <c r="A5">
        <v>1.5</v>
      </c>
      <c r="B5">
        <v>0.394</v>
      </c>
      <c r="C5">
        <v>0.38</v>
      </c>
      <c r="D5">
        <v>0.395</v>
      </c>
      <c r="E5">
        <v>0.284</v>
      </c>
      <c r="F5">
        <v>0.236</v>
      </c>
      <c r="G5">
        <v>0.083</v>
      </c>
      <c r="H5">
        <v>0.146</v>
      </c>
      <c r="I5">
        <v>0.316</v>
      </c>
      <c r="J5">
        <v>0.155</v>
      </c>
      <c r="K5">
        <v>0.222</v>
      </c>
      <c r="L5">
        <v>0.211</v>
      </c>
      <c r="M5">
        <v>0.219</v>
      </c>
      <c r="N5">
        <v>0.142</v>
      </c>
      <c r="O5">
        <v>0.121</v>
      </c>
      <c r="P5">
        <v>0.134</v>
      </c>
      <c r="Q5">
        <v>0.232</v>
      </c>
      <c r="R5">
        <v>0.365</v>
      </c>
      <c r="T5">
        <v>0.284</v>
      </c>
    </row>
    <row r="6" spans="1:20">
      <c r="A6">
        <v>2</v>
      </c>
      <c r="B6">
        <v>0.354</v>
      </c>
      <c r="C6">
        <v>0.347</v>
      </c>
      <c r="D6">
        <v>0.344</v>
      </c>
      <c r="E6">
        <v>0.229</v>
      </c>
      <c r="F6">
        <v>0.197</v>
      </c>
      <c r="G6">
        <v>0.039</v>
      </c>
      <c r="H6">
        <v>0.057</v>
      </c>
      <c r="I6">
        <v>0.255</v>
      </c>
      <c r="J6">
        <v>0.087</v>
      </c>
      <c r="K6">
        <v>0.124</v>
      </c>
      <c r="L6">
        <v>0.119</v>
      </c>
      <c r="M6">
        <v>0.114</v>
      </c>
      <c r="N6">
        <v>0.047</v>
      </c>
      <c r="O6">
        <v>0.031</v>
      </c>
      <c r="P6">
        <v>0.039</v>
      </c>
      <c r="Q6">
        <v>0.103</v>
      </c>
      <c r="R6">
        <v>0.322</v>
      </c>
      <c r="T6">
        <v>0.229</v>
      </c>
    </row>
    <row r="7" spans="1:20">
      <c r="A7">
        <v>2.5</v>
      </c>
      <c r="B7">
        <v>0.304</v>
      </c>
      <c r="C7">
        <v>0.3</v>
      </c>
      <c r="D7">
        <v>0.295</v>
      </c>
      <c r="E7">
        <v>0.174</v>
      </c>
      <c r="F7">
        <v>0.163</v>
      </c>
      <c r="G7">
        <v>0.026</v>
      </c>
      <c r="H7">
        <v>0.016</v>
      </c>
      <c r="I7">
        <v>0.17</v>
      </c>
      <c r="J7">
        <v>0.054</v>
      </c>
      <c r="K7">
        <v>0.055</v>
      </c>
      <c r="L7">
        <v>0.049</v>
      </c>
      <c r="M7">
        <v>0.039</v>
      </c>
      <c r="N7">
        <v>0.011</v>
      </c>
      <c r="O7">
        <v>0.014</v>
      </c>
      <c r="P7">
        <v>0.014</v>
      </c>
      <c r="Q7">
        <v>0.024</v>
      </c>
      <c r="R7">
        <v>0.288</v>
      </c>
      <c r="T7">
        <v>0.174</v>
      </c>
    </row>
    <row r="8" spans="1:20">
      <c r="A8">
        <v>3</v>
      </c>
      <c r="B8">
        <v>0.268</v>
      </c>
      <c r="C8">
        <v>0.249</v>
      </c>
      <c r="D8">
        <v>0.259</v>
      </c>
      <c r="E8">
        <v>0.084</v>
      </c>
      <c r="F8">
        <v>0.091</v>
      </c>
      <c r="G8">
        <v>0.009</v>
      </c>
      <c r="H8">
        <v>0.012</v>
      </c>
      <c r="I8">
        <v>0.107</v>
      </c>
      <c r="J8">
        <v>0.039</v>
      </c>
      <c r="K8">
        <v>0.023</v>
      </c>
      <c r="L8">
        <v>0.016</v>
      </c>
      <c r="M8">
        <v>0.01</v>
      </c>
      <c r="N8">
        <v>0.009</v>
      </c>
      <c r="O8">
        <v>0.013</v>
      </c>
      <c r="P8">
        <v>0.012</v>
      </c>
      <c r="Q8">
        <v>0.014</v>
      </c>
      <c r="R8">
        <v>0.256</v>
      </c>
      <c r="T8">
        <v>0.084</v>
      </c>
    </row>
    <row r="12" spans="1:20">
      <c r="A12" t="s">
        <v>46</v>
      </c>
      <c r="B12" t="s">
        <v>30</v>
      </c>
      <c r="C12" t="s">
        <v>31</v>
      </c>
      <c r="D12" t="s">
        <v>32</v>
      </c>
      <c r="E12" t="s">
        <v>33</v>
      </c>
      <c r="F12" t="s">
        <v>34</v>
      </c>
      <c r="G12" t="s">
        <v>35</v>
      </c>
      <c r="H12" t="s">
        <v>48</v>
      </c>
      <c r="I12" t="s">
        <v>36</v>
      </c>
      <c r="J12" t="s">
        <v>37</v>
      </c>
      <c r="K12" t="s">
        <v>38</v>
      </c>
      <c r="L12" t="s">
        <v>39</v>
      </c>
      <c r="M12" t="s">
        <v>40</v>
      </c>
      <c r="N12" t="s">
        <v>41</v>
      </c>
      <c r="O12" t="s">
        <v>42</v>
      </c>
      <c r="P12" t="s">
        <v>43</v>
      </c>
      <c r="Q12" t="s">
        <v>44</v>
      </c>
      <c r="R12" t="s">
        <v>45</v>
      </c>
      <c r="T12" t="s">
        <v>33</v>
      </c>
    </row>
    <row r="13" spans="1:20">
      <c r="A13">
        <v>0</v>
      </c>
      <c r="B13">
        <f t="shared" ref="B13:R13" si="0">B2/0.4512</f>
        <v>1.12145390070922</v>
      </c>
      <c r="C13">
        <f t="shared" si="0"/>
        <v>1.15248226950355</v>
      </c>
      <c r="D13">
        <f t="shared" si="0"/>
        <v>1.24778368794326</v>
      </c>
      <c r="E13">
        <f t="shared" si="0"/>
        <v>1.08820921985816</v>
      </c>
      <c r="F13">
        <f t="shared" si="0"/>
        <v>1.25443262411348</v>
      </c>
      <c r="G13">
        <f t="shared" si="0"/>
        <v>1.14583333333333</v>
      </c>
      <c r="H13">
        <f t="shared" si="0"/>
        <v>1.03280141843972</v>
      </c>
      <c r="I13">
        <f t="shared" si="0"/>
        <v>1.3031914893617</v>
      </c>
      <c r="J13">
        <f t="shared" si="0"/>
        <v>1.28989361702128</v>
      </c>
      <c r="K13">
        <f t="shared" si="0"/>
        <v>1.22783687943262</v>
      </c>
      <c r="L13">
        <f t="shared" si="0"/>
        <v>1.22340425531915</v>
      </c>
      <c r="M13">
        <f t="shared" si="0"/>
        <v>1.25664893617021</v>
      </c>
      <c r="N13">
        <f t="shared" si="0"/>
        <v>1.26551418439716</v>
      </c>
      <c r="O13">
        <f t="shared" si="0"/>
        <v>1.32757092198582</v>
      </c>
      <c r="P13">
        <f t="shared" si="0"/>
        <v>1.27216312056738</v>
      </c>
      <c r="Q13">
        <f t="shared" si="0"/>
        <v>1.23005319148936</v>
      </c>
      <c r="R13">
        <f t="shared" si="0"/>
        <v>1.30097517730496</v>
      </c>
      <c r="T13">
        <f>T2/0.4512</f>
        <v>1.08820921985816</v>
      </c>
    </row>
    <row r="14" spans="1:20">
      <c r="A14">
        <v>0.5</v>
      </c>
      <c r="B14">
        <f t="shared" ref="B14:C18" si="1">B3/0.4512</f>
        <v>1.03058510638298</v>
      </c>
      <c r="C14">
        <f t="shared" si="1"/>
        <v>1.04166666666667</v>
      </c>
      <c r="D14">
        <f t="shared" ref="D14:R19" si="2">D3/0.4512</f>
        <v>1.1258865248227</v>
      </c>
      <c r="E14">
        <f t="shared" si="2"/>
        <v>0.939716312056738</v>
      </c>
      <c r="F14">
        <f t="shared" si="2"/>
        <v>0.984042553191489</v>
      </c>
      <c r="G14">
        <f t="shared" si="2"/>
        <v>0.74468085106383</v>
      </c>
      <c r="H14">
        <f t="shared" ref="H14:H19" si="3">H3/0.4512</f>
        <v>0.782358156028369</v>
      </c>
      <c r="I14">
        <f t="shared" si="2"/>
        <v>1.03945035460993</v>
      </c>
      <c r="J14">
        <f t="shared" si="2"/>
        <v>1.0084219858156</v>
      </c>
      <c r="K14">
        <f t="shared" si="2"/>
        <v>0.981826241134752</v>
      </c>
      <c r="L14">
        <f t="shared" si="2"/>
        <v>0.94636524822695</v>
      </c>
      <c r="M14">
        <f t="shared" si="2"/>
        <v>0.955230496453901</v>
      </c>
      <c r="N14">
        <f t="shared" si="2"/>
        <v>0.899822695035461</v>
      </c>
      <c r="O14">
        <f t="shared" si="2"/>
        <v>0.933067375886525</v>
      </c>
      <c r="P14">
        <f t="shared" si="2"/>
        <v>0.902039007092199</v>
      </c>
      <c r="Q14">
        <f t="shared" si="2"/>
        <v>0.981826241134752</v>
      </c>
      <c r="R14">
        <f t="shared" si="2"/>
        <v>1.12367021276596</v>
      </c>
      <c r="T14">
        <f t="shared" ref="T14:T19" si="4">T3/0.4512</f>
        <v>0.939716312056738</v>
      </c>
    </row>
    <row r="15" spans="1:20">
      <c r="A15">
        <v>1</v>
      </c>
      <c r="B15">
        <f t="shared" si="1"/>
        <v>0.939716312056738</v>
      </c>
      <c r="C15">
        <f t="shared" si="1"/>
        <v>0.961879432624113</v>
      </c>
      <c r="D15">
        <f t="shared" si="2"/>
        <v>0.979609929078014</v>
      </c>
      <c r="E15">
        <f t="shared" si="2"/>
        <v>0.802304964539007</v>
      </c>
      <c r="F15">
        <f t="shared" si="2"/>
        <v>0.771276595744681</v>
      </c>
      <c r="G15">
        <f t="shared" si="2"/>
        <v>0.378989361702128</v>
      </c>
      <c r="H15">
        <f t="shared" si="3"/>
        <v>0.540780141843972</v>
      </c>
      <c r="I15">
        <f t="shared" si="2"/>
        <v>0.866578014184397</v>
      </c>
      <c r="J15">
        <f t="shared" si="2"/>
        <v>0.711436170212766</v>
      </c>
      <c r="K15">
        <f t="shared" si="2"/>
        <v>0.731382978723404</v>
      </c>
      <c r="L15">
        <f t="shared" si="2"/>
        <v>0.702570921985816</v>
      </c>
      <c r="M15">
        <f t="shared" si="2"/>
        <v>0.695921985815603</v>
      </c>
      <c r="N15">
        <f t="shared" si="2"/>
        <v>0.605053191489362</v>
      </c>
      <c r="O15">
        <f t="shared" si="2"/>
        <v>0.574024822695036</v>
      </c>
      <c r="P15">
        <f t="shared" si="2"/>
        <v>0.613918439716312</v>
      </c>
      <c r="Q15">
        <f t="shared" si="2"/>
        <v>0.757978723404255</v>
      </c>
      <c r="R15">
        <f t="shared" si="2"/>
        <v>0.930851063829787</v>
      </c>
      <c r="T15">
        <f t="shared" si="4"/>
        <v>0.802304964539007</v>
      </c>
    </row>
    <row r="16" spans="1:20">
      <c r="A16">
        <v>1.5</v>
      </c>
      <c r="B16">
        <f t="shared" si="1"/>
        <v>0.87322695035461</v>
      </c>
      <c r="C16">
        <f t="shared" si="1"/>
        <v>0.842198581560284</v>
      </c>
      <c r="D16">
        <f t="shared" si="2"/>
        <v>0.875443262411348</v>
      </c>
      <c r="E16">
        <f t="shared" si="2"/>
        <v>0.629432624113475</v>
      </c>
      <c r="F16">
        <f t="shared" si="2"/>
        <v>0.523049645390071</v>
      </c>
      <c r="G16">
        <f t="shared" si="2"/>
        <v>0.18395390070922</v>
      </c>
      <c r="H16">
        <f t="shared" si="3"/>
        <v>0.323581560283688</v>
      </c>
      <c r="I16">
        <f t="shared" si="2"/>
        <v>0.700354609929078</v>
      </c>
      <c r="J16">
        <f t="shared" si="2"/>
        <v>0.343528368794326</v>
      </c>
      <c r="K16">
        <f t="shared" si="2"/>
        <v>0.492021276595745</v>
      </c>
      <c r="L16">
        <f t="shared" si="2"/>
        <v>0.467641843971631</v>
      </c>
      <c r="M16">
        <f t="shared" si="2"/>
        <v>0.485372340425532</v>
      </c>
      <c r="N16">
        <f t="shared" si="2"/>
        <v>0.314716312056738</v>
      </c>
      <c r="O16">
        <f t="shared" si="2"/>
        <v>0.268173758865248</v>
      </c>
      <c r="P16">
        <f t="shared" si="2"/>
        <v>0.296985815602837</v>
      </c>
      <c r="Q16">
        <f t="shared" si="2"/>
        <v>0.514184397163121</v>
      </c>
      <c r="R16">
        <f t="shared" si="2"/>
        <v>0.80895390070922</v>
      </c>
      <c r="T16">
        <f t="shared" si="4"/>
        <v>0.629432624113475</v>
      </c>
    </row>
    <row r="17" spans="1:20">
      <c r="A17">
        <v>2</v>
      </c>
      <c r="B17">
        <f t="shared" si="1"/>
        <v>0.784574468085106</v>
      </c>
      <c r="C17">
        <f t="shared" si="1"/>
        <v>0.769060283687943</v>
      </c>
      <c r="D17">
        <f t="shared" si="2"/>
        <v>0.76241134751773</v>
      </c>
      <c r="E17">
        <f t="shared" si="2"/>
        <v>0.507535460992908</v>
      </c>
      <c r="F17">
        <f t="shared" si="2"/>
        <v>0.436613475177305</v>
      </c>
      <c r="G17">
        <f t="shared" si="2"/>
        <v>0.086436170212766</v>
      </c>
      <c r="H17">
        <f t="shared" si="3"/>
        <v>0.126329787234043</v>
      </c>
      <c r="I17">
        <f t="shared" si="2"/>
        <v>0.565159574468085</v>
      </c>
      <c r="J17">
        <f t="shared" si="2"/>
        <v>0.19281914893617</v>
      </c>
      <c r="K17">
        <f t="shared" si="2"/>
        <v>0.274822695035461</v>
      </c>
      <c r="L17">
        <f t="shared" si="2"/>
        <v>0.263741134751773</v>
      </c>
      <c r="M17">
        <f t="shared" si="2"/>
        <v>0.252659574468085</v>
      </c>
      <c r="N17">
        <f t="shared" si="2"/>
        <v>0.104166666666667</v>
      </c>
      <c r="O17">
        <f t="shared" si="2"/>
        <v>0.0687056737588652</v>
      </c>
      <c r="P17">
        <f t="shared" si="2"/>
        <v>0.086436170212766</v>
      </c>
      <c r="Q17">
        <f t="shared" si="2"/>
        <v>0.228280141843972</v>
      </c>
      <c r="R17">
        <f t="shared" si="2"/>
        <v>0.713652482269504</v>
      </c>
      <c r="T17">
        <f t="shared" si="4"/>
        <v>0.507535460992908</v>
      </c>
    </row>
    <row r="18" spans="1:20">
      <c r="A18">
        <v>2.5</v>
      </c>
      <c r="B18">
        <f t="shared" si="1"/>
        <v>0.673758865248227</v>
      </c>
      <c r="C18">
        <f t="shared" si="1"/>
        <v>0.664893617021277</v>
      </c>
      <c r="D18">
        <f t="shared" si="2"/>
        <v>0.653812056737589</v>
      </c>
      <c r="E18">
        <f t="shared" si="2"/>
        <v>0.38563829787234</v>
      </c>
      <c r="F18">
        <f t="shared" si="2"/>
        <v>0.361258865248227</v>
      </c>
      <c r="G18">
        <f t="shared" si="2"/>
        <v>0.0576241134751773</v>
      </c>
      <c r="H18">
        <f t="shared" si="3"/>
        <v>0.0354609929078014</v>
      </c>
      <c r="I18">
        <f t="shared" si="2"/>
        <v>0.37677304964539</v>
      </c>
      <c r="J18">
        <f t="shared" si="2"/>
        <v>0.11968085106383</v>
      </c>
      <c r="K18">
        <f t="shared" si="2"/>
        <v>0.121897163120567</v>
      </c>
      <c r="L18">
        <f t="shared" si="2"/>
        <v>0.108599290780142</v>
      </c>
      <c r="M18">
        <f t="shared" si="2"/>
        <v>0.086436170212766</v>
      </c>
      <c r="N18">
        <f t="shared" si="2"/>
        <v>0.0243794326241135</v>
      </c>
      <c r="O18">
        <f t="shared" si="2"/>
        <v>0.0310283687943262</v>
      </c>
      <c r="P18">
        <f t="shared" si="2"/>
        <v>0.0310283687943262</v>
      </c>
      <c r="Q18">
        <f t="shared" si="2"/>
        <v>0.0531914893617021</v>
      </c>
      <c r="R18">
        <f t="shared" si="2"/>
        <v>0.638297872340425</v>
      </c>
      <c r="T18">
        <f t="shared" si="4"/>
        <v>0.38563829787234</v>
      </c>
    </row>
    <row r="19" spans="1:20">
      <c r="A19">
        <v>3</v>
      </c>
      <c r="B19">
        <f>B8/0.4512</f>
        <v>0.593971631205674</v>
      </c>
      <c r="C19">
        <f t="shared" ref="C19" si="5">C8/0.4512</f>
        <v>0.55186170212766</v>
      </c>
      <c r="D19">
        <f t="shared" si="2"/>
        <v>0.574024822695036</v>
      </c>
      <c r="E19">
        <f t="shared" si="2"/>
        <v>0.186170212765957</v>
      </c>
      <c r="F19">
        <f t="shared" si="2"/>
        <v>0.201684397163121</v>
      </c>
      <c r="G19">
        <f t="shared" si="2"/>
        <v>0.0199468085106383</v>
      </c>
      <c r="H19">
        <f t="shared" si="3"/>
        <v>0.0265957446808511</v>
      </c>
      <c r="I19">
        <f t="shared" si="2"/>
        <v>0.237145390070922</v>
      </c>
      <c r="J19">
        <f t="shared" si="2"/>
        <v>0.086436170212766</v>
      </c>
      <c r="K19">
        <f t="shared" si="2"/>
        <v>0.0509751773049645</v>
      </c>
      <c r="L19">
        <f t="shared" si="2"/>
        <v>0.0354609929078014</v>
      </c>
      <c r="M19">
        <f t="shared" si="2"/>
        <v>0.0221631205673759</v>
      </c>
      <c r="N19">
        <f t="shared" si="2"/>
        <v>0.0199468085106383</v>
      </c>
      <c r="O19">
        <f t="shared" si="2"/>
        <v>0.0288120567375887</v>
      </c>
      <c r="P19">
        <f t="shared" si="2"/>
        <v>0.0265957446808511</v>
      </c>
      <c r="Q19">
        <f t="shared" si="2"/>
        <v>0.0310283687943262</v>
      </c>
      <c r="R19">
        <f t="shared" si="2"/>
        <v>0.567375886524823</v>
      </c>
      <c r="T19">
        <f t="shared" si="4"/>
        <v>0.186170212765957</v>
      </c>
    </row>
    <row r="21" spans="1:20">
      <c r="A21" t="s">
        <v>47</v>
      </c>
      <c r="B21" t="s">
        <v>30</v>
      </c>
      <c r="C21" t="s">
        <v>31</v>
      </c>
      <c r="D21" t="s">
        <v>32</v>
      </c>
      <c r="E21" t="s">
        <v>33</v>
      </c>
      <c r="F21" t="s">
        <v>34</v>
      </c>
      <c r="G21" t="s">
        <v>35</v>
      </c>
      <c r="H21" t="s">
        <v>48</v>
      </c>
      <c r="I21" t="s">
        <v>36</v>
      </c>
      <c r="J21" t="s">
        <v>37</v>
      </c>
      <c r="K21" t="s">
        <v>38</v>
      </c>
      <c r="L21" t="s">
        <v>39</v>
      </c>
      <c r="M21" t="s">
        <v>40</v>
      </c>
      <c r="N21" t="s">
        <v>41</v>
      </c>
      <c r="O21" t="s">
        <v>42</v>
      </c>
      <c r="P21" t="s">
        <v>43</v>
      </c>
      <c r="Q21" t="s">
        <v>44</v>
      </c>
      <c r="R21" t="s">
        <v>45</v>
      </c>
      <c r="T21" t="s">
        <v>33</v>
      </c>
    </row>
    <row r="22" spans="1:20">
      <c r="A22">
        <v>0</v>
      </c>
      <c r="B22">
        <v>1</v>
      </c>
      <c r="C22">
        <f>C13/1.152482</f>
        <v>1.00000023384621</v>
      </c>
      <c r="D22">
        <f>D13/1.247784</f>
        <v>0.999999749911252</v>
      </c>
      <c r="E22">
        <f>E13/1.088209</f>
        <v>1.0000002020367</v>
      </c>
      <c r="F22">
        <f>F13/1.254433</f>
        <v>0.999999700353447</v>
      </c>
      <c r="G22">
        <f>G13/1.145833</f>
        <v>1.00000029090918</v>
      </c>
      <c r="H22">
        <f t="shared" ref="H22:H28" si="6">H13/1.032801</f>
        <v>1.00000040515038</v>
      </c>
      <c r="I22">
        <f>I13/1.303191</f>
        <v>1.00000037551035</v>
      </c>
      <c r="J22">
        <f>J13/1.289894</f>
        <v>0.999999703092871</v>
      </c>
      <c r="K22">
        <f>K13/1.227837</f>
        <v>0.999999901805064</v>
      </c>
      <c r="L22">
        <f>L13/1.223404</f>
        <v>1.0000002086957</v>
      </c>
      <c r="M22">
        <f>M13/1.256649</f>
        <v>0.999999949206352</v>
      </c>
      <c r="N22">
        <f>N13/1.265514</f>
        <v>1.0000001457093</v>
      </c>
      <c r="O22">
        <f>O13/1.327571</f>
        <v>0.999999941235396</v>
      </c>
      <c r="P22">
        <f>P13/1.272163</f>
        <v>1.00000009477353</v>
      </c>
      <c r="Q22">
        <f>Q13/1.230053</f>
        <v>1.0000001556757</v>
      </c>
      <c r="R22">
        <f>R13/1.300975</f>
        <v>1.00000013628622</v>
      </c>
      <c r="T22">
        <f>T13/1.088209</f>
        <v>1.0000002020367</v>
      </c>
    </row>
    <row r="23" spans="1:20">
      <c r="A23">
        <v>0.5</v>
      </c>
      <c r="B23">
        <f t="shared" ref="B23:B28" si="7">B14/1.121454</f>
        <v>0.918972250652259</v>
      </c>
      <c r="C23">
        <f t="shared" ref="C23:C28" si="8">C14/1.152482</f>
        <v>0.90384636520715</v>
      </c>
      <c r="D23">
        <f t="shared" ref="D23:D28" si="9">D14/1.247784</f>
        <v>0.902308832957223</v>
      </c>
      <c r="E23">
        <f t="shared" ref="E23:E28" si="10">E14/1.088209</f>
        <v>0.863543962654911</v>
      </c>
      <c r="F23">
        <f t="shared" ref="F23:F28" si="11">F14/1.254433</f>
        <v>0.784452061761361</v>
      </c>
      <c r="G23">
        <f t="shared" ref="G23:G28" si="12">G14/1.145833</f>
        <v>0.64990347726399</v>
      </c>
      <c r="H23">
        <f t="shared" si="6"/>
        <v>0.757511036519493</v>
      </c>
      <c r="I23">
        <f t="shared" ref="I23:I28" si="13">I14/1.303191</f>
        <v>0.797619347133251</v>
      </c>
      <c r="J23">
        <f t="shared" ref="J23:J28" si="14">J14/1.289894</f>
        <v>0.78178670946264</v>
      </c>
      <c r="K23">
        <f t="shared" ref="K23:K28" si="15">K14/1.227837</f>
        <v>0.799638910649176</v>
      </c>
      <c r="L23">
        <f t="shared" ref="L23:L28" si="16">L14/1.223404</f>
        <v>0.773550886074388</v>
      </c>
      <c r="M23">
        <f t="shared" ref="M23:M28" si="17">M14/1.256649</f>
        <v>0.760141054864088</v>
      </c>
      <c r="N23">
        <f t="shared" ref="N23:N28" si="18">N14/1.265514</f>
        <v>0.71103337856038</v>
      </c>
      <c r="O23">
        <f t="shared" ref="O23:O28" si="19">O14/1.327571</f>
        <v>0.702838022137064</v>
      </c>
      <c r="P23">
        <f t="shared" ref="P23:P28" si="20">P14/1.272163</f>
        <v>0.709059300649523</v>
      </c>
      <c r="Q23">
        <f t="shared" ref="Q23:Q28" si="21">Q14/1.230053</f>
        <v>0.798198322458261</v>
      </c>
      <c r="R23">
        <f t="shared" ref="R23:R28" si="22">R14/1.300975</f>
        <v>0.863713916690142</v>
      </c>
      <c r="T23">
        <f t="shared" ref="T23:T28" si="23">T14/1.088209</f>
        <v>0.863543962654911</v>
      </c>
    </row>
    <row r="24" spans="1:20">
      <c r="A24">
        <v>1</v>
      </c>
      <c r="B24">
        <f t="shared" si="7"/>
        <v>0.83794458984206</v>
      </c>
      <c r="C24">
        <f t="shared" si="8"/>
        <v>0.834615579787028</v>
      </c>
      <c r="D24">
        <f t="shared" si="9"/>
        <v>0.785079732612387</v>
      </c>
      <c r="E24">
        <f t="shared" si="10"/>
        <v>0.737271024719523</v>
      </c>
      <c r="F24">
        <f t="shared" si="11"/>
        <v>0.61484080516431</v>
      </c>
      <c r="G24">
        <f t="shared" si="12"/>
        <v>0.330754448250424</v>
      </c>
      <c r="H24">
        <f t="shared" si="6"/>
        <v>0.523605362353417</v>
      </c>
      <c r="I24">
        <f t="shared" si="13"/>
        <v>0.664966236096165</v>
      </c>
      <c r="J24">
        <f t="shared" si="14"/>
        <v>0.551546227994522</v>
      </c>
      <c r="K24">
        <f t="shared" si="15"/>
        <v>0.595667811544533</v>
      </c>
      <c r="L24">
        <f t="shared" si="16"/>
        <v>0.574275482167637</v>
      </c>
      <c r="M24">
        <f t="shared" si="17"/>
        <v>0.55379185899611</v>
      </c>
      <c r="N24">
        <f t="shared" si="18"/>
        <v>0.478108651100945</v>
      </c>
      <c r="O24">
        <f t="shared" si="19"/>
        <v>0.432387286777909</v>
      </c>
      <c r="P24">
        <f t="shared" si="20"/>
        <v>0.482578442948201</v>
      </c>
      <c r="Q24">
        <f t="shared" si="21"/>
        <v>0.616216312146107</v>
      </c>
      <c r="R24">
        <f t="shared" si="22"/>
        <v>0.715502652879408</v>
      </c>
      <c r="T24">
        <f t="shared" si="23"/>
        <v>0.737271024719523</v>
      </c>
    </row>
    <row r="25" spans="1:20">
      <c r="A25">
        <v>1.5</v>
      </c>
      <c r="B25">
        <f t="shared" si="7"/>
        <v>0.778656057541914</v>
      </c>
      <c r="C25">
        <f t="shared" si="8"/>
        <v>0.730769401656845</v>
      </c>
      <c r="D25">
        <f t="shared" si="9"/>
        <v>0.701598403578943</v>
      </c>
      <c r="E25">
        <f t="shared" si="10"/>
        <v>0.578411522155648</v>
      </c>
      <c r="F25">
        <f t="shared" si="11"/>
        <v>0.416961005801084</v>
      </c>
      <c r="G25">
        <f t="shared" si="12"/>
        <v>0.160541632776521</v>
      </c>
      <c r="H25">
        <f t="shared" si="6"/>
        <v>0.313304847965569</v>
      </c>
      <c r="I25">
        <f t="shared" si="13"/>
        <v>0.537415167791274</v>
      </c>
      <c r="J25">
        <f t="shared" si="14"/>
        <v>0.266322944981778</v>
      </c>
      <c r="K25">
        <f t="shared" si="15"/>
        <v>0.400721982311776</v>
      </c>
      <c r="L25">
        <f t="shared" si="16"/>
        <v>0.382246456584768</v>
      </c>
      <c r="M25">
        <f t="shared" si="17"/>
        <v>0.386243366624676</v>
      </c>
      <c r="N25">
        <f t="shared" si="18"/>
        <v>0.248686551122103</v>
      </c>
      <c r="O25">
        <f t="shared" si="19"/>
        <v>0.202003327027517</v>
      </c>
      <c r="P25">
        <f t="shared" si="20"/>
        <v>0.233449499476747</v>
      </c>
      <c r="Q25">
        <f t="shared" si="21"/>
        <v>0.418018083093266</v>
      </c>
      <c r="R25">
        <f t="shared" si="22"/>
        <v>0.621805876907104</v>
      </c>
      <c r="T25">
        <f t="shared" si="23"/>
        <v>0.578411522155648</v>
      </c>
    </row>
    <row r="26" spans="1:20">
      <c r="A26">
        <v>2</v>
      </c>
      <c r="B26">
        <f t="shared" si="7"/>
        <v>0.69960468114172</v>
      </c>
      <c r="C26">
        <f t="shared" si="8"/>
        <v>0.667307848355066</v>
      </c>
      <c r="D26">
        <f t="shared" si="9"/>
        <v>0.611012280585206</v>
      </c>
      <c r="E26">
        <f t="shared" si="10"/>
        <v>0.466395206245223</v>
      </c>
      <c r="F26">
        <f t="shared" si="11"/>
        <v>0.348056432808532</v>
      </c>
      <c r="G26">
        <f t="shared" si="12"/>
        <v>0.0754352250395703</v>
      </c>
      <c r="H26">
        <f t="shared" si="6"/>
        <v>0.122317646123544</v>
      </c>
      <c r="I26">
        <f t="shared" si="13"/>
        <v>0.433673632236629</v>
      </c>
      <c r="J26">
        <f t="shared" si="14"/>
        <v>0.14948449169945</v>
      </c>
      <c r="K26">
        <f t="shared" si="15"/>
        <v>0.223826692822794</v>
      </c>
      <c r="L26">
        <f t="shared" si="16"/>
        <v>0.215579755135485</v>
      </c>
      <c r="M26">
        <f t="shared" si="17"/>
        <v>0.201058190845722</v>
      </c>
      <c r="N26">
        <f t="shared" si="18"/>
        <v>0.0823117457939356</v>
      </c>
      <c r="O26">
        <f t="shared" si="19"/>
        <v>0.0517529184946532</v>
      </c>
      <c r="P26">
        <f t="shared" si="20"/>
        <v>0.0679442573103965</v>
      </c>
      <c r="Q26">
        <f t="shared" si="21"/>
        <v>0.185585614476752</v>
      </c>
      <c r="R26">
        <f t="shared" si="22"/>
        <v>0.548552033874212</v>
      </c>
      <c r="T26">
        <f t="shared" si="23"/>
        <v>0.466395206245223</v>
      </c>
    </row>
    <row r="27" spans="1:20">
      <c r="A27">
        <v>2.5</v>
      </c>
      <c r="B27">
        <f t="shared" si="7"/>
        <v>0.600790460641477</v>
      </c>
      <c r="C27">
        <f t="shared" si="8"/>
        <v>0.576923211834351</v>
      </c>
      <c r="D27">
        <f t="shared" si="9"/>
        <v>0.523978554571615</v>
      </c>
      <c r="E27">
        <f t="shared" si="10"/>
        <v>0.354378890334798</v>
      </c>
      <c r="F27">
        <f t="shared" si="11"/>
        <v>0.28798577943041</v>
      </c>
      <c r="G27">
        <f t="shared" si="12"/>
        <v>0.0502901500263802</v>
      </c>
      <c r="H27">
        <f t="shared" si="6"/>
        <v>0.0343347778592405</v>
      </c>
      <c r="I27">
        <f t="shared" si="13"/>
        <v>0.28911575482442</v>
      </c>
      <c r="J27">
        <f t="shared" si="14"/>
        <v>0.0927834776065551</v>
      </c>
      <c r="K27">
        <f t="shared" si="15"/>
        <v>0.0992779685907554</v>
      </c>
      <c r="L27">
        <f t="shared" si="16"/>
        <v>0.0887681344675527</v>
      </c>
      <c r="M27">
        <f t="shared" si="17"/>
        <v>0.0687830652893258</v>
      </c>
      <c r="N27">
        <f t="shared" si="18"/>
        <v>0.0192644511432615</v>
      </c>
      <c r="O27">
        <f t="shared" si="19"/>
        <v>0.0233722857717789</v>
      </c>
      <c r="P27">
        <f t="shared" si="20"/>
        <v>0.0243902462139885</v>
      </c>
      <c r="Q27">
        <f t="shared" si="21"/>
        <v>0.0432432499751654</v>
      </c>
      <c r="R27">
        <f t="shared" si="22"/>
        <v>0.490630390545879</v>
      </c>
      <c r="T27">
        <f t="shared" si="23"/>
        <v>0.354378890334798</v>
      </c>
    </row>
    <row r="28" spans="1:20">
      <c r="A28">
        <v>3</v>
      </c>
      <c r="B28">
        <f t="shared" si="7"/>
        <v>0.529644221881302</v>
      </c>
      <c r="C28">
        <f t="shared" si="8"/>
        <v>0.478846265822511</v>
      </c>
      <c r="D28">
        <f t="shared" si="9"/>
        <v>0.460035408928978</v>
      </c>
      <c r="E28">
        <f t="shared" si="10"/>
        <v>0.171079464299558</v>
      </c>
      <c r="F28">
        <f t="shared" si="11"/>
        <v>0.160777336982621</v>
      </c>
      <c r="G28">
        <f t="shared" si="12"/>
        <v>0.0174081288552855</v>
      </c>
      <c r="H28">
        <f t="shared" si="6"/>
        <v>0.0257510833944304</v>
      </c>
      <c r="I28">
        <f t="shared" si="13"/>
        <v>0.181972857448311</v>
      </c>
      <c r="J28">
        <f t="shared" si="14"/>
        <v>0.067010289382512</v>
      </c>
      <c r="K28">
        <f t="shared" si="15"/>
        <v>0.0415162414106795</v>
      </c>
      <c r="L28">
        <f t="shared" si="16"/>
        <v>0.0289855132955274</v>
      </c>
      <c r="M28">
        <f t="shared" si="17"/>
        <v>0.0176366834075194</v>
      </c>
      <c r="N28">
        <f t="shared" si="18"/>
        <v>0.0157618236626685</v>
      </c>
      <c r="O28">
        <f t="shared" si="19"/>
        <v>0.0217028367880804</v>
      </c>
      <c r="P28">
        <f t="shared" si="20"/>
        <v>0.0209059253262759</v>
      </c>
      <c r="Q28">
        <f t="shared" si="21"/>
        <v>0.0252252291521798</v>
      </c>
      <c r="R28">
        <f t="shared" si="22"/>
        <v>0.436115902707448</v>
      </c>
      <c r="T28">
        <f t="shared" si="23"/>
        <v>0.171079464299558</v>
      </c>
    </row>
    <row r="30" spans="1:18">
      <c r="A30" t="s">
        <v>51</v>
      </c>
      <c r="B30" t="s">
        <v>30</v>
      </c>
      <c r="C30" t="s">
        <v>31</v>
      </c>
      <c r="D30" t="s">
        <v>32</v>
      </c>
      <c r="E30" t="s">
        <v>33</v>
      </c>
      <c r="F30" t="s">
        <v>34</v>
      </c>
      <c r="G30" t="s">
        <v>35</v>
      </c>
      <c r="H30" t="s">
        <v>48</v>
      </c>
      <c r="I30" t="s">
        <v>36</v>
      </c>
      <c r="J30" t="s">
        <v>37</v>
      </c>
      <c r="K30" t="s">
        <v>38</v>
      </c>
      <c r="L30" t="s">
        <v>39</v>
      </c>
      <c r="M30" t="s">
        <v>40</v>
      </c>
      <c r="N30" t="s">
        <v>41</v>
      </c>
      <c r="O30" t="s">
        <v>42</v>
      </c>
      <c r="P30" t="s">
        <v>43</v>
      </c>
      <c r="Q30" t="s">
        <v>44</v>
      </c>
      <c r="R30" t="s">
        <v>45</v>
      </c>
    </row>
    <row r="31" spans="1:18">
      <c r="A31">
        <v>0</v>
      </c>
      <c r="B31">
        <f t="shared" ref="B31:R31" si="24">1/B22</f>
        <v>1</v>
      </c>
      <c r="C31">
        <f t="shared" si="24"/>
        <v>0.999999766153846</v>
      </c>
      <c r="D31">
        <f t="shared" si="24"/>
        <v>1.00000025008881</v>
      </c>
      <c r="E31">
        <f t="shared" si="24"/>
        <v>0.99999979796334</v>
      </c>
      <c r="F31">
        <f t="shared" si="24"/>
        <v>1.00000029964664</v>
      </c>
      <c r="G31">
        <f t="shared" si="24"/>
        <v>0.999999709090909</v>
      </c>
      <c r="H31">
        <f t="shared" si="24"/>
        <v>0.999999594849786</v>
      </c>
      <c r="I31">
        <f t="shared" si="24"/>
        <v>0.999999624489796</v>
      </c>
      <c r="J31">
        <f t="shared" si="24"/>
        <v>1.00000029690722</v>
      </c>
      <c r="K31">
        <f t="shared" si="24"/>
        <v>1.00000009819495</v>
      </c>
      <c r="L31">
        <f t="shared" si="24"/>
        <v>0.999999791304348</v>
      </c>
      <c r="M31">
        <f t="shared" si="24"/>
        <v>1.00000005079365</v>
      </c>
      <c r="N31">
        <f t="shared" si="24"/>
        <v>0.999999854290718</v>
      </c>
      <c r="O31">
        <f t="shared" si="24"/>
        <v>1.00000005876461</v>
      </c>
      <c r="P31">
        <f t="shared" si="24"/>
        <v>0.999999905226481</v>
      </c>
      <c r="Q31">
        <f t="shared" si="24"/>
        <v>0.999999844324324</v>
      </c>
      <c r="R31">
        <f t="shared" si="24"/>
        <v>0.999999863713799</v>
      </c>
    </row>
    <row r="32" spans="1:18">
      <c r="A32">
        <v>0.5</v>
      </c>
      <c r="B32">
        <f t="shared" ref="B32:Q37" si="25">1/B23</f>
        <v>1.08817213935484</v>
      </c>
      <c r="C32">
        <f t="shared" si="25"/>
        <v>1.10638272</v>
      </c>
      <c r="D32">
        <f t="shared" si="25"/>
        <v>1.10826799370079</v>
      </c>
      <c r="E32">
        <f t="shared" si="25"/>
        <v>1.15801863396226</v>
      </c>
      <c r="F32">
        <f t="shared" si="25"/>
        <v>1.27477515675676</v>
      </c>
      <c r="G32">
        <f t="shared" si="25"/>
        <v>1.53869002857143</v>
      </c>
      <c r="H32">
        <f t="shared" si="25"/>
        <v>1.3201127796034</v>
      </c>
      <c r="I32">
        <f t="shared" si="25"/>
        <v>1.25373087249467</v>
      </c>
      <c r="J32">
        <f t="shared" si="25"/>
        <v>1.2791212589011</v>
      </c>
      <c r="K32">
        <f t="shared" si="25"/>
        <v>1.25056445688488</v>
      </c>
      <c r="L32">
        <f t="shared" si="25"/>
        <v>1.29273977704918</v>
      </c>
      <c r="M32">
        <f t="shared" si="25"/>
        <v>1.31554531044084</v>
      </c>
      <c r="N32">
        <f t="shared" si="25"/>
        <v>1.40640373596059</v>
      </c>
      <c r="O32">
        <f t="shared" si="25"/>
        <v>1.42280293396675</v>
      </c>
      <c r="P32">
        <f t="shared" si="25"/>
        <v>1.41031927665848</v>
      </c>
      <c r="Q32">
        <f t="shared" si="25"/>
        <v>1.25282147539503</v>
      </c>
      <c r="R32">
        <f t="shared" ref="R32:R37" si="26">1/R23</f>
        <v>1.15779076923077</v>
      </c>
    </row>
    <row r="33" spans="1:18">
      <c r="A33">
        <v>1</v>
      </c>
      <c r="B33">
        <f t="shared" si="25"/>
        <v>1.19339633207547</v>
      </c>
      <c r="C33">
        <f t="shared" si="25"/>
        <v>1.19815640184332</v>
      </c>
      <c r="D33">
        <f t="shared" si="25"/>
        <v>1.27375597466063</v>
      </c>
      <c r="E33">
        <f t="shared" si="25"/>
        <v>1.35635331712707</v>
      </c>
      <c r="F33">
        <f t="shared" si="25"/>
        <v>1.62643726896552</v>
      </c>
      <c r="G33">
        <f t="shared" si="25"/>
        <v>3.02339093333333</v>
      </c>
      <c r="H33">
        <f t="shared" si="25"/>
        <v>1.90983529180328</v>
      </c>
      <c r="I33">
        <f t="shared" si="25"/>
        <v>1.50383575242967</v>
      </c>
      <c r="J33">
        <f t="shared" si="25"/>
        <v>1.81308465046729</v>
      </c>
      <c r="K33">
        <f t="shared" si="25"/>
        <v>1.67878804363636</v>
      </c>
      <c r="L33">
        <f t="shared" si="25"/>
        <v>1.74132455772871</v>
      </c>
      <c r="M33">
        <f t="shared" si="25"/>
        <v>1.80573257579618</v>
      </c>
      <c r="N33">
        <f t="shared" si="25"/>
        <v>2.09157478681319</v>
      </c>
      <c r="O33">
        <f t="shared" si="25"/>
        <v>2.31274144864865</v>
      </c>
      <c r="P33">
        <f t="shared" si="25"/>
        <v>2.07220196967509</v>
      </c>
      <c r="Q33">
        <f t="shared" si="25"/>
        <v>1.62280676491228</v>
      </c>
      <c r="R33">
        <f t="shared" si="26"/>
        <v>1.39761885714286</v>
      </c>
    </row>
    <row r="34" spans="1:18">
      <c r="A34">
        <v>1.5</v>
      </c>
      <c r="B34">
        <f t="shared" si="25"/>
        <v>1.28426407309645</v>
      </c>
      <c r="C34">
        <f t="shared" si="25"/>
        <v>1.36842073263158</v>
      </c>
      <c r="D34">
        <f t="shared" si="25"/>
        <v>1.4253168121519</v>
      </c>
      <c r="E34">
        <f t="shared" si="25"/>
        <v>1.72887289014085</v>
      </c>
      <c r="F34">
        <f t="shared" si="25"/>
        <v>2.39830580338983</v>
      </c>
      <c r="G34">
        <f t="shared" si="25"/>
        <v>6.22891385060241</v>
      </c>
      <c r="H34">
        <f t="shared" si="25"/>
        <v>3.19177952876712</v>
      </c>
      <c r="I34">
        <f t="shared" si="25"/>
        <v>1.86075879493671</v>
      </c>
      <c r="J34">
        <f t="shared" si="25"/>
        <v>3.75483982451613</v>
      </c>
      <c r="K34">
        <f t="shared" si="25"/>
        <v>2.49549574054054</v>
      </c>
      <c r="L34">
        <f t="shared" si="25"/>
        <v>2.61611319810426</v>
      </c>
      <c r="M34">
        <f t="shared" si="25"/>
        <v>2.58904122739726</v>
      </c>
      <c r="N34">
        <f t="shared" si="25"/>
        <v>4.02112617464789</v>
      </c>
      <c r="O34">
        <f t="shared" si="25"/>
        <v>4.95041351404959</v>
      </c>
      <c r="P34">
        <f t="shared" si="25"/>
        <v>4.28358168358209</v>
      </c>
      <c r="Q34">
        <f t="shared" si="25"/>
        <v>2.39224100689655</v>
      </c>
      <c r="R34">
        <f t="shared" si="26"/>
        <v>1.60821895890411</v>
      </c>
    </row>
    <row r="35" spans="1:18">
      <c r="A35">
        <v>2</v>
      </c>
      <c r="B35">
        <f t="shared" si="25"/>
        <v>1.42937865762712</v>
      </c>
      <c r="C35">
        <f t="shared" si="25"/>
        <v>1.49855872737752</v>
      </c>
      <c r="D35">
        <f t="shared" si="25"/>
        <v>1.63662831627907</v>
      </c>
      <c r="E35">
        <f t="shared" si="25"/>
        <v>2.14410437030568</v>
      </c>
      <c r="F35">
        <f t="shared" si="25"/>
        <v>2.87309730761421</v>
      </c>
      <c r="G35">
        <f t="shared" si="25"/>
        <v>13.2564064</v>
      </c>
      <c r="H35">
        <f t="shared" si="25"/>
        <v>8.17543528421053</v>
      </c>
      <c r="I35">
        <f t="shared" si="25"/>
        <v>2.30588148705882</v>
      </c>
      <c r="J35">
        <f t="shared" si="25"/>
        <v>6.68965715862069</v>
      </c>
      <c r="K35">
        <f t="shared" si="25"/>
        <v>4.46774237419355</v>
      </c>
      <c r="L35">
        <f t="shared" si="25"/>
        <v>4.63865449411765</v>
      </c>
      <c r="M35">
        <f t="shared" si="25"/>
        <v>4.97368446315789</v>
      </c>
      <c r="N35">
        <f t="shared" si="25"/>
        <v>12.1489344</v>
      </c>
      <c r="O35">
        <f t="shared" si="25"/>
        <v>19.3225817806452</v>
      </c>
      <c r="P35">
        <f t="shared" si="25"/>
        <v>14.7179473230769</v>
      </c>
      <c r="Q35">
        <f t="shared" si="25"/>
        <v>5.38834867572816</v>
      </c>
      <c r="R35">
        <f t="shared" si="26"/>
        <v>1.82298111801242</v>
      </c>
    </row>
    <row r="36" spans="1:18">
      <c r="A36">
        <v>2.5</v>
      </c>
      <c r="B36">
        <f t="shared" si="25"/>
        <v>1.66447383157895</v>
      </c>
      <c r="C36">
        <f t="shared" si="25"/>
        <v>1.733332928</v>
      </c>
      <c r="D36">
        <f t="shared" si="25"/>
        <v>1.90847505355932</v>
      </c>
      <c r="E36">
        <f t="shared" si="25"/>
        <v>2.82183851034483</v>
      </c>
      <c r="F36">
        <f t="shared" si="25"/>
        <v>3.47239367852761</v>
      </c>
      <c r="G36">
        <f t="shared" si="25"/>
        <v>19.8846096</v>
      </c>
      <c r="H36">
        <f t="shared" si="25"/>
        <v>29.1249882</v>
      </c>
      <c r="I36">
        <f t="shared" si="25"/>
        <v>3.45882223058823</v>
      </c>
      <c r="J36">
        <f t="shared" si="25"/>
        <v>10.7777809777778</v>
      </c>
      <c r="K36">
        <f t="shared" si="25"/>
        <v>10.0727282618182</v>
      </c>
      <c r="L36">
        <f t="shared" si="25"/>
        <v>11.2653037714286</v>
      </c>
      <c r="M36">
        <f t="shared" si="25"/>
        <v>14.5384622769231</v>
      </c>
      <c r="N36">
        <f t="shared" si="25"/>
        <v>51.9090833454545</v>
      </c>
      <c r="O36">
        <f t="shared" si="25"/>
        <v>42.7857168</v>
      </c>
      <c r="P36">
        <f t="shared" si="25"/>
        <v>40.9999961142857</v>
      </c>
      <c r="Q36">
        <f t="shared" si="25"/>
        <v>23.1249964</v>
      </c>
      <c r="R36">
        <f t="shared" si="26"/>
        <v>2.03819416666667</v>
      </c>
    </row>
    <row r="37" spans="1:18">
      <c r="A37">
        <v>3</v>
      </c>
      <c r="B37">
        <f t="shared" si="25"/>
        <v>1.88805986865672</v>
      </c>
      <c r="C37">
        <f t="shared" si="25"/>
        <v>2.0883529253012</v>
      </c>
      <c r="D37">
        <f t="shared" si="25"/>
        <v>2.17374571737452</v>
      </c>
      <c r="E37">
        <f t="shared" si="25"/>
        <v>5.84523691428571</v>
      </c>
      <c r="F37">
        <f t="shared" si="25"/>
        <v>6.21978208351648</v>
      </c>
      <c r="G37">
        <f t="shared" si="25"/>
        <v>57.4444277333333</v>
      </c>
      <c r="H37">
        <f t="shared" si="25"/>
        <v>38.8333176</v>
      </c>
      <c r="I37">
        <f t="shared" si="25"/>
        <v>5.49532503925234</v>
      </c>
      <c r="J37">
        <f t="shared" si="25"/>
        <v>14.9230813538462</v>
      </c>
      <c r="K37">
        <f t="shared" si="25"/>
        <v>24.0869588869565</v>
      </c>
      <c r="L37">
        <f t="shared" si="25"/>
        <v>34.4999928</v>
      </c>
      <c r="M37">
        <f t="shared" si="25"/>
        <v>56.70000288</v>
      </c>
      <c r="N37">
        <f t="shared" si="25"/>
        <v>63.4444352</v>
      </c>
      <c r="O37">
        <f t="shared" si="25"/>
        <v>46.0769257846154</v>
      </c>
      <c r="P37">
        <f t="shared" si="25"/>
        <v>47.8333288</v>
      </c>
      <c r="Q37">
        <f t="shared" si="25"/>
        <v>39.6428509714286</v>
      </c>
      <c r="R37">
        <f t="shared" si="26"/>
        <v>2.2929684375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苯胺-271#-5mg.L</vt:lpstr>
      <vt:lpstr>降解苯胺-284#-294#</vt:lpstr>
      <vt:lpstr>第二次染色的数据</vt:lpstr>
      <vt:lpstr>第二次降解苯胺实验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2016-11-06T07:19:33Z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