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or Arbeiten (new)\DCCM\2期需求\"/>
    </mc:Choice>
  </mc:AlternateContent>
  <bookViews>
    <workbookView xWindow="0" yWindow="0" windowWidth="23040" windowHeight="9144" firstSheet="1" activeTab="1"/>
  </bookViews>
  <sheets>
    <sheet name="迭代优化费用 (2)" sheetId="5" state="hidden" r:id="rId1"/>
    <sheet name="迭代优化费用" sheetId="3" r:id="rId2"/>
    <sheet name="实际投入" sheetId="6" r:id="rId3"/>
  </sheets>
  <definedNames>
    <definedName name="_xlnm._FilterDatabase" localSheetId="1" hidden="1">迭代优化费用!$A$1:$H$54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3" l="1"/>
  <c r="J54" i="3"/>
  <c r="H46" i="3"/>
  <c r="H54" i="3"/>
  <c r="J46" i="3"/>
  <c r="G49" i="3" l="1"/>
  <c r="G48" i="3"/>
  <c r="G47" i="3"/>
  <c r="G46" i="3"/>
  <c r="J50" i="3"/>
  <c r="J43" i="3"/>
  <c r="J39" i="3"/>
  <c r="J35" i="3"/>
  <c r="J32" i="3"/>
  <c r="J28" i="3"/>
  <c r="J24" i="3"/>
  <c r="J20" i="3"/>
  <c r="J16" i="3"/>
  <c r="J12" i="3"/>
  <c r="J7" i="3"/>
  <c r="J6" i="3"/>
  <c r="J2" i="3"/>
  <c r="G50" i="3"/>
  <c r="G53" i="3"/>
  <c r="G41" i="3"/>
  <c r="G27" i="3"/>
  <c r="G15" i="3"/>
  <c r="G14" i="3"/>
  <c r="G12" i="3"/>
  <c r="G10" i="3"/>
  <c r="G45" i="3" l="1"/>
  <c r="G44" i="3"/>
  <c r="G43" i="3"/>
  <c r="H43" i="3" l="1"/>
  <c r="G52" i="3"/>
  <c r="G51" i="3"/>
  <c r="G42" i="3"/>
  <c r="G40" i="3"/>
  <c r="G39" i="3"/>
  <c r="G38" i="3"/>
  <c r="G37" i="3"/>
  <c r="G36" i="3"/>
  <c r="G35" i="3"/>
  <c r="H35" i="3" s="1"/>
  <c r="G34" i="3"/>
  <c r="G33" i="3"/>
  <c r="G32" i="3"/>
  <c r="H32" i="3" s="1"/>
  <c r="H39" i="3" l="1"/>
  <c r="H50" i="3"/>
  <c r="AC16" i="6"/>
  <c r="X16" i="6"/>
  <c r="AE16" i="6" s="1"/>
  <c r="S16" i="6" s="1"/>
  <c r="AC15" i="6"/>
  <c r="U15" i="6"/>
  <c r="AE15" i="6" s="1"/>
  <c r="S15" i="6" s="1"/>
  <c r="AE14" i="6"/>
  <c r="AC14" i="6"/>
  <c r="X14" i="6"/>
  <c r="U14" i="6"/>
  <c r="AE13" i="6"/>
  <c r="S13" i="6" s="1"/>
  <c r="AC13" i="6"/>
  <c r="AE12" i="6"/>
  <c r="S12" i="6" s="1"/>
  <c r="AC12" i="6"/>
  <c r="AF11" i="6"/>
  <c r="AE11" i="6"/>
  <c r="AH11" i="6" s="1"/>
  <c r="AC11" i="6"/>
  <c r="AE8" i="6"/>
  <c r="S8" i="6" s="1"/>
  <c r="AB8" i="6"/>
  <c r="AC8" i="6" s="1"/>
  <c r="AE7" i="6"/>
  <c r="S7" i="6" s="1"/>
  <c r="AC7" i="6"/>
  <c r="AE6" i="6"/>
  <c r="AC6" i="6"/>
  <c r="S6" i="6"/>
  <c r="AC5" i="6"/>
  <c r="X5" i="6"/>
  <c r="AE5" i="6" s="1"/>
  <c r="S5" i="6" s="1"/>
  <c r="AC4" i="6"/>
  <c r="X4" i="6"/>
  <c r="AE4" i="6" s="1"/>
  <c r="S4" i="6" s="1"/>
  <c r="AC3" i="6"/>
  <c r="X3" i="6"/>
  <c r="AE3" i="6" s="1"/>
  <c r="S3" i="6" s="1"/>
  <c r="AC2" i="6"/>
  <c r="AC17" i="6" s="1"/>
  <c r="AD17" i="6" s="1"/>
  <c r="X2" i="6"/>
  <c r="AE2" i="6" s="1"/>
  <c r="P2" i="6"/>
  <c r="G6" i="3"/>
  <c r="H6" i="3" s="1"/>
  <c r="G5" i="3"/>
  <c r="S2" i="6" l="1"/>
  <c r="S18" i="6" s="1"/>
  <c r="S20" i="6" s="1"/>
  <c r="AF2" i="6"/>
  <c r="AF14" i="6"/>
  <c r="S14" i="6"/>
  <c r="S11" i="6"/>
  <c r="C21" i="5"/>
  <c r="G23" i="3"/>
  <c r="G22" i="3"/>
  <c r="G21" i="3"/>
  <c r="G20" i="3"/>
  <c r="H20" i="3" s="1"/>
  <c r="G31" i="3" l="1"/>
  <c r="G30" i="3"/>
  <c r="G29" i="3"/>
  <c r="G28" i="3"/>
  <c r="H28" i="3" s="1"/>
  <c r="G2" i="3"/>
  <c r="G26" i="3"/>
  <c r="G25" i="3"/>
  <c r="G24" i="3"/>
  <c r="H24" i="3" s="1"/>
  <c r="G19" i="3"/>
  <c r="G18" i="3"/>
  <c r="G17" i="3"/>
  <c r="G16" i="3"/>
  <c r="H16" i="3" s="1"/>
  <c r="G13" i="3"/>
  <c r="H12" i="3" s="1"/>
  <c r="G11" i="3"/>
  <c r="G9" i="3"/>
  <c r="G8" i="3"/>
  <c r="G7" i="3"/>
  <c r="G4" i="3"/>
  <c r="G3" i="3"/>
  <c r="H7" i="3" l="1"/>
  <c r="H2" i="3"/>
  <c r="I46" i="3" s="1"/>
  <c r="I28" i="3" l="1"/>
  <c r="I16" i="3"/>
  <c r="I6" i="3"/>
  <c r="I43" i="3"/>
  <c r="I39" i="3"/>
  <c r="I35" i="3"/>
  <c r="I24" i="3"/>
  <c r="I7" i="3"/>
  <c r="I2" i="3"/>
  <c r="I32" i="3"/>
  <c r="I12" i="3"/>
  <c r="I20" i="3"/>
</calcChain>
</file>

<file path=xl/sharedStrings.xml><?xml version="1.0" encoding="utf-8"?>
<sst xmlns="http://schemas.openxmlformats.org/spreadsheetml/2006/main" count="159" uniqueCount="115">
  <si>
    <t>Setup Service (One-Time Cost)</t>
    <phoneticPr fontId="4" type="noConversion"/>
  </si>
  <si>
    <t>Details</t>
    <phoneticPr fontId="4" type="noConversion"/>
  </si>
  <si>
    <t>Job Title</t>
    <phoneticPr fontId="4" type="noConversion"/>
  </si>
  <si>
    <t>Unit Price</t>
    <phoneticPr fontId="4" type="noConversion"/>
  </si>
  <si>
    <t>Man-days</t>
    <phoneticPr fontId="4" type="noConversion"/>
  </si>
  <si>
    <t>Amount</t>
    <phoneticPr fontId="4" type="noConversion"/>
  </si>
  <si>
    <t>Sub-Total</t>
    <phoneticPr fontId="4" type="noConversion"/>
  </si>
  <si>
    <t>R&amp;D Dirctor</t>
    <phoneticPr fontId="4" type="noConversion"/>
  </si>
  <si>
    <t>Senior Product Manager</t>
    <phoneticPr fontId="4" type="noConversion"/>
  </si>
  <si>
    <t>Test Manager</t>
    <phoneticPr fontId="4" type="noConversion"/>
  </si>
  <si>
    <t>Senior Staff Software Engineer</t>
    <phoneticPr fontId="4" type="noConversion"/>
  </si>
  <si>
    <t>Staff Software Engineer</t>
    <phoneticPr fontId="4" type="noConversion"/>
  </si>
  <si>
    <t xml:space="preserve">Senior Test Engineer </t>
    <phoneticPr fontId="4" type="noConversion"/>
  </si>
  <si>
    <t xml:space="preserve">Test Engineer </t>
    <phoneticPr fontId="4" type="noConversion"/>
  </si>
  <si>
    <t>User experience (UI)</t>
    <phoneticPr fontId="4" type="noConversion"/>
  </si>
  <si>
    <t xml:space="preserve">
</t>
    <phoneticPr fontId="4" type="noConversion"/>
  </si>
  <si>
    <t>Senior Staff Software Engineer</t>
    <phoneticPr fontId="4" type="noConversion"/>
  </si>
  <si>
    <t>Staff Software Engineer</t>
    <phoneticPr fontId="4" type="noConversion"/>
  </si>
  <si>
    <t xml:space="preserve">Senior Test Engineer </t>
    <phoneticPr fontId="4" type="noConversion"/>
  </si>
  <si>
    <t>合计</t>
    <phoneticPr fontId="4" type="noConversion"/>
  </si>
  <si>
    <t>强制更新</t>
    <phoneticPr fontId="4" type="noConversion"/>
  </si>
  <si>
    <t>安卓及IOS APP版本升级时强制更新</t>
    <phoneticPr fontId="4" type="noConversion"/>
  </si>
  <si>
    <t>跟进操作界面修改</t>
    <phoneticPr fontId="4" type="noConversion"/>
  </si>
  <si>
    <t>任务列表联动话术库</t>
    <phoneticPr fontId="4" type="noConversion"/>
  </si>
  <si>
    <t>离店回访任务入口一键沟通后，电话脚本和短信/微信脚本默认打开在离店回访
首次跟进/二次跟进/后续跟进任务列表入口，一键沟通后脚本及短信微信模板脚本默认打开在日常跟进</t>
    <phoneticPr fontId="4" type="noConversion"/>
  </si>
  <si>
    <t>业务报表销售顾问战力分析增加经销商平均水平</t>
    <phoneticPr fontId="1" type="noConversion"/>
  </si>
  <si>
    <t>其他优化</t>
    <phoneticPr fontId="4" type="noConversion"/>
  </si>
  <si>
    <t xml:space="preserve">建档：名不需要必填
卖车宝新建档撞单提醒：提示与哪个销售顾问撞单
有跟进人-此线索已存在某某销售顾问名下，此时无法新建；
无跟进人-此线索已存在其他销售顾问名下，此时无法新建（无跟进人-DMS有账号和线索，但是未申请卖车宝，但是账号下线索已同步卖车宝）；
明日到店提醒列表特殊颜色标识；
lms下发卖车宝时，同步LMS预约到店时间在沟通历史中，即下次预约到店时间
经理权限可以看到权限下的线索数据的沟通历史，经理权限禁止跟进即无法添加跟进操作也修改不了潜客信息
沟通历史需记录如下内容
添加跟进操作
本次沟通状态、潜客状态、潜客意向级别、下次沟通主题、下次预约时间
一键电话
本次沟通状态、潜客状态、潜客意向级别
一键短信/微信
本次沟通状态、潜客状态、本次沟通内容、潜客意向级别
新建潜客
本次沟通状态、潜客状态、潜客意向级别、下次沟通主题、下次预约时间
已接待客户列表前台显示的到店时间仅为10:35这种格式，需要保持时间格式统一，年-月-日 10:35
</t>
    <phoneticPr fontId="1" type="noConversion"/>
  </si>
  <si>
    <t>网页版账号权限管理
(内测版)</t>
    <phoneticPr fontId="1" type="noConversion"/>
  </si>
  <si>
    <t>开发网页界面，用于给经销商开通账号，管理维护角色权限</t>
    <phoneticPr fontId="1" type="noConversion"/>
  </si>
  <si>
    <t>通讯录多选</t>
    <phoneticPr fontId="1" type="noConversion"/>
  </si>
  <si>
    <t>意向车型可下拉多选，如果系统压力大，限制最多选5个
潜客级别多选
一级来源渠道多选
时间条件：把年月日分出来，方便选择跨年数据；上次沟通时间改为上次到店时间
多选规则：点一次选中，再点一次撤销，现在是无法撤销
增加全选或者不选时默认全选</t>
    <phoneticPr fontId="1" type="noConversion"/>
  </si>
  <si>
    <t>LMS下发潜客跟进操作中潜客状态仅能选择首次到店和成功邀约可选（时间延后怎么办）；
点首次到店才会有预约下次沟通；
—下次沟通主题默认离店回访，下次预约时间默认当前时间+10分钟，后台24点逾期的逻辑不变；
—点选成功邀约时，下次预约沟通不出现；
潜客状态点选成功邀约（再次）时，“预约下次沟通时间”更改为“预约下次到店时间”；
沟通状态点“失败”后，潜客状态“首次到店”、“再次到店”、“成功邀约”不可选，预约下次沟通保留；
“首次到店”状态不可逆，只可提交一次，不可重复选择；
“再次到店”状态可逆，下次预约设置
下次沟通主题默认离店回访，下次预约时间默认当前时间+10分钟，后台24点逾期的逻辑不变；
“休眠申请”保持原状；
本次/下次沟通主题设置下拉选项；
到店接待/离店回访/到店邀约/试乘试驾邀约/日常跟进/活动邀约/其他（点其他，可编辑）；
卖车宝新建页面，下次预约时间默认当前时间+10分钟</t>
    <phoneticPr fontId="4" type="noConversion"/>
  </si>
  <si>
    <t>项目管理</t>
    <phoneticPr fontId="4" type="noConversion"/>
  </si>
  <si>
    <t>项目时间规划、项目开发进度管理、风险控制、质量监控、预算管理、过程管理、人力资源协调</t>
    <phoneticPr fontId="4" type="noConversion"/>
  </si>
  <si>
    <t>内容营销</t>
    <phoneticPr fontId="4" type="noConversion"/>
  </si>
  <si>
    <t>DCCM/工作量</t>
    <phoneticPr fontId="4" type="noConversion"/>
  </si>
  <si>
    <t>电子名片（8个模板）</t>
    <phoneticPr fontId="4" type="noConversion"/>
  </si>
  <si>
    <t>线索自筹</t>
    <phoneticPr fontId="4" type="noConversion"/>
  </si>
  <si>
    <t>线索下发，DCCM跟进调整</t>
    <phoneticPr fontId="4" type="noConversion"/>
  </si>
  <si>
    <t>内容库展示(DCCM)</t>
    <phoneticPr fontId="4" type="noConversion"/>
  </si>
  <si>
    <t>内容分享（好友/朋友圈）</t>
    <phoneticPr fontId="4" type="noConversion"/>
  </si>
  <si>
    <t>数据监控</t>
    <phoneticPr fontId="4" type="noConversion"/>
  </si>
  <si>
    <t>报表添加KPI</t>
    <phoneticPr fontId="4" type="noConversion"/>
  </si>
  <si>
    <t>话术库增加跳转</t>
    <phoneticPr fontId="4" type="noConversion"/>
  </si>
  <si>
    <t>试驾路线上传</t>
    <phoneticPr fontId="4" type="noConversion"/>
  </si>
  <si>
    <t>试驾流程</t>
    <phoneticPr fontId="4" type="noConversion"/>
  </si>
  <si>
    <t>新建</t>
    <phoneticPr fontId="4" type="noConversion"/>
  </si>
  <si>
    <t>试驾历史</t>
    <phoneticPr fontId="4" type="noConversion"/>
  </si>
  <si>
    <t>试驾主页入口</t>
    <phoneticPr fontId="4" type="noConversion"/>
  </si>
  <si>
    <t>DMS接口联调</t>
    <phoneticPr fontId="4" type="noConversion"/>
  </si>
  <si>
    <t>DCCM首页</t>
    <phoneticPr fontId="4" type="noConversion"/>
  </si>
  <si>
    <t>RC</t>
    <phoneticPr fontId="4" type="noConversion"/>
  </si>
  <si>
    <t>8月</t>
    <phoneticPr fontId="4" type="noConversion"/>
  </si>
  <si>
    <t>9月</t>
    <phoneticPr fontId="4" type="noConversion"/>
  </si>
  <si>
    <r>
      <t>1</t>
    </r>
    <r>
      <rPr>
        <sz val="11"/>
        <color theme="1"/>
        <rFont val="等线"/>
        <family val="2"/>
        <charset val="134"/>
        <scheme val="minor"/>
      </rPr>
      <t>0月</t>
    </r>
    <phoneticPr fontId="4" type="noConversion"/>
  </si>
  <si>
    <r>
      <t>11月</t>
    </r>
    <r>
      <rPr>
        <sz val="11"/>
        <color theme="1"/>
        <rFont val="等线"/>
        <family val="2"/>
        <charset val="134"/>
        <scheme val="minor"/>
      </rPr>
      <t/>
    </r>
  </si>
  <si>
    <r>
      <t>12月</t>
    </r>
    <r>
      <rPr>
        <sz val="11"/>
        <color theme="1"/>
        <rFont val="等线"/>
        <family val="2"/>
        <charset val="134"/>
        <scheme val="minor"/>
      </rPr>
      <t/>
    </r>
  </si>
  <si>
    <t>1月</t>
    <phoneticPr fontId="4" type="noConversion"/>
  </si>
  <si>
    <t>2月</t>
  </si>
  <si>
    <t>3月</t>
  </si>
  <si>
    <t>4月</t>
  </si>
  <si>
    <t>4月工作费用</t>
    <phoneticPr fontId="4" type="noConversion"/>
  </si>
  <si>
    <t>合计</t>
    <phoneticPr fontId="4" type="noConversion"/>
  </si>
  <si>
    <r>
      <t>W</t>
    </r>
    <r>
      <rPr>
        <sz val="11"/>
        <color theme="1"/>
        <rFont val="等线"/>
        <family val="2"/>
        <charset val="134"/>
        <scheme val="minor"/>
      </rPr>
      <t>OW</t>
    </r>
    <phoneticPr fontId="4" type="noConversion"/>
  </si>
  <si>
    <t>唐婉</t>
    <phoneticPr fontId="4" type="noConversion"/>
  </si>
  <si>
    <t>振招</t>
    <phoneticPr fontId="4" type="noConversion"/>
  </si>
  <si>
    <t>志勇</t>
    <phoneticPr fontId="4" type="noConversion"/>
  </si>
  <si>
    <t>铁利</t>
    <phoneticPr fontId="4" type="noConversion"/>
  </si>
  <si>
    <t>彦鸿</t>
    <phoneticPr fontId="4" type="noConversion"/>
  </si>
  <si>
    <t>海峰</t>
    <phoneticPr fontId="4" type="noConversion"/>
  </si>
  <si>
    <t>培文</t>
    <phoneticPr fontId="4" type="noConversion"/>
  </si>
  <si>
    <t>MA</t>
    <phoneticPr fontId="4" type="noConversion"/>
  </si>
  <si>
    <t>正楷</t>
    <phoneticPr fontId="4" type="noConversion"/>
  </si>
  <si>
    <t>UI</t>
    <phoneticPr fontId="4" type="noConversion"/>
  </si>
  <si>
    <r>
      <t>M</t>
    </r>
    <r>
      <rPr>
        <sz val="11"/>
        <color theme="1"/>
        <rFont val="等线"/>
        <family val="2"/>
        <charset val="134"/>
        <scheme val="minor"/>
      </rPr>
      <t>A</t>
    </r>
    <phoneticPr fontId="4" type="noConversion"/>
  </si>
  <si>
    <t>伟东 SSE</t>
    <phoneticPr fontId="4" type="noConversion"/>
  </si>
  <si>
    <t>于博 Staf SE</t>
    <phoneticPr fontId="4" type="noConversion"/>
  </si>
  <si>
    <t>杨京sse</t>
    <phoneticPr fontId="4" type="noConversion"/>
  </si>
  <si>
    <t>WOW PO</t>
    <phoneticPr fontId="4" type="noConversion"/>
  </si>
  <si>
    <t>新宇</t>
    <phoneticPr fontId="4" type="noConversion"/>
  </si>
  <si>
    <r>
      <t>s</t>
    </r>
    <r>
      <rPr>
        <sz val="12"/>
        <rFont val="微软雅黑"/>
        <family val="2"/>
        <charset val="134"/>
      </rPr>
      <t>erena</t>
    </r>
    <phoneticPr fontId="4" type="noConversion"/>
  </si>
  <si>
    <r>
      <t>G</t>
    </r>
    <r>
      <rPr>
        <sz val="12"/>
        <rFont val="微软雅黑"/>
        <family val="2"/>
        <charset val="134"/>
      </rPr>
      <t>race</t>
    </r>
    <phoneticPr fontId="4" type="noConversion"/>
  </si>
  <si>
    <t>目前投入工时费用：</t>
    <phoneticPr fontId="4" type="noConversion"/>
  </si>
  <si>
    <t>目前工时投入：</t>
    <phoneticPr fontId="4" type="noConversion"/>
  </si>
  <si>
    <t>电子名片生成</t>
    <phoneticPr fontId="4" type="noConversion"/>
  </si>
  <si>
    <t>素材库
便捷浏览</t>
    <phoneticPr fontId="4" type="noConversion"/>
  </si>
  <si>
    <t>优质内容
一键分享</t>
    <phoneticPr fontId="4" type="noConversion"/>
  </si>
  <si>
    <t xml:space="preserve">卖车宝增加电子名片模块
电子名片模板设计及添加（预计1-8个模板）
名片个人信息编辑
名片带参数二维码生成及嵌入
电子名片生成（竖版/横版；带相集资面链接）
电子名片管理（新增，更新，默认设定）
</t>
    <phoneticPr fontId="4" type="noConversion"/>
  </si>
  <si>
    <t>可分享图文内容页面生成，适配调整
自动关联插入“电子名片”及经销商名称文字链
分享功能开发（微信分享，朋友圈分享）
卖车宝话术库关联内容营销（点击一键短信/微信后，除原有话术模板内容，还可点击跳转到内容库，选择并分享内容图文，同时增加相关联系记录）</t>
    <phoneticPr fontId="4" type="noConversion"/>
  </si>
  <si>
    <t>潜客快速联系，留资及跟进</t>
    <phoneticPr fontId="4" type="noConversion"/>
  </si>
  <si>
    <t>卖车宝增加内容营销模块
内容库页面添加 （首页，内页）
首页内页板式设计及开发
内容文章展示（设定展示规则，调取并显示内容后台相应图文）
内容统计数据展示及相应操作入口添加（每个账户的分享/曝光/留资及建档提醒）
内容文章筛选（3类标签筛选，每类为单选）</t>
    <phoneticPr fontId="4" type="noConversion"/>
  </si>
  <si>
    <t>试乘试驾</t>
    <phoneticPr fontId="4" type="noConversion"/>
  </si>
  <si>
    <t>试乘试驾入口增加</t>
    <phoneticPr fontId="4" type="noConversion"/>
  </si>
  <si>
    <t>卖车宝新建模块增加“立即试驾”入口（新建保存是弹窗询问是否立即试驾）
客户详情增加“试乘试驾历史”板块
1，可记录试乘试驾历史
2，未完成的试驾记录可以点击继续进行，跳转到之前的未完成环节的页面
3，完成的试驾记录可点击查看试驾协议，试驾反馈
4，试驾历史下方增加“新增试乘试驾”的按钮
卖车宝首页增加“试乘试驾”入口（点击后进入查询页面，可根据手机号及姓名查找是否已建档，如未建档则引导至新建页面；如已建档则跳转后续试驾相关页面）</t>
    <phoneticPr fontId="4" type="noConversion"/>
  </si>
  <si>
    <t>经理权限增加上传路线图功能</t>
    <phoneticPr fontId="4" type="noConversion"/>
  </si>
  <si>
    <t>经理权限“我的账户”板块增加“试乘试驾路线图维护”模块
可上传及修改本店的试驾路线图</t>
    <phoneticPr fontId="4" type="noConversion"/>
  </si>
  <si>
    <t>试驾声明（自动显示当前时间，勾选同意，手写签名）
试驾路线选择
试乘试驾登记（信息填写，驾照拍照，试驾协议生成HTML及PDF，蓝牙打印，PDF下载）
试驾记录（手动录入时长及里程）
试驾反馈（试驾反馈调查问卷生成及记录）
试驾流程可中途退出，系统需记录流程进展及完成的步骤内容，再次进入可继续下一步</t>
    <phoneticPr fontId="4" type="noConversion"/>
  </si>
  <si>
    <t>试乘试驾流程相关页面制作及数据记录</t>
    <phoneticPr fontId="4" type="noConversion"/>
  </si>
  <si>
    <t>试乘试驾信息同步DMS</t>
    <phoneticPr fontId="4" type="noConversion"/>
  </si>
  <si>
    <t>与DCS接口开发及联调
1，接口需求分析
2，接口文档撰写
3，接口开发
4，接口联调</t>
    <phoneticPr fontId="4" type="noConversion"/>
  </si>
  <si>
    <t>系统测试，UAT及发布</t>
    <phoneticPr fontId="4" type="noConversion"/>
  </si>
  <si>
    <t>系统部署
1 数据库及服务程序切换正式
2 正式环境上测试与验证
上线后检测
1 密切监控上线后三天系统程序状态及数据流转
2 问题发现及即刻修复
项目整体验收测试
1.页面样式及兼容性测试
2App功能测试
3数据流转及派发测试
4撞单测试
5并发测试
6服务器压力测试</t>
    <phoneticPr fontId="4" type="noConversion"/>
  </si>
  <si>
    <t>卖车宝首页添加及相关结构调整</t>
    <phoneticPr fontId="4" type="noConversion"/>
  </si>
  <si>
    <t>卖车宝增加首页（KV，新闻条，任务汇总提示，功能入口，内容推荐）
卖车宝相关功能模块入口调整</t>
    <phoneticPr fontId="4" type="noConversion"/>
  </si>
  <si>
    <t>业务需求
1.1 需求分析
1.1.1 功能需求分析
1.1.2 可用性需求分析
1.2 需求文档
1.2.1 撰写需求文档
2 测试需求
测试需求分析
测试用例设计与撰写</t>
    <phoneticPr fontId="4" type="noConversion"/>
  </si>
  <si>
    <t>需求分析及测试用例设计</t>
    <phoneticPr fontId="4" type="noConversion"/>
  </si>
  <si>
    <t>自筹线索联系及留资页面制作（页面后台关联对应销售顾问，前端个性化显示经销商信息，潜客可留资后拨打销售手机，加微信）
自筹线索数据接收及下发（数据分类添加，数据接收及下发相应配置）
卖车宝增加自筹线索管理模块（自筹来源线索自动同步；可选择建档或放弃，建档判断；根据手机号码搜索查找）
自筹线索撞单校验及相关调整（与卖车宝内部数据撞单，与LMS数据撞单）
卖车宝相关界面及数据结构调整：
1，新建页面增加是否到店的选择；
2，通讯录增加是否到店及自筹来源的标识；
3，可根据自筹来源及是否到店做筛选查找；
4，未到店时跟进状态增加限制</t>
    <phoneticPr fontId="4" type="noConversion"/>
  </si>
  <si>
    <t>内容相关数据监测统计及报表KPI增加</t>
    <phoneticPr fontId="4" type="noConversion"/>
  </si>
  <si>
    <t>内容监测与统计：
1，每篇文章分享次数/人数（销售顾问数）
2，每篇文章分享后的阅读数
3，每个销售顾问自筹获取的联系人数（留资）
4，每个销售顾问自筹线索转化人数（建档）
5，电子名片曝光量
卖车宝报表增加相关KPI（By经销商店，By销售顾问）</t>
    <phoneticPr fontId="4" type="noConversion"/>
  </si>
  <si>
    <t>Senior System Administrator</t>
    <phoneticPr fontId="4" type="noConversion"/>
  </si>
  <si>
    <t>比例</t>
    <phoneticPr fontId="4" type="noConversion"/>
  </si>
  <si>
    <t>工时</t>
    <phoneticPr fontId="4" type="noConversion"/>
  </si>
  <si>
    <t>卖车宝账号维护模块添加</t>
    <phoneticPr fontId="4" type="noConversion"/>
  </si>
  <si>
    <t>卖车宝账号维护模块添加（基于网页版升级）
1，同步导入DMS销售人员信息
2，经理权限初始设置
3，经理权限可浏览本店所有销售人员信息
4，经理权限可选择设定本店销售在卖车宝的角色权限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</si>
</sst>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&quot;¥&quot;#,##0_);[Red]\(&quot;¥&quot;#,##0\)"/>
    <numFmt numFmtId="177" formatCode="_ * #,##0_ ;_ * \-#,##0_ ;_ * &quot;-&quot;??_ ;_ @_ "/>
    <numFmt numFmtId="178" formatCode="_ &quot;¥&quot;* #,##0_ ;_ &quot;¥&quot;* \-#,##0_ ;_ &quot;¥&quot;* &quot;-&quot;??_ ;_ @_ "/>
    <numFmt numFmtId="182" formatCode="0_);[Red]\(0\)"/>
  </numFmts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indexed="9"/>
      <name val="微软雅黑"/>
      <family val="2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8"/>
      <name val="宋体"/>
      <family val="3"/>
      <charset val="134"/>
    </font>
    <font>
      <sz val="10"/>
      <name val="微软雅黑"/>
      <family val="2"/>
    </font>
    <font>
      <sz val="12"/>
      <color theme="4" tint="-0.249977111117893"/>
      <name val="宋体"/>
      <family val="3"/>
      <charset val="134"/>
    </font>
    <font>
      <sz val="12"/>
      <color theme="8" tint="-0.249977111117893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2"/>
      <color theme="0"/>
      <name val="宋体"/>
      <family val="3"/>
      <charset val="134"/>
    </font>
    <font>
      <sz val="14"/>
      <name val="宋体"/>
      <family val="3"/>
      <charset val="134"/>
    </font>
    <font>
      <sz val="14"/>
      <name val="微软雅黑"/>
      <family val="2"/>
    </font>
  </fonts>
  <fills count="9">
    <fill>
      <patternFill patternType="none"/>
    </fill>
    <fill>
      <patternFill patternType="gray125"/>
    </fill>
    <fill>
      <patternFill patternType="solid">
        <fgColor indexed="62"/>
        <bgColor indexed="6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8" fillId="0" borderId="4" xfId="1" applyFont="1" applyFill="1" applyBorder="1" applyAlignment="1">
      <alignment horizontal="center" vertical="center" wrapText="1"/>
    </xf>
    <xf numFmtId="177" fontId="3" fillId="0" borderId="2" xfId="2" applyNumberFormat="1" applyFont="1" applyFill="1" applyBorder="1" applyAlignment="1">
      <alignment horizontal="left" vertical="center" wrapText="1"/>
    </xf>
    <xf numFmtId="176" fontId="3" fillId="0" borderId="2" xfId="1" applyNumberFormat="1" applyFont="1" applyFill="1" applyBorder="1" applyAlignment="1">
      <alignment horizontal="left" vertical="center"/>
    </xf>
    <xf numFmtId="0" fontId="3" fillId="0" borderId="2" xfId="1" applyNumberFormat="1" applyFont="1" applyFill="1" applyBorder="1" applyAlignment="1">
      <alignment horizontal="left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3" fillId="0" borderId="2" xfId="2" applyNumberFormat="1" applyFont="1" applyFill="1" applyBorder="1" applyAlignment="1">
      <alignment horizontal="left" vertical="center"/>
    </xf>
    <xf numFmtId="176" fontId="3" fillId="4" borderId="2" xfId="1" applyNumberFormat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 wrapText="1"/>
    </xf>
    <xf numFmtId="0" fontId="11" fillId="0" borderId="0" xfId="1" applyFont="1">
      <alignment vertical="center"/>
    </xf>
    <xf numFmtId="176" fontId="11" fillId="0" borderId="0" xfId="1" applyNumberFormat="1" applyFont="1">
      <alignment vertical="center"/>
    </xf>
    <xf numFmtId="0" fontId="10" fillId="0" borderId="4" xfId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center" vertical="center" wrapText="1"/>
    </xf>
    <xf numFmtId="176" fontId="8" fillId="3" borderId="2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 wrapText="1"/>
    </xf>
    <xf numFmtId="178" fontId="2" fillId="0" borderId="0" xfId="1" applyNumberForma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2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3" xfId="1" applyFont="1" applyFill="1" applyBorder="1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2" xfId="1" applyFont="1" applyBorder="1" applyAlignment="1">
      <alignment horizontal="left" vertical="center"/>
    </xf>
    <xf numFmtId="176" fontId="12" fillId="0" borderId="2" xfId="1" applyNumberFormat="1" applyFont="1" applyBorder="1" applyAlignment="1">
      <alignment horizontal="left" vertical="center"/>
    </xf>
    <xf numFmtId="176" fontId="12" fillId="0" borderId="2" xfId="2" applyNumberFormat="1" applyFont="1" applyBorder="1" applyAlignment="1">
      <alignment horizontal="left" vertical="center"/>
    </xf>
    <xf numFmtId="0" fontId="2" fillId="0" borderId="2" xfId="1" applyBorder="1">
      <alignment vertical="center"/>
    </xf>
    <xf numFmtId="176" fontId="2" fillId="0" borderId="0" xfId="1" applyNumberFormat="1" applyBorder="1">
      <alignment vertical="center"/>
    </xf>
    <xf numFmtId="0" fontId="2" fillId="0" borderId="0" xfId="1" applyBorder="1">
      <alignment vertical="center"/>
    </xf>
    <xf numFmtId="1" fontId="2" fillId="0" borderId="0" xfId="1" applyNumberFormat="1">
      <alignment vertical="center"/>
    </xf>
    <xf numFmtId="177" fontId="0" fillId="0" borderId="0" xfId="2" applyNumberFormat="1" applyFont="1">
      <alignment vertical="center"/>
    </xf>
    <xf numFmtId="0" fontId="3" fillId="0" borderId="2" xfId="1" applyFont="1" applyBorder="1">
      <alignment vertical="center"/>
    </xf>
    <xf numFmtId="177" fontId="0" fillId="6" borderId="2" xfId="2" applyNumberFormat="1" applyFont="1" applyFill="1" applyBorder="1" applyAlignment="1">
      <alignment horizontal="right" vertical="center"/>
    </xf>
    <xf numFmtId="0" fontId="2" fillId="0" borderId="1" xfId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3" fillId="6" borderId="2" xfId="1" applyFont="1" applyFill="1" applyBorder="1" applyAlignment="1">
      <alignment horizontal="left" vertical="center"/>
    </xf>
    <xf numFmtId="0" fontId="13" fillId="0" borderId="2" xfId="1" applyFont="1" applyBorder="1">
      <alignment vertical="center"/>
    </xf>
    <xf numFmtId="9" fontId="0" fillId="0" borderId="0" xfId="3" applyFont="1">
      <alignment vertical="center"/>
    </xf>
    <xf numFmtId="176" fontId="2" fillId="6" borderId="2" xfId="1" applyNumberFormat="1" applyFill="1" applyBorder="1">
      <alignment vertical="center"/>
    </xf>
    <xf numFmtId="176" fontId="12" fillId="0" borderId="2" xfId="1" applyNumberFormat="1" applyFont="1" applyFill="1" applyBorder="1" applyAlignment="1">
      <alignment horizontal="left" vertical="center"/>
    </xf>
    <xf numFmtId="43" fontId="0" fillId="0" borderId="0" xfId="2" applyNumberFormat="1" applyFont="1">
      <alignment vertical="center"/>
    </xf>
    <xf numFmtId="176" fontId="2" fillId="0" borderId="0" xfId="1" applyNumberFormat="1">
      <alignment vertical="center"/>
    </xf>
    <xf numFmtId="0" fontId="2" fillId="6" borderId="0" xfId="1" applyFill="1">
      <alignment vertical="center"/>
    </xf>
    <xf numFmtId="0" fontId="2" fillId="6" borderId="0" xfId="1" applyFill="1" applyAlignment="1">
      <alignment horizontal="right" vertical="center"/>
    </xf>
    <xf numFmtId="176" fontId="2" fillId="6" borderId="0" xfId="1" applyNumberFormat="1" applyFill="1">
      <alignment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9" fillId="0" borderId="3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5" fillId="0" borderId="3" xfId="1" applyFont="1" applyFill="1" applyBorder="1" applyAlignment="1">
      <alignment horizontal="left" vertical="center" wrapText="1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3" xfId="1" applyNumberFormat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176" fontId="8" fillId="3" borderId="2" xfId="1" applyNumberFormat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" fontId="2" fillId="0" borderId="6" xfId="1" applyNumberFormat="1" applyBorder="1" applyAlignment="1">
      <alignment horizontal="center" vertical="center"/>
    </xf>
    <xf numFmtId="1" fontId="2" fillId="0" borderId="7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" fontId="2" fillId="0" borderId="8" xfId="1" applyNumberForma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76" fontId="3" fillId="4" borderId="2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11" fillId="0" borderId="14" xfId="1" applyFont="1" applyBorder="1" applyAlignment="1">
      <alignment horizontal="center" vertical="center"/>
    </xf>
    <xf numFmtId="0" fontId="16" fillId="7" borderId="2" xfId="1" applyFont="1" applyFill="1" applyBorder="1" applyAlignment="1">
      <alignment horizontal="center" vertical="center"/>
    </xf>
    <xf numFmtId="9" fontId="17" fillId="0" borderId="2" xfId="4" applyNumberFormat="1" applyFont="1" applyBorder="1" applyAlignment="1">
      <alignment horizontal="center" vertical="center"/>
    </xf>
    <xf numFmtId="9" fontId="17" fillId="0" borderId="2" xfId="4" applyNumberFormat="1" applyFont="1" applyBorder="1" applyAlignment="1">
      <alignment horizontal="center" vertical="center"/>
    </xf>
    <xf numFmtId="9" fontId="18" fillId="0" borderId="2" xfId="4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182" fontId="5" fillId="4" borderId="2" xfId="1" applyNumberFormat="1" applyFont="1" applyFill="1" applyBorder="1" applyAlignment="1">
      <alignment horizontal="center" vertical="center"/>
    </xf>
    <xf numFmtId="182" fontId="5" fillId="4" borderId="2" xfId="1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8" fillId="8" borderId="9" xfId="1" applyFont="1" applyFill="1" applyBorder="1" applyAlignment="1">
      <alignment horizontal="center" vertical="center" wrapText="1"/>
    </xf>
    <xf numFmtId="0" fontId="8" fillId="8" borderId="10" xfId="1" applyFont="1" applyFill="1" applyBorder="1" applyAlignment="1">
      <alignment horizontal="center" vertical="center" wrapText="1"/>
    </xf>
    <xf numFmtId="0" fontId="5" fillId="8" borderId="4" xfId="1" applyFont="1" applyFill="1" applyBorder="1" applyAlignment="1">
      <alignment horizontal="left" vertical="center" wrapText="1"/>
    </xf>
    <xf numFmtId="177" fontId="3" fillId="8" borderId="2" xfId="2" applyNumberFormat="1" applyFont="1" applyFill="1" applyBorder="1" applyAlignment="1">
      <alignment horizontal="left" vertical="center" wrapText="1"/>
    </xf>
    <xf numFmtId="176" fontId="3" fillId="8" borderId="2" xfId="1" applyNumberFormat="1" applyFont="1" applyFill="1" applyBorder="1" applyAlignment="1">
      <alignment horizontal="left" vertical="center"/>
    </xf>
    <xf numFmtId="0" fontId="3" fillId="8" borderId="2" xfId="2" applyNumberFormat="1" applyFont="1" applyFill="1" applyBorder="1" applyAlignment="1">
      <alignment horizontal="left" vertical="center"/>
    </xf>
    <xf numFmtId="176" fontId="8" fillId="8" borderId="2" xfId="1" applyNumberFormat="1" applyFont="1" applyFill="1" applyBorder="1" applyAlignment="1">
      <alignment horizontal="center" vertical="center"/>
    </xf>
    <xf numFmtId="0" fontId="8" fillId="8" borderId="11" xfId="1" applyFont="1" applyFill="1" applyBorder="1" applyAlignment="1">
      <alignment horizontal="center" vertical="center" wrapText="1"/>
    </xf>
    <xf numFmtId="0" fontId="8" fillId="8" borderId="1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left" vertical="center" wrapText="1"/>
    </xf>
    <xf numFmtId="0" fontId="8" fillId="8" borderId="12" xfId="1" applyFont="1" applyFill="1" applyBorder="1" applyAlignment="1">
      <alignment horizontal="center" vertical="center" wrapText="1"/>
    </xf>
    <xf numFmtId="0" fontId="8" fillId="8" borderId="13" xfId="1" applyFont="1" applyFill="1" applyBorder="1" applyAlignment="1">
      <alignment horizontal="center" vertical="center" wrapText="1"/>
    </xf>
    <xf numFmtId="0" fontId="5" fillId="8" borderId="5" xfId="1" applyFont="1" applyFill="1" applyBorder="1" applyAlignment="1">
      <alignment horizontal="left" vertical="center" wrapText="1"/>
    </xf>
    <xf numFmtId="0" fontId="3" fillId="8" borderId="2" xfId="1" applyFont="1" applyFill="1" applyBorder="1" applyAlignment="1">
      <alignment horizontal="left" vertical="center"/>
    </xf>
    <xf numFmtId="9" fontId="17" fillId="8" borderId="4" xfId="4" applyNumberFormat="1" applyFont="1" applyFill="1" applyBorder="1" applyAlignment="1">
      <alignment horizontal="center" vertical="center"/>
    </xf>
    <xf numFmtId="9" fontId="17" fillId="8" borderId="3" xfId="4" applyNumberFormat="1" applyFont="1" applyFill="1" applyBorder="1" applyAlignment="1">
      <alignment horizontal="center" vertical="center"/>
    </xf>
    <xf numFmtId="9" fontId="17" fillId="8" borderId="5" xfId="4" applyNumberFormat="1" applyFont="1" applyFill="1" applyBorder="1" applyAlignment="1">
      <alignment horizontal="center" vertical="center"/>
    </xf>
    <xf numFmtId="182" fontId="5" fillId="8" borderId="4" xfId="1" applyNumberFormat="1" applyFont="1" applyFill="1" applyBorder="1" applyAlignment="1">
      <alignment horizontal="center" vertical="center"/>
    </xf>
    <xf numFmtId="182" fontId="5" fillId="8" borderId="3" xfId="1" applyNumberFormat="1" applyFont="1" applyFill="1" applyBorder="1" applyAlignment="1">
      <alignment horizontal="center" vertical="center"/>
    </xf>
    <xf numFmtId="182" fontId="5" fillId="8" borderId="5" xfId="1" applyNumberFormat="1" applyFont="1" applyFill="1" applyBorder="1" applyAlignment="1">
      <alignment horizontal="center" vertical="center"/>
    </xf>
  </cellXfs>
  <cellStyles count="5">
    <cellStyle name="百分比" xfId="4" builtinId="5"/>
    <cellStyle name="百分比 2" xfId="3"/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1"/>
  <sheetViews>
    <sheetView zoomScale="85" zoomScaleNormal="85" workbookViewId="0">
      <selection activeCell="C3" sqref="C3:C5"/>
    </sheetView>
  </sheetViews>
  <sheetFormatPr defaultRowHeight="15.6" x14ac:dyDescent="0.25"/>
  <cols>
    <col min="1" max="1" width="34.109375" style="1" customWidth="1"/>
    <col min="2" max="2" width="110.6640625" style="1" customWidth="1"/>
    <col min="3" max="3" width="19.33203125" style="1" bestFit="1" customWidth="1"/>
    <col min="4" max="16384" width="8.88671875" style="1"/>
  </cols>
  <sheetData>
    <row r="1" spans="1:4" ht="34.799999999999997" x14ac:dyDescent="0.25">
      <c r="A1" s="3" t="s">
        <v>0</v>
      </c>
      <c r="B1" s="4" t="s">
        <v>1</v>
      </c>
      <c r="C1" s="5" t="s">
        <v>6</v>
      </c>
    </row>
    <row r="2" spans="1:4" ht="15.6" customHeight="1" x14ac:dyDescent="0.25">
      <c r="A2" s="6" t="s">
        <v>20</v>
      </c>
      <c r="B2" s="16" t="s">
        <v>21</v>
      </c>
      <c r="C2" s="10">
        <v>38500</v>
      </c>
    </row>
    <row r="3" spans="1:4" ht="43.2" customHeight="1" x14ac:dyDescent="0.25">
      <c r="A3" s="56" t="s">
        <v>22</v>
      </c>
      <c r="B3" s="58" t="s">
        <v>32</v>
      </c>
      <c r="C3" s="62">
        <v>47200</v>
      </c>
      <c r="D3" s="13" t="s">
        <v>15</v>
      </c>
    </row>
    <row r="4" spans="1:4" ht="28.8" customHeight="1" x14ac:dyDescent="0.25">
      <c r="A4" s="57"/>
      <c r="B4" s="59"/>
      <c r="C4" s="63"/>
    </row>
    <row r="5" spans="1:4" ht="43.8" customHeight="1" x14ac:dyDescent="0.25">
      <c r="A5" s="57"/>
      <c r="B5" s="59"/>
      <c r="C5" s="63"/>
    </row>
    <row r="6" spans="1:4" x14ac:dyDescent="0.25">
      <c r="A6" s="56" t="s">
        <v>23</v>
      </c>
      <c r="B6" s="58" t="s">
        <v>24</v>
      </c>
      <c r="C6" s="62">
        <v>13700</v>
      </c>
    </row>
    <row r="7" spans="1:4" x14ac:dyDescent="0.25">
      <c r="A7" s="57"/>
      <c r="B7" s="59"/>
      <c r="C7" s="63"/>
    </row>
    <row r="8" spans="1:4" x14ac:dyDescent="0.25">
      <c r="A8" s="57"/>
      <c r="B8" s="59"/>
      <c r="C8" s="63"/>
    </row>
    <row r="9" spans="1:4" x14ac:dyDescent="0.25">
      <c r="A9" s="56" t="s">
        <v>25</v>
      </c>
      <c r="B9" s="58"/>
      <c r="C9" s="62">
        <v>43800</v>
      </c>
    </row>
    <row r="10" spans="1:4" x14ac:dyDescent="0.25">
      <c r="A10" s="57"/>
      <c r="B10" s="59"/>
      <c r="C10" s="63"/>
    </row>
    <row r="11" spans="1:4" ht="17.399999999999999" customHeight="1" x14ac:dyDescent="0.25">
      <c r="A11" s="56" t="s">
        <v>30</v>
      </c>
      <c r="B11" s="60" t="s">
        <v>31</v>
      </c>
      <c r="C11" s="62">
        <v>41500</v>
      </c>
    </row>
    <row r="12" spans="1:4" ht="22.8" customHeight="1" x14ac:dyDescent="0.25">
      <c r="A12" s="57"/>
      <c r="B12" s="61"/>
      <c r="C12" s="63"/>
    </row>
    <row r="13" spans="1:4" x14ac:dyDescent="0.25">
      <c r="A13" s="57"/>
      <c r="B13" s="61"/>
      <c r="C13" s="63"/>
    </row>
    <row r="14" spans="1:4" x14ac:dyDescent="0.25">
      <c r="A14" s="57"/>
      <c r="B14" s="61"/>
      <c r="C14" s="63"/>
    </row>
    <row r="15" spans="1:4" ht="16.2" customHeight="1" x14ac:dyDescent="0.25">
      <c r="A15" s="57"/>
      <c r="B15" s="61"/>
      <c r="C15" s="63"/>
    </row>
    <row r="16" spans="1:4" ht="5.4" customHeight="1" x14ac:dyDescent="0.25">
      <c r="A16" s="56" t="s">
        <v>26</v>
      </c>
      <c r="B16" s="60" t="s">
        <v>27</v>
      </c>
      <c r="C16" s="62">
        <v>45800</v>
      </c>
    </row>
    <row r="17" spans="1:3" ht="12.6" customHeight="1" x14ac:dyDescent="0.25">
      <c r="A17" s="57"/>
      <c r="B17" s="61"/>
      <c r="C17" s="63"/>
    </row>
    <row r="18" spans="1:3" ht="25.8" customHeight="1" x14ac:dyDescent="0.25">
      <c r="A18" s="57"/>
      <c r="B18" s="61"/>
      <c r="C18" s="63"/>
    </row>
    <row r="19" spans="1:3" ht="50.4" customHeight="1" x14ac:dyDescent="0.25">
      <c r="A19" s="57"/>
      <c r="B19" s="61"/>
      <c r="C19" s="63"/>
    </row>
    <row r="20" spans="1:3" ht="15.6" customHeight="1" x14ac:dyDescent="0.25">
      <c r="A20" s="17" t="s">
        <v>28</v>
      </c>
      <c r="B20" s="19" t="s">
        <v>29</v>
      </c>
      <c r="C20" s="18">
        <v>34400</v>
      </c>
    </row>
    <row r="21" spans="1:3" ht="22.2" x14ac:dyDescent="0.25">
      <c r="B21" s="14" t="s">
        <v>19</v>
      </c>
      <c r="C21" s="15">
        <f>SUM(C2:C20)</f>
        <v>264900</v>
      </c>
    </row>
  </sheetData>
  <mergeCells count="15">
    <mergeCell ref="C3:C5"/>
    <mergeCell ref="C6:C8"/>
    <mergeCell ref="C9:C10"/>
    <mergeCell ref="C11:C15"/>
    <mergeCell ref="C16:C19"/>
    <mergeCell ref="A3:A5"/>
    <mergeCell ref="B3:B5"/>
    <mergeCell ref="A11:A15"/>
    <mergeCell ref="B11:B15"/>
    <mergeCell ref="A16:A19"/>
    <mergeCell ref="B16:B19"/>
    <mergeCell ref="A6:A8"/>
    <mergeCell ref="B6:B8"/>
    <mergeCell ref="A9:A10"/>
    <mergeCell ref="B9:B1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7"/>
  <sheetViews>
    <sheetView tabSelected="1" zoomScale="70" zoomScaleNormal="70" workbookViewId="0">
      <selection activeCell="K61" sqref="K61"/>
    </sheetView>
  </sheetViews>
  <sheetFormatPr defaultRowHeight="15.6" x14ac:dyDescent="0.25"/>
  <cols>
    <col min="1" max="1" width="21.33203125" style="1" customWidth="1"/>
    <col min="2" max="2" width="27.21875" style="1" customWidth="1"/>
    <col min="3" max="3" width="97.21875" style="1" customWidth="1"/>
    <col min="4" max="4" width="36.5546875" style="1" bestFit="1" customWidth="1"/>
    <col min="5" max="5" width="12.6640625" style="1" bestFit="1" customWidth="1"/>
    <col min="6" max="6" width="12.88671875" style="1" bestFit="1" customWidth="1"/>
    <col min="7" max="7" width="16.88671875" style="1" customWidth="1"/>
    <col min="8" max="8" width="25.33203125" style="1" customWidth="1"/>
    <col min="9" max="9" width="12.109375" style="1" customWidth="1"/>
    <col min="10" max="10" width="13" style="1" customWidth="1"/>
    <col min="11" max="16384" width="8.88671875" style="1"/>
  </cols>
  <sheetData>
    <row r="1" spans="1:10" ht="34.799999999999997" customHeight="1" x14ac:dyDescent="0.25">
      <c r="A1" s="64" t="s">
        <v>0</v>
      </c>
      <c r="B1" s="65"/>
      <c r="C1" s="4" t="s">
        <v>1</v>
      </c>
      <c r="D1" s="3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97" t="s">
        <v>111</v>
      </c>
      <c r="J1" s="97" t="s">
        <v>112</v>
      </c>
    </row>
    <row r="2" spans="1:10" ht="22.2" customHeight="1" x14ac:dyDescent="0.25">
      <c r="A2" s="69" t="s">
        <v>106</v>
      </c>
      <c r="B2" s="70"/>
      <c r="C2" s="58" t="s">
        <v>105</v>
      </c>
      <c r="D2" s="7" t="s">
        <v>7</v>
      </c>
      <c r="E2" s="8">
        <v>4100</v>
      </c>
      <c r="F2" s="9">
        <v>3</v>
      </c>
      <c r="G2" s="8">
        <f t="shared" ref="G2:G11" si="0">E2*F2</f>
        <v>12300</v>
      </c>
      <c r="H2" s="76">
        <f>SUM(G2:G5)</f>
        <v>85200</v>
      </c>
      <c r="I2" s="98">
        <f>H2/H54</f>
        <v>9.9069767441860468E-2</v>
      </c>
      <c r="J2" s="101">
        <f>SUM(F2:F5)</f>
        <v>29</v>
      </c>
    </row>
    <row r="3" spans="1:10" ht="27" customHeight="1" x14ac:dyDescent="0.25">
      <c r="A3" s="71"/>
      <c r="B3" s="72"/>
      <c r="C3" s="59"/>
      <c r="D3" s="7" t="s">
        <v>9</v>
      </c>
      <c r="E3" s="8">
        <v>3000</v>
      </c>
      <c r="F3" s="9">
        <v>8</v>
      </c>
      <c r="G3" s="8">
        <f t="shared" si="0"/>
        <v>24000</v>
      </c>
      <c r="H3" s="76"/>
      <c r="I3" s="98"/>
      <c r="J3" s="102"/>
    </row>
    <row r="4" spans="1:10" ht="31.2" customHeight="1" x14ac:dyDescent="0.25">
      <c r="A4" s="71"/>
      <c r="B4" s="72"/>
      <c r="C4" s="59"/>
      <c r="D4" s="7" t="s">
        <v>10</v>
      </c>
      <c r="E4" s="8">
        <v>2800</v>
      </c>
      <c r="F4" s="11">
        <v>3</v>
      </c>
      <c r="G4" s="12">
        <f t="shared" si="0"/>
        <v>8400</v>
      </c>
      <c r="H4" s="76"/>
      <c r="I4" s="98"/>
      <c r="J4" s="102"/>
    </row>
    <row r="5" spans="1:10" ht="25.8" customHeight="1" x14ac:dyDescent="0.25">
      <c r="A5" s="71"/>
      <c r="B5" s="72"/>
      <c r="C5" s="59"/>
      <c r="D5" s="7" t="s">
        <v>8</v>
      </c>
      <c r="E5" s="8">
        <v>2700</v>
      </c>
      <c r="F5" s="9">
        <v>15</v>
      </c>
      <c r="G5" s="8">
        <f t="shared" si="0"/>
        <v>40500</v>
      </c>
      <c r="H5" s="76"/>
      <c r="I5" s="98"/>
      <c r="J5" s="103"/>
    </row>
    <row r="6" spans="1:10" ht="40.200000000000003" customHeight="1" x14ac:dyDescent="0.25">
      <c r="A6" s="73" t="s">
        <v>33</v>
      </c>
      <c r="B6" s="74"/>
      <c r="C6" s="107" t="s">
        <v>34</v>
      </c>
      <c r="D6" s="7" t="s">
        <v>8</v>
      </c>
      <c r="E6" s="8">
        <v>2700</v>
      </c>
      <c r="F6" s="9">
        <v>30</v>
      </c>
      <c r="G6" s="8">
        <f t="shared" ref="G6" si="1">E6*F6</f>
        <v>81000</v>
      </c>
      <c r="H6" s="21">
        <f>G6</f>
        <v>81000</v>
      </c>
      <c r="I6" s="99">
        <f>H6/H54</f>
        <v>9.4186046511627902E-2</v>
      </c>
      <c r="J6" s="104">
        <f>F6</f>
        <v>30</v>
      </c>
    </row>
    <row r="7" spans="1:10" ht="43.2" customHeight="1" x14ac:dyDescent="0.25">
      <c r="A7" s="56" t="s">
        <v>35</v>
      </c>
      <c r="B7" s="56" t="s">
        <v>85</v>
      </c>
      <c r="C7" s="58" t="s">
        <v>88</v>
      </c>
      <c r="D7" s="7" t="s">
        <v>7</v>
      </c>
      <c r="E7" s="8">
        <v>4100</v>
      </c>
      <c r="F7" s="9">
        <v>1</v>
      </c>
      <c r="G7" s="8">
        <f t="shared" si="0"/>
        <v>4100</v>
      </c>
      <c r="H7" s="76">
        <f>SUM(G7:G11)</f>
        <v>62400</v>
      </c>
      <c r="I7" s="100">
        <f>H7/H54</f>
        <v>7.2558139534883714E-2</v>
      </c>
      <c r="J7" s="105">
        <f>SUM(F7:F11)</f>
        <v>23</v>
      </c>
    </row>
    <row r="8" spans="1:10" ht="35.4" customHeight="1" x14ac:dyDescent="0.25">
      <c r="A8" s="57"/>
      <c r="B8" s="57"/>
      <c r="C8" s="59"/>
      <c r="D8" s="7" t="s">
        <v>16</v>
      </c>
      <c r="E8" s="8">
        <v>2800</v>
      </c>
      <c r="F8" s="11">
        <v>9</v>
      </c>
      <c r="G8" s="12">
        <f t="shared" si="0"/>
        <v>25200</v>
      </c>
      <c r="H8" s="76"/>
      <c r="I8" s="100"/>
      <c r="J8" s="105"/>
    </row>
    <row r="9" spans="1:10" ht="34.200000000000003" customHeight="1" x14ac:dyDescent="0.25">
      <c r="A9" s="57"/>
      <c r="B9" s="57"/>
      <c r="C9" s="59"/>
      <c r="D9" s="7" t="s">
        <v>17</v>
      </c>
      <c r="E9" s="8">
        <v>2500</v>
      </c>
      <c r="F9" s="11">
        <v>6</v>
      </c>
      <c r="G9" s="12">
        <f t="shared" si="0"/>
        <v>15000</v>
      </c>
      <c r="H9" s="76"/>
      <c r="I9" s="100"/>
      <c r="J9" s="105"/>
    </row>
    <row r="10" spans="1:10" ht="34.200000000000003" customHeight="1" x14ac:dyDescent="0.25">
      <c r="A10" s="57"/>
      <c r="B10" s="57"/>
      <c r="C10" s="59"/>
      <c r="D10" s="7" t="s">
        <v>14</v>
      </c>
      <c r="E10" s="92">
        <v>2500</v>
      </c>
      <c r="F10" s="93">
        <v>5</v>
      </c>
      <c r="G10" s="94">
        <f t="shared" si="0"/>
        <v>12500</v>
      </c>
      <c r="H10" s="76"/>
      <c r="I10" s="100"/>
      <c r="J10" s="105"/>
    </row>
    <row r="11" spans="1:10" ht="32.4" customHeight="1" x14ac:dyDescent="0.25">
      <c r="A11" s="57"/>
      <c r="B11" s="75"/>
      <c r="C11" s="59"/>
      <c r="D11" s="7" t="s">
        <v>18</v>
      </c>
      <c r="E11" s="8">
        <v>2800</v>
      </c>
      <c r="F11" s="11">
        <v>2</v>
      </c>
      <c r="G11" s="12">
        <f t="shared" si="0"/>
        <v>5600</v>
      </c>
      <c r="H11" s="76"/>
      <c r="I11" s="100"/>
      <c r="J11" s="105"/>
    </row>
    <row r="12" spans="1:10" ht="34.799999999999997" customHeight="1" x14ac:dyDescent="0.25">
      <c r="A12" s="57"/>
      <c r="B12" s="56" t="s">
        <v>86</v>
      </c>
      <c r="C12" s="58" t="s">
        <v>91</v>
      </c>
      <c r="D12" s="7" t="s">
        <v>10</v>
      </c>
      <c r="E12" s="8">
        <v>2800</v>
      </c>
      <c r="F12" s="11">
        <v>12</v>
      </c>
      <c r="G12" s="12">
        <f t="shared" ref="G12" si="2">E12*F12</f>
        <v>33600</v>
      </c>
      <c r="H12" s="76">
        <f>SUM(G12:G15)</f>
        <v>64200</v>
      </c>
      <c r="I12" s="98">
        <f>H12/H54</f>
        <v>7.4651162790697681E-2</v>
      </c>
      <c r="J12" s="105">
        <f>SUM(F12:F15)</f>
        <v>24</v>
      </c>
    </row>
    <row r="13" spans="1:10" ht="33" customHeight="1" x14ac:dyDescent="0.25">
      <c r="A13" s="57"/>
      <c r="B13" s="57"/>
      <c r="C13" s="59"/>
      <c r="D13" s="7" t="s">
        <v>17</v>
      </c>
      <c r="E13" s="8">
        <v>2500</v>
      </c>
      <c r="F13" s="11">
        <v>5</v>
      </c>
      <c r="G13" s="12">
        <f>E13*F13</f>
        <v>12500</v>
      </c>
      <c r="H13" s="76"/>
      <c r="I13" s="98"/>
      <c r="J13" s="105"/>
    </row>
    <row r="14" spans="1:10" ht="33" customHeight="1" x14ac:dyDescent="0.25">
      <c r="A14" s="57"/>
      <c r="B14" s="57"/>
      <c r="C14" s="59"/>
      <c r="D14" s="7" t="s">
        <v>14</v>
      </c>
      <c r="E14" s="92">
        <v>2500</v>
      </c>
      <c r="F14" s="93">
        <v>5</v>
      </c>
      <c r="G14" s="94">
        <f t="shared" ref="G14:G15" si="3">E14*F14</f>
        <v>12500</v>
      </c>
      <c r="H14" s="76"/>
      <c r="I14" s="98"/>
      <c r="J14" s="105"/>
    </row>
    <row r="15" spans="1:10" ht="36" customHeight="1" x14ac:dyDescent="0.25">
      <c r="A15" s="57"/>
      <c r="B15" s="75"/>
      <c r="C15" s="59"/>
      <c r="D15" s="7" t="s">
        <v>18</v>
      </c>
      <c r="E15" s="8">
        <v>2800</v>
      </c>
      <c r="F15" s="11">
        <v>2</v>
      </c>
      <c r="G15" s="12">
        <f t="shared" si="3"/>
        <v>5600</v>
      </c>
      <c r="H15" s="76"/>
      <c r="I15" s="98"/>
      <c r="J15" s="105"/>
    </row>
    <row r="16" spans="1:10" ht="36.6" customHeight="1" x14ac:dyDescent="0.25">
      <c r="A16" s="57"/>
      <c r="B16" s="56" t="s">
        <v>87</v>
      </c>
      <c r="C16" s="58" t="s">
        <v>89</v>
      </c>
      <c r="D16" s="7" t="s">
        <v>10</v>
      </c>
      <c r="E16" s="8">
        <v>2800</v>
      </c>
      <c r="F16" s="11">
        <v>12</v>
      </c>
      <c r="G16" s="12">
        <f>E16*F16</f>
        <v>33600</v>
      </c>
      <c r="H16" s="76">
        <f>SUM(G16:G19)</f>
        <v>59500</v>
      </c>
      <c r="I16" s="98">
        <f>H16/H54</f>
        <v>6.9186046511627908E-2</v>
      </c>
      <c r="J16" s="105">
        <f>SUM(F16:F19)</f>
        <v>22</v>
      </c>
    </row>
    <row r="17" spans="1:10" ht="39" customHeight="1" x14ac:dyDescent="0.25">
      <c r="A17" s="57"/>
      <c r="B17" s="57"/>
      <c r="C17" s="59"/>
      <c r="D17" s="7" t="s">
        <v>17</v>
      </c>
      <c r="E17" s="8">
        <v>2500</v>
      </c>
      <c r="F17" s="11">
        <v>5</v>
      </c>
      <c r="G17" s="12">
        <f>E17*F17</f>
        <v>12500</v>
      </c>
      <c r="H17" s="76"/>
      <c r="I17" s="98"/>
      <c r="J17" s="105"/>
    </row>
    <row r="18" spans="1:10" ht="39.6" customHeight="1" x14ac:dyDescent="0.25">
      <c r="A18" s="57"/>
      <c r="B18" s="57"/>
      <c r="C18" s="59"/>
      <c r="D18" s="7" t="s">
        <v>12</v>
      </c>
      <c r="E18" s="8">
        <v>2800</v>
      </c>
      <c r="F18" s="11">
        <v>3</v>
      </c>
      <c r="G18" s="12">
        <f>E18*F18</f>
        <v>8400</v>
      </c>
      <c r="H18" s="76"/>
      <c r="I18" s="98"/>
      <c r="J18" s="105"/>
    </row>
    <row r="19" spans="1:10" ht="43.8" customHeight="1" x14ac:dyDescent="0.25">
      <c r="A19" s="57"/>
      <c r="B19" s="57"/>
      <c r="C19" s="59"/>
      <c r="D19" s="7" t="s">
        <v>14</v>
      </c>
      <c r="E19" s="8">
        <v>2500</v>
      </c>
      <c r="F19" s="2">
        <v>2</v>
      </c>
      <c r="G19" s="12">
        <f>E19*F19</f>
        <v>5000</v>
      </c>
      <c r="H19" s="76"/>
      <c r="I19" s="98"/>
      <c r="J19" s="105"/>
    </row>
    <row r="20" spans="1:10" ht="49.8" customHeight="1" x14ac:dyDescent="0.25">
      <c r="A20" s="57"/>
      <c r="B20" s="56" t="s">
        <v>90</v>
      </c>
      <c r="C20" s="60" t="s">
        <v>107</v>
      </c>
      <c r="D20" s="7" t="s">
        <v>10</v>
      </c>
      <c r="E20" s="8">
        <v>2800</v>
      </c>
      <c r="F20" s="11">
        <v>18</v>
      </c>
      <c r="G20" s="12">
        <f>E20*F20</f>
        <v>50400</v>
      </c>
      <c r="H20" s="76">
        <f>SUM(G20:G23)</f>
        <v>81600</v>
      </c>
      <c r="I20" s="98">
        <f>H20/H54</f>
        <v>9.4883720930232562E-2</v>
      </c>
      <c r="J20" s="105">
        <f>SUM(F20:F23)</f>
        <v>30</v>
      </c>
    </row>
    <row r="21" spans="1:10" ht="48.6" customHeight="1" x14ac:dyDescent="0.25">
      <c r="A21" s="57"/>
      <c r="B21" s="57"/>
      <c r="C21" s="61"/>
      <c r="D21" s="7" t="s">
        <v>17</v>
      </c>
      <c r="E21" s="8">
        <v>2500</v>
      </c>
      <c r="F21" s="11">
        <v>5</v>
      </c>
      <c r="G21" s="12">
        <f>E21*F21</f>
        <v>12500</v>
      </c>
      <c r="H21" s="76"/>
      <c r="I21" s="98"/>
      <c r="J21" s="105"/>
    </row>
    <row r="22" spans="1:10" ht="46.2" customHeight="1" x14ac:dyDescent="0.25">
      <c r="A22" s="57"/>
      <c r="B22" s="57"/>
      <c r="C22" s="61"/>
      <c r="D22" s="7" t="s">
        <v>12</v>
      </c>
      <c r="E22" s="8">
        <v>2800</v>
      </c>
      <c r="F22" s="11">
        <v>4</v>
      </c>
      <c r="G22" s="12">
        <f>E22*F22</f>
        <v>11200</v>
      </c>
      <c r="H22" s="76"/>
      <c r="I22" s="98"/>
      <c r="J22" s="105"/>
    </row>
    <row r="23" spans="1:10" ht="46.2" customHeight="1" x14ac:dyDescent="0.25">
      <c r="A23" s="57"/>
      <c r="B23" s="57"/>
      <c r="C23" s="61"/>
      <c r="D23" s="7" t="s">
        <v>14</v>
      </c>
      <c r="E23" s="8">
        <v>2500</v>
      </c>
      <c r="F23" s="2">
        <v>3</v>
      </c>
      <c r="G23" s="12">
        <f>E23*F23</f>
        <v>7500</v>
      </c>
      <c r="H23" s="76"/>
      <c r="I23" s="98"/>
      <c r="J23" s="105"/>
    </row>
    <row r="24" spans="1:10" ht="40.799999999999997" customHeight="1" x14ac:dyDescent="0.25">
      <c r="A24" s="57"/>
      <c r="B24" s="56" t="s">
        <v>108</v>
      </c>
      <c r="C24" s="60" t="s">
        <v>109</v>
      </c>
      <c r="D24" s="7" t="s">
        <v>10</v>
      </c>
      <c r="E24" s="8">
        <v>2800</v>
      </c>
      <c r="F24" s="11">
        <v>6</v>
      </c>
      <c r="G24" s="12">
        <f>E24*F24</f>
        <v>16800</v>
      </c>
      <c r="H24" s="76">
        <f>SUM(G24:G27)</f>
        <v>37700</v>
      </c>
      <c r="I24" s="98">
        <f>H24/H54</f>
        <v>4.3837209302325583E-2</v>
      </c>
      <c r="J24" s="105">
        <f>SUM(F24:F27)</f>
        <v>14</v>
      </c>
    </row>
    <row r="25" spans="1:10" ht="30" customHeight="1" x14ac:dyDescent="0.25">
      <c r="A25" s="57"/>
      <c r="B25" s="57"/>
      <c r="C25" s="61"/>
      <c r="D25" s="7" t="s">
        <v>11</v>
      </c>
      <c r="E25" s="8">
        <v>2500</v>
      </c>
      <c r="F25" s="11">
        <v>3</v>
      </c>
      <c r="G25" s="12">
        <f>E25*F25</f>
        <v>7500</v>
      </c>
      <c r="H25" s="76"/>
      <c r="I25" s="98"/>
      <c r="J25" s="105"/>
    </row>
    <row r="26" spans="1:10" ht="51.6" customHeight="1" x14ac:dyDescent="0.25">
      <c r="A26" s="57"/>
      <c r="B26" s="57"/>
      <c r="C26" s="61"/>
      <c r="D26" s="7" t="s">
        <v>12</v>
      </c>
      <c r="E26" s="8">
        <v>2800</v>
      </c>
      <c r="F26" s="11">
        <v>3</v>
      </c>
      <c r="G26" s="12">
        <f>E26*F26</f>
        <v>8400</v>
      </c>
      <c r="H26" s="76"/>
      <c r="I26" s="98"/>
      <c r="J26" s="105"/>
    </row>
    <row r="27" spans="1:10" ht="33.6" customHeight="1" x14ac:dyDescent="0.25">
      <c r="A27" s="57"/>
      <c r="B27" s="57"/>
      <c r="C27" s="61"/>
      <c r="D27" s="7" t="s">
        <v>14</v>
      </c>
      <c r="E27" s="8">
        <v>2500</v>
      </c>
      <c r="F27" s="2">
        <v>2</v>
      </c>
      <c r="G27" s="12">
        <f>E27*F27</f>
        <v>5000</v>
      </c>
      <c r="H27" s="76"/>
      <c r="I27" s="98"/>
      <c r="J27" s="105"/>
    </row>
    <row r="28" spans="1:10" ht="57" customHeight="1" x14ac:dyDescent="0.25">
      <c r="A28" s="67" t="s">
        <v>92</v>
      </c>
      <c r="B28" s="67" t="s">
        <v>93</v>
      </c>
      <c r="C28" s="68" t="s">
        <v>94</v>
      </c>
      <c r="D28" s="7" t="s">
        <v>10</v>
      </c>
      <c r="E28" s="8">
        <v>2800</v>
      </c>
      <c r="F28" s="11">
        <v>12</v>
      </c>
      <c r="G28" s="12">
        <f>E28*F28</f>
        <v>33600</v>
      </c>
      <c r="H28" s="76">
        <f>SUM(G28:G31)</f>
        <v>51400</v>
      </c>
      <c r="I28" s="98">
        <f>H28/H54</f>
        <v>5.9767441860465113E-2</v>
      </c>
      <c r="J28" s="105">
        <f>SUM(F28:F31)</f>
        <v>19</v>
      </c>
    </row>
    <row r="29" spans="1:10" ht="41.4" customHeight="1" x14ac:dyDescent="0.25">
      <c r="A29" s="67"/>
      <c r="B29" s="67"/>
      <c r="C29" s="68"/>
      <c r="D29" s="7" t="s">
        <v>11</v>
      </c>
      <c r="E29" s="8">
        <v>2500</v>
      </c>
      <c r="F29" s="11">
        <v>3</v>
      </c>
      <c r="G29" s="12">
        <f>E29*F29</f>
        <v>7500</v>
      </c>
      <c r="H29" s="76"/>
      <c r="I29" s="98"/>
      <c r="J29" s="105"/>
    </row>
    <row r="30" spans="1:10" ht="52.2" customHeight="1" x14ac:dyDescent="0.25">
      <c r="A30" s="67"/>
      <c r="B30" s="67"/>
      <c r="C30" s="68"/>
      <c r="D30" s="7" t="s">
        <v>12</v>
      </c>
      <c r="E30" s="8">
        <v>2800</v>
      </c>
      <c r="F30" s="11">
        <v>1</v>
      </c>
      <c r="G30" s="12">
        <f>E30*F30</f>
        <v>2800</v>
      </c>
      <c r="H30" s="76"/>
      <c r="I30" s="98"/>
      <c r="J30" s="105"/>
    </row>
    <row r="31" spans="1:10" ht="35.4" customHeight="1" x14ac:dyDescent="0.25">
      <c r="A31" s="67"/>
      <c r="B31" s="67"/>
      <c r="C31" s="68"/>
      <c r="D31" s="7" t="s">
        <v>14</v>
      </c>
      <c r="E31" s="8">
        <v>2500</v>
      </c>
      <c r="F31" s="2">
        <v>3</v>
      </c>
      <c r="G31" s="12">
        <f>E31*F31</f>
        <v>7500</v>
      </c>
      <c r="H31" s="76"/>
      <c r="I31" s="98"/>
      <c r="J31" s="105"/>
    </row>
    <row r="32" spans="1:10" ht="31.2" customHeight="1" x14ac:dyDescent="0.25">
      <c r="A32" s="67"/>
      <c r="B32" s="67" t="s">
        <v>95</v>
      </c>
      <c r="C32" s="66" t="s">
        <v>96</v>
      </c>
      <c r="D32" s="7" t="s">
        <v>10</v>
      </c>
      <c r="E32" s="8">
        <v>2800</v>
      </c>
      <c r="F32" s="11">
        <v>6</v>
      </c>
      <c r="G32" s="12">
        <f>E32*F32</f>
        <v>16800</v>
      </c>
      <c r="H32" s="76">
        <f>SUM(G32:G34)</f>
        <v>22100</v>
      </c>
      <c r="I32" s="98">
        <f>H32/H54</f>
        <v>2.5697674418604651E-2</v>
      </c>
      <c r="J32" s="105">
        <f>SUM(F32:F34)</f>
        <v>8</v>
      </c>
    </row>
    <row r="33" spans="1:10" ht="31.2" customHeight="1" x14ac:dyDescent="0.25">
      <c r="A33" s="67"/>
      <c r="B33" s="67"/>
      <c r="C33" s="66"/>
      <c r="D33" s="7" t="s">
        <v>12</v>
      </c>
      <c r="E33" s="8">
        <v>2800</v>
      </c>
      <c r="F33" s="11">
        <v>1</v>
      </c>
      <c r="G33" s="12">
        <f>E33*F33</f>
        <v>2800</v>
      </c>
      <c r="H33" s="76"/>
      <c r="I33" s="98"/>
      <c r="J33" s="105"/>
    </row>
    <row r="34" spans="1:10" ht="31.8" customHeight="1" x14ac:dyDescent="0.25">
      <c r="A34" s="67"/>
      <c r="B34" s="67"/>
      <c r="C34" s="66"/>
      <c r="D34" s="7" t="s">
        <v>14</v>
      </c>
      <c r="E34" s="8">
        <v>2500</v>
      </c>
      <c r="F34" s="2">
        <v>1</v>
      </c>
      <c r="G34" s="12">
        <f>E34*F34</f>
        <v>2500</v>
      </c>
      <c r="H34" s="76"/>
      <c r="I34" s="98"/>
      <c r="J34" s="105"/>
    </row>
    <row r="35" spans="1:10" ht="27.6" customHeight="1" x14ac:dyDescent="0.25">
      <c r="A35" s="67"/>
      <c r="B35" s="67" t="s">
        <v>98</v>
      </c>
      <c r="C35" s="66" t="s">
        <v>97</v>
      </c>
      <c r="D35" s="7" t="s">
        <v>10</v>
      </c>
      <c r="E35" s="8">
        <v>2800</v>
      </c>
      <c r="F35" s="11">
        <v>30</v>
      </c>
      <c r="G35" s="12">
        <f>E35*F35</f>
        <v>84000</v>
      </c>
      <c r="H35" s="76">
        <f>SUM(G35:G38)</f>
        <v>148000</v>
      </c>
      <c r="I35" s="98">
        <f>H35/H54</f>
        <v>0.17209302325581396</v>
      </c>
      <c r="J35" s="105">
        <f>SUM(F35:F38)</f>
        <v>55</v>
      </c>
    </row>
    <row r="36" spans="1:10" ht="33.6" customHeight="1" x14ac:dyDescent="0.25">
      <c r="A36" s="67"/>
      <c r="B36" s="67"/>
      <c r="C36" s="66"/>
      <c r="D36" s="7" t="s">
        <v>17</v>
      </c>
      <c r="E36" s="8">
        <v>2500</v>
      </c>
      <c r="F36" s="11">
        <v>15</v>
      </c>
      <c r="G36" s="12">
        <f>E36*F36</f>
        <v>37500</v>
      </c>
      <c r="H36" s="76"/>
      <c r="I36" s="98"/>
      <c r="J36" s="105"/>
    </row>
    <row r="37" spans="1:10" ht="33.6" customHeight="1" x14ac:dyDescent="0.25">
      <c r="A37" s="67"/>
      <c r="B37" s="67"/>
      <c r="C37" s="66"/>
      <c r="D37" s="7" t="s">
        <v>12</v>
      </c>
      <c r="E37" s="8">
        <v>2800</v>
      </c>
      <c r="F37" s="11">
        <v>5</v>
      </c>
      <c r="G37" s="12">
        <f>E37*F37</f>
        <v>14000</v>
      </c>
      <c r="H37" s="76"/>
      <c r="I37" s="98"/>
      <c r="J37" s="105"/>
    </row>
    <row r="38" spans="1:10" ht="31.2" customHeight="1" x14ac:dyDescent="0.25">
      <c r="A38" s="67"/>
      <c r="B38" s="67"/>
      <c r="C38" s="66"/>
      <c r="D38" s="7" t="s">
        <v>14</v>
      </c>
      <c r="E38" s="8">
        <v>2500</v>
      </c>
      <c r="F38" s="2">
        <v>5</v>
      </c>
      <c r="G38" s="12">
        <f>E38*F38</f>
        <v>12500</v>
      </c>
      <c r="H38" s="76"/>
      <c r="I38" s="98"/>
      <c r="J38" s="105"/>
    </row>
    <row r="39" spans="1:10" ht="37.200000000000003" customHeight="1" x14ac:dyDescent="0.25">
      <c r="A39" s="67"/>
      <c r="B39" s="67" t="s">
        <v>99</v>
      </c>
      <c r="C39" s="66" t="s">
        <v>100</v>
      </c>
      <c r="D39" s="7" t="s">
        <v>8</v>
      </c>
      <c r="E39" s="8">
        <v>2700</v>
      </c>
      <c r="F39" s="9">
        <v>2</v>
      </c>
      <c r="G39" s="8">
        <f>E39*F39</f>
        <v>5400</v>
      </c>
      <c r="H39" s="76">
        <f>SUM(G39:G42)</f>
        <v>56800</v>
      </c>
      <c r="I39" s="98">
        <f>H39/H54</f>
        <v>6.6046511627906979E-2</v>
      </c>
      <c r="J39" s="105">
        <f>SUM(F39:F42)</f>
        <v>20</v>
      </c>
    </row>
    <row r="40" spans="1:10" ht="41.4" customHeight="1" x14ac:dyDescent="0.25">
      <c r="A40" s="67"/>
      <c r="B40" s="67"/>
      <c r="C40" s="66"/>
      <c r="D40" s="7" t="s">
        <v>10</v>
      </c>
      <c r="E40" s="8">
        <v>2800</v>
      </c>
      <c r="F40" s="11">
        <v>8</v>
      </c>
      <c r="G40" s="12">
        <f>E40*F40</f>
        <v>22400</v>
      </c>
      <c r="H40" s="76"/>
      <c r="I40" s="98"/>
      <c r="J40" s="105"/>
    </row>
    <row r="41" spans="1:10" ht="43.2" customHeight="1" x14ac:dyDescent="0.25">
      <c r="A41" s="67"/>
      <c r="B41" s="67"/>
      <c r="C41" s="66"/>
      <c r="D41" s="7" t="s">
        <v>9</v>
      </c>
      <c r="E41" s="8">
        <v>3000</v>
      </c>
      <c r="F41" s="9">
        <v>5</v>
      </c>
      <c r="G41" s="8">
        <f t="shared" ref="G41" si="4">E41*F41</f>
        <v>15000</v>
      </c>
      <c r="H41" s="76"/>
      <c r="I41" s="98"/>
      <c r="J41" s="105"/>
    </row>
    <row r="42" spans="1:10" ht="36" customHeight="1" x14ac:dyDescent="0.25">
      <c r="A42" s="67"/>
      <c r="B42" s="67"/>
      <c r="C42" s="66"/>
      <c r="D42" s="7" t="s">
        <v>12</v>
      </c>
      <c r="E42" s="8">
        <v>2800</v>
      </c>
      <c r="F42" s="11">
        <v>5</v>
      </c>
      <c r="G42" s="12">
        <f>E42*F42</f>
        <v>14000</v>
      </c>
      <c r="H42" s="76"/>
      <c r="I42" s="98"/>
      <c r="J42" s="105"/>
    </row>
    <row r="43" spans="1:10" ht="51" customHeight="1" x14ac:dyDescent="0.25">
      <c r="A43" s="67" t="s">
        <v>103</v>
      </c>
      <c r="B43" s="67"/>
      <c r="C43" s="68" t="s">
        <v>104</v>
      </c>
      <c r="D43" s="7" t="s">
        <v>10</v>
      </c>
      <c r="E43" s="8">
        <v>2800</v>
      </c>
      <c r="F43" s="11">
        <v>8</v>
      </c>
      <c r="G43" s="12">
        <f>E43*F43</f>
        <v>22400</v>
      </c>
      <c r="H43" s="76">
        <f>SUM(G43:G45)</f>
        <v>33000</v>
      </c>
      <c r="I43" s="98">
        <f>H43/H54</f>
        <v>3.8372093023255817E-2</v>
      </c>
      <c r="J43" s="105">
        <f>SUM(F43:F45)</f>
        <v>12</v>
      </c>
    </row>
    <row r="44" spans="1:10" ht="47.4" customHeight="1" x14ac:dyDescent="0.25">
      <c r="A44" s="67"/>
      <c r="B44" s="67"/>
      <c r="C44" s="68"/>
      <c r="D44" s="7" t="s">
        <v>12</v>
      </c>
      <c r="E44" s="8">
        <v>2800</v>
      </c>
      <c r="F44" s="11">
        <v>2</v>
      </c>
      <c r="G44" s="12">
        <f>E44*F44</f>
        <v>5600</v>
      </c>
      <c r="H44" s="76"/>
      <c r="I44" s="98"/>
      <c r="J44" s="105"/>
    </row>
    <row r="45" spans="1:10" ht="42" customHeight="1" x14ac:dyDescent="0.25">
      <c r="A45" s="67"/>
      <c r="B45" s="67"/>
      <c r="C45" s="68"/>
      <c r="D45" s="7" t="s">
        <v>13</v>
      </c>
      <c r="E45" s="8">
        <v>2500</v>
      </c>
      <c r="F45" s="11">
        <v>2</v>
      </c>
      <c r="G45" s="12">
        <f>E45*F45</f>
        <v>5000</v>
      </c>
      <c r="H45" s="76"/>
      <c r="I45" s="98"/>
      <c r="J45" s="105"/>
    </row>
    <row r="46" spans="1:10" ht="42" customHeight="1" x14ac:dyDescent="0.25">
      <c r="A46" s="108" t="s">
        <v>113</v>
      </c>
      <c r="B46" s="109"/>
      <c r="C46" s="110" t="s">
        <v>114</v>
      </c>
      <c r="D46" s="111" t="s">
        <v>10</v>
      </c>
      <c r="E46" s="112">
        <v>2800</v>
      </c>
      <c r="F46" s="113">
        <v>8</v>
      </c>
      <c r="G46" s="112">
        <f>E46*F46</f>
        <v>22400</v>
      </c>
      <c r="H46" s="114">
        <f>SUM(G46:G49)</f>
        <v>38000</v>
      </c>
      <c r="I46" s="122">
        <f>H46/H54</f>
        <v>4.4186046511627906E-2</v>
      </c>
      <c r="J46" s="125">
        <f>SUM(F46:F49)</f>
        <v>14</v>
      </c>
    </row>
    <row r="47" spans="1:10" ht="42" customHeight="1" x14ac:dyDescent="0.25">
      <c r="A47" s="115"/>
      <c r="B47" s="116"/>
      <c r="C47" s="117"/>
      <c r="D47" s="111" t="s">
        <v>17</v>
      </c>
      <c r="E47" s="112">
        <v>2500</v>
      </c>
      <c r="F47" s="113">
        <v>3</v>
      </c>
      <c r="G47" s="112">
        <f>E47*F47</f>
        <v>7500</v>
      </c>
      <c r="H47" s="114"/>
      <c r="I47" s="123"/>
      <c r="J47" s="126"/>
    </row>
    <row r="48" spans="1:10" ht="42" customHeight="1" x14ac:dyDescent="0.25">
      <c r="A48" s="115"/>
      <c r="B48" s="116"/>
      <c r="C48" s="117"/>
      <c r="D48" s="111" t="s">
        <v>12</v>
      </c>
      <c r="E48" s="112">
        <v>2800</v>
      </c>
      <c r="F48" s="113">
        <v>2</v>
      </c>
      <c r="G48" s="112">
        <f>E48*F48</f>
        <v>5600</v>
      </c>
      <c r="H48" s="114"/>
      <c r="I48" s="123"/>
      <c r="J48" s="126"/>
    </row>
    <row r="49" spans="1:10" ht="42" customHeight="1" x14ac:dyDescent="0.25">
      <c r="A49" s="118"/>
      <c r="B49" s="119"/>
      <c r="C49" s="120"/>
      <c r="D49" s="111" t="s">
        <v>14</v>
      </c>
      <c r="E49" s="112">
        <v>2500</v>
      </c>
      <c r="F49" s="121">
        <v>1</v>
      </c>
      <c r="G49" s="112">
        <f>E49*F49</f>
        <v>2500</v>
      </c>
      <c r="H49" s="114"/>
      <c r="I49" s="124"/>
      <c r="J49" s="127"/>
    </row>
    <row r="50" spans="1:10" ht="44.4" customHeight="1" x14ac:dyDescent="0.25">
      <c r="A50" s="67" t="s">
        <v>101</v>
      </c>
      <c r="B50" s="67"/>
      <c r="C50" s="66" t="s">
        <v>102</v>
      </c>
      <c r="D50" s="7" t="s">
        <v>9</v>
      </c>
      <c r="E50" s="8">
        <v>3000</v>
      </c>
      <c r="F50" s="95">
        <v>5</v>
      </c>
      <c r="G50" s="8">
        <f t="shared" ref="G50" si="5">E50*F50</f>
        <v>15000</v>
      </c>
      <c r="H50" s="76">
        <f>SUM(G50:G53)</f>
        <v>39100</v>
      </c>
      <c r="I50" s="98">
        <f>H50/H54</f>
        <v>4.5465116279069767E-2</v>
      </c>
      <c r="J50" s="105">
        <f>SUM(F50:F53)</f>
        <v>14</v>
      </c>
    </row>
    <row r="51" spans="1:10" ht="38.4" customHeight="1" x14ac:dyDescent="0.25">
      <c r="A51" s="67"/>
      <c r="B51" s="67"/>
      <c r="C51" s="66"/>
      <c r="D51" s="7" t="s">
        <v>8</v>
      </c>
      <c r="E51" s="8">
        <v>2700</v>
      </c>
      <c r="F51" s="95">
        <v>3</v>
      </c>
      <c r="G51" s="8">
        <f t="shared" ref="G51:G52" si="6">E51*F51</f>
        <v>8100</v>
      </c>
      <c r="H51" s="76"/>
      <c r="I51" s="98"/>
      <c r="J51" s="105"/>
    </row>
    <row r="52" spans="1:10" ht="46.8" customHeight="1" x14ac:dyDescent="0.25">
      <c r="A52" s="67"/>
      <c r="B52" s="67"/>
      <c r="C52" s="66"/>
      <c r="D52" s="7" t="s">
        <v>10</v>
      </c>
      <c r="E52" s="8">
        <v>2800</v>
      </c>
      <c r="F52" s="95">
        <v>4</v>
      </c>
      <c r="G52" s="12">
        <f t="shared" si="6"/>
        <v>11200</v>
      </c>
      <c r="H52" s="76"/>
      <c r="I52" s="98"/>
      <c r="J52" s="105"/>
    </row>
    <row r="53" spans="1:10" ht="52.2" customHeight="1" x14ac:dyDescent="0.25">
      <c r="A53" s="67"/>
      <c r="B53" s="67"/>
      <c r="C53" s="66"/>
      <c r="D53" s="7" t="s">
        <v>110</v>
      </c>
      <c r="E53" s="92">
        <v>2400</v>
      </c>
      <c r="F53" s="95">
        <v>2</v>
      </c>
      <c r="G53" s="92">
        <f>E53*F53</f>
        <v>4800</v>
      </c>
      <c r="H53" s="76"/>
      <c r="I53" s="98"/>
      <c r="J53" s="105"/>
    </row>
    <row r="54" spans="1:10" ht="22.2" x14ac:dyDescent="0.25">
      <c r="A54" s="96" t="s">
        <v>19</v>
      </c>
      <c r="B54" s="96"/>
      <c r="C54" s="96"/>
      <c r="D54" s="96"/>
      <c r="E54" s="96"/>
      <c r="F54" s="96"/>
      <c r="G54" s="96"/>
      <c r="H54" s="15">
        <f>SUM(H2:H53)</f>
        <v>860000</v>
      </c>
      <c r="J54" s="106">
        <f>SUM(J2:J53)</f>
        <v>314</v>
      </c>
    </row>
    <row r="57" spans="1:10" x14ac:dyDescent="0.25">
      <c r="H57" s="20"/>
      <c r="J57" s="20"/>
    </row>
  </sheetData>
  <autoFilter ref="A1:H54"/>
  <mergeCells count="70">
    <mergeCell ref="J43:J45"/>
    <mergeCell ref="J50:J53"/>
    <mergeCell ref="A46:B49"/>
    <mergeCell ref="C46:C49"/>
    <mergeCell ref="H46:H49"/>
    <mergeCell ref="I46:I49"/>
    <mergeCell ref="J46:J49"/>
    <mergeCell ref="J24:J27"/>
    <mergeCell ref="J28:J31"/>
    <mergeCell ref="J32:J34"/>
    <mergeCell ref="J35:J38"/>
    <mergeCell ref="J39:J42"/>
    <mergeCell ref="J2:J5"/>
    <mergeCell ref="J7:J11"/>
    <mergeCell ref="J12:J15"/>
    <mergeCell ref="J16:J19"/>
    <mergeCell ref="J20:J23"/>
    <mergeCell ref="C16:C19"/>
    <mergeCell ref="H16:H19"/>
    <mergeCell ref="A54:G54"/>
    <mergeCell ref="I2:I5"/>
    <mergeCell ref="I7:I11"/>
    <mergeCell ref="I12:I15"/>
    <mergeCell ref="I16:I19"/>
    <mergeCell ref="I20:I23"/>
    <mergeCell ref="I24:I27"/>
    <mergeCell ref="I28:I31"/>
    <mergeCell ref="I32:I34"/>
    <mergeCell ref="I35:I38"/>
    <mergeCell ref="I39:I42"/>
    <mergeCell ref="I43:I45"/>
    <mergeCell ref="I50:I53"/>
    <mergeCell ref="C2:C5"/>
    <mergeCell ref="H2:H5"/>
    <mergeCell ref="C7:C11"/>
    <mergeCell ref="H7:H11"/>
    <mergeCell ref="C12:C15"/>
    <mergeCell ref="H12:H15"/>
    <mergeCell ref="B32:B34"/>
    <mergeCell ref="C32:C34"/>
    <mergeCell ref="H32:H34"/>
    <mergeCell ref="B28:B31"/>
    <mergeCell ref="A7:A27"/>
    <mergeCell ref="B7:B11"/>
    <mergeCell ref="B16:B19"/>
    <mergeCell ref="B12:B15"/>
    <mergeCell ref="B20:B23"/>
    <mergeCell ref="B24:B27"/>
    <mergeCell ref="H28:H31"/>
    <mergeCell ref="C24:C27"/>
    <mergeCell ref="H24:H27"/>
    <mergeCell ref="C28:C31"/>
    <mergeCell ref="C20:C23"/>
    <mergeCell ref="H20:H23"/>
    <mergeCell ref="A1:B1"/>
    <mergeCell ref="C50:C53"/>
    <mergeCell ref="H50:H53"/>
    <mergeCell ref="A28:A42"/>
    <mergeCell ref="C43:C45"/>
    <mergeCell ref="H43:H45"/>
    <mergeCell ref="A43:B45"/>
    <mergeCell ref="A50:B53"/>
    <mergeCell ref="B35:B38"/>
    <mergeCell ref="C35:C38"/>
    <mergeCell ref="H35:H38"/>
    <mergeCell ref="B39:B42"/>
    <mergeCell ref="C39:C42"/>
    <mergeCell ref="H39:H42"/>
    <mergeCell ref="A2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22"/>
  <sheetViews>
    <sheetView zoomScaleNormal="10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Q2" sqref="Q2:Q5"/>
    </sheetView>
  </sheetViews>
  <sheetFormatPr defaultRowHeight="15.6" x14ac:dyDescent="0.25"/>
  <cols>
    <col min="1" max="1" width="8.88671875" style="1"/>
    <col min="2" max="2" width="16.44140625" style="1" bestFit="1" customWidth="1"/>
    <col min="3" max="3" width="22.21875" style="1" customWidth="1"/>
    <col min="4" max="5" width="16.44140625" style="1" customWidth="1"/>
    <col min="6" max="6" width="22.5546875" style="1" customWidth="1"/>
    <col min="7" max="7" width="31.88671875" style="1" customWidth="1"/>
    <col min="8" max="17" width="16.44140625" style="1" customWidth="1"/>
    <col min="18" max="18" width="10.5546875" style="1" customWidth="1"/>
    <col min="19" max="19" width="14" style="1" bestFit="1" customWidth="1"/>
    <col min="20" max="21" width="5.109375" style="1" bestFit="1" customWidth="1"/>
    <col min="22" max="24" width="6" style="1" bestFit="1" customWidth="1"/>
    <col min="25" max="27" width="4.88671875" style="1" bestFit="1" customWidth="1"/>
    <col min="28" max="28" width="8.6640625" style="1" customWidth="1"/>
    <col min="29" max="29" width="12.109375" style="1" customWidth="1"/>
    <col min="30" max="30" width="14" style="1" bestFit="1" customWidth="1"/>
    <col min="31" max="33" width="8.88671875" style="1"/>
    <col min="34" max="34" width="17.6640625" style="1" customWidth="1"/>
    <col min="35" max="35" width="17.6640625" style="1" bestFit="1" customWidth="1"/>
    <col min="36" max="16384" width="8.88671875" style="1"/>
  </cols>
  <sheetData>
    <row r="1" spans="1:35" s="29" customFormat="1" ht="34.799999999999997" x14ac:dyDescent="0.25">
      <c r="A1" s="90" t="s">
        <v>36</v>
      </c>
      <c r="B1" s="91"/>
      <c r="C1" s="22" t="s">
        <v>37</v>
      </c>
      <c r="D1" s="22" t="s">
        <v>38</v>
      </c>
      <c r="E1" s="22" t="s">
        <v>39</v>
      </c>
      <c r="F1" s="22" t="s">
        <v>40</v>
      </c>
      <c r="G1" s="22" t="s">
        <v>41</v>
      </c>
      <c r="H1" s="22" t="s">
        <v>42</v>
      </c>
      <c r="I1" s="22" t="s">
        <v>43</v>
      </c>
      <c r="J1" s="22" t="s">
        <v>44</v>
      </c>
      <c r="K1" s="23" t="s">
        <v>45</v>
      </c>
      <c r="L1" s="23" t="s">
        <v>46</v>
      </c>
      <c r="M1" s="23" t="s">
        <v>47</v>
      </c>
      <c r="N1" s="23" t="s">
        <v>48</v>
      </c>
      <c r="O1" s="23" t="s">
        <v>49</v>
      </c>
      <c r="P1" s="22" t="s">
        <v>50</v>
      </c>
      <c r="Q1" s="22" t="s">
        <v>51</v>
      </c>
      <c r="R1" s="22" t="s">
        <v>52</v>
      </c>
      <c r="S1" s="22"/>
      <c r="T1" s="24" t="s">
        <v>53</v>
      </c>
      <c r="U1" s="25" t="s">
        <v>54</v>
      </c>
      <c r="V1" s="26" t="s">
        <v>55</v>
      </c>
      <c r="W1" s="26" t="s">
        <v>56</v>
      </c>
      <c r="X1" s="26" t="s">
        <v>57</v>
      </c>
      <c r="Y1" s="26" t="s">
        <v>58</v>
      </c>
      <c r="Z1" s="26" t="s">
        <v>59</v>
      </c>
      <c r="AA1" s="26" t="s">
        <v>60</v>
      </c>
      <c r="AB1" s="26" t="s">
        <v>61</v>
      </c>
      <c r="AC1" s="27" t="s">
        <v>62</v>
      </c>
      <c r="AD1" s="27"/>
      <c r="AE1" s="28" t="s">
        <v>63</v>
      </c>
    </row>
    <row r="2" spans="1:35" ht="17.399999999999999" x14ac:dyDescent="0.25">
      <c r="A2" s="86" t="s">
        <v>64</v>
      </c>
      <c r="B2" s="30" t="s">
        <v>65</v>
      </c>
      <c r="C2" s="30"/>
      <c r="D2" s="30"/>
      <c r="E2" s="30">
        <v>5</v>
      </c>
      <c r="F2" s="30">
        <v>3</v>
      </c>
      <c r="G2" s="30"/>
      <c r="H2" s="30">
        <v>4</v>
      </c>
      <c r="I2" s="30"/>
      <c r="J2" s="30"/>
      <c r="K2" s="30"/>
      <c r="L2" s="30">
        <v>10</v>
      </c>
      <c r="M2" s="30"/>
      <c r="N2" s="30">
        <v>2</v>
      </c>
      <c r="O2" s="30"/>
      <c r="P2" s="30">
        <f>3+10</f>
        <v>13</v>
      </c>
      <c r="Q2" s="30">
        <v>5</v>
      </c>
      <c r="R2" s="31">
        <v>2800</v>
      </c>
      <c r="S2" s="32">
        <f t="shared" ref="S2:S16" si="0">R2*AE2</f>
        <v>300608.00000000006</v>
      </c>
      <c r="T2" s="30"/>
      <c r="U2" s="84">
        <v>22</v>
      </c>
      <c r="V2" s="85"/>
      <c r="W2" s="33"/>
      <c r="X2" s="78">
        <f>22*3.6*80%</f>
        <v>63.360000000000007</v>
      </c>
      <c r="Y2" s="83"/>
      <c r="Z2" s="83"/>
      <c r="AA2" s="79"/>
      <c r="AB2" s="33">
        <v>22</v>
      </c>
      <c r="AC2" s="34">
        <f>AB2*R2</f>
        <v>61600</v>
      </c>
      <c r="AD2" s="35"/>
      <c r="AE2" s="36">
        <f t="shared" ref="AE2:AE16" si="1">SUM(T2:AB2)</f>
        <v>107.36000000000001</v>
      </c>
      <c r="AF2" s="36">
        <f>SUM(AE2:AE8)</f>
        <v>515.86</v>
      </c>
    </row>
    <row r="3" spans="1:35" ht="17.399999999999999" x14ac:dyDescent="0.25">
      <c r="A3" s="77"/>
      <c r="B3" s="30" t="s">
        <v>66</v>
      </c>
      <c r="C3" s="30">
        <v>5</v>
      </c>
      <c r="D3" s="30">
        <v>3</v>
      </c>
      <c r="E3" s="30">
        <v>5</v>
      </c>
      <c r="F3" s="30">
        <v>8</v>
      </c>
      <c r="G3" s="30">
        <v>5</v>
      </c>
      <c r="H3" s="30"/>
      <c r="I3" s="30">
        <v>2</v>
      </c>
      <c r="J3" s="30">
        <v>2</v>
      </c>
      <c r="K3" s="30">
        <v>6</v>
      </c>
      <c r="L3" s="30">
        <v>20</v>
      </c>
      <c r="M3" s="30">
        <v>1</v>
      </c>
      <c r="N3" s="30">
        <v>3</v>
      </c>
      <c r="O3" s="30">
        <v>3</v>
      </c>
      <c r="P3" s="30"/>
      <c r="Q3" s="30">
        <v>3</v>
      </c>
      <c r="R3" s="31">
        <v>2800</v>
      </c>
      <c r="S3" s="32">
        <f t="shared" si="0"/>
        <v>317240</v>
      </c>
      <c r="T3" s="30"/>
      <c r="U3" s="84">
        <v>22</v>
      </c>
      <c r="V3" s="85"/>
      <c r="W3" s="33"/>
      <c r="X3" s="78">
        <f>22*3.5*90%</f>
        <v>69.3</v>
      </c>
      <c r="Y3" s="83"/>
      <c r="Z3" s="83"/>
      <c r="AA3" s="79"/>
      <c r="AB3" s="33">
        <v>22</v>
      </c>
      <c r="AC3" s="34">
        <f t="shared" ref="AC3:AC16" si="2">AB3*R3</f>
        <v>61600</v>
      </c>
      <c r="AD3" s="35"/>
      <c r="AE3" s="36">
        <f t="shared" si="1"/>
        <v>113.3</v>
      </c>
      <c r="AH3" s="37"/>
      <c r="AI3" s="37"/>
    </row>
    <row r="4" spans="1:35" ht="17.399999999999999" x14ac:dyDescent="0.25">
      <c r="A4" s="77"/>
      <c r="B4" s="30" t="s">
        <v>67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1">
        <v>3000</v>
      </c>
      <c r="S4" s="32">
        <f t="shared" si="0"/>
        <v>312000</v>
      </c>
      <c r="T4" s="30"/>
      <c r="U4" s="84">
        <v>30</v>
      </c>
      <c r="V4" s="85"/>
      <c r="W4" s="33"/>
      <c r="X4" s="78">
        <f>22*2+10+10</f>
        <v>64</v>
      </c>
      <c r="Y4" s="83"/>
      <c r="Z4" s="83"/>
      <c r="AA4" s="79"/>
      <c r="AB4" s="33">
        <v>10</v>
      </c>
      <c r="AC4" s="34">
        <f t="shared" si="2"/>
        <v>30000</v>
      </c>
      <c r="AD4" s="35"/>
      <c r="AE4" s="36">
        <f t="shared" si="1"/>
        <v>104</v>
      </c>
      <c r="AH4" s="37"/>
      <c r="AI4" s="37"/>
    </row>
    <row r="5" spans="1:35" ht="17.399999999999999" x14ac:dyDescent="0.25">
      <c r="A5" s="77"/>
      <c r="B5" s="30" t="s">
        <v>68</v>
      </c>
      <c r="C5" s="30">
        <v>10</v>
      </c>
      <c r="D5" s="30"/>
      <c r="E5" s="30"/>
      <c r="F5" s="30"/>
      <c r="G5" s="30"/>
      <c r="H5" s="30"/>
      <c r="I5" s="30"/>
      <c r="J5" s="30"/>
      <c r="K5" s="30">
        <v>5</v>
      </c>
      <c r="L5" s="30"/>
      <c r="M5" s="30"/>
      <c r="N5" s="30"/>
      <c r="O5" s="30"/>
      <c r="P5" s="30">
        <v>5</v>
      </c>
      <c r="Q5" s="30"/>
      <c r="R5" s="31">
        <v>3000</v>
      </c>
      <c r="S5" s="32">
        <f t="shared" si="0"/>
        <v>324000</v>
      </c>
      <c r="T5" s="30"/>
      <c r="U5" s="84">
        <v>10</v>
      </c>
      <c r="V5" s="85"/>
      <c r="W5" s="33"/>
      <c r="X5" s="78">
        <f>22*3+10</f>
        <v>76</v>
      </c>
      <c r="Y5" s="83"/>
      <c r="Z5" s="83"/>
      <c r="AA5" s="79"/>
      <c r="AB5" s="33">
        <v>22</v>
      </c>
      <c r="AC5" s="34">
        <f t="shared" si="2"/>
        <v>66000</v>
      </c>
      <c r="AD5" s="35"/>
      <c r="AE5" s="36">
        <f t="shared" si="1"/>
        <v>108</v>
      </c>
      <c r="AH5" s="37"/>
      <c r="AI5" s="37"/>
    </row>
    <row r="6" spans="1:35" ht="17.399999999999999" x14ac:dyDescent="0.25">
      <c r="A6" s="77"/>
      <c r="B6" s="30" t="s">
        <v>69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>
        <v>2500</v>
      </c>
      <c r="S6" s="32">
        <f t="shared" si="0"/>
        <v>82500</v>
      </c>
      <c r="T6" s="30"/>
      <c r="U6" s="38"/>
      <c r="V6" s="33"/>
      <c r="W6" s="33"/>
      <c r="X6" s="78">
        <v>22</v>
      </c>
      <c r="Y6" s="83"/>
      <c r="Z6" s="83"/>
      <c r="AA6" s="79"/>
      <c r="AB6" s="33">
        <v>11</v>
      </c>
      <c r="AC6" s="34">
        <f t="shared" si="2"/>
        <v>27500</v>
      </c>
      <c r="AD6" s="35"/>
      <c r="AE6" s="36">
        <f t="shared" si="1"/>
        <v>33</v>
      </c>
      <c r="AH6" s="37"/>
      <c r="AI6" s="37"/>
    </row>
    <row r="7" spans="1:35" ht="17.399999999999999" x14ac:dyDescent="0.25">
      <c r="A7" s="77"/>
      <c r="B7" s="30" t="s">
        <v>70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1">
        <v>2800</v>
      </c>
      <c r="S7" s="32">
        <f t="shared" si="0"/>
        <v>61600</v>
      </c>
      <c r="T7" s="30"/>
      <c r="U7" s="38"/>
      <c r="V7" s="33"/>
      <c r="W7" s="33"/>
      <c r="X7" s="78">
        <v>22</v>
      </c>
      <c r="Y7" s="83"/>
      <c r="Z7" s="83"/>
      <c r="AA7" s="79"/>
      <c r="AB7" s="33"/>
      <c r="AC7" s="34">
        <f t="shared" si="2"/>
        <v>0</v>
      </c>
      <c r="AD7" s="35"/>
      <c r="AE7" s="36">
        <f t="shared" si="1"/>
        <v>22</v>
      </c>
      <c r="AH7" s="37"/>
      <c r="AI7" s="37"/>
    </row>
    <row r="8" spans="1:35" ht="17.399999999999999" x14ac:dyDescent="0.25">
      <c r="A8" s="77"/>
      <c r="B8" s="30" t="s">
        <v>71</v>
      </c>
      <c r="C8" s="30"/>
      <c r="D8" s="30"/>
      <c r="E8" s="30">
        <v>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>
        <v>2800</v>
      </c>
      <c r="S8" s="32">
        <f t="shared" si="0"/>
        <v>78960</v>
      </c>
      <c r="T8" s="30"/>
      <c r="U8" s="84">
        <v>10</v>
      </c>
      <c r="V8" s="85"/>
      <c r="W8" s="33"/>
      <c r="X8" s="80">
        <v>5</v>
      </c>
      <c r="Y8" s="81"/>
      <c r="Z8" s="81"/>
      <c r="AA8" s="82"/>
      <c r="AB8" s="33">
        <f>22*0.6</f>
        <v>13.2</v>
      </c>
      <c r="AC8" s="34">
        <f t="shared" si="2"/>
        <v>36960</v>
      </c>
      <c r="AD8" s="35"/>
      <c r="AE8" s="36">
        <f t="shared" si="1"/>
        <v>28.2</v>
      </c>
      <c r="AH8" s="39" t="s">
        <v>72</v>
      </c>
      <c r="AI8" s="37"/>
    </row>
    <row r="9" spans="1:35" ht="17.399999999999999" x14ac:dyDescent="0.25">
      <c r="A9" s="40"/>
      <c r="B9" s="30" t="s">
        <v>73</v>
      </c>
      <c r="C9" s="30">
        <v>3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1"/>
      <c r="S9" s="32"/>
      <c r="T9" s="30"/>
      <c r="U9" s="41"/>
      <c r="V9" s="42"/>
      <c r="W9" s="33"/>
      <c r="X9" s="43"/>
      <c r="Y9" s="44"/>
      <c r="Z9" s="44"/>
      <c r="AA9" s="45"/>
      <c r="AB9" s="33"/>
      <c r="AC9" s="34"/>
      <c r="AD9" s="35"/>
      <c r="AE9" s="36"/>
      <c r="AH9" s="39"/>
      <c r="AI9" s="37"/>
    </row>
    <row r="10" spans="1:35" ht="17.399999999999999" x14ac:dyDescent="0.25">
      <c r="A10" s="40"/>
      <c r="B10" s="46" t="s">
        <v>74</v>
      </c>
      <c r="C10" s="46">
        <v>3</v>
      </c>
      <c r="D10" s="30">
        <v>3</v>
      </c>
      <c r="E10" s="30"/>
      <c r="F10" s="30">
        <v>5</v>
      </c>
      <c r="G10" s="30"/>
      <c r="H10" s="30"/>
      <c r="I10" s="30">
        <v>2</v>
      </c>
      <c r="J10" s="30"/>
      <c r="K10" s="30"/>
      <c r="L10" s="30">
        <v>5</v>
      </c>
      <c r="M10" s="30"/>
      <c r="N10" s="30">
        <v>1</v>
      </c>
      <c r="O10" s="30"/>
      <c r="P10" s="30"/>
      <c r="Q10" s="30">
        <v>3</v>
      </c>
      <c r="R10" s="31"/>
      <c r="S10" s="32"/>
      <c r="T10" s="30"/>
      <c r="U10" s="41"/>
      <c r="V10" s="42"/>
      <c r="W10" s="33"/>
      <c r="X10" s="43"/>
      <c r="Y10" s="44"/>
      <c r="Z10" s="44"/>
      <c r="AA10" s="45"/>
      <c r="AB10" s="33"/>
      <c r="AC10" s="34"/>
      <c r="AD10" s="35"/>
      <c r="AE10" s="36"/>
      <c r="AH10" s="39"/>
      <c r="AI10" s="37"/>
    </row>
    <row r="11" spans="1:35" ht="17.399999999999999" x14ac:dyDescent="0.25">
      <c r="A11" s="86" t="s">
        <v>75</v>
      </c>
      <c r="B11" s="30" t="s">
        <v>76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>
        <v>2800</v>
      </c>
      <c r="S11" s="32">
        <f t="shared" si="0"/>
        <v>100800</v>
      </c>
      <c r="T11" s="30"/>
      <c r="U11" s="38"/>
      <c r="V11" s="33"/>
      <c r="W11" s="33"/>
      <c r="X11" s="80">
        <v>26</v>
      </c>
      <c r="Y11" s="81"/>
      <c r="Z11" s="81"/>
      <c r="AA11" s="82"/>
      <c r="AB11" s="47">
        <v>10</v>
      </c>
      <c r="AC11" s="34">
        <f t="shared" si="2"/>
        <v>28000</v>
      </c>
      <c r="AD11" s="35"/>
      <c r="AE11" s="36">
        <f t="shared" si="1"/>
        <v>36</v>
      </c>
      <c r="AF11" s="36">
        <f>SUM(AE11:AE13)</f>
        <v>91</v>
      </c>
      <c r="AG11" s="48"/>
      <c r="AH11" s="49">
        <f>R11*AE11+R13*AE13+R12*AE12</f>
        <v>244300</v>
      </c>
    </row>
    <row r="12" spans="1:35" ht="17.399999999999999" x14ac:dyDescent="0.25">
      <c r="A12" s="77"/>
      <c r="B12" s="30" t="s">
        <v>77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1">
        <v>2500</v>
      </c>
      <c r="S12" s="32">
        <f t="shared" si="0"/>
        <v>87500</v>
      </c>
      <c r="T12" s="30"/>
      <c r="U12" s="38"/>
      <c r="V12" s="33"/>
      <c r="W12" s="33"/>
      <c r="X12" s="87">
        <v>25</v>
      </c>
      <c r="Y12" s="88"/>
      <c r="Z12" s="88"/>
      <c r="AA12" s="89"/>
      <c r="AB12" s="47">
        <v>10</v>
      </c>
      <c r="AC12" s="34">
        <f t="shared" si="2"/>
        <v>25000</v>
      </c>
      <c r="AD12" s="35"/>
      <c r="AE12" s="36">
        <f t="shared" si="1"/>
        <v>35</v>
      </c>
    </row>
    <row r="13" spans="1:35" ht="17.399999999999999" x14ac:dyDescent="0.25">
      <c r="A13" s="77"/>
      <c r="B13" s="30" t="s">
        <v>78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1">
        <v>2800</v>
      </c>
      <c r="S13" s="32">
        <f t="shared" si="0"/>
        <v>56000</v>
      </c>
      <c r="T13" s="30"/>
      <c r="U13" s="38"/>
      <c r="V13" s="33"/>
      <c r="W13" s="33"/>
      <c r="X13" s="80">
        <v>15</v>
      </c>
      <c r="Y13" s="81"/>
      <c r="Z13" s="81"/>
      <c r="AA13" s="82"/>
      <c r="AB13" s="47">
        <v>5</v>
      </c>
      <c r="AC13" s="34">
        <f t="shared" si="2"/>
        <v>14000</v>
      </c>
      <c r="AD13" s="35"/>
      <c r="AE13" s="36">
        <f t="shared" si="1"/>
        <v>20</v>
      </c>
    </row>
    <row r="14" spans="1:35" ht="17.399999999999999" x14ac:dyDescent="0.25">
      <c r="A14" s="77" t="s">
        <v>79</v>
      </c>
      <c r="B14" s="2" t="s">
        <v>80</v>
      </c>
      <c r="C14" s="2">
        <v>10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2</v>
      </c>
      <c r="Q14" s="2"/>
      <c r="R14" s="50">
        <v>2700</v>
      </c>
      <c r="S14" s="32">
        <f t="shared" si="0"/>
        <v>252719.99999999997</v>
      </c>
      <c r="T14" s="33"/>
      <c r="U14" s="78">
        <f>22*3*60%</f>
        <v>39.6</v>
      </c>
      <c r="V14" s="79"/>
      <c r="W14" s="33"/>
      <c r="X14" s="80">
        <f>22*2</f>
        <v>44</v>
      </c>
      <c r="Y14" s="81"/>
      <c r="Z14" s="81"/>
      <c r="AA14" s="82"/>
      <c r="AB14" s="33">
        <v>10</v>
      </c>
      <c r="AC14" s="34">
        <f t="shared" si="2"/>
        <v>27000</v>
      </c>
      <c r="AD14" s="35"/>
      <c r="AE14" s="36">
        <f t="shared" si="1"/>
        <v>93.6</v>
      </c>
      <c r="AF14" s="36">
        <f>AE14+AE15+AE16</f>
        <v>199.2</v>
      </c>
    </row>
    <row r="15" spans="1:35" ht="17.399999999999999" x14ac:dyDescent="0.25">
      <c r="A15" s="77"/>
      <c r="B15" s="2" t="s">
        <v>81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50">
        <v>2700</v>
      </c>
      <c r="S15" s="32">
        <f t="shared" si="0"/>
        <v>71280</v>
      </c>
      <c r="T15" s="33"/>
      <c r="U15" s="78">
        <f>22*3*40%</f>
        <v>26.400000000000002</v>
      </c>
      <c r="V15" s="79"/>
      <c r="W15" s="33"/>
      <c r="X15" s="80"/>
      <c r="Y15" s="81"/>
      <c r="Z15" s="81"/>
      <c r="AA15" s="82"/>
      <c r="AB15" s="33"/>
      <c r="AC15" s="34">
        <f t="shared" si="2"/>
        <v>0</v>
      </c>
      <c r="AD15" s="35"/>
      <c r="AE15" s="36">
        <f t="shared" si="1"/>
        <v>26.400000000000002</v>
      </c>
    </row>
    <row r="16" spans="1:35" ht="17.399999999999999" x14ac:dyDescent="0.25">
      <c r="A16" s="77"/>
      <c r="B16" s="2" t="s">
        <v>82</v>
      </c>
      <c r="C16" s="2">
        <v>30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5</v>
      </c>
      <c r="Q16" s="2"/>
      <c r="R16" s="50">
        <v>2700</v>
      </c>
      <c r="S16" s="32">
        <f t="shared" si="0"/>
        <v>213840</v>
      </c>
      <c r="T16" s="33"/>
      <c r="U16" s="33"/>
      <c r="V16" s="33"/>
      <c r="W16" s="33"/>
      <c r="X16" s="78">
        <f>22*2*50%+22*2*80%</f>
        <v>57.2</v>
      </c>
      <c r="Y16" s="83"/>
      <c r="Z16" s="83"/>
      <c r="AA16" s="79"/>
      <c r="AB16" s="33">
        <v>22</v>
      </c>
      <c r="AC16" s="34">
        <f t="shared" si="2"/>
        <v>59400</v>
      </c>
      <c r="AD16" s="35"/>
      <c r="AE16" s="36">
        <f t="shared" si="1"/>
        <v>79.2</v>
      </c>
      <c r="AH16" s="51"/>
    </row>
    <row r="17" spans="2:31" x14ac:dyDescent="0.25">
      <c r="AC17" s="52">
        <f>SUM(AC2:AC16)</f>
        <v>437060</v>
      </c>
      <c r="AD17" s="52">
        <f>AC17*3</f>
        <v>1311180</v>
      </c>
    </row>
    <row r="18" spans="2:31" x14ac:dyDescent="0.25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 t="s">
        <v>83</v>
      </c>
      <c r="S18" s="55">
        <f>SUM(S2:S16)</f>
        <v>2259048</v>
      </c>
      <c r="AA18" s="53"/>
      <c r="AB18" s="54" t="s">
        <v>84</v>
      </c>
      <c r="AC18" s="54"/>
      <c r="AD18" s="54"/>
      <c r="AE18" s="53">
        <v>649</v>
      </c>
    </row>
    <row r="19" spans="2:31" x14ac:dyDescent="0.25">
      <c r="S19" s="52">
        <v>1692000</v>
      </c>
    </row>
    <row r="20" spans="2:31" x14ac:dyDescent="0.25">
      <c r="S20" s="52">
        <f>S18-S19</f>
        <v>567048</v>
      </c>
    </row>
    <row r="22" spans="2:31" x14ac:dyDescent="0.25">
      <c r="Q22" s="52"/>
    </row>
  </sheetData>
  <mergeCells count="24">
    <mergeCell ref="A1:B1"/>
    <mergeCell ref="A2:A8"/>
    <mergeCell ref="U2:V2"/>
    <mergeCell ref="X2:AA2"/>
    <mergeCell ref="U3:V3"/>
    <mergeCell ref="X3:AA3"/>
    <mergeCell ref="U4:V4"/>
    <mergeCell ref="X4:AA4"/>
    <mergeCell ref="U5:V5"/>
    <mergeCell ref="X5:AA5"/>
    <mergeCell ref="X6:AA6"/>
    <mergeCell ref="X7:AA7"/>
    <mergeCell ref="U8:V8"/>
    <mergeCell ref="X8:AA8"/>
    <mergeCell ref="A11:A13"/>
    <mergeCell ref="X11:AA11"/>
    <mergeCell ref="X12:AA12"/>
    <mergeCell ref="X13:AA13"/>
    <mergeCell ref="A14:A16"/>
    <mergeCell ref="U14:V14"/>
    <mergeCell ref="X14:AA14"/>
    <mergeCell ref="U15:V15"/>
    <mergeCell ref="X15:AA15"/>
    <mergeCell ref="X16:AA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迭代优化费用 (2)</vt:lpstr>
      <vt:lpstr>迭代优化费用</vt:lpstr>
      <vt:lpstr>实际投入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Wu</dc:creator>
  <cp:lastModifiedBy>Grace Wu</cp:lastModifiedBy>
  <dcterms:created xsi:type="dcterms:W3CDTF">2017-04-05T07:08:33Z</dcterms:created>
  <dcterms:modified xsi:type="dcterms:W3CDTF">2017-04-18T11:08:41Z</dcterms:modified>
</cp:coreProperties>
</file>